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1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Introduction" sheetId="1" state="visible" r:id="rId2"/>
    <sheet name="Absa" sheetId="2" state="visible" r:id="rId3"/>
    <sheet name="Clairen" sheetId="3" state="visible" r:id="rId4"/>
    <sheet name="Etalus" sheetId="4" state="visible" r:id="rId5"/>
    <sheet name="Elliana" sheetId="5" state="visible" r:id="rId6"/>
    <sheet name="Forsburn" sheetId="6" state="visible" r:id="rId7"/>
    <sheet name="Kragg" sheetId="7" state="visible" r:id="rId8"/>
    <sheet name="Maypul" sheetId="8" state="visible" r:id="rId9"/>
    <sheet name="Orcane" sheetId="9" state="visible" r:id="rId10"/>
    <sheet name="Ori" sheetId="10" state="visible" r:id="rId11"/>
    <sheet name="Ranno" sheetId="11" state="visible" r:id="rId12"/>
    <sheet name="Shovel Knight" sheetId="12" state="visible" r:id="rId13"/>
    <sheet name="Sylvanos" sheetId="13" state="visible" r:id="rId14"/>
    <sheet name="Wrastor" sheetId="14" state="visible" r:id="rId15"/>
    <sheet name="Zetterburn" sheetId="15" state="visible" r:id="rId16"/>
    <sheet name="Foglio16" sheetId="16" state="visible" r:id="rId1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<sst xmlns="http://schemas.openxmlformats.org/spreadsheetml/2006/main" count="6506" uniqueCount="1722">
  <si>
    <r>
      <rPr>
        <b val="true"/>
        <sz val="11"/>
        <color rgb="FFFFFFFF"/>
        <rFont val="Cambria"/>
        <family val="0"/>
        <charset val="1"/>
      </rPr>
      <t xml:space="preserve">Data extracted manually in-game and from dev-mode files by </t>
    </r>
    <r>
      <rPr>
        <b val="true"/>
        <sz val="11"/>
        <color rgb="FFFFE599"/>
        <rFont val="Cambria"/>
        <family val="0"/>
        <charset val="1"/>
      </rPr>
      <t xml:space="preserve">SNC</t>
    </r>
    <r>
      <rPr>
        <b val="true"/>
        <sz val="11"/>
        <color rgb="FFFFFFFF"/>
        <rFont val="Cambria"/>
        <family val="0"/>
        <charset val="1"/>
      </rPr>
      <t xml:space="preserve">. Extra information provided by </t>
    </r>
    <r>
      <rPr>
        <b val="true"/>
        <sz val="11"/>
        <color rgb="FFF6B26B"/>
        <rFont val="Cambria"/>
        <family val="0"/>
        <charset val="1"/>
      </rPr>
      <t xml:space="preserve">Menace13</t>
    </r>
    <r>
      <rPr>
        <b val="true"/>
        <sz val="11"/>
        <color rgb="FFFFFFFF"/>
        <rFont val="Cambria"/>
        <family val="0"/>
        <charset val="1"/>
      </rPr>
      <t xml:space="preserve"> and </t>
    </r>
    <r>
      <rPr>
        <b val="true"/>
        <sz val="11"/>
        <color rgb="FFEA9999"/>
        <rFont val="Cambria"/>
        <family val="0"/>
        <charset val="1"/>
      </rPr>
      <t xml:space="preserve">Youngblood</t>
    </r>
    <r>
      <rPr>
        <b val="true"/>
        <sz val="11"/>
        <color rgb="FFFFFFFF"/>
        <rFont val="Cambria"/>
        <family val="0"/>
        <charset val="1"/>
      </rPr>
      <t xml:space="preserve">. General Stats created by </t>
    </r>
    <r>
      <rPr>
        <b val="true"/>
        <sz val="11"/>
        <color rgb="FFA4C2F4"/>
        <rFont val="Cambria"/>
        <family val="0"/>
        <charset val="1"/>
      </rPr>
      <t xml:space="preserve">Kisuno</t>
    </r>
    <r>
      <rPr>
        <b val="true"/>
        <sz val="11"/>
        <color rgb="FFFFFFFF"/>
        <rFont val="Cambria"/>
        <family val="0"/>
        <charset val="1"/>
      </rPr>
      <t xml:space="preserve">. Collated Patch Notes created by </t>
    </r>
    <r>
      <rPr>
        <b val="true"/>
        <sz val="11"/>
        <color rgb="FFFFE599"/>
        <rFont val="Cambria"/>
        <family val="0"/>
        <charset val="1"/>
      </rPr>
      <t xml:space="preserve">SNC</t>
    </r>
    <r>
      <rPr>
        <b val="true"/>
        <sz val="11"/>
        <color rgb="FFFFFFFF"/>
        <rFont val="Cambria"/>
        <family val="0"/>
        <charset val="1"/>
      </rPr>
      <t xml:space="preserve">. Click the tabs at the bottom to view each characters frame data. </t>
    </r>
  </si>
  <si>
    <t xml:space="preserve">Rivals of Aether Academy Frame Data
Updated for 2.0.8.0
Current Dev Mode Version is 0.6
 Last Revision 05 August 2021</t>
  </si>
  <si>
    <t xml:space="preserve">Rivals of Aether Academy Discord Server</t>
  </si>
  <si>
    <t xml:space="preserve">Rivals of Aether General Stats - Contains All Character Stats</t>
  </si>
  <si>
    <t xml:space="preserve">Rivals of Aether Academy Collated Patch Notes - PC Version Only</t>
  </si>
  <si>
    <t xml:space="preserve">http://discord.me/mentor</t>
  </si>
  <si>
    <t xml:space="preserve">https://docs.google.com/spreadsheets/d/14JIjL_5t81JHqnJmU6BSsRosTe2JO8sFGUysM_9tDoU/edit?usp=sharing</t>
  </si>
  <si>
    <t xml:space="preserve">https://docs.google.com/spreadsheets/d/1MNe3jg64nzKxAg0Ts8vM0PyMZFoD6Nhc2YPbhOIHzyY/edit#gid=497862051</t>
  </si>
  <si>
    <t xml:space="preserve">Frequently Used Terms</t>
  </si>
  <si>
    <t xml:space="preserve">Definitions</t>
  </si>
  <si>
    <t xml:space="preserve">Value Definitions and More Information</t>
  </si>
  <si>
    <t xml:space="preserve">Startup</t>
  </si>
  <si>
    <t xml:space="preserve">The amount of frames before a move is active and able to hit a character. Listed as the total number of frames in this part of the move.</t>
  </si>
  <si>
    <t xml:space="preserve">Endlag: Whiff Vs. Hit</t>
  </si>
  <si>
    <t xml:space="preserve">Active Frames</t>
  </si>
  <si>
    <t xml:space="preserve">The frames in which a move has a hitbox, dealing damage and knockback. Listed as the exact frames for each move.</t>
  </si>
  <si>
    <t xml:space="preserve">Rivals of Aether has a mechanic commonly referred to as either 'Whiff lag' or 'Hit-cancelling'. This mechanic will cause all attacks, with the exception of most jabs and special attacks, to have their endlag multiplied by 1.5x the regular amount. Due to this, the only endlag values listed in the dev mode files are the 'on hit' endlag values, with the whiff multiplier used on almost all moves that have extended endlag on whiff. There are some moves that have unique endlag values on whiff due to various reasons, so please refer to the numbers recorded in this document when necessary.</t>
  </si>
  <si>
    <t xml:space="preserve">Endlag (Hit/Whiff)</t>
  </si>
  <si>
    <t xml:space="preserve">The amount of frames that occur after a move is active and that you are unable to act for. Listed as the total number of frames in this part of the move. See the Endlag: Whiff Vs. Hit definition for more info.</t>
  </si>
  <si>
    <t xml:space="preserve">FAF</t>
  </si>
  <si>
    <t xml:space="preserve">First Actionable Frame (FAF) refers to the first frame in which you are able to act after a move has ended.</t>
  </si>
  <si>
    <t xml:space="preserve">Damage</t>
  </si>
  <si>
    <t xml:space="preserve">The amount of percent that a move will deal. Some multihit moves that share all hitbox properties are listed in the same line, the damage will only refer to the percentage that is dealt in a single hit.</t>
  </si>
  <si>
    <t xml:space="preserve">Knockback Scaling and Hitpause Scaling Values</t>
  </si>
  <si>
    <t xml:space="preserve">Angle</t>
  </si>
  <si>
    <t xml:space="preserve">The knockback angle of a move, ie. the angle that a hitbox will send a character. All angles are listed from 0-360, with the exception of the Sakurai angle, which is listed as 361.</t>
  </si>
  <si>
    <t xml:space="preserve">Both Knockback Scaling and Hitpause Scaling numbers are multiplied by 100 for the purposes of this document, all formulas listed below use the values found in the dev mode files. Correct the numbers accordingly when using them.</t>
  </si>
  <si>
    <t xml:space="preserve">Angle 361 (Sakurai)</t>
  </si>
  <si>
    <t xml:space="preserve">In Rivals of Aether, a hitbox with this property will send an opponent at a 40 degree angle if they are grounded and a 45 degree angle if they are airborne. Sakurai angle is commonly written as angle 361.</t>
  </si>
  <si>
    <t xml:space="preserve">Knockback Formula</t>
  </si>
  <si>
    <t xml:space="preserve">Base Knockback</t>
  </si>
  <si>
    <t xml:space="preserve">The base knockback value to determine how far an opponent is hit by a move. Refer to the Knockback Formula for more information.</t>
  </si>
  <si>
    <t xml:space="preserve">BKB + damage * knockback_scaling * 0.12 * knockback_adj</t>
  </si>
  <si>
    <t xml:space="preserve">Knockback Scaling</t>
  </si>
  <si>
    <t xml:space="preserve">The knockback scaling value to determine how far an opponent is hit by a move. All knockback scaling numbers are multiplied by 100 for the purposes of this document. Refer to the knockback formula for more information.</t>
  </si>
  <si>
    <t xml:space="preserve">Hitstun Formula</t>
  </si>
  <si>
    <t xml:space="preserve">Priority</t>
  </si>
  <si>
    <t xml:space="preserve">Each individual hitbox has its own priority value. If hitboxes overlap on the same frame a character will be hit by the hitbox with the higher priority value. This is relevant on moves with multiple hitboxes that are active at the same time.</t>
  </si>
  <si>
    <t xml:space="preserve">BKB * 4 * ((knockback_adj - 1) * 0.6 + 1) + damage * 0.12 * knockback_scaling * 4 * 0.65 * knockback_adj</t>
  </si>
  <si>
    <t xml:space="preserve">Hitstun Modifier</t>
  </si>
  <si>
    <t xml:space="preserve">Multiplier for the amount of time a character will be in hitstun for after this move. Refer to the Hitstun Formula for more information.</t>
  </si>
  <si>
    <t xml:space="preserve">Hitpause Formula</t>
  </si>
  <si>
    <t xml:space="preserve">Base Hitpause</t>
  </si>
  <si>
    <t xml:space="preserve">The base hitpause value to determine how long a move will pause on hitting an opponent. Opponents will take knockback and be in hitstun after hitpause has taken place, with DI (Directional Influence) determined on the last frame of hitpause. Refer to the Hitpause Formula for more information.</t>
  </si>
  <si>
    <t xml:space="preserve">base_hitpause + damage * hitpause_scaling * .05
If the game calculates that you will die on all even DI possibilities (not accounting for possible ledge techs or partial drift DI) a galaxy effect will play, locking that move into 20 frames of hitpause.</t>
  </si>
  <si>
    <t xml:space="preserve">Hitpause Scaling</t>
  </si>
  <si>
    <t xml:space="preserve">The hitpause scaling value to determine how long a move will pause on hitting an opponent. Opponents will take knockback and be in hitstun after hitpause has taken place, with DI (Directional Influence) determined on the last frame of hitpause. All Hitpause Scaling numbers are multiplied by 100 for the purposes of this document. Refer to the Hitpause Formula for more information.</t>
  </si>
  <si>
    <t xml:space="preserve">Charging Strong Attacks</t>
  </si>
  <si>
    <t xml:space="preserve">Fully charging a strong attack will cause it to do 1.25x its total knockback and 1.6x its damage. These values increase linearly during the charge state of each strong attack, the startup of which is split into pre-charge, charge and post-charge windows before becoming active.</t>
  </si>
  <si>
    <t xml:space="preserve">Angle Flipper</t>
  </si>
  <si>
    <t xml:space="preserve">Angle Flippers are a special property of a move that influences the knockback value. There are 10 individual angle flipper values, refer to the Angle Flipper Definitions for more information</t>
  </si>
  <si>
    <t xml:space="preserve">Angle Flipper Definitions</t>
  </si>
  <si>
    <t xml:space="preserve">Landing Lag (Hit/Whiff)</t>
  </si>
  <si>
    <t xml:space="preserve">On landing on the ground or a platform there are a set amount of frames before you are actionable referred to as landing lag. Each character has a default landing lag value of either 4 or 6, with all aerials having unique landing lag values. If you land during the startup, active frames or most of the endlag of an aerial the landing lag values listed on that specific aerial are the amount of frames before you are actionable. Landing during the last 5 frames of an aerial will always cause it to autocancel into the default landing lag state regardless of hit or whiff (either 4 or 6 frames). On hit you are able to cancel the last 5 frames of landing lag into jump-squat, allowing you to become airborne on the same frame you would normally be actionable. </t>
  </si>
  <si>
    <t xml:space="preserve">0 - Sends at the exact knockback_angle every time
1 - Sends away from center of the enemy player
2 - Sends toward center of the enemy player
3 - Horizontal knockback sends away from the center of the hitbox
4 - Horizontal knockback sends toward the center of the hitbox
5 - Horizontal knockback is reversed
6 - Horizontal knockback sends away from the enemy player
7 - Horizontal knockback sends toward the enemy player
8 - Sends away from the center of the hitbox
9 - Hits toward the center of the hitbox
10 - Sends in the direction the player is moving.</t>
  </si>
  <si>
    <t xml:space="preserve">Cooldown</t>
  </si>
  <si>
    <t xml:space="preserve">The amount of frames before a move is usable again. This value is shown in its own field for all special attacks, but there are some regular attacks which also have cooldowns before you are able to use that same attack a second time, such Ori's down-air or Sylvanos' bair after a pin, which are listed in the notes section for the move.</t>
  </si>
  <si>
    <t xml:space="preserve">Force Flinch</t>
  </si>
  <si>
    <t xml:space="preserve">Unique property which changes how characters react to attacks. Flinch replaces hitstun if the knockback applied is too low to lift a character off the ground, and unlike hitstun will not scale with damage. Force flinch values can prevent moves from lifting characters off the ground at any percent, make them unable to cause the flinch state even if the attack is crouch cancelled or cause them to be crouch cancelllable at any percent. Refer to the Force Flinch Definitions for specific values.</t>
  </si>
  <si>
    <t xml:space="preserve">Force Flinch Definitions</t>
  </si>
  <si>
    <t xml:space="preserve">Intangibility/Invulnerability</t>
  </si>
  <si>
    <t xml:space="preserve">Intangible frames are those in which a character does not have a hurtbox, effectively making them invincible for that period of time. Certain moves or objects also have invulnerability to projectiles, in which case they still have a hurtbox and can be hit by all physical moves.</t>
  </si>
  <si>
    <t xml:space="preserve">1 - Forces the flinch state, unless the attack is crouch cancelled
2 - Cannot cause flinch, even if crouch cancelled
3 - Can always be crouch cancelled, regardless of percent</t>
  </si>
  <si>
    <t xml:space="preserve">Prat-fall</t>
  </si>
  <si>
    <t xml:space="preserve">Prat-fall, commonly referred to as special-fall or free-fall, is an airborne state a character can enter in which they are unable to act. Each character has their own unique prat-fall landing lag value that is their default for prat-fall, however specific moves or circumstances may result in this value increasing or decreasing.</t>
  </si>
  <si>
    <t xml:space="preserve">Cancelling Moves</t>
  </si>
  <si>
    <t xml:space="preserve">Sweetspot/Sour</t>
  </si>
  <si>
    <t xml:space="preserve">Commonly used terms to describe the powerful and weak hitboxes on moves respectively. </t>
  </si>
  <si>
    <t xml:space="preserve">A number of moves have different ways in which you can cancel it early, either preventing further active frames or cancelling part of, if not all, endlag. The most common methods of cancelling a move is a regular cancel (commonly input as a parry or a second special input or attack, but can be any input), Jump-Cancelling (input a jump after a certain period of time) and special-cancelling (mostly up-special cancellable). Some moves can also cancel into another move or set of moves on hit, such as Kragg's dash attack or Forsburn's cape attacks, or can be cancelled into a specific move, such as Zetterburn's dash attack cancel into an up-strong. There are also moves which automatically cancel on hit, such as Ori's sweetspot dash attack.</t>
  </si>
  <si>
    <t xml:space="preserve">Untechable</t>
  </si>
  <si>
    <t xml:space="preserve">A property that prevents a character from being able to tech on the ground when hit. Etalus has a unique untechable property on his up-air which prevents characters from being able to land on a platform during hitstun. Zetterburn and Shovel Knight have untechable moves that force the missed tech state on their opponent.</t>
  </si>
  <si>
    <t xml:space="preserve">Hit Lockout</t>
  </si>
  <si>
    <t xml:space="preserve">The amount of frames after being hit in which a character cannot be hit again. Starts after hitpause ends. This value is mostly used on kill moves for characters who have projectiles that may interfere with their opponents' knockback.</t>
  </si>
  <si>
    <t xml:space="preserve">Super Armour</t>
  </si>
  <si>
    <t xml:space="preserve">Moves with super armour cannot be interrupted by an attack unless it deals a certain amount of knockback. This is indicated by a white outline around the character.</t>
  </si>
  <si>
    <t xml:space="preserve">Strong Attack Charge - Damage Values and Pre-Charge/Post-Charge Values</t>
  </si>
  <si>
    <t xml:space="preserve">https://docs.google.com/spreadsheets/d/132gXHiThuoZpnVOPVD5QJ9FTe9_ODDhv8P1cGGZmaGs/edit?usp=sharing</t>
  </si>
  <si>
    <t xml:space="preserve">Extended Parry Stun</t>
  </si>
  <si>
    <t xml:space="preserve">Moves with the extended parry stun property will scale their parry stun based on the distance between characters. Parry stun will be increased to a minimum of 60 frames (20 frames more than default) over distances less than 150px away and a maximum of 100 frames for characters further than 600px away. If a character is parried when they are not currently in an attacking state a further 10 frames of parry stun will also be applied, increasing the minimum and maximum parry stun to 70 and 110 frames respectively.</t>
  </si>
  <si>
    <t xml:space="preserve">Orcane Forward Air Knockback Scaling Calculator</t>
  </si>
  <si>
    <t xml:space="preserve">https://docs.google.com/spreadsheets/d/1ZsC6x5aoGiC5gq8rijwoy93l8AF1T9geuPQLZtrvQ-Q/edit?usp=sharing</t>
  </si>
  <si>
    <t xml:space="preserve">ASDI Modifier</t>
  </si>
  <si>
    <t xml:space="preserve">The Automatic Smash Direction Influence (ASDI) Modifier will effect how many pixels you are able to travel during hitpause (performed by holding a direction on either stick during hitpause). The impact this has on how many pixels you can move is currently unknown. By default you can only move your character 10 pixels.</t>
  </si>
  <si>
    <t xml:space="preserve">Etalus Fair Armour Calculator</t>
  </si>
  <si>
    <t xml:space="preserve">https://docs.google.com/spreadsheets/d/1IpKZaS6cLhsj_BDZ8nMrR7fdRAHGSV7m_EltM-t6300/edit?usp=sharing</t>
  </si>
  <si>
    <t xml:space="preserve">Ori Forward Special Charge Calculator</t>
  </si>
  <si>
    <t xml:space="preserve">Extra Hitpause</t>
  </si>
  <si>
    <t xml:space="preserve">Value added in version 0.4 of dev mode. The value represents frames of extra hitpause on the enemy character only, allowing moves to link more reliably.</t>
  </si>
  <si>
    <t xml:space="preserve">https://docs.google.com/spreadsheets/d/1PCtOZj_RfMQiHetcAXIhzhoCcnVSl4g0o0fbyqURlqY/edit?usp=sharing</t>
  </si>
  <si>
    <t xml:space="preserve">Elliana Up Tilt Knockback Scaling Calculator</t>
  </si>
  <si>
    <t xml:space="preserve">Kill Projectiles</t>
  </si>
  <si>
    <t xml:space="preserve">Whether or not a hitbox can destroy an active projectile.</t>
  </si>
  <si>
    <t xml:space="preserve">https://docs.google.com/spreadsheets/d/1Yabcbi1i4bi6zcaXWH8AcyHIff3XNIINvjzZPRvmzmI/edit?usp=sharing</t>
  </si>
  <si>
    <t xml:space="preserve">IASA</t>
  </si>
  <si>
    <t xml:space="preserve">Interruptible As Soon As (IASA) is another form of cancelling a moves animation. It allows you to cancel into another move or state after a specific time or event has occured. Usually there are limitations on what you are able to cancel into.</t>
  </si>
  <si>
    <t xml:space="preserve">Shovel Knight Forward Special Charge Calculator</t>
  </si>
  <si>
    <t xml:space="preserve">https://docs.google.com/spreadsheets/d/1YNgIbi2TWxxqVOEXj-HK9XmvMXWPZRdVFHantc3bjXY/edit?usp=sharing</t>
  </si>
  <si>
    <t xml:space="preserve">Follow the Rivals of Aether Academy on Twitter:</t>
  </si>
  <si>
    <t xml:space="preserve">https://twitter.com/roa_academy</t>
  </si>
  <si>
    <t xml:space="preserve"> Absa 2.0.8.0</t>
  </si>
  <si>
    <t xml:space="preserve">Ground Moves</t>
  </si>
  <si>
    <t xml:space="preserve">Endlag (Hit)</t>
  </si>
  <si>
    <t xml:space="preserve">Endlag (Whiff)</t>
  </si>
  <si>
    <t xml:space="preserve">FAF (Whiff)</t>
  </si>
  <si>
    <t xml:space="preserve">Damage </t>
  </si>
  <si>
    <t xml:space="preserve">Landing Lag (Hit)</t>
  </si>
  <si>
    <t xml:space="preserve">Landing Lag (Whiff)</t>
  </si>
  <si>
    <t xml:space="preserve">Kills Projectiles</t>
  </si>
  <si>
    <t xml:space="preserve">Notes</t>
  </si>
  <si>
    <t xml:space="preserve">Jab 1</t>
  </si>
  <si>
    <t xml:space="preserve">3 (Attack must be held f23 for first loop, actionable next frame)</t>
  </si>
  <si>
    <t xml:space="preserve">4-6 (Loop active 24-26, 44-46...)</t>
  </si>
  <si>
    <t xml:space="preserve">15 (Cancellable into Jab 2 6-7, Cancellable into Jab 1 8-15, Cancellable into Tilts 6-15)</t>
  </si>
  <si>
    <t xml:space="preserve">22</t>
  </si>
  <si>
    <t xml:space="preserve">0</t>
  </si>
  <si>
    <t xml:space="preserve">1x</t>
  </si>
  <si>
    <t xml:space="preserve">Y</t>
  </si>
  <si>
    <t xml:space="preserve">If jab is held 1 frame prior to the next part of Absa's jab loop the next hitbox will become active on the next frame, technically making the startup of her jab loops 0. If you hit another character or object at any time during the jab loop, Absa will be able to cancel into a turnaround tilt at any point in the loop afterwards.</t>
  </si>
  <si>
    <t xml:space="preserve">Jab 2</t>
  </si>
  <si>
    <t xml:space="preserve">0 (Attack must be held f13, actionable next frame)</t>
  </si>
  <si>
    <t xml:space="preserve">14-16 (Loops into Jab 1, see notes. Loop active 34-36, 54-56...)</t>
  </si>
  <si>
    <t xml:space="preserve">15 (Cancellable into Jab 1/Tilts 6-15)</t>
  </si>
  <si>
    <t xml:space="preserve">32</t>
  </si>
  <si>
    <t xml:space="preserve">Jab 2 loops back into Jab 1. If jab is held 1 frame prior to the next part of Absa's jab loop the next hitbox will become active on the next frame, technically making the startup of her jab loops 0. If you hit another character or object at any time during the jab loop, Absa will be able to cancel into a turnaround tilt at any point in the loop afterwards.</t>
  </si>
  <si>
    <t xml:space="preserve">Dash Attack Hit 1</t>
  </si>
  <si>
    <t xml:space="preserve">6</t>
  </si>
  <si>
    <t xml:space="preserve">7-9</t>
  </si>
  <si>
    <t xml:space="preserve">43</t>
  </si>
  <si>
    <t xml:space="preserve">40</t>
  </si>
  <si>
    <t xml:space="preserve">Dash Attack Hit 2</t>
  </si>
  <si>
    <t xml:space="preserve">13-15</t>
  </si>
  <si>
    <t xml:space="preserve">Forward Tilt Hit 1</t>
  </si>
  <si>
    <t xml:space="preserve">7</t>
  </si>
  <si>
    <t xml:space="preserve">8-11 (Cancellable into F-Tilt 2 15-20)</t>
  </si>
  <si>
    <t xml:space="preserve">18 </t>
  </si>
  <si>
    <t xml:space="preserve">30</t>
  </si>
  <si>
    <t xml:space="preserve">Forward Tilt Hit 2 (Projectile)</t>
  </si>
  <si>
    <t xml:space="preserve">12 (27)</t>
  </si>
  <si>
    <t xml:space="preserve">13-14 (28-29)</t>
  </si>
  <si>
    <t xml:space="preserve">17</t>
  </si>
  <si>
    <t xml:space="preserve">28 (Whiff both Hit 1-2)
22 (Whiff only Hit 2)</t>
  </si>
  <si>
    <t xml:space="preserve">43 (58) (Whiff both Hit 1-2)</t>
  </si>
  <si>
    <t xml:space="preserve">25</t>
  </si>
  <si>
    <t xml:space="preserve">0.5x</t>
  </si>
  <si>
    <t xml:space="preserve">Force flinch value of 3</t>
  </si>
  <si>
    <t xml:space="preserve">Up Tilt Hit 1 (Centre)</t>
  </si>
  <si>
    <t xml:space="preserve">10</t>
  </si>
  <si>
    <t xml:space="preserve">11-12</t>
  </si>
  <si>
    <t xml:space="preserve">9</t>
  </si>
  <si>
    <t xml:space="preserve">70</t>
  </si>
  <si>
    <t xml:space="preserve">Up Tilt Hit 2 (Above)</t>
  </si>
  <si>
    <t xml:space="preserve">Up Tilt Hit 3 (Late)</t>
  </si>
  <si>
    <t xml:space="preserve">13-17</t>
  </si>
  <si>
    <t xml:space="preserve">35</t>
  </si>
  <si>
    <t xml:space="preserve">Down Tilt</t>
  </si>
  <si>
    <t xml:space="preserve">5</t>
  </si>
  <si>
    <t xml:space="preserve">6-11</t>
  </si>
  <si>
    <t xml:space="preserve">26</t>
  </si>
  <si>
    <t xml:space="preserve">45</t>
  </si>
  <si>
    <t xml:space="preserve">Forward Strong Hit 1-4</t>
  </si>
  <si>
    <t xml:space="preserve">11</t>
  </si>
  <si>
    <t xml:space="preserve">12-13, 14-15, 16-17, 18-19 (Untechable)</t>
  </si>
  <si>
    <t xml:space="preserve">15 (Special Cancellable f8-15)</t>
  </si>
  <si>
    <t xml:space="preserve">23</t>
  </si>
  <si>
    <t xml:space="preserve">46</t>
  </si>
  <si>
    <t xml:space="preserve">The last 8 frames of forward strong endlag can be cancelled into any special move on hit</t>
  </si>
  <si>
    <t xml:space="preserve">Forward Strong Hit 5</t>
  </si>
  <si>
    <t xml:space="preserve">20-22</t>
  </si>
  <si>
    <t xml:space="preserve">80</t>
  </si>
  <si>
    <t xml:space="preserve">Up Strong Hit 1-2</t>
  </si>
  <si>
    <t xml:space="preserve">15</t>
  </si>
  <si>
    <t xml:space="preserve">16-17, 19-20 (Untechable)</t>
  </si>
  <si>
    <t xml:space="preserve">17 (Special Cancellable f8-17)</t>
  </si>
  <si>
    <t xml:space="preserve">51</t>
  </si>
  <si>
    <t xml:space="preserve">ASDI Multiplier of 0. The last 10 frames of up strong endlag can be cancelled into any special move on hit</t>
  </si>
  <si>
    <t xml:space="preserve">Up Strong Hit 3</t>
  </si>
  <si>
    <t xml:space="preserve">22-24</t>
  </si>
  <si>
    <t xml:space="preserve">120</t>
  </si>
  <si>
    <t xml:space="preserve">Down Strong Hit 1</t>
  </si>
  <si>
    <t xml:space="preserve">8</t>
  </si>
  <si>
    <t xml:space="preserve">9-10 (Untechable)</t>
  </si>
  <si>
    <t xml:space="preserve">12 (Special Cancellable f8-12)</t>
  </si>
  <si>
    <t xml:space="preserve">18</t>
  </si>
  <si>
    <t xml:space="preserve">48</t>
  </si>
  <si>
    <t xml:space="preserve">The last 5 frames of down strong endlag can be cancelled into any special move on hit</t>
  </si>
  <si>
    <t xml:space="preserve">Down Strong Hit 2</t>
  </si>
  <si>
    <t xml:space="preserve">13-14 (Untechable)</t>
  </si>
  <si>
    <t xml:space="preserve">Down-Strong Hit 3</t>
  </si>
  <si>
    <t xml:space="preserve">17-18 (Untechable)</t>
  </si>
  <si>
    <t xml:space="preserve">Down-Strong Hit 4</t>
  </si>
  <si>
    <t xml:space="preserve">21-22 (Untechable)</t>
  </si>
  <si>
    <t xml:space="preserve">Down-Strong Hit 5</t>
  </si>
  <si>
    <t xml:space="preserve">26-29</t>
  </si>
  <si>
    <t xml:space="preserve">Nair Hit 1-4</t>
  </si>
  <si>
    <t xml:space="preserve">9-10, 13-14, 17-18, 21-22</t>
  </si>
  <si>
    <t xml:space="preserve">12</t>
  </si>
  <si>
    <t xml:space="preserve">49</t>
  </si>
  <si>
    <t xml:space="preserve">Nair Hit 5</t>
  </si>
  <si>
    <t xml:space="preserve">29-30</t>
  </si>
  <si>
    <t xml:space="preserve">Fair (Sweetspot)</t>
  </si>
  <si>
    <t xml:space="preserve">9-10</t>
  </si>
  <si>
    <t xml:space="preserve">13</t>
  </si>
  <si>
    <t xml:space="preserve">33</t>
  </si>
  <si>
    <t xml:space="preserve">100</t>
  </si>
  <si>
    <t xml:space="preserve">0.9x</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</si>
  <si>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6.5 BKB until the move is no longer active.</t>
  </si>
  <si>
    <t xml:space="preserve">Fair (Sour)</t>
  </si>
  <si>
    <t xml:space="preserve">10-12</t>
  </si>
  <si>
    <t xml:space="preserve">0.85x</t>
  </si>
  <si>
    <t xml:space="preserve">Bair (Sweetspot)</t>
  </si>
  <si>
    <t xml:space="preserve">13-14</t>
  </si>
  <si>
    <t xml:space="preserve">37</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</si>
  <si>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4.5 BKB until the move is no longer active.</t>
  </si>
  <si>
    <t xml:space="preserve">Bair (Sour)</t>
  </si>
  <si>
    <t xml:space="preserve">14-16</t>
  </si>
  <si>
    <t xml:space="preserve">Up Air</t>
  </si>
  <si>
    <t xml:space="preserve">16</t>
  </si>
  <si>
    <t xml:space="preserve">17-20</t>
  </si>
  <si>
    <t xml:space="preserve">54</t>
  </si>
  <si>
    <t xml:space="preserve">Dair (Sweetspot)</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</si>
  <si>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5.5 BKB until the move is no longer active.</t>
  </si>
  <si>
    <t xml:space="preserve">Dair (Sour)</t>
  </si>
  <si>
    <t xml:space="preserve">60</t>
  </si>
  <si>
    <t xml:space="preserve">Neutral Special: Cloud Hop</t>
  </si>
  <si>
    <t xml:space="preserve">(Cloud created on f16)</t>
  </si>
  <si>
    <t xml:space="preserve">10 (Cloud Burst/Lightning Bolt)</t>
  </si>
  <si>
    <t xml:space="preserve">Interrupting Absa by hitting her during the cloud hop startup will prevent the cloud from being created.</t>
  </si>
  <si>
    <t xml:space="preserve">Neutral Special: Cloud Burst</t>
  </si>
  <si>
    <t xml:space="preserve">3 (Initial startup)
4 (Cloud startup)</t>
  </si>
  <si>
    <t xml:space="preserve">5-8 (8-11)</t>
  </si>
  <si>
    <t xml:space="preserve">9 (From cloud release)</t>
  </si>
  <si>
    <t xml:space="preserve">30 (Cloud Hop)</t>
  </si>
  <si>
    <t xml:space="preserve">Extended parry stun. Interrupting Absa by hitting her during the first 3 frames of startup before the cloud startup begins will prevent the hitbox from becoming active, however the cloud will still remain.</t>
  </si>
  <si>
    <t xml:space="preserve">Neutral Special: Thunder Bolt</t>
  </si>
  <si>
    <t xml:space="preserve">28 (Attack must be held until after f15 for Lightning Bolt)</t>
  </si>
  <si>
    <t xml:space="preserve">29-37 (Thunder Bolt cannot be interrupted from f30-)</t>
  </si>
  <si>
    <t xml:space="preserve">28</t>
  </si>
  <si>
    <t xml:space="preserve">58</t>
  </si>
  <si>
    <t xml:space="preserve">9-6 (Linear)</t>
  </si>
  <si>
    <t xml:space="preserve">0.7x</t>
  </si>
  <si>
    <t xml:space="preserve">10 frames hit lockout, extended parry stun. Releasing the charge at any time before frame 15 will cause Absa to transition immediately into cloud burst, with the cloud exploding 5 frames later. Interrupting Absa by hitting her before the thunder bolt becomes active will prevent both hitboxes from becoming active, however the cloud will still remain. Hitting Absa on the first active frame of the thunder bolt (f29) will cause the bolt to be active for only 1 frame, however the cloud will still explode at its regular time.</t>
  </si>
  <si>
    <t xml:space="preserve">Neutral Special: Thunder Bolt (Cloud)</t>
  </si>
  <si>
    <t xml:space="preserve">34-37</t>
  </si>
  <si>
    <t xml:space="preserve">10 frames hit lockout, extended parry stun.</t>
  </si>
  <si>
    <t xml:space="preserve">Forward Special: Minimum</t>
  </si>
  <si>
    <t xml:space="preserve">19 (Initial startup)
8 (Cloud startup)</t>
  </si>
  <si>
    <t xml:space="preserve">28-30</t>
  </si>
  <si>
    <t xml:space="preserve">36</t>
  </si>
  <si>
    <t xml:space="preserve">0.6x</t>
  </si>
  <si>
    <t xml:space="preserve">24 (Forward-Special), 4 (Cloud Burst/Lightning Bolt)</t>
  </si>
  <si>
    <t xml:space="preserve">Extended parry stun. Interrupting Absa by hitting her while she is in forward special or during the clouds 8 frames of startup will prevent the hitbox from becoming active, however the cloud will still remain. Cloud will automatically be placed and begin to detonate upon contact of either a wall or solid object, such as Kragg/Shovel Knight rock or Kragg pillar.</t>
  </si>
  <si>
    <t xml:space="preserve">Forward Special: Maximum</t>
  </si>
  <si>
    <t xml:space="preserve">8 (Cloud startup)</t>
  </si>
  <si>
    <t xml:space="preserve">78-80</t>
  </si>
  <si>
    <t xml:space="preserve">16 (Always starts f54, however you are still able to control the cloud until f69 by keeping special held)</t>
  </si>
  <si>
    <t xml:space="preserve">71</t>
  </si>
  <si>
    <t xml:space="preserve">Extended parry stun. Interrupting Absa by hitting her while she is in forward special or during the clouds 8 frames of startup will prevent the hitbox from becoming active, however the cloud will still remain. Cloud will automatically be placed and begin to detonate upon contact of either a wall or solid object, such as Kragg/Shovel Knight rock or Kragg pillar. The endlag window for Absa's forward special will always begin on frame 54 if you are still controlling the cloud, however you are still able to control and place the cloud until frame 69, after which the cloud locks into place and begins its 8 frames of startup.</t>
  </si>
  <si>
    <t xml:space="preserve">Up Special Hit 1</t>
  </si>
  <si>
    <t xml:space="preserve">13-20 (Wall-Jump Cancellable 27-)</t>
  </si>
  <si>
    <t xml:space="preserve">21 (Grounded/Airborne
10 (Cancel Whiff)
6 (Cancel Hit)</t>
  </si>
  <si>
    <t xml:space="preserve">42 (Grounded)
42 (Airborne with prat-fall with 16 frames landing lag)
31 (Cancel Whiff)
27 (Cancel Hit)</t>
  </si>
  <si>
    <t xml:space="preserve">N</t>
  </si>
  <si>
    <t xml:space="preserve">Force flinch value of 1, 4 frames hit lockout. Unique endlag values. When travelling from ground to air, Absa will cancel part of the endlag and be actionable without going into prat-fall. This also applies when touching the ground with the first part of up special before becoming airborne again. Can shift the up-special angle downwards slightly while travelling horizontally in the air by inputting fast-fall. Snaps to the ledge within 16px while moving horizontally.</t>
  </si>
  <si>
    <t xml:space="preserve">Up Special Hit 2</t>
  </si>
  <si>
    <t xml:space="preserve">27-34 (Wall-Jump Cancellable 35-, Fast-Fall 56-)</t>
  </si>
  <si>
    <t xml:space="preserve">20 (Grounded)
28 (Airborne)
12 (Cancel Whiff)
8 (Cancel Hit)</t>
  </si>
  <si>
    <t xml:space="preserve">63 (Grounded)
63 (Airborne with prat-fall with 16 frames landing lag)
47 (Cancel Whiff)
43 (Cancel Hit) </t>
  </si>
  <si>
    <t xml:space="preserve">Down Special: Cloud Bomb</t>
  </si>
  <si>
    <t xml:space="preserve">114-118 (Creates cloud if one does not exist. Cloud Bomb will be primed f24, with the timer starting on f33.)</t>
  </si>
  <si>
    <t xml:space="preserve">150</t>
  </si>
  <si>
    <t xml:space="preserve">40 (Cloud Creation), 12 (Cloud Bomb)</t>
  </si>
  <si>
    <t xml:space="preserve">6 frames hit lockout, extended parry stun. Interrupting Absa by hitting her before the cloud is primed will prevent the hitbox from becoming active, however the cloud will still remain. If a cloud does not exist and Absa is interuppted before frame 24, one will not be created. Starting the timer on down-special begins a 40 frame cooldown on both cloud hop and forward-special, preventing a new cloud from being created during the initial charge time of the cloud bomb. Once the cloud bomb has finished detonating (after the last active frame) you are able to use it again after a 12 frame cooldown.</t>
  </si>
  <si>
    <t xml:space="preserve">Down Special: Charged to Absa</t>
  </si>
  <si>
    <t xml:space="preserve">39</t>
  </si>
  <si>
    <t xml:space="preserve">148-152 (Charged to Absa f40, timer starts f67)</t>
  </si>
  <si>
    <t xml:space="preserve">27</t>
  </si>
  <si>
    <t xml:space="preserve">67</t>
  </si>
  <si>
    <t xml:space="preserve">12 (Cloud Bomb)</t>
  </si>
  <si>
    <t xml:space="preserve">6 frames hit lockout, extended parry stun.Once the cloud bomb has finished detonating (after the last active frame) you are able to use it again after a 12 frame cooldown.</t>
  </si>
  <si>
    <t xml:space="preserve">Clairen 2.0.8.0</t>
  </si>
  <si>
    <t xml:space="preserve">*All moves will have their non-tipper variants listed first, then the tipper data listed on a separate line. Characters in tipper stun or for the first 19 frames of hitstun post-tipper stun cannot be placed in tipper stun and instead will experience the same amount of hitpause as Clairen.</t>
  </si>
  <si>
    <t xml:space="preserve">Jab</t>
  </si>
  <si>
    <t xml:space="preserve">6-7</t>
  </si>
  <si>
    <t xml:space="preserve">3</t>
  </si>
  <si>
    <t xml:space="preserve">361</t>
  </si>
  <si>
    <t xml:space="preserve">4</t>
  </si>
  <si>
    <t xml:space="preserve">12 frames tipper stun post-hitpause.</t>
  </si>
  <si>
    <t xml:space="preserve">Jab Tipper</t>
  </si>
  <si>
    <t xml:space="preserve">Dash Attack (Front)</t>
  </si>
  <si>
    <t xml:space="preserve">19-22</t>
  </si>
  <si>
    <t xml:space="preserve">24</t>
  </si>
  <si>
    <t xml:space="preserve">47</t>
  </si>
  <si>
    <t xml:space="preserve">Dash Attack (Above)</t>
  </si>
  <si>
    <t xml:space="preserve">Dash Attack Tipper 1 (Front)</t>
  </si>
  <si>
    <t xml:space="preserve">110</t>
  </si>
  <si>
    <t xml:space="preserve">20 frames tipper stun post-hitpause.</t>
  </si>
  <si>
    <t xml:space="preserve">Dash Attack Tipper 2 (Middle)</t>
  </si>
  <si>
    <t xml:space="preserve">Dash Attack Tipper 3 (Above)</t>
  </si>
  <si>
    <t xml:space="preserve">2</t>
  </si>
  <si>
    <t xml:space="preserve">Dash Attack Tipper 4 (Above/Behind)</t>
  </si>
  <si>
    <t xml:space="preserve">1</t>
  </si>
  <si>
    <t xml:space="preserve">Forward Tilt</t>
  </si>
  <si>
    <t xml:space="preserve">8-11</t>
  </si>
  <si>
    <t xml:space="preserve">50</t>
  </si>
  <si>
    <t xml:space="preserve">Forward Tilt Tipper</t>
  </si>
  <si>
    <t xml:space="preserve">Up Tilt Hit 1</t>
  </si>
  <si>
    <t xml:space="preserve">9-11</t>
  </si>
  <si>
    <t xml:space="preserve">41</t>
  </si>
  <si>
    <t xml:space="preserve">105</t>
  </si>
  <si>
    <t xml:space="preserve">20</t>
  </si>
  <si>
    <t xml:space="preserve">Up Tilt Hit 1 Tipper</t>
  </si>
  <si>
    <t xml:space="preserve">Up Tilt Hit 2</t>
  </si>
  <si>
    <t xml:space="preserve">12-14</t>
  </si>
  <si>
    <t xml:space="preserve">75</t>
  </si>
  <si>
    <t xml:space="preserve">Up Tilt Hit 2 Tipper</t>
  </si>
  <si>
    <t xml:space="preserve">7-8</t>
  </si>
  <si>
    <t xml:space="preserve">Down Tilt Tipper</t>
  </si>
  <si>
    <t xml:space="preserve">Forward Strong Hit 1</t>
  </si>
  <si>
    <t xml:space="preserve">Forward Strong Hit 1 Tipper</t>
  </si>
  <si>
    <t xml:space="preserve">24 frames tipper stun post-hitpause.</t>
  </si>
  <si>
    <t xml:space="preserve">Forward Strong Hit 2 (Front)</t>
  </si>
  <si>
    <t xml:space="preserve">Forward Strong Hit 2 (Above)</t>
  </si>
  <si>
    <t xml:space="preserve">Forward Strong Hit 2 Tipper (Front)</t>
  </si>
  <si>
    <t xml:space="preserve">Forward Strong Hit 2 Tipper (Front/Above)</t>
  </si>
  <si>
    <t xml:space="preserve">Forward Strong Hit 2 Tipper (Above)</t>
  </si>
  <si>
    <t xml:space="preserve">Up Strong Hit 1 (Base)</t>
  </si>
  <si>
    <t xml:space="preserve">Up Strong Hit 2</t>
  </si>
  <si>
    <t xml:space="preserve">90</t>
  </si>
  <si>
    <t xml:space="preserve">Up Strong Tipper</t>
  </si>
  <si>
    <t xml:space="preserve">8-10</t>
  </si>
  <si>
    <t xml:space="preserve">Down Strong Hit 1 Tipper (Front)</t>
  </si>
  <si>
    <t xml:space="preserve">Down Strong Hit 1 Tipper (Above)</t>
  </si>
  <si>
    <t xml:space="preserve">Down Strong Hit 2 Tipper</t>
  </si>
  <si>
    <t xml:space="preserve">Nair Hits 1-5</t>
  </si>
  <si>
    <t xml:space="preserve">10, 12, 14, 16, 18</t>
  </si>
  <si>
    <t xml:space="preserve">Nair Hit 6</t>
  </si>
  <si>
    <t xml:space="preserve">20-23</t>
  </si>
  <si>
    <t xml:space="preserve">Nair Tipper 1-5</t>
  </si>
  <si>
    <t xml:space="preserve">10 frames hit lockout. 16 frames tipper stun post-hitpause.</t>
  </si>
  <si>
    <t xml:space="preserve">Nair Tipper 6</t>
  </si>
  <si>
    <t xml:space="preserve">65</t>
  </si>
  <si>
    <t xml:space="preserve">24 frames tipper stun post-hitpause.				</t>
  </si>
  <si>
    <t xml:space="preserve">Fair 1 (Front/Below)</t>
  </si>
  <si>
    <t xml:space="preserve">21</t>
  </si>
  <si>
    <t xml:space="preserve">82</t>
  </si>
  <si>
    <t xml:space="preserve">6/5</t>
  </si>
  <si>
    <t xml:space="preserve">Fair 1 Tipper</t>
  </si>
  <si>
    <t xml:space="preserve">Fair 2 (Front)</t>
  </si>
  <si>
    <t xml:space="preserve">16-17</t>
  </si>
  <si>
    <t xml:space="preserve">Fair 2 (Above/Below)</t>
  </si>
  <si>
    <t xml:space="preserve">Fair 2 Tipper</t>
  </si>
  <si>
    <t xml:space="preserve">Bair</t>
  </si>
  <si>
    <t xml:space="preserve">34</t>
  </si>
  <si>
    <t xml:space="preserve">Bair Tipper</t>
  </si>
  <si>
    <t xml:space="preserve">Up Air (Blade)</t>
  </si>
  <si>
    <t xml:space="preserve">16-19</t>
  </si>
  <si>
    <t xml:space="preserve">Up Air (Hilt)</t>
  </si>
  <si>
    <t xml:space="preserve">Up Air Tipper</t>
  </si>
  <si>
    <t xml:space="preserve">Dair Hit 1</t>
  </si>
  <si>
    <t xml:space="preserve">16-18</t>
  </si>
  <si>
    <t xml:space="preserve">Dair Hit 1 Tipper</t>
  </si>
  <si>
    <t xml:space="preserve">280</t>
  </si>
  <si>
    <t xml:space="preserve">Dair Hit 2</t>
  </si>
  <si>
    <t xml:space="preserve">19-21</t>
  </si>
  <si>
    <t xml:space="preserve">Dair Hit 2 Tipper</t>
  </si>
  <si>
    <t xml:space="preserve">Neutral Special: Grab</t>
  </si>
  <si>
    <t xml:space="preserve">Can shift downwards while airborne after a succesful grab by inputting fast-fall. Neutral special will refresh your double-jump on grabbing another character a single time while you are airborne. This one time refresh is not used if you already have a double-jump.</t>
  </si>
  <si>
    <t xml:space="preserve">Neutral Special: Forward Throw </t>
  </si>
  <si>
    <t xml:space="preserve">29-39 (Minimum), 49-59 (Maximum)</t>
  </si>
  <si>
    <t xml:space="preserve">52-72</t>
  </si>
  <si>
    <t xml:space="preserve">1.2x</t>
  </si>
  <si>
    <t xml:space="preserve">Window to input direction of throw is f20-39. On f40 Clairen will begin throwing the grabbed character forward by default.</t>
  </si>
  <si>
    <t xml:space="preserve">Neutral Special: Back Throw</t>
  </si>
  <si>
    <t xml:space="preserve">Forward Special</t>
  </si>
  <si>
    <t xml:space="preserve">24-26 (Intangible 9-24, Wall-Jump Cancellable 38-, Fast fall 49-, see notes for cancelling endlag)</t>
  </si>
  <si>
    <t xml:space="preserve">26 (Cancellable 12-26 on hit, Cancellable 20-26 on whiff if move started in the air and endlag started on the ground)</t>
  </si>
  <si>
    <t xml:space="preserve">53 (Prat-fall on whiff if airborne with 10 frames landing lag)</t>
  </si>
  <si>
    <t xml:space="preserve">Forward special is cancellable on whiff from f46 if it starts in the air (more than 32px above the ground) and endlag starts on the ground, cancelling the last 7 frames of endlag. Non-tipper Forward is also cancellable on hit during the last 15 frames of endlag. If on the ground when cancelling you can hold back and jump to make Clairen turnaround on the first frame of jump-squat.</t>
  </si>
  <si>
    <t xml:space="preserve">Forward Special Tipper</t>
  </si>
  <si>
    <t xml:space="preserve">32 frames tipper stun post-hitpause. Forward special is cancellable on hit during the last 15 frames of endlag, starting 6 frames later in comparison to non-tipper hit due to higher base hitpause. If on the ground when cancelling you can hold back and jump to make Clairen turnaround on the first frame of jump-squat.</t>
  </si>
  <si>
    <t xml:space="preserve">16-19 (Wall-Jump Cancellable 29-)</t>
  </si>
  <si>
    <t xml:space="preserve">46 (Prat-fall with 10 frames landing lag)</t>
  </si>
  <si>
    <t xml:space="preserve">Can not trigger galaxy kill effect.</t>
  </si>
  <si>
    <t xml:space="preserve">Up Special Hit 3</t>
  </si>
  <si>
    <t xml:space="preserve">24-27</t>
  </si>
  <si>
    <t xml:space="preserve">Up Special Slash</t>
  </si>
  <si>
    <t xml:space="preserve">10 (34-43)</t>
  </si>
  <si>
    <t xml:space="preserve">11-15 (44-48) (Wall-Jump Cancellable 50-)</t>
  </si>
  <si>
    <t xml:space="preserve">74 (Prat-fall with 15 frames landing lag)</t>
  </si>
  <si>
    <t xml:space="preserve">Earliest frame to input special (tap method) for 2nd part of up special is 23 (buffering input on whiff makes it as early as frame 17). Last frame to input special (hold or tap methods) for 2nd part up special is 33, air-slash always starts on frame 34.</t>
  </si>
  <si>
    <t xml:space="preserve">Up Special Slash Tipper</t>
  </si>
  <si>
    <t xml:space="preserve">11-15 (44-48)</t>
  </si>
  <si>
    <t xml:space="preserve">Down Special: Counter</t>
  </si>
  <si>
    <t xml:space="preserve">7-23 (Intangible 7-23)</t>
  </si>
  <si>
    <t xml:space="preserve">53</t>
  </si>
  <si>
    <t xml:space="preserve">20 on whiff, 600 on counter</t>
  </si>
  <si>
    <t xml:space="preserve">Down Special: Plasma Field Hit 1</t>
  </si>
  <si>
    <t xml:space="preserve">4 (From activation)</t>
  </si>
  <si>
    <t xml:space="preserve">5-8 (Intangible 1-16, refreshes double-jump)</t>
  </si>
  <si>
    <t xml:space="preserve">Down Special: Plasma Field Hit 2</t>
  </si>
  <si>
    <t xml:space="preserve">9-12</t>
  </si>
  <si>
    <t xml:space="preserve">Down Special: Plasma Field Hit 3</t>
  </si>
  <si>
    <t xml:space="preserve">13-16 (Invulnerable 17-33, Plasma Field is active 18-624 and blocks all enemy projectiles)</t>
  </si>
  <si>
    <t xml:space="preserve">Etalus 2.0.8.0</t>
  </si>
  <si>
    <t xml:space="preserve">18 (Cancellable into Jab 2/Tilts 4-18)</t>
  </si>
  <si>
    <t xml:space="preserve">Force flinch value of 1</t>
  </si>
  <si>
    <t xml:space="preserve">5 (11-15)</t>
  </si>
  <si>
    <t xml:space="preserve">6-7 (16-17)</t>
  </si>
  <si>
    <t xml:space="preserve">13 (Cancellable into Jab 3/Tilts 4-13)</t>
  </si>
  <si>
    <t xml:space="preserve">21 (31)</t>
  </si>
  <si>
    <t xml:space="preserve">Jab 3</t>
  </si>
  <si>
    <t xml:space="preserve">6 (21-26)</t>
  </si>
  <si>
    <t xml:space="preserve">7-8 (27-28)</t>
  </si>
  <si>
    <t xml:space="preserve">28 (48)</t>
  </si>
  <si>
    <t xml:space="preserve">55</t>
  </si>
  <si>
    <t xml:space="preserve">Jab 3 (Sour)</t>
  </si>
  <si>
    <t xml:space="preserve">Dash Attack</t>
  </si>
  <si>
    <t xml:space="preserve">9-20 (Jump-Cancellable 10-20, Up Strong Cancellable 10-21)</t>
  </si>
  <si>
    <t xml:space="preserve">4 frames hit lockout. Holding back on the same frame you jump-cancel will cause Etalus to turnaround on the last frame of jump-squat.</t>
  </si>
  <si>
    <t xml:space="preserve">Dash Attack on Ice (Maximum)</t>
  </si>
  <si>
    <t xml:space="preserve">9-38 (Jump-Cancellable 10-45, Up Strong Cancellable 10-45)</t>
  </si>
  <si>
    <t xml:space="preserve">18 (Jump-Cancellable 1-7, Up Strong Cancellable 1-7)</t>
  </si>
  <si>
    <t xml:space="preserve">24 (Jump-Cancellable 1-7, Up Strong Cancellable 1-7)</t>
  </si>
  <si>
    <t xml:space="preserve">4 frames hit lockout. Holding back on the same frame you jump-cancel will cause Etalus to turnaround on the last frame of jump-squat. Starting on ice and then moving onto normal ground will end your active frames early.</t>
  </si>
  <si>
    <t xml:space="preserve">Forward Tilt Hit 1-2</t>
  </si>
  <si>
    <t xml:space="preserve">9-10, 12-13</t>
  </si>
  <si>
    <t xml:space="preserve">Ice created on frames 10, 12, 15</t>
  </si>
  <si>
    <t xml:space="preserve">Forward Tilt Hit 3</t>
  </si>
  <si>
    <t xml:space="preserve">15-17</t>
  </si>
  <si>
    <t xml:space="preserve">Up Tilt</t>
  </si>
  <si>
    <t xml:space="preserve">85</t>
  </si>
  <si>
    <t xml:space="preserve">Down Tilt Hit 1</t>
  </si>
  <si>
    <t xml:space="preserve">6-8</t>
  </si>
  <si>
    <t xml:space="preserve">8 (Cancellable into Down Tilt Hit 2 4-6 (Window 1), 7-8 (Window 2))</t>
  </si>
  <si>
    <t xml:space="preserve">12 (Cancellable into Down Tilt Hit 2 4-6 (Window 1), 7-12 (Window 2))</t>
  </si>
  <si>
    <t xml:space="preserve">Down Tilt Hit 2</t>
  </si>
  <si>
    <t xml:space="preserve">4 (Actual Startup)
4-6 (Window 1)
17 (Window 2 Whiff)
13 (Window 2 Hit)</t>
  </si>
  <si>
    <t xml:space="preserve">16-18 (Window 1 Minimum), 25-27 (Window 2 Whiff, see notes)</t>
  </si>
  <si>
    <t xml:space="preserve">31-33 (Window 1)
40 (Window 2)</t>
  </si>
  <si>
    <t xml:space="preserve">Down Tilt Hit 2 has varying startup depending on when the attack is input. The frames for Window 1 are 11-13 or frames 4-6 of endlag, with an input at any time in this window causing the attack to begin after 4 frames of startup. All remaining endlag frames (7-12 on whiff, 7-8 on hit) can be considered window 2, in which the 4 frames of startup will always occur after the remaining frames of endlag regardless of when the input was made. During window 2 the active frames will always begin on f25 on whiff, locking the 2nd hit from beginning until 17 frames after the last active hitbox.</t>
  </si>
  <si>
    <t xml:space="preserve">18-23 (Untechable)</t>
  </si>
  <si>
    <t xml:space="preserve">ASDI modifier value of 0.</t>
  </si>
  <si>
    <t xml:space="preserve">Forward Strong Hit 2</t>
  </si>
  <si>
    <t xml:space="preserve">26-31</t>
  </si>
  <si>
    <t xml:space="preserve">125</t>
  </si>
  <si>
    <t xml:space="preserve">Armoured Forward Strong Hit 1</t>
  </si>
  <si>
    <t xml:space="preserve">18-23 (Untechable, Weak Armour: 10-30, changes to Super Armour at Half Charge, see notes)</t>
  </si>
  <si>
    <t xml:space="preserve">68</t>
  </si>
  <si>
    <t xml:space="preserve">ASDI modifier value of 0. Etalus' strong attack charge increases weak armour values from 10-25 linearly until Etalus reaches half charge, at which point he gains super armour on the attack 2 frames after releasing the charge.</t>
  </si>
  <si>
    <t xml:space="preserve">Armoured Forward Strong Hit 2</t>
  </si>
  <si>
    <t xml:space="preserve">14</t>
  </si>
  <si>
    <t xml:space="preserve">20 frames hit lockout</t>
  </si>
  <si>
    <t xml:space="preserve">Armoured Forward Strong Projectiles</t>
  </si>
  <si>
    <t xml:space="preserve">31-45 (Active frames increases by up to 4 frames based on charge, see notes)</t>
  </si>
  <si>
    <t xml:space="preserve">0.75x</t>
  </si>
  <si>
    <t xml:space="preserve">Charging the strong attack will increase both the lifespan of the icicle projectiles and the travel speed. Active frames will increase by up to 4 frames and the speed will increase from a base value of 14px per frame to 18px per frame linearly based on the charge value over 60 frames.</t>
  </si>
  <si>
    <t xml:space="preserve">Up Strong Hit 1 (Front/Behind)</t>
  </si>
  <si>
    <t xml:space="preserve">19-20</t>
  </si>
  <si>
    <t xml:space="preserve">1/2</t>
  </si>
  <si>
    <t xml:space="preserve">0.8x</t>
  </si>
  <si>
    <t xml:space="preserve">0/5</t>
  </si>
  <si>
    <t xml:space="preserve">23-26</t>
  </si>
  <si>
    <t xml:space="preserve">115</t>
  </si>
  <si>
    <t xml:space="preserve">Armoured Up Strong Hit 1 (Front/Behind)</t>
  </si>
  <si>
    <t xml:space="preserve">19-20 (Weak Armour: 10-23, changes to Super Armour at Half Charge, see notes)</t>
  </si>
  <si>
    <t xml:space="preserve">38</t>
  </si>
  <si>
    <t xml:space="preserve">Etalus' strong attack charge increases weak armour values from 10-25 linearly until Etalus reaches half charge, at which point he gains super armour on the attack 2 frames after releasing the charge.				</t>
  </si>
  <si>
    <t xml:space="preserve">Armoured Up Strong Hit 2</t>
  </si>
  <si>
    <t xml:space="preserve">Armoured Up Strong Projectiles</t>
  </si>
  <si>
    <t xml:space="preserve">24-38 (Active frames increases by up to 4 frames based on charge, see notes)</t>
  </si>
  <si>
    <t xml:space="preserve">15-17 (Untechable, can only hit airborne characters)</t>
  </si>
  <si>
    <t xml:space="preserve">Down Strong Hit 2 (Front/Behind)</t>
  </si>
  <si>
    <t xml:space="preserve">18-20</t>
  </si>
  <si>
    <t xml:space="preserve">8/7</t>
  </si>
  <si>
    <t xml:space="preserve">Down Strong Hit 2 (Centre)</t>
  </si>
  <si>
    <t xml:space="preserve">0.2x</t>
  </si>
  <si>
    <t xml:space="preserve">Armoured Down Strong Hit 1 </t>
  </si>
  <si>
    <t xml:space="preserve">15-17 (Untechable, can only hit airborne characters. Weak Armour: 10-19, changes to Super Armour at Half Charge, see notes)</t>
  </si>
  <si>
    <t xml:space="preserve">Armoured Down Strong Hit 2 (Front/Behind)</t>
  </si>
  <si>
    <t xml:space="preserve">4/2</t>
  </si>
  <si>
    <t xml:space="preserve">Armoured Down Strong Hit 2 (Centre)</t>
  </si>
  <si>
    <t xml:space="preserve">4 frames hit lockout</t>
  </si>
  <si>
    <t xml:space="preserve">Armoured Down Strong Projectiles</t>
  </si>
  <si>
    <t xml:space="preserve">20-34 (Active frames increases by up to 4 frames based on charge, see notes)</t>
  </si>
  <si>
    <t xml:space="preserve">Nair (Early)</t>
  </si>
  <si>
    <t xml:space="preserve">4*</t>
  </si>
  <si>
    <t xml:space="preserve">Nair (Sour)</t>
  </si>
  <si>
    <t xml:space="preserve">6-27</t>
  </si>
  <si>
    <t xml:space="preserve">4-2 (Linear)</t>
  </si>
  <si>
    <t xml:space="preserve">Fair (Armour)</t>
  </si>
  <si>
    <t xml:space="preserve">(Minimum Armour 3-8, Max Armour: 3-32. Release attack 8-31 to cancel into Fair (Punch). Armour is lost immediately on releasing attack)</t>
  </si>
  <si>
    <t xml:space="preserve">3*</t>
  </si>
  <si>
    <t xml:space="preserve">Fair (Punch)</t>
  </si>
  <si>
    <t xml:space="preserve">9-12 (17-20 Minimum, 40-43 Maximum)</t>
  </si>
  <si>
    <t xml:space="preserve">36 (44-67)</t>
  </si>
  <si>
    <t xml:space="preserve">31</t>
  </si>
  <si>
    <t xml:space="preserve">Up Air </t>
  </si>
  <si>
    <t xml:space="preserve">9-12 (Untechable*, Cancels remaining active frames on hit)</t>
  </si>
  <si>
    <t xml:space="preserve">1 frame hit lockout. ASDI modifier value of 0. 20 frames of hitpause before the throw. The untechable value for this move forces it to ignore platforms, but allows you to tech the wall and ground. Can move Kragg/Shovel Knight Rocks. Can not trigger galaxy kill effect. Hitting another character with up air will refresh your up special.</t>
  </si>
  <si>
    <t xml:space="preserve">Up Air (Throw)</t>
  </si>
  <si>
    <t xml:space="preserve">30 (Untechable*, Minimum active frame based on previous hit)</t>
  </si>
  <si>
    <t xml:space="preserve">41-44</t>
  </si>
  <si>
    <t xml:space="preserve">3 frames hit lockout. ASDI modifier value of 0. Unique endlag value. Active 1 further frame due to hitpause when throwing characters. Timing of active frames is determined by the active frame the first hit of up air connects on. The untechable value for this move forces it to ignore platforms, but allows you to tech the wall and ground. Can move Kragg/Shovel Knight Rocks.</t>
  </si>
  <si>
    <t xml:space="preserve">Dair Hits 1-2</t>
  </si>
  <si>
    <t xml:space="preserve">13-14, 18-19</t>
  </si>
  <si>
    <t xml:space="preserve">When hitting with the first two hitboxes, Etalus normally stalls in the air slightly to assist with the next hitbox connecting. Holding down on the stick during dair will cause him to fall normally. Inputting a fast-fall will hitfall the move as normal.</t>
  </si>
  <si>
    <t xml:space="preserve">Dair Hit 3</t>
  </si>
  <si>
    <t xml:space="preserve">25-27</t>
  </si>
  <si>
    <t xml:space="preserve">Neutral Special (Above)</t>
  </si>
  <si>
    <t xml:space="preserve">63</t>
  </si>
  <si>
    <t xml:space="preserve">64-65</t>
  </si>
  <si>
    <t xml:space="preserve">88</t>
  </si>
  <si>
    <t xml:space="preserve">Neutral Special (Ground)</t>
  </si>
  <si>
    <t xml:space="preserve">64-67 (Armour Generated f64 on ice)</t>
  </si>
  <si>
    <t xml:space="preserve">Ice Armour is broken after 40% of damage is taken or is removed immediately upon being parried. Etalus must also be placed in hitstun for armour to break from an attack, meaning moves like Ori's Spirit Flame or Maypul's seed are unable to break armour despite dealing damage. Ice cannot begin melting while Etalus is using Neutral Special, however the lifetime timer still counts up. If the ice has been active for 766 frames or more it will begin melting on the first actionable frame after Neutral Special.</t>
  </si>
  <si>
    <t xml:space="preserve">Forward Special: Icicles</t>
  </si>
  <si>
    <t xml:space="preserve">11 (Icicle Spawn)
7 (Icicle Startup)</t>
  </si>
  <si>
    <t xml:space="preserve">19-, 24-, 29- (Icicles summoned f12)</t>
  </si>
  <si>
    <t xml:space="preserve">Extended parry stun. Cooldown applies both on the frame the icicles are summoned (f12) and on the last frame of endlag. Interrupting Etalus anytime during forward special will cause the icicles to either not spawn or break, becoming inactive immediately.</t>
  </si>
  <si>
    <t xml:space="preserve">Forward Special: Icicles (Landing)</t>
  </si>
  <si>
    <t xml:space="preserve">1 (Active upon icicles hitting the ground, ice spawns 1 frame later)</t>
  </si>
  <si>
    <t xml:space="preserve">Extended parry stun. Icicles will create large areas of ice upon hitting the ground.</t>
  </si>
  <si>
    <t xml:space="preserve">Up Special: Minimum</t>
  </si>
  <si>
    <t xml:space="preserve">10 (Initial Startup)
2 (Pre-Launch Startup)</t>
  </si>
  <si>
    <t xml:space="preserve">13-14 (Air-Dodge Cancellable 7-, Projectile Invuln. 19-41, Spawns ice f19 when grounded, Parry/Roll Cancellable during pre-launch startup (2 frames), active frames and first 4 frames of endlag)</t>
  </si>
  <si>
    <t xml:space="preserve">26 (Cancellable into all actions except specials 14-, see notes for more details, If Grounded, Parry/Roll Cancellable 1-4)</t>
  </si>
  <si>
    <t xml:space="preserve">41 (Actionable f28 with Cancel)</t>
  </si>
  <si>
    <t xml:space="preserve">270</t>
  </si>
  <si>
    <t xml:space="preserve">Invincible to projectiles during travel time and on the first actionable frame. Up Special is always wall-jump cancellable after 15 frames of endlag and cancellable with all actions except specials during the last 13 frames of endlag (non-armoured window only) regardless of how long it has been charged for. Air brakes on frame 5 except for when cancelling the first 4 frames of double-jump into Up Special, in which case Etalus’ vertical speed is set to 0 instantly. If grounded, Etalus will create a small area of ice upon leaving the ground (frame 19). Cancelling up-special while in the air with an air-dodge at any time during startup, the active frames or within the first 3 frames of endlag will allow you to use your up-special again without wall-jumping or touching the ground.</t>
  </si>
  <si>
    <t xml:space="preserve">Up Special: Maximum</t>
  </si>
  <si>
    <t xml:space="preserve">60 (Full Charge)
2 (Pre-Launch Startup)</t>
  </si>
  <si>
    <t xml:space="preserve">63-64 (Air-Dodge Cancellable 7-, Projectile Invuln. 69-108, Spawns ice f69 when grounded, Parry/Roll Cancellable during pre-launch startup (2 frames), active frames and first 4 frames of endlag)</t>
  </si>
  <si>
    <t xml:space="preserve">43 (Cancellable into all actions except specials 31-, Wall-Jump Cancellable 15-, see notes for more details, If Grounded, Parry/Roll Cancellable 1-4)</t>
  </si>
  <si>
    <t xml:space="preserve">108 (Actionable 95 with Cancel)</t>
  </si>
  <si>
    <t xml:space="preserve">Armoured Up Special: Minimum</t>
  </si>
  <si>
    <t xml:space="preserve">13-14 (Air-Dodge Cancellable 7-, Super Armour 2-38, Projectile Invuln.19-37, Spawns ice f19 when grounded, Parry/Roll Cancellable during pre-launch startup (2 frames), active frames and first 4 frames of endlag)</t>
  </si>
  <si>
    <t xml:space="preserve">23 (Cancellable into all actions except specials 13-, see notes for more details, If Grounded, Parry/Roll Cancellable 1-4)</t>
  </si>
  <si>
    <t xml:space="preserve">38 (Actionable f27 with Cancel)</t>
  </si>
  <si>
    <t xml:space="preserve">Invincible to projectiles during travel time and on the first actionable frame. Up Special is always wall-jump cancellable after 15 frames of endlag and cancellable with all actions except specials during the last 11 frames of endlag (armoured window only) regardless of how long it has been charged for. Armoured Up Special travels slightly less distance vertically in comparison to the non-armoured versions at the same level of charge, however you are able to act sooner due to decreased endlag and an earlier cancel window as a result. Air brakes on frame 5 except for when cancelling the first 4 frames of double-jump into Up Special, in which case Etalus’ vertical speed is set to 0 instantly. If grounded, Etalus will create a small area of ice upon leaving the ground (frame 19). Cancelling up-special while in the air with an air-dodge at any time during startup, the active frames or within the first 3 frames of endlag will allow you to use your up-special again without wall-jumping or touching the ground.</t>
  </si>
  <si>
    <t xml:space="preserve">Armoured Up Special: Maximum</t>
  </si>
  <si>
    <t xml:space="preserve">63-64 (Air-Dodge Cancellable 7-, Super Armour 2-102, Projectile Invuln. 69-101, Spawns ice f69 when grounded, Parry/Roll Cancellable during pre-launch startup (2 frames), active frames and first 4 frames of endlag)</t>
  </si>
  <si>
    <t xml:space="preserve">37 (Cancellable into all actions except specials 27-, Wall-Jump Cancellable 15-, see notes for more details, If Grounded, Parry/Roll Cancellable 1-4)</t>
  </si>
  <si>
    <t xml:space="preserve">102 (Actionable 91 with Cancel)</t>
  </si>
  <si>
    <t xml:space="preserve">Down Special Hit 1 (Ground/Rising)</t>
  </si>
  <si>
    <t xml:space="preserve">14-20</t>
  </si>
  <si>
    <t xml:space="preserve">8-2 (Linear)</t>
  </si>
  <si>
    <t xml:space="preserve">1-2x (Linear)</t>
  </si>
  <si>
    <t xml:space="preserve">Force flinch value of 2</t>
  </si>
  <si>
    <t xml:space="preserve">Down Special Hit 2 (Ground/Falling)</t>
  </si>
  <si>
    <t xml:space="preserve">37- (Wall-Jump Cancellable 38-)</t>
  </si>
  <si>
    <t xml:space="preserve">10 frames hit lockout. 60 frame cooldown begins on the first active frame of the falling hitbox.</t>
  </si>
  <si>
    <t xml:space="preserve">Down Special Hit 1 (Air/Falling)</t>
  </si>
  <si>
    <t xml:space="preserve">25- (Wall-Jump Cancellable 26-)</t>
  </si>
  <si>
    <t xml:space="preserve">Down Special (Landing)</t>
  </si>
  <si>
    <t xml:space="preserve">1-8 (Freezes grounded opponents. Begins a shockwave effect which activates all existing ice. This ice will freeze grounded opponents, even if they are intangible at the time.)</t>
  </si>
  <si>
    <t xml:space="preserve">8 frames hit lockout. The landing hitbox for down-special will deal knockback to airborne opponents, grounded opponents will instead be frozen. Any ice on-stage will freeze grounded characters once it is activated with the shockwave that is created by down special's landing hitbox. This shockwave prevents any ice from disappearing, even if it is currently in it's melting animation. It is possible to freeze grounded characters who are intangible by activating ice beneath them with down special's shockwave.</t>
  </si>
  <si>
    <t xml:space="preserve">Ice Lifetime:</t>
  </si>
  <si>
    <t xml:space="preserve">780 (Begins melting f766, cannot disappear during Neutral Special or after Down Special (Landing), see notes)</t>
  </si>
  <si>
    <t xml:space="preserve">Ice cannot begin melting while Etalus is using Neutral Special, however the lifetime timer still counts up. If the ice has been active for 766 frames or more it will begin melting on the first actionable frame after Neutral Special. Ice cannot disappear during down special's shockwave, even if it's currently in it's melting animation.</t>
  </si>
  <si>
    <t xml:space="preserve">Freeze</t>
  </si>
  <si>
    <t xml:space="preserve">94 (Time frozen is when hit by Down Special's landing hitbox due to hitpause from the attack, however post-hitpause freeze time is still 94 frames)</t>
  </si>
  <si>
    <t xml:space="preserve"> </t>
  </si>
  <si>
    <t xml:space="preserve">The frozen character's tech input is locked in once the ice cracks on frame 65. Any ice on-stage will freeze grounded characters once it is activated with the shockwave that is created by down special's landing hitbox. It is possible to freeze grounded characters who are intangible by activating ice beneath them with down special's shockwave.</t>
  </si>
  <si>
    <t xml:space="preserve">Elliana 2.0.8.0</t>
  </si>
  <si>
    <t xml:space="preserve">5-6</t>
  </si>
  <si>
    <t xml:space="preserve">6 frames hit lockout</t>
  </si>
  <si>
    <t xml:space="preserve">6 (3 in-between hits)</t>
  </si>
  <si>
    <t xml:space="preserve">7-9, 13-15, 19-21 (Hold Attack 3 frames after last hit to extend dash attack for 1 further hit; 25-27, 31-33, 37-39...)</t>
  </si>
  <si>
    <t xml:space="preserve">19</t>
  </si>
  <si>
    <t xml:space="preserve">Adds heat on loop, see overheat mechanic. Holding attack on the 3rd frame of endlag after the third hit of dash attack will cause the attack to extend for one further hit. If attack is not held then the endlag will begin.</t>
  </si>
  <si>
    <t xml:space="preserve">Forward Tilt Hit 1-2 </t>
  </si>
  <si>
    <t xml:space="preserve">7 (3 in-between hits)</t>
  </si>
  <si>
    <t xml:space="preserve">8-10, 14-16 (Hold Attack 3 frames after 2nd hit to loop hits 1 and 2; [20-22, 26-28], [32-34, 38-40], [44-46, 50-52]...)</t>
  </si>
  <si>
    <t xml:space="preserve">Adds heat on loop, see overheat mechanic. Holding attack on the 3rd frame of endlag after the second hit of the loop will cause the loop to extend for another two hits. If attack is not held then the startup for the finisher hit will begin.</t>
  </si>
  <si>
    <t xml:space="preserve">Forward Tilt Finisher</t>
  </si>
  <si>
    <t xml:space="preserve">26-28 (Finisher occurs 9 frames after last active frame of the loop; 38-40, 50-52, 62-64...)</t>
  </si>
  <si>
    <t xml:space="preserve">11-32 (On grabbing multiple characters, the claw will use port-priority to decide who to pull in)</t>
  </si>
  <si>
    <t xml:space="preserve">61</t>
  </si>
  <si>
    <t xml:space="preserve">On grabbing multiple characters, the claw will use port-priority to decide which opponent to lock on to. The knockback values also apply to the opponent when Elliana is interrupted after the chain locks on, but before Hit 2 begins, excluding damage. On hit you can throw your opponent in the opposite direction by inputting away while they are still in the chain.</t>
  </si>
  <si>
    <t xml:space="preserve">24-25 (From swallowing character, releases all heat on firing opponent, hold dodge to prevent heat from being consumed)</t>
  </si>
  <si>
    <t xml:space="preserve">9-19 (Increases based on heat consumed)</t>
  </si>
  <si>
    <t xml:space="preserve">35-45 (From swallowing character)</t>
  </si>
  <si>
    <t xml:space="preserve">Down Tilt Hit 1 </t>
  </si>
  <si>
    <t xml:space="preserve">8 (Cancellable into Down Tilt Hit 2 2-6 (Window 1), 7-8 (Window 2)</t>
  </si>
  <si>
    <t xml:space="preserve">12 (Cancellable into Down Tilt Hit 2 2-6 (Window 1), 7-12 (Window 2))</t>
  </si>
  <si>
    <t xml:space="preserve">6 frames of extra hitpause on opponent.</t>
  </si>
  <si>
    <t xml:space="preserve">2 (Actual Startup)
3-7 (Window 1)
15 (Window 2 Whiff)
11 (Window 2 Hit)</t>
  </si>
  <si>
    <t xml:space="preserve">14-17 (Window 1 Minimum), 25-28 (Window 2 Whiff, see notes)</t>
  </si>
  <si>
    <t xml:space="preserve">30-34 (Window 1)
41 (Window 2 Whiff)</t>
  </si>
  <si>
    <t xml:space="preserve">Down Tilt Hit 2 has varying startup depending on when the attack is input. The frames for Window 1 are 11-15 or frames 2-6 of endlag, with an input at any time in this window causing the attack to begin after 2 frames of startup. All remaining endlag frames (7-12 on whiff, 7-8 on hit) can be considered window 2, in which the 2 frames of startup will always occur after the remaining frames of endlag regardless of when the input was made. During window 2 the active frames will always begin on f25 on whiff, locking the 2nd hit from beginning until 15 frames after the last active hitbox.</t>
  </si>
  <si>
    <t xml:space="preserve">Forward Strong: Steam Eject</t>
  </si>
  <si>
    <t xml:space="preserve">18-19 (Can also be performed in the air)</t>
  </si>
  <si>
    <t xml:space="preserve">5 frames hit lockout. Air acceleration while charging strong attacks is multiplied by 0.5x.</t>
  </si>
  <si>
    <t xml:space="preserve">Forward Strong: Steam </t>
  </si>
  <si>
    <t xml:space="preserve">21-316 (Ignores players during the first 9 frames of hitstun)</t>
  </si>
  <si>
    <t xml:space="preserve">Can not trigger galaxy kill effect. ASDI modifier of 2.5. Transparent steam clouds are inactive until grouping up with other clouds. Consecutive strong attacks while in the air release less heat, see overheat mechanic. Hitting another character and steam at the same time will move the steam further than it would otherwise. Parrying steam will change the ownership of all active steam of that player. Cannot hit mine.</t>
  </si>
  <si>
    <t xml:space="preserve">Forward Strong: Explosion</t>
  </si>
  <si>
    <t xml:space="preserve">17-19 (Can also be performed in the air)</t>
  </si>
  <si>
    <t xml:space="preserve">10 frames hit lockout. Consecutive strong attacks while in the air release less heat, see overheat mechanic. Air acceleration while charging strong attacks is multiplied by 0.5x.</t>
  </si>
  <si>
    <t xml:space="preserve">Up Strong: Steam Eject</t>
  </si>
  <si>
    <t xml:space="preserve">20-21 (Can also be performed in the air)</t>
  </si>
  <si>
    <t xml:space="preserve">Up Strong: Steam</t>
  </si>
  <si>
    <t xml:space="preserve">23-318 (Ignores players during the first 9 frames of hitstun)</t>
  </si>
  <si>
    <t xml:space="preserve">Up Strong: Explosion </t>
  </si>
  <si>
    <t xml:space="preserve">19-21 (Can also be performed in the air)</t>
  </si>
  <si>
    <t xml:space="preserve">Up Strong: Explosion (Body)</t>
  </si>
  <si>
    <t xml:space="preserve">10 frames hit lockout.</t>
  </si>
  <si>
    <t xml:space="preserve">Down Strong: Steam Eject</t>
  </si>
  <si>
    <t xml:space="preserve">20-21 (Can also be performed in the air, can fastfall f35-)</t>
  </si>
  <si>
    <t xml:space="preserve">24 (10 on Landing)</t>
  </si>
  <si>
    <t xml:space="preserve">34 (10 on Landing or Cancels when Grounded 26-34)</t>
  </si>
  <si>
    <t xml:space="preserve">58 (If Grounded, Maximum FAF of 47)</t>
  </si>
  <si>
    <t xml:space="preserve">Down Strong: Steam</t>
  </si>
  <si>
    <t xml:space="preserve">Down Strong: Explosion</t>
  </si>
  <si>
    <t xml:space="preserve">19-21 (Can also be performed in the air, can fastfall f35-)</t>
  </si>
  <si>
    <t xml:space="preserve">*Elliana's default landing lag is 6 frames, meaning that all moves with lower landing than this value default to 6. Landing during the last 5 frames of an aerial will cause it to autocancel into the default landing lag state regardless of hit or whiff (6 frames)</t>
  </si>
  <si>
    <t xml:space="preserve">Aerial Moves</t>
  </si>
  <si>
    <t xml:space="preserve">Nair Hit 1 (Mech)</t>
  </si>
  <si>
    <t xml:space="preserve">7-14</t>
  </si>
  <si>
    <t xml:space="preserve">Nair Hit 2 (Ball and Chains)</t>
  </si>
  <si>
    <t xml:space="preserve">11-14</t>
  </si>
  <si>
    <t xml:space="preserve">Fair Hit 1-2</t>
  </si>
  <si>
    <t xml:space="preserve">9-10, 13-14</t>
  </si>
  <si>
    <t xml:space="preserve">Fair Hit 3</t>
  </si>
  <si>
    <t xml:space="preserve">17-18</t>
  </si>
  <si>
    <t xml:space="preserve">12-15</t>
  </si>
  <si>
    <t xml:space="preserve">10 frames hit lockout</t>
  </si>
  <si>
    <t xml:space="preserve">Up Air Hit 1</t>
  </si>
  <si>
    <t xml:space="preserve">Up Air Hit 2</t>
  </si>
  <si>
    <t xml:space="preserve">Up Air Hit 3</t>
  </si>
  <si>
    <t xml:space="preserve">Dair Hit 1-2</t>
  </si>
  <si>
    <t xml:space="preserve">10-11, 14-15</t>
  </si>
  <si>
    <t xml:space="preserve">2x</t>
  </si>
  <si>
    <t xml:space="preserve">18-21</t>
  </si>
  <si>
    <t xml:space="preserve">Specials</t>
  </si>
  <si>
    <t xml:space="preserve">Endlag</t>
  </si>
  <si>
    <t xml:space="preserve">Neutral Special: Fist</t>
  </si>
  <si>
    <t xml:space="preserve">33-47 (Begins exploding on contact with the ground, walls, objects or an active mine while travelling, passes through characters without exploding unless they are stickied with an active mine)</t>
  </si>
  <si>
    <t xml:space="preserve">66</t>
  </si>
  <si>
    <t xml:space="preserve">20 (Applies on Fist Spawn)</t>
  </si>
  <si>
    <t xml:space="preserve">Extended parry stun. Cannot be broken by projectiles which deal less than 8%. Cooldown only applies on first frame of endlag to prevent Elliana from using Neutral Special again if she is interrupted by a low hitstun move.</t>
  </si>
  <si>
    <t xml:space="preserve">Neutral Special: Explosion</t>
  </si>
  <si>
    <t xml:space="preserve">48-52 (Fist explodes on contact with an active mine, increasing base knockback and knockback scaling of the explosion.)</t>
  </si>
  <si>
    <t xml:space="preserve">7 (8 on mine explosion)</t>
  </si>
  <si>
    <t xml:space="preserve">80 (95 on mine explosion)</t>
  </si>
  <si>
    <t xml:space="preserve">15 frames hit lockout, extended parry stun. The fist's knockback is increased on hitting an active mine, which is conveyed visually by a red explosion animation rather than the regular orange one. The mine explosion occurs immediately when hit by the fist whenever the mine is active.</t>
  </si>
  <si>
    <t xml:space="preserve">Forward Special: Uncharged Missile</t>
  </si>
  <si>
    <t xml:space="preserve">9-42 (Charge startup)
4 (Missile startup on releasing special)</t>
  </si>
  <si>
    <t xml:space="preserve">14-312 (Minimum), 47-346 (Maximum)</t>
  </si>
  <si>
    <t xml:space="preserve">28 (Minimum)
61 (Maximum)</t>
  </si>
  <si>
    <t xml:space="preserve">2-5 (Gains 1 damage every 60 frames of travel to a max of 5)</t>
  </si>
  <si>
    <t xml:space="preserve">20 (Applied on Last Frame of Endlag)</t>
  </si>
  <si>
    <t xml:space="preserve">You lose control over the missile on death. Can not trigger galaxy kill effect on a character who is stuck by a mine. Missiles have a base damage of 2%, but will increase by 1% every 60 frames of travel to deal a maximum of 5%. Missiles do not have an explosion hitbox, so a hidden pillar destruction hitbox will appear on missile exploding. The radius for this for uncharged missiles is 32 pixels.</t>
  </si>
  <si>
    <t xml:space="preserve">Forward Special: Charged Missile</t>
  </si>
  <si>
    <t xml:space="preserve">43 (Full Charge Startup)
4 (Missile startup)</t>
  </si>
  <si>
    <t xml:space="preserve">48-</t>
  </si>
  <si>
    <t xml:space="preserve">78</t>
  </si>
  <si>
    <t xml:space="preserve">Can not be broken by a physical attack or projectile. Does not break upon hitting the ground at specific angles, but will slide along it, lowering the missiles speed. You lose control over the missile on death. Can not trigger galaxy kill effect on a character who is stuck by a mine. Missiles do not have an explosion hitbox, so a hidden pillar destruction hitbox will appear on missile exploding. The radius for this for charged missiles is 64 pixels.</t>
  </si>
  <si>
    <t xml:space="preserve">Up Special: Eject</t>
  </si>
  <si>
    <t xml:space="preserve">Elliana ejects on f4. Air-dodge or wall-jump 23- (Invulnerable 4-7, Projectile Invuln. while rising)</t>
  </si>
  <si>
    <t xml:space="preserve">You can control the height that Elliana is ejected to by holding a vertical direction on f8 of Up Special. Ejecting from the mech refreshes your airdodge if it has already been used. If any character is stuck by Elliana's mine when up special is used, the stuck mine will begin falling from their character on f4 of eject.</t>
  </si>
  <si>
    <t xml:space="preserve">Up Special: Mech Explosion</t>
  </si>
  <si>
    <t xml:space="preserve">26 (Initial Startup)
0-29 (Heat Charge)
4 (Explosion Startup)</t>
  </si>
  <si>
    <t xml:space="preserve">31-34 (Minimum, Overheated), 60-63 (Maximum, No Heat)</t>
  </si>
  <si>
    <t xml:space="preserve">10 frames hit lockout. Unique parry stun, mech is rebuilt on landing before extended parry stun is applied, adding 32 additional frames to her inactive time. Elliana is not considered in the attacking state upon landing and an additional 10 frames of parry stun is also applied to the extended parry stun formula.</t>
  </si>
  <si>
    <t xml:space="preserve">Up Special: Rebuild Mech</t>
  </si>
  <si>
    <t xml:space="preserve">(Heat will be at 99% capacity upon starting rebuild and will reduce to 0 over frames 4-9. See notes for more detail.)</t>
  </si>
  <si>
    <t xml:space="preserve">Elliana's new mech will begin at 99% heat capacity. Reduces heat to 0 after 9 frames of rebuild. Rebuild does not start reducing in heat until frame 4, with heat reducing in gradually increasing amounts on each of the following 4 frames until no heat is remaining on frame 9.</t>
  </si>
  <si>
    <t xml:space="preserve">Down Special: Plant Mine</t>
  </si>
  <si>
    <t xml:space="preserve">5- (Always active while airborne and grounded. On sticking to a player, remains inactive until 100 frames later)</t>
  </si>
  <si>
    <t xml:space="preserve">90 (Applies on Mine Spawn)</t>
  </si>
  <si>
    <t xml:space="preserve">Mine takes 100 frames to become active if stuck on a player, unless that player is in parry stun. Can not be broken by a physical attack or projectile, but can be hit away while active. The speed the mine will travel upon hitting it is relative to the base knockback of the attack. Mine will not stick to the last person to hit it and cannot be stuck to Elliana. Parrying mine to reflect it back will cause it to explode upon hitting Elliana or after 32 frames (Active f33, f39, f45). The mine can still be hit after it parried before it explodes, although doing so will not change the ownership from the player who parried the mine.</t>
  </si>
  <si>
    <t xml:space="preserve">Down Special: Explosion Hit 1-2</t>
  </si>
  <si>
    <t xml:space="preserve">3, 9 (Unstuck), 3, 18 (Stuck) (Untechable)</t>
  </si>
  <si>
    <t xml:space="preserve">Down Special: Explosion Hit 3</t>
  </si>
  <si>
    <t xml:space="preserve">15 (Unstuck), 33 (Stuck)</t>
  </si>
  <si>
    <t xml:space="preserve">Destroys mine if stuck to player in mine explosion. </t>
  </si>
  <si>
    <t xml:space="preserve">Forsburn 2.0.8.0</t>
  </si>
  <si>
    <t xml:space="preserve">13 (Cancellable into Jab 2/Tilts 7-13)</t>
  </si>
  <si>
    <t xml:space="preserve">5 (14-18)</t>
  </si>
  <si>
    <t xml:space="preserve">6-7 (19-20)</t>
  </si>
  <si>
    <t xml:space="preserve">16 (Cancellable into Jab 3/Tilts 8-16)</t>
  </si>
  <si>
    <t xml:space="preserve">24 (37)</t>
  </si>
  <si>
    <t xml:space="preserve">8 (28-35)</t>
  </si>
  <si>
    <t xml:space="preserve">9-10 (36-37)</t>
  </si>
  <si>
    <t xml:space="preserve">28 (55)</t>
  </si>
  <si>
    <t xml:space="preserve">7, 9 (Smoke spawns f11)</t>
  </si>
  <si>
    <t xml:space="preserve">Forward Tilt 3</t>
  </si>
  <si>
    <t xml:space="preserve">Up Tilt Hit 1-2</t>
  </si>
  <si>
    <t xml:space="preserve">10-11, 14-15 (Untechable)</t>
  </si>
  <si>
    <t xml:space="preserve">Untechable value forces a missed tech instead of bouncing the opponent off the ground.							</t>
  </si>
  <si>
    <t xml:space="preserve">Up Tilt Hit 3</t>
  </si>
  <si>
    <t xml:space="preserve">Forward Strong Cape</t>
  </si>
  <si>
    <t xml:space="preserve">15-19 (Untechable)</t>
  </si>
  <si>
    <t xml:space="preserve">14 (Cancellable into Dagger 10-14, Cancellable into Jab/Tilt 2-14)</t>
  </si>
  <si>
    <t xml:space="preserve">21 (Cancellable into Dagger 10-21)</t>
  </si>
  <si>
    <t xml:space="preserve">1.5x</t>
  </si>
  <si>
    <t xml:space="preserve">Can move Kragg/Shovel Knight Rocks.</t>
  </si>
  <si>
    <t xml:space="preserve">Forward Strong Dagger</t>
  </si>
  <si>
    <t xml:space="preserve">6 (29-34)</t>
  </si>
  <si>
    <t xml:space="preserve">7-9 (35-37 Minimum, 47-49 Maximum)</t>
  </si>
  <si>
    <t xml:space="preserve">46 (74-86)</t>
  </si>
  <si>
    <t xml:space="preserve">Up Strong Cape Hit 1</t>
  </si>
  <si>
    <t xml:space="preserve">15-16 (Untechable)</t>
  </si>
  <si>
    <t xml:space="preserve">42</t>
  </si>
  <si>
    <t xml:space="preserve">Up Strong Cape Hit 2</t>
  </si>
  <si>
    <t xml:space="preserve">Up Strong Cape Hit 3</t>
  </si>
  <si>
    <t xml:space="preserve">19-20 (Untechable)</t>
  </si>
  <si>
    <t xml:space="preserve">140</t>
  </si>
  <si>
    <t xml:space="preserve">Up Strong Dagger</t>
  </si>
  <si>
    <t xml:space="preserve">4 (30-33)</t>
  </si>
  <si>
    <t xml:space="preserve">5-7 (34-36 Minimum, 46-48 Maximum)</t>
  </si>
  <si>
    <t xml:space="preserve">44 (73-85) </t>
  </si>
  <si>
    <t xml:space="preserve">3 frames hit lockout</t>
  </si>
  <si>
    <t xml:space="preserve">Down Strong</t>
  </si>
  <si>
    <t xml:space="preserve">Nair Hit 1 (Behind)</t>
  </si>
  <si>
    <t xml:space="preserve">Nair Hit 1 (Front)</t>
  </si>
  <si>
    <t xml:space="preserve">Nair Hit 2</t>
  </si>
  <si>
    <t xml:space="preserve">11-13</t>
  </si>
  <si>
    <t xml:space="preserve">Nair Hit 3</t>
  </si>
  <si>
    <t xml:space="preserve">Fair </t>
  </si>
  <si>
    <t xml:space="preserve">14-15</t>
  </si>
  <si>
    <t xml:space="preserve">Bair (Late)</t>
  </si>
  <si>
    <t xml:space="preserve">14-27</t>
  </si>
  <si>
    <t xml:space="preserve">8-17</t>
  </si>
  <si>
    <t xml:space="preserve">8-4 (Linear)</t>
  </si>
  <si>
    <t xml:space="preserve">12-13</t>
  </si>
  <si>
    <t xml:space="preserve">5 frames hit lockout</t>
  </si>
  <si>
    <t xml:space="preserve">Neutral Special: Release Smoke</t>
  </si>
  <si>
    <t xml:space="preserve">25 (First Smoke Cloud)</t>
  </si>
  <si>
    <t xml:space="preserve">Inactive smoke can be spawned on frames 26, 36, 46, 56, 66, 76, 86, 96, 106 and 116 for a minimum of 5 and maximum of 10 clouds of smoke. If Forsburn is within a patch of smoke (inactive or active) during one of these intervals it will skip this cycle and guarantee that the next interval will spawn smoke instead, with the exception of the second interval which always spawns smoke on f36. All Smoke becomes active on f126 unless Forsburn is hit or if another special is used, each causing all smoke to become active immediately and able to be consumed or destroyed.</t>
  </si>
  <si>
    <t xml:space="preserve">Cannot be used anytime your spawned smoke is inactive or if you have an active clone.</t>
  </si>
  <si>
    <t xml:space="preserve">Releases a minimum of 5 clouds of smoke and a maximum of 10 unless interrupted. An attack which places Forsburn into the flinch state does not interrupt smoke creation and he will continue to create smoke clouds, even during hitstun. There can be a maximum of 20 smoke clouds at once, with new clouds of smoke removing the oldest active smoke cloud. This 20 cloud limit is shared by all Forsburn players in any given game. Interrupting Forsburn by hitting him during the smoke's spawn cycle will prevent any further smoke from being released. All Smoke becomes active on f126 unless Forsburn is hit before then or if another special is used, both of which causing all smoke to become active immediately and able to be consumed or destroyed. Active smoke hides Forsburn's movements whenever he is not attacking, allows him to create a clone silently and invisibly, allows him to teleport into it silently and invisibly and is consumable with down-special. Active smoke can also be destroyed by enemy characters. Upon being destroyed, smoke remains active for 12 frames before disappearing. Inactive smoke does not conceal the player and cannot be destroyed or interacted with in any way. Forsburn's neutral special will be disabled if there is inactive smoke or an active clone in play.</t>
  </si>
  <si>
    <t xml:space="preserve">Empowered Neutral Special: Release Smoke</t>
  </si>
  <si>
    <t xml:space="preserve">9 (Smoke)</t>
  </si>
  <si>
    <t xml:space="preserve">All smoke is spawned on f10, with inactive smoke becoming active on f29. Unlike regular Neutral Special, interrupting Forsburn after the smoke has been spawned does not activate the smoke. (Refreshes double-jump f10)</t>
  </si>
  <si>
    <t xml:space="preserve">Empowered Neutral Special will refresh Forsburn's double-jump on frame 10 of the move. Interrupting Forburn anytime during the startup of this move will cause him to lose his smoke charges and not release any smoke. Smoke released from Empowered Neutral Special will always become active on frame 29, even if Forsburn is interrupted before then. This prevents the smoke from being destroyed before it is spread.</t>
  </si>
  <si>
    <t xml:space="preserve">Forward Special: Create Clone</t>
  </si>
  <si>
    <t xml:space="preserve">Clone Spawns f23, Clone Hurtbox appears f25 (Can Spawn Smoke upon Death from f25-), Clone is Active from f26-</t>
  </si>
  <si>
    <t xml:space="preserve">180 on use (applied f4), 180 on clone death</t>
  </si>
  <si>
    <t xml:space="preserve">Clone is instantly destroyed upon hitting Forsburn. Clone cannot attack, but can be combust with down-special. Pressing neutral or or forward special while clone is active will command him to change his movement pattern (Attack/Evade). Holding special after spawning a clone will prevent him from jumping, wall-jumping or using up-special; on releasing special, the clone will double-jump, wall-jump or up-special 10 frames later. If your opponent destroys the clone a single puff of smoke will be created. Creating a clone whilst hiding behind smoke will not play an audio cue. The cooldown indicator will remain active on creating a clone and will only become inactive on the clone being destroyed or after clone combust has been commanded.</t>
  </si>
  <si>
    <t xml:space="preserve">Empowered Forward Special: Create Super Clone</t>
  </si>
  <si>
    <t xml:space="preserve">Super Clone Spawns f23, Clone Hurtbox appears f25 (Can Spawn Smoke upon Death from f25-), Clone is Active from f26-
Super Clone attacks automatically every 120 frames (Cannot perform strong attacks), (Invulnerability 11-29)</t>
  </si>
  <si>
    <t xml:space="preserve">Clone is instantly destroyed upon hitting Forsburn. The super clone can attack your opponent, but will not use strong attacks. Pressing neutral special or forward special while super clone is active will command him to attack, but he will attack on his own every 120 frames (from FAF of previous attack). Commanding super clone to attack will reset this timer to 120. Super clone can also be combust by inputting down special. Super clone's movement is always in attack mode, unless its target is invincible, in which case it will swap to evade mode for the duration of the opposing characters invulnerability and you will be unable to command it to attack. Holding special after spawning a clone will prevent him from jumping, wall-jumping or using up-special; on releasing special, the clone will perform one of these actions 10 frames later. If your opponent destroys the super clone four puffs of smoke will be released. Creating a clone whilst hiding behind smoke will not play an audio cue. The cooldown indicator will remain active on creating a clone and will only become inactive on the clone being destroyed or after clone combust has been commanded (if cooldown is still applicable.) Interrupting Forburn anytime before his invulnerability begins will cause him to lose his smoke charges.</t>
  </si>
  <si>
    <t xml:space="preserve">Forward Special: Clone Combust</t>
  </si>
  <si>
    <t xml:space="preserve">1 (Forsburn Command)
4 (Clone Startup)</t>
  </si>
  <si>
    <t xml:space="preserve">60 (Create Clone)</t>
  </si>
  <si>
    <t xml:space="preserve">Extended parry stun. Hitting Forsburn during the startup frames of clone combust does not destroy the clone. Clone will be removed 14 frames after active frames have ended, after which the 60 frame cooldown for summoning a new clone will begin.</t>
  </si>
  <si>
    <t xml:space="preserve">Empowered Forward Special: Clone Combust (Sour)</t>
  </si>
  <si>
    <t xml:space="preserve">1 (Forsburn Command)
9 (Clone Startup)</t>
  </si>
  <si>
    <t xml:space="preserve">11-15</t>
  </si>
  <si>
    <t xml:space="preserve">Extended parry stun. 8 frames hit lockout, sour spot on the outsides of the combust. Hitting Forsburn during the startup frames of clone combust does not destroy the clone. No cooldown is applied on performing clone combust, however the 180 frame cooldown from creating the super clone does still apply and the remainder of that cooldown will be shown on the cooldown indicator after the clone has disappeared (8 frames after active hitboxes have ended).</t>
  </si>
  <si>
    <t xml:space="preserve">Empowered Forward Special: Clone Combust (Sweetspot)</t>
  </si>
  <si>
    <t xml:space="preserve">Extended parry stun. 8 frames hit lockout, sweetspot in the centre of the combust. Hitting Forsburn during the startup frames of clone combust does not destroy the clone. No cooldown is applied on performing clone combust, however the 180 frame cooldown from creating the super clone does still apply and the remainder of that cooldown will be shown on the cooldown indicator after the clone has disappeared (8 frames after active hitboxes have ended).</t>
  </si>
  <si>
    <t xml:space="preserve">Up Special: Vanish</t>
  </si>
  <si>
    <t xml:space="preserve">18 (Intangible)
43 (Teleport Hitbox)</t>
  </si>
  <si>
    <t xml:space="preserve">44-48 (Intangible 19-42, Teleport Direction locked in f20)</t>
  </si>
  <si>
    <t xml:space="preserve">28 (Grounded, includes 20 frames prat-fall landing lag)
9 (Airborne)</t>
  </si>
  <si>
    <t xml:space="preserve">77 (Grounded)
58 (Airborne with prat-fall and 10 frames landing lag)</t>
  </si>
  <si>
    <t xml:space="preserve">Landing immediately out of up-special increases the prat-fall landing lag time, causing Forsburn to remain in grounded landing lag for 20 frames after 8 frames of endlag from the teleport. If airborne, Forsburn can control his aerial drift from frame 58 and has a decreased prat-fall landing lag value of 10, which make landing directly from the teleport slower than ending up-special in the air in some circumstances.</t>
  </si>
  <si>
    <t xml:space="preserve">Up Special: Vanish (Into Smoke)</t>
  </si>
  <si>
    <t xml:space="preserve">18 (Intangible)</t>
  </si>
  <si>
    <t xml:space="preserve">(Intangible 19-37, Teleport Direction locked in f20)</t>
  </si>
  <si>
    <t xml:space="preserve">Forsburn can vanish into active smoke with up special to become actionable immediately after appearing with no active hitbox. This action is both silent and invisible. Vanishing into an active smoke cloud refreshes up-special up to two times per airtime before an ordinary up special will occur. The first time you teleport into smoke per airtime will refresh your double jump.</t>
  </si>
  <si>
    <t xml:space="preserve">Down Special: Consume</t>
  </si>
  <si>
    <t xml:space="preserve">(9-18 in Smoke, succesfully consumed f19)</t>
  </si>
  <si>
    <t xml:space="preserve">5 (Consume Whiffed)
22 (Smoke Consumed)</t>
  </si>
  <si>
    <t xml:space="preserve">15 (Consume Whiffed)
41 (Smoke Consumed)</t>
  </si>
  <si>
    <t xml:space="preserve">Empowered Down Special: Combust (Sour)</t>
  </si>
  <si>
    <t xml:space="preserve">8 frames hit lockout, sour spot on the outsides of the combust. Interrupting Forburn anytime during this move will cause him to lose his smoke charges.</t>
  </si>
  <si>
    <t xml:space="preserve">Empowered Down Special: Combust (Sweetspot)</t>
  </si>
  <si>
    <t xml:space="preserve">8 frames hit lockout, sweetspot in the centre of the combust. Interrupting Forburn anytime during this move will cause him to lose his smoke charges.</t>
  </si>
  <si>
    <t xml:space="preserve">Kragg 2.0.8.0</t>
  </si>
  <si>
    <t xml:space="preserve">14 (Cancellable into Jab 2/Tilts 7-14)</t>
  </si>
  <si>
    <t xml:space="preserve">5 (13-17)</t>
  </si>
  <si>
    <t xml:space="preserve">6-7 (18-19)</t>
  </si>
  <si>
    <t xml:space="preserve">13 (Cancellable into Jab 3/Tilts 8-13, Jump-Cancellable 3-13)</t>
  </si>
  <si>
    <t xml:space="preserve">13 (Cancellable into Jab 3/Tilts 8-13)</t>
  </si>
  <si>
    <t xml:space="preserve">21 (33)</t>
  </si>
  <si>
    <t xml:space="preserve">Hitting your opponent with either jab 1 or jab 2 allows you to jump-cancel the last 11 frames of endlag on jab 2.</t>
  </si>
  <si>
    <t xml:space="preserve">5 (27-31)</t>
  </si>
  <si>
    <t xml:space="preserve">6-7 (32-33)</t>
  </si>
  <si>
    <t xml:space="preserve">27 (53)</t>
  </si>
  <si>
    <t xml:space="preserve">8-15 </t>
  </si>
  <si>
    <t xml:space="preserve">15 (Cancellable into a Jab/Tilt 2-15)</t>
  </si>
  <si>
    <t xml:space="preserve">ASDI Multiplier of 0.</t>
  </si>
  <si>
    <t xml:space="preserve">4-6</t>
  </si>
  <si>
    <t xml:space="preserve">Forward Strong</t>
  </si>
  <si>
    <t xml:space="preserve">25-29</t>
  </si>
  <si>
    <t xml:space="preserve">59</t>
  </si>
  <si>
    <t xml:space="preserve">Up Strong</t>
  </si>
  <si>
    <t xml:space="preserve">17-21</t>
  </si>
  <si>
    <t xml:space="preserve">52</t>
  </si>
  <si>
    <t xml:space="preserve">Up Strong (Sourspot)</t>
  </si>
  <si>
    <t xml:space="preserve">Down Strong (Centre)</t>
  </si>
  <si>
    <t xml:space="preserve">13-16</t>
  </si>
  <si>
    <t xml:space="preserve">Down Strong (Front/Behind)</t>
  </si>
  <si>
    <t xml:space="preserve">13-18</t>
  </si>
  <si>
    <t xml:space="preserve">50/130</t>
  </si>
  <si>
    <t xml:space="preserve">0/6</t>
  </si>
  <si>
    <t xml:space="preserve">Taunt</t>
  </si>
  <si>
    <t xml:space="preserve">57</t>
  </si>
  <si>
    <t xml:space="preserve">73</t>
  </si>
  <si>
    <t xml:space="preserve">Nair Hit 1</t>
  </si>
  <si>
    <t xml:space="preserve">8 frames hit lockout</t>
  </si>
  <si>
    <t xml:space="preserve">Nair Hit 4</t>
  </si>
  <si>
    <t xml:space="preserve">17-19</t>
  </si>
  <si>
    <t xml:space="preserve">12-17</t>
  </si>
  <si>
    <t xml:space="preserve">Hitbox is disjointed for f12-14, leg hurtbox extends fully f15</t>
  </si>
  <si>
    <t xml:space="preserve">8-15</t>
  </si>
  <si>
    <t xml:space="preserve">Dair</t>
  </si>
  <si>
    <t xml:space="preserve">Neutral Special: Create Rock</t>
  </si>
  <si>
    <t xml:space="preserve">26 (Pull Rock)</t>
  </si>
  <si>
    <t xml:space="preserve">(Inputting dodge 1-5 will prevent rock creation)</t>
  </si>
  <si>
    <t xml:space="preserve">Interrupting Kragg before f27 will prevent a rock from being created. Hitting Kragg anytime from f27- will cause him to be in hitstun with the successfully pulled rock in his hands. Inputting dodge during the first 5 frames of startup will prevent rock creation if one does not already exist, and instead the move will become active with the rock pickup hitbox. Rock will be active if falling (off a broken pillar for example) or moved by a hitbox from another character. In this case the rock will deal 7 damage and have a force flinch value of 0, allowing it to be crouch cancelled. A rock which falls from a pillar or platform will deal identical knockback to a rock thrown by down throw (with the damage and force flinch value being altered per above). Attacks which can move the rock (such as Forsburn's cape, Etalus up air etc.) will set the rock's other knockback values to match either forward throw or neutral throw based on the horizontal speed that the rock is travelling. If the horizontal speed is greater than 8 it will match forward throw, anything beneath this will deal knockback identical to neutral throw.</t>
  </si>
  <si>
    <t xml:space="preserve">Neutral Special: Rock Pickup (Ground/Air)</t>
  </si>
  <si>
    <t xml:space="preserve">7 (Rock Pickup, inputting dodge 1-5 will prevent rock pickup) 
7-8 (Rock Shine)</t>
  </si>
  <si>
    <t xml:space="preserve">5 (Rock Pickup)
4 (Rock Shine)</t>
  </si>
  <si>
    <t xml:space="preserve">An existing rock near Kragg will be picked up on f8, interrupting the active frames. Hitting Kragg anytime from f8- will cause him to be in hitstun with the rock in his hands. Inputting dodge during the first 5 frames of startup will prevent a nearby rock from being picked up and will perform rock shine as usual.</t>
  </si>
  <si>
    <t xml:space="preserve">Rock: Shards</t>
  </si>
  <si>
    <t xml:space="preserve">10 (Grounded rock) 
11 (Airborne rock)</t>
  </si>
  <si>
    <t xml:space="preserve">11- (Grounded rock)
12- (Airborne rock)</t>
  </si>
  <si>
    <t xml:space="preserve">Breaking the rock has 10 frames hitpause, with 1 further frame of hitpause on breaking airborne rocks due to rock state change.</t>
  </si>
  <si>
    <t xml:space="preserve">Rock: Neutral Throw</t>
  </si>
  <si>
    <t xml:space="preserve">7-</t>
  </si>
  <si>
    <t xml:space="preserve">Rock: Forward Throw</t>
  </si>
  <si>
    <t xml:space="preserve">Rock: Up Throw</t>
  </si>
  <si>
    <t xml:space="preserve">Rock: Down Throw</t>
  </si>
  <si>
    <t xml:space="preserve">Forward Special: Ground</t>
  </si>
  <si>
    <t xml:space="preserve">32 (Jump-Cancellable on Hit)</t>
  </si>
  <si>
    <t xml:space="preserve">74 (Minimum)
123 (Maximum)</t>
  </si>
  <si>
    <t xml:space="preserve">To turnaround Kragg must be moving on the ground with an active hitbox for 9 frames, meaning Kragg can turnaround while on the ground from frame 24 onwards or any time after 9 frames upon landing, causing the hitbox to become inactive but your super armour to remain. The hitbox will remain inactive for 18 frames before becoming active again if in the active window. Super armour will always be lost on frame 92 after Kragg has entered the endlag state, which also interrupts the turnaround animation. Forward-special is jump-cancellable on hitting a character during active frames and endlag. Holding back on the same frame you jump-cancel will cause Kragg to turnaround on the first frame of jump-squat. Hitting a rock, pillar, Sylvanos flower or Ranno's bubble will only make forward-special jump-cancellable for the next 10 frames after hitpause.</t>
  </si>
  <si>
    <t xml:space="preserve">Forward Special: Aerial</t>
  </si>
  <si>
    <t xml:space="preserve">15-90 (Armour 15-91, Cancellable 42-, Jump-Cancellable on Hit)</t>
  </si>
  <si>
    <t xml:space="preserve">74 (Minimum) 
123 (Maximum)</t>
  </si>
  <si>
    <t xml:space="preserve">Forward Special: Pillarless Cancel</t>
  </si>
  <si>
    <t xml:space="preserve">2-15 (Startup for Breaking Existing Pillar)</t>
  </si>
  <si>
    <t xml:space="preserve">(Performed by cancelling forward-special 1-14 with air-dodge,)</t>
  </si>
  <si>
    <t xml:space="preserve">11-24 (Prat-fall with 11 frames of landing lag)</t>
  </si>
  <si>
    <t xml:space="preserve">Destroys existing pillar 2 frames after cancel has been input. Interrupting Kragg on this frame does not prevent the pillar from breaking once pillarless has been input.</t>
  </si>
  <si>
    <t xml:space="preserve">Up Special: Pillar</t>
  </si>
  <si>
    <t xml:space="preserve">14 (Minimum), 14-25 (Maximum) 
(Pillar has Invulnerability while rising and Projectile Invulnerability for 60 frames afterwards. Maximum pillar height is stage dependent, active frames and FAF may vary. Double jump and air-dodge always refresh on f14)</t>
  </si>
  <si>
    <t xml:space="preserve">40 (Minimum)
51 (Maximum)</t>
  </si>
  <si>
    <t xml:space="preserve">1x (0.25x against Grounded Characters)</t>
  </si>
  <si>
    <t xml:space="preserve">Once per airtime, land on ground/platform to refresh</t>
  </si>
  <si>
    <t xml:space="preserve">Extended parry stun. Spawning a pillar will increase Kragg's vertical position by 80px. Pillar's maximum height is dependent on the blastzone height, meaning active frames and FAF may vary slightly. Regardless of the height of the pillar, Kragg's double jump and air-dodge will be refreshed on frame 14 immediately after start-up. Breaking the pillar adds 10 frames hitpause. Pillar hitstun is 1/4 the time if hitting a grounded opponent. Crouch cancelling a pillar will prevent your character from entering hitstun at all. Air-dodging down towards a pillar while it's rising will make you waveland onto it. Pillar has full invulnerability while rising and then projectile invulnerability for 60 frames afterwards. Successfully parrying a move while on the pillar will provide the pillar projectile invulnerability for 60 frames. If a character or rock is on the pillar anytime after 90 frames of it being spawned the pillar will slowly move downwards. If a character leaves the pillar while it is descending it will continue to fall for a further 20 frames before stopping. If a character is on the pillar when it is broken they will go into prat-fall unless they are currently invulnerable, in which case they will lose their invulnerability. If you are wrapped by Maypul and standing on a pillar as it is broken you will float in place and will not enter prat-fall upon becoming actionable. Prat-fall landing lag is 30 frames if you are on the pillar when it is broken for all characters. If both sides of the pillar sink into the stage floor it will break immediately.</t>
  </si>
  <si>
    <t xml:space="preserve">Up Special: Pillarless</t>
  </si>
  <si>
    <t xml:space="preserve">1 (Startup for Breaking Existing Pillar)</t>
  </si>
  <si>
    <t xml:space="preserve">10 (Prat-fall with 11 frames of landing lag)</t>
  </si>
  <si>
    <t xml:space="preserve">Destroys existing pillar on 2nd frame of animation. Interrupting Kragg on this frame does not prevent the pillar from breaking once pillarless has been input.</t>
  </si>
  <si>
    <t xml:space="preserve">Down Special Hit 1 (Grounded)</t>
  </si>
  <si>
    <t xml:space="preserve">12 (Summon Spike)
3 (Spike Emerges)</t>
  </si>
  <si>
    <t xml:space="preserve">16-27</t>
  </si>
  <si>
    <t xml:space="preserve">60 (Applied f15)</t>
  </si>
  <si>
    <t xml:space="preserve">Extended parry stun. Interrupting Kragg anytime before frame 13 (1-12) will prevent this spike from spawning.</t>
  </si>
  <si>
    <t xml:space="preserve">Down Special Hit 2 (Grounded)</t>
  </si>
  <si>
    <t xml:space="preserve">13 (Summon Spike)
11 (Spike Emerges)</t>
  </si>
  <si>
    <t xml:space="preserve">25-36</t>
  </si>
  <si>
    <t xml:space="preserve">Extended parry stun. Interrupting Kragg anytime before frame 14 (1-13) will prevent this spike from spawning. Endlag value is based on this summon frame.</t>
  </si>
  <si>
    <t xml:space="preserve">Down Special Hit 3 (Grounded)</t>
  </si>
  <si>
    <t xml:space="preserve">37 (Summon Spike)</t>
  </si>
  <si>
    <t xml:space="preserve">38-57</t>
  </si>
  <si>
    <t xml:space="preserve">Extended parry stun. Force flinch value of 2. Interrupting Kragg by hitting him anytime before frame 38 (1-37) will prevent this spike from spawning. Kragg does not get interrupted by putting him into the prat-fall state from frame 15 onwards (relevant when using the move on pillar). Spike hitbox extends further upwards and backwards from frame 44, allowing it to hit characters from beneath Spirit Tree's platforms. Ground detection width for this spike is only 9px as opposed to the full sprite.</t>
  </si>
  <si>
    <t xml:space="preserve">Down Special: Aerial Stomp</t>
  </si>
  <si>
    <t xml:space="preserve">19-20 (Grounded)
21 (Airborne) 
(Landing 1-8 transitions into Grounded Down Special, landing 9-19 reduces startup to 19, landing f20 reduces startup to 20)</t>
  </si>
  <si>
    <t xml:space="preserve">20-22/21-23 (Grounded)
22-24 (Airborne)</t>
  </si>
  <si>
    <t xml:space="preserve">36/37 (Grounded f9-20)
38 (Airborne/Grounded f21-)</t>
  </si>
  <si>
    <t xml:space="preserve">Maypul 2.0.8.0</t>
  </si>
  <si>
    <t xml:space="preserve">3 (Loop startup 23-25, 45-46...)</t>
  </si>
  <si>
    <t xml:space="preserve">4-5 (Loop active 26-27, 48-49...)</t>
  </si>
  <si>
    <t xml:space="preserve">Force flinch value of 1. If you hit another character or object at any time during the jab loop, Maypul will be able to cancel into a turnaround tilt at any point in the loop afterwards.</t>
  </si>
  <si>
    <t xml:space="preserve">3 (12-14, Loop startup 34-36, 56-58...)</t>
  </si>
  <si>
    <t xml:space="preserve">4-5 (15-16, Loops into Jab 1, see notes. Loop active 37-38, 59-60...)</t>
  </si>
  <si>
    <t xml:space="preserve">17 (Cancellable into Jab 1 7-10, Tilts 7-13)</t>
  </si>
  <si>
    <t xml:space="preserve">23 (34)</t>
  </si>
  <si>
    <t xml:space="preserve">Jab 2 loops back into Jab 1. If you hit another character or object at any time during the jab loop, Maypul will be able to cancel into a turnaround tilt at any point in the loop afterwards.</t>
  </si>
  <si>
    <t xml:space="preserve">9-14 (Untechable)</t>
  </si>
  <si>
    <t xml:space="preserve">44</t>
  </si>
  <si>
    <t xml:space="preserve">Force flinch value of 2. Repositions characters during hitpause, scaling based on how late into the active frames it hits.</t>
  </si>
  <si>
    <t xml:space="preserve">5-8</t>
  </si>
  <si>
    <t xml:space="preserve">5-7</t>
  </si>
  <si>
    <t xml:space="preserve">21-23</t>
  </si>
  <si>
    <t xml:space="preserve">Wraps marked players. Starts a 3 frame lockout after wrap where the opponent can’t be wrapped again. </t>
  </si>
  <si>
    <t xml:space="preserve">Up Strong Hit 1 (Whip)</t>
  </si>
  <si>
    <t xml:space="preserve">23-28</t>
  </si>
  <si>
    <t xml:space="preserve">7.5</t>
  </si>
  <si>
    <t xml:space="preserve">Up Strong Hit 2 (Whip Tip)</t>
  </si>
  <si>
    <t xml:space="preserve">6.5</t>
  </si>
  <si>
    <t xml:space="preserve">Fair</t>
  </si>
  <si>
    <t xml:space="preserve">-50</t>
  </si>
  <si>
    <t xml:space="preserve">5.5</t>
  </si>
  <si>
    <t xml:space="preserve">Bair Hit 1</t>
  </si>
  <si>
    <t xml:space="preserve">Bair Hit 2</t>
  </si>
  <si>
    <t xml:space="preserve">Up Air Hit 1-2</t>
  </si>
  <si>
    <t xml:space="preserve">10 (20 after Tether)</t>
  </si>
  <si>
    <t xml:space="preserve">2/1</t>
  </si>
  <si>
    <t xml:space="preserve">ASDI modifier value of 1.2. Cancelling tether endlag into an Up Air will double the knockback scaling on hits 1 and 2, making it easier to DI Up to escape the third hit.</t>
  </si>
  <si>
    <t xml:space="preserve">7 (Initial Startup)
3 (Root Startup)</t>
  </si>
  <si>
    <t xml:space="preserve">11-18</t>
  </si>
  <si>
    <t xml:space="preserve">Extended parry stun. Interrupting Maypul before frame 8 will prevent the root from spawning.</t>
  </si>
  <si>
    <t xml:space="preserve">Neutral Special</t>
  </si>
  <si>
    <t xml:space="preserve">0.4x</t>
  </si>
  <si>
    <t xml:space="preserve">Applies Watcher's Mark.</t>
  </si>
  <si>
    <t xml:space="preserve">9-16 (Wall-Jump Cancellable 19-)</t>
  </si>
  <si>
    <t xml:space="preserve">18 (Grounded Whiff)
9 (Grounded Hit, Grounded Reverse Special Whiff, Airborne)</t>
  </si>
  <si>
    <t xml:space="preserve">34 (Grounded Whiff)
26 (Grounded Reverse Special Whiff)
26 (Airborne, Prat-fall with 10 frames landing lag)</t>
  </si>
  <si>
    <t xml:space="preserve">Applies Watcher's Mark. Unique endlag values. Endlag is doubled on whiff if started either on the ground or within 32px of it, so long as the move was also not reversed and the endlag does not begin while airborne. Aerial forward special will travel further than grounded forward special. Snaps to the ledge within 20px.</t>
  </si>
  <si>
    <t xml:space="preserve">Down Special: Place Lily</t>
  </si>
  <si>
    <t xml:space="preserve">21 (Initial Startup)
46 (Lily Startup)</t>
  </si>
  <si>
    <t xml:space="preserve">67-667 (Lily lifetime, feeding Lily a seed resets her lifetime duration of 600 frames)</t>
  </si>
  <si>
    <t xml:space="preserve">600 (Lily)</t>
  </si>
  <si>
    <t xml:space="preserve">Feeding Lily with a seed will reset her duration, allowing her to be active for another 600 frames. Lily will then spit an active seed up in the air, and if this seed does not collide with another character, object or platform it will then be swallowed by Lily again, resetting her duration a second time.</t>
  </si>
  <si>
    <t xml:space="preserve">Down Special: Lily's Bite</t>
  </si>
  <si>
    <t xml:space="preserve">8 (3 if triggered by opponent in hitstun)</t>
  </si>
  <si>
    <t xml:space="preserve">9 (4 if triggered by opponent in hitstun, wraps instead if opponent is in both hitstun and is marked)</t>
  </si>
  <si>
    <t xml:space="preserve">47 (Despawn time, Maypul can place Lily again immediately during hitpause and endlag)</t>
  </si>
  <si>
    <t xml:space="preserve">240 (Parry)</t>
  </si>
  <si>
    <t xml:space="preserve">Lily's attack startup is decreased if the character who triggered her is currently in hitstun. Lily will always start her attack 1 frame after detecting an opponent in her range, increasing her effective startup by 1. This is reflected in the animation for the attack beginning 1 frame after detecting the opponent. Maypul can place Lily again during Lily's despawn animation, as well as during the hitpause another character suffers from Lily's attack. Lily will  be stunned upon being parried and will begin despawning on frame 229, taking 12 frames in total to despawn fully on frame 240. Maypul can plant Lily again when the despawn beings on frame 229. Lily will Wrap opponents that have an active Watchers Mark on them if they are in hitstun when Lily bites. Players can also travel to wrapped players.</t>
  </si>
  <si>
    <t xml:space="preserve">Down Special: Aerial</t>
  </si>
  <si>
    <t xml:space="preserve">14-21</t>
  </si>
  <si>
    <t xml:space="preserve">11 (Cancellable into Forward Special 3-11)</t>
  </si>
  <si>
    <t xml:space="preserve">33 (8 frames landing lag during active frames or 1st frame of endlag, 4 frames default landing lag during remaining endlag)</t>
  </si>
  <si>
    <t xml:space="preserve">Applies Watcher's Mark. Holding down will allow down-special to travel through platforms.</t>
  </si>
  <si>
    <t xml:space="preserve">33 (Prat-fall if airborne with 10 frames landing lag)</t>
  </si>
  <si>
    <t xml:space="preserve">95</t>
  </si>
  <si>
    <t xml:space="preserve">1 frame of extra hitpause on opponent. If you hit another character or object with hit 1 while standing on a platform you can input a fastfall to platform drop and cancel into a fully actionable state on the first frame after hitpause. On being parried, Maypul is unable to drop through platforms for a short period of time, extending a few frames into the prat-fall state.</t>
  </si>
  <si>
    <t xml:space="preserve">Up Special: Tether </t>
  </si>
  <si>
    <t xml:space="preserve">9 (Initial Startup, Hold special on f9 to begin Tethering to nearest marked character)
5 (Tether Startup)</t>
  </si>
  <si>
    <t xml:space="preserve">Travel Time 15- (Projectile Invuln., Travel time scales with distance, tether direction and whether the marked character is in hitstun or not)</t>
  </si>
  <si>
    <t xml:space="preserve">7 (See notes for situations where this can be cancelled)</t>
  </si>
  <si>
    <t xml:space="preserve">8 (Post-Travel Time)</t>
  </si>
  <si>
    <t xml:space="preserve">Tether's travel time scales with distance, the direction you travel to (Above, In Front, Behind) and whether the marked player is in hitstun or not. Tether travel time is 3 times faster when the marked player is in hitstun and a minimum 5 frames slower when they are not. If the marked player is not in hitstun at the beginning of tether you can only cancel the 7 frames of tether endlag with your special moves, except up-special. If the marked player was in hitstun upon starting tether and you tether to either sides these 7 frames can be cancelled with air-dodge, all aerials and all special moves except up-special. Tethering above a character in hitstun will still only allow you to cancel into specials. Cancelling tether endlag into Up Air will double the knockback scaling of the moves multi-hits. Maypul has the ability to tether to any character that has been wrapped as if they are marked and in hitstun.</t>
  </si>
  <si>
    <t xml:space="preserve">Wrap</t>
  </si>
  <si>
    <t xml:space="preserve">Base Wrap Time = 34
Wrap Scaling = 0.13</t>
  </si>
  <si>
    <t xml:space="preserve">Maypul has the ability to tether to any character that has been wrapped as if they are marked and in hitstun. Wrap is calculated by the base time of 34 frames added by the multiplication of the characters percentage by 0.13.</t>
  </si>
  <si>
    <t xml:space="preserve">Wall Cling</t>
  </si>
  <si>
    <t xml:space="preserve">60 Frames Max</t>
  </si>
  <si>
    <t xml:space="preserve">Orcane 2.0.8.0</t>
  </si>
  <si>
    <t xml:space="preserve">4-5</t>
  </si>
  <si>
    <t xml:space="preserve">18 (Cancellable into Jab 2/Tilts 7-18)</t>
  </si>
  <si>
    <t xml:space="preserve">4 (12-15)</t>
  </si>
  <si>
    <t xml:space="preserve">5-6 (16-17)</t>
  </si>
  <si>
    <t xml:space="preserve">14 (Cancellable into Jab 3/Tilts 6-14)</t>
  </si>
  <si>
    <t xml:space="preserve">21 (32)</t>
  </si>
  <si>
    <t xml:space="preserve">5 (23-27)</t>
  </si>
  <si>
    <t xml:space="preserve">6-8 (28-30)</t>
  </si>
  <si>
    <t xml:space="preserve">27 (49)</t>
  </si>
  <si>
    <t xml:space="preserve">8-18</t>
  </si>
  <si>
    <t xml:space="preserve">Up Tilt (Body)</t>
  </si>
  <si>
    <t xml:space="preserve">14-17</t>
  </si>
  <si>
    <t xml:space="preserve">7-5 (Linear)</t>
  </si>
  <si>
    <t xml:space="preserve">Puddle Forward Strong</t>
  </si>
  <si>
    <t xml:space="preserve">20-27</t>
  </si>
  <si>
    <t xml:space="preserve">10-8 (Linear)</t>
  </si>
  <si>
    <t xml:space="preserve">130</t>
  </si>
  <si>
    <t xml:space="preserve">Puddle Up Strong</t>
  </si>
  <si>
    <t xml:space="preserve">Down Strong Hit 1 (Front/Behind)</t>
  </si>
  <si>
    <t xml:space="preserve">7-10</t>
  </si>
  <si>
    <t xml:space="preserve">7-6 (Linear)</t>
  </si>
  <si>
    <t xml:space="preserve">Puddle Down Strong (Front/Behind)</t>
  </si>
  <si>
    <t xml:space="preserve">Nair</t>
  </si>
  <si>
    <t xml:space="preserve">6-14 (If Orcane is falling you are able to bounce during Nair's active frames by holding attack, continuing the attack and allowing Orcane to hit the opponent a second time with the same Nair)</t>
  </si>
  <si>
    <t xml:space="preserve">7-4 (Linear)</t>
  </si>
  <si>
    <t xml:space="preserve">5 frames hit lockout. Must be falling and holding attack in order to bounce. Bouncing will continue that nair, meaning the remaining active frames and endlag will occur before you are actionable. This allows you to hitfall your nair to hit your opponent twice with the same nair, the second attack having lower knockback due to the moves sex kick properties. There are two heights you can bounce to, determined by your fall speed (fast-fall for full height).</t>
  </si>
  <si>
    <t xml:space="preserve">16 (Hold in = No Hitbox)</t>
  </si>
  <si>
    <t xml:space="preserve">17-32 (Wall-Jump Cancellable f33-, Only active if traveling at a horizontal speed of at least 4 pixels per frame. With no drift, Orcane's horizontal speed during fair is 5 pixels per frame)</t>
  </si>
  <si>
    <t xml:space="preserve">10 (Wall-Jump Cancellable)</t>
  </si>
  <si>
    <t xml:space="preserve">15 (Wall-Jump Cancellable)</t>
  </si>
  <si>
    <t xml:space="preserve">6-3 (Linear)</t>
  </si>
  <si>
    <t xml:space="preserve">Fair (Bubbles)</t>
  </si>
  <si>
    <t xml:space="preserve">10- (2 bubbles spawn per frame, spawns every frame from 10-33)</t>
  </si>
  <si>
    <t xml:space="preserve">Extended parry stun. ASDI multiplier of 1.2. Holding a vertical direction will affect the angle that bubbles travel in. Bubbles have an internal hit lockout time of 5 frames where characters cannot be hit by bubbles again. Will destroy Elliana's steam. Clears air-dodge buffer when hitting grounded characters.</t>
  </si>
  <si>
    <t xml:space="preserve">Bair Hit 2 (Sweetspot)</t>
  </si>
  <si>
    <t xml:space="preserve">18 frames hit lockout</t>
  </si>
  <si>
    <t xml:space="preserve">Up Air Hit 2 (Spike)</t>
  </si>
  <si>
    <t xml:space="preserve">16-26</t>
  </si>
  <si>
    <t xml:space="preserve">5-3 (Linear)</t>
  </si>
  <si>
    <t xml:space="preserve">Dair Hit 1-4</t>
  </si>
  <si>
    <t xml:space="preserve">Hits 1-3 cannot trigger galaxy kill effect.</t>
  </si>
  <si>
    <t xml:space="preserve">Neutral Special </t>
  </si>
  <si>
    <t xml:space="preserve">10-</t>
  </si>
  <si>
    <t xml:space="preserve">42-44 (Intangibility: 15-36, Wall-Jump Cancellable 48-)</t>
  </si>
  <si>
    <t xml:space="preserve">12 (Grounded)
5 (Airborne)</t>
  </si>
  <si>
    <t xml:space="preserve">57 (Grounded)
50 (Airborne, prat-fall on whiff with 9 frames landing lag)</t>
  </si>
  <si>
    <t xml:space="preserve">Can shift downwards while airborne by inputting fast-fall.</t>
  </si>
  <si>
    <t xml:space="preserve">Puddle Forward Special</t>
  </si>
  <si>
    <t xml:space="preserve">Up Special Hit 1 (Grounded Teleport)</t>
  </si>
  <si>
    <t xml:space="preserve">17-23 (Intangibility: 15-20, New Puddle Placed f14)</t>
  </si>
  <si>
    <t xml:space="preserve">Up Special Hit 2 (Ground Teleport)</t>
  </si>
  <si>
    <t xml:space="preserve">25-31</t>
  </si>
  <si>
    <t xml:space="preserve">Up Special Hit 1 (Aerial Teleport)</t>
  </si>
  <si>
    <t xml:space="preserve">27-33 (Intangibility: 19-30)</t>
  </si>
  <si>
    <t xml:space="preserve">Up Special Hit 2 (Aerial Teleport)</t>
  </si>
  <si>
    <t xml:space="preserve">35-41</t>
  </si>
  <si>
    <t xml:space="preserve">Up Special (Aerial Puddleless)</t>
  </si>
  <si>
    <t xml:space="preserve">18 (Holding parry f18 will prevent teleporting to an existing puddle)</t>
  </si>
  <si>
    <t xml:space="preserve">31 (Prat-fall with 9 frames landing lag)</t>
  </si>
  <si>
    <t xml:space="preserve">If you have an available puddle on stage to teleport to, you can prevent the teleportation by holding parry on frame 18 of Up Special.</t>
  </si>
  <si>
    <t xml:space="preserve">Down Special: Puddle</t>
  </si>
  <si>
    <t xml:space="preserve">(Puddle created f12)</t>
  </si>
  <si>
    <t xml:space="preserve">30 (From Puddle)</t>
  </si>
  <si>
    <t xml:space="preserve">Cooldown begins when puddle is spawned</t>
  </si>
  <si>
    <t xml:space="preserve">Down Special: Droplet</t>
  </si>
  <si>
    <t xml:space="preserve">13- (Puddle created f12 if in range of the ground, otherwise Droplet spawns on f13)</t>
  </si>
  <si>
    <t xml:space="preserve">30 (From Droplet)</t>
  </si>
  <si>
    <t xml:space="preserve">Cooldown begins when droplet is spawned</t>
  </si>
  <si>
    <t xml:space="preserve">Down Special: Bubbles</t>
  </si>
  <si>
    <t xml:space="preserve">8- (3 bubbles spawn per frame, spawns every frame from 8-23)</t>
  </si>
  <si>
    <t xml:space="preserve">Extended parry stun. ASDI multiplier of 1.2. Holding a horizontal direction will affect the angle that bubbles travel in. Bubbles have an internal hit lockout time of 5 frames where characters cannot be hit by bubbles again. Hitting Orcane from frame 8 onwards will not prevent any further bubbles from spawning. Will destroy Elliana's steam. Clears air-dodge buffer when hitting grounded characters.</t>
  </si>
  <si>
    <t xml:space="preserve">Ori 2.0.8.0</t>
  </si>
  <si>
    <t xml:space="preserve">3-5 (Untechable)</t>
  </si>
  <si>
    <t xml:space="preserve">14 (Cancellable into Jab 2/Tilts 5-14)</t>
  </si>
  <si>
    <t xml:space="preserve">2 (10-11)</t>
  </si>
  <si>
    <t xml:space="preserve">3-5 (12-14)</t>
  </si>
  <si>
    <t xml:space="preserve">11 (Cancellable into Jab 3/Tilts 4-11)</t>
  </si>
  <si>
    <t xml:space="preserve">17 (26)</t>
  </si>
  <si>
    <t xml:space="preserve">5 (18-22)</t>
  </si>
  <si>
    <t xml:space="preserve">6-11 (23-28)</t>
  </si>
  <si>
    <t xml:space="preserve">28 (45)</t>
  </si>
  <si>
    <t xml:space="preserve">9-19</t>
  </si>
  <si>
    <t xml:space="preserve">Dash Attack Hit 2 (Sweetspot)</t>
  </si>
  <si>
    <t xml:space="preserve">17-19 (Cancellable on Hit)</t>
  </si>
  <si>
    <t xml:space="preserve">18 (Cancellable)</t>
  </si>
  <si>
    <t xml:space="preserve">Hitting another character with the dash attack sweetspot allows you to cancel all remaining active frames and endlag into any other action, including movement options. Hitting objects such as Kragg's pillar or Sylvanos' flowers does not allow you to cancel the attack.</t>
  </si>
  <si>
    <t xml:space="preserve">8-13, 14-19 (Untechable)</t>
  </si>
  <si>
    <t xml:space="preserve">Force Flinch value of 2. Untechable value forces a missed tech instead of bouncing the opponent off the ground.</t>
  </si>
  <si>
    <t xml:space="preserve">Down Tilt Hit 1-2</t>
  </si>
  <si>
    <t xml:space="preserve">8-10, 11-13 (Untechable)</t>
  </si>
  <si>
    <t xml:space="preserve">Force Flinch value of 2. ASDI modifier value of 0.</t>
  </si>
  <si>
    <t xml:space="preserve">Down Tilt Hit 3</t>
  </si>
  <si>
    <t xml:space="preserve">14-19</t>
  </si>
  <si>
    <t xml:space="preserve">Team Up Forward Strong Hit 1 (Back)</t>
  </si>
  <si>
    <t xml:space="preserve">13-16 (Untechable)</t>
  </si>
  <si>
    <t xml:space="preserve">64</t>
  </si>
  <si>
    <t xml:space="preserve">Team Up Forward Strong Hit 2 (Front)</t>
  </si>
  <si>
    <t xml:space="preserve">Team Up Forward Strong Hit 3</t>
  </si>
  <si>
    <t xml:space="preserve">19-22 (Untechable)</t>
  </si>
  <si>
    <t xml:space="preserve">Team Up Forward Strong Hit 4</t>
  </si>
  <si>
    <t xml:space="preserve">Up Strong Hit 1</t>
  </si>
  <si>
    <t xml:space="preserve">19-26</t>
  </si>
  <si>
    <t xml:space="preserve">Team Up Up Strong Hit 1-5</t>
  </si>
  <si>
    <t xml:space="preserve">19-20, 21-22, 23-24, 25-26, 27-28 (Untechable)</t>
  </si>
  <si>
    <t xml:space="preserve">Team Up Up Strong Hit 6</t>
  </si>
  <si>
    <t xml:space="preserve">29-33</t>
  </si>
  <si>
    <t xml:space="preserve">56</t>
  </si>
  <si>
    <t xml:space="preserve">20-21</t>
  </si>
  <si>
    <t xml:space="preserve">Down Strong Hit 3</t>
  </si>
  <si>
    <t xml:space="preserve">31-32</t>
  </si>
  <si>
    <t xml:space="preserve">Team Up Down Strong Hit 1</t>
  </si>
  <si>
    <t xml:space="preserve">180</t>
  </si>
  <si>
    <t xml:space="preserve">Team Up Down Strong: Sein Hit 1</t>
  </si>
  <si>
    <t xml:space="preserve">10-11 (Untechable)</t>
  </si>
  <si>
    <t xml:space="preserve">Team Up Down Strong Hit 2</t>
  </si>
  <si>
    <t xml:space="preserve">20-21 (Untechable)</t>
  </si>
  <si>
    <t xml:space="preserve">Team Up Down Strong: Sein Hit 2</t>
  </si>
  <si>
    <t xml:space="preserve">Team Up Down Strong Hit 3</t>
  </si>
  <si>
    <t xml:space="preserve">Team Up Down Strong: Sein Hit 3</t>
  </si>
  <si>
    <t xml:space="preserve">32-33</t>
  </si>
  <si>
    <t xml:space="preserve">5-13</t>
  </si>
  <si>
    <t xml:space="preserve">Fair Hit 1</t>
  </si>
  <si>
    <t xml:space="preserve">Fair Hit 2</t>
  </si>
  <si>
    <t xml:space="preserve">16-22</t>
  </si>
  <si>
    <t xml:space="preserve">Bair Hit (Sweetspot)</t>
  </si>
  <si>
    <t xml:space="preserve">Bair Hit (Sour)</t>
  </si>
  <si>
    <t xml:space="preserve">7.5-5 (Linear)</t>
  </si>
  <si>
    <t xml:space="preserve">Bair Hit (Reverse Hit)</t>
  </si>
  <si>
    <t xml:space="preserve">10-17</t>
  </si>
  <si>
    <t xml:space="preserve">8-5 (Linear)</t>
  </si>
  <si>
    <t xml:space="preserve">Up Air Hit 1 (Front)</t>
  </si>
  <si>
    <t xml:space="preserve">Not a kill move.</t>
  </si>
  <si>
    <t xml:space="preserve">Up Air Hit 2 (Above)</t>
  </si>
  <si>
    <t xml:space="preserve">Up Air Hit 3 (Back)</t>
  </si>
  <si>
    <t xml:space="preserve">16- (Jump/Up-Special Cancellable f47, can fall through platforms during the first 5 active frames if down is held)</t>
  </si>
  <si>
    <t xml:space="preserve">Actionable immediately on hit in a shortened double jump state</t>
  </si>
  <si>
    <t xml:space="preserve">Dair has a 30 frame cooldown which begins during hitpause where you cannot perform a second dair after successfully hitting another character or object with it. Ori can drift horizontally slightly during the startup and active frames of Dair by holding either left or right during the move. Hitting an opponent with Dair 1 forces a shortened double jump, which does not interact with your existing double jump resource.</t>
  </si>
  <si>
    <t xml:space="preserve">Dair Hit 2 (Landing)</t>
  </si>
  <si>
    <t xml:space="preserve">Neutral Special: Spirit Flame</t>
  </si>
  <si>
    <t xml:space="preserve">1 (Sein only)</t>
  </si>
  <si>
    <t xml:space="preserve">2, 4, 6 (Only deals knockback to opponents already in hitstun)</t>
  </si>
  <si>
    <t xml:space="preserve">18 (Sein)</t>
  </si>
  <si>
    <t xml:space="preserve">(See Cooldown)</t>
  </si>
  <si>
    <t xml:space="preserve">0.1x</t>
  </si>
  <si>
    <t xml:space="preserve">16 heat each Spirit Flame, cooldown triggers if heat exceeds 48 and is equal to heat value (Minimum 48, Maximum 63)</t>
  </si>
  <si>
    <t xml:space="preserve">Force flinch value of 1. Spirit Flame only causes knockback, hitstun and hitpause to characters already in hitstun or if another spirit flame has caused hitstun within the last 30 frames. Not active during hitpause. Each spirit flame applies 16 frames of heat to Sein. After 18 frames of endlag, if heat has reached or exceeded a value of 48 Sein will be placed in a cooldown period equal to the heat value and become inactive. It is still possible to use Sein for team up strong attacks while they are in this inactive state however. Heat from a spirit flame does not begin depleting until 17 frames after the last hit, and then reduces by 1 on every proceeding frame afterwards. Sein moves 1.5x faster after Spirit Flame is used to get himself back into position, which is roughly 33 frames behind Ori's own movement.</t>
  </si>
  <si>
    <t xml:space="preserve">Neutral Special: Charged Flame</t>
  </si>
  <si>
    <t xml:space="preserve">55 (Min Charge Time)
170 (Max Charge Time)
15 (Initial Detonation Startup)
4 (Locked in Detonation Startup)</t>
  </si>
  <si>
    <t xml:space="preserve">20-23 (Min Charge 75-78; Max Charge 185-188)</t>
  </si>
  <si>
    <t xml:space="preserve">11 (Sein, Hit)
91 (Sein, Whiff)</t>
  </si>
  <si>
    <t xml:space="preserve">70 (Hit/Interrupted, see notes)
60 (Whiff)</t>
  </si>
  <si>
    <t xml:space="preserve">Extended parry stun. The special button must be held for 16 frames before it can be released, otherwise an uncharged Spirit Flame attack will occur instead. Disables all other specials until frame 8 of detonation startup. Charged Spirt Flame has two input methods. Releasing the special button once the charge has begun before f55 will cause Spirit Flame to stay charged until you tap the button again. Holding the button after f55 will make Sein detonate on releasing the special button. Sein continues moving during the first 15 frames of detonation startup and is locked into position on frame 16s 16-19. Interrupting Ori from f31- after beginning Sein charge or during the initial detonation startup window will prevent Sein from exploding and instead cause Sein to become inactive for a minimum of 70 frames, with additional cooldown being applied from any existing heat value remaining from Spirit Flame attacks. If Charged Flame does not hit either another character or object Sein will be fully disabled for 91 frames. During this period Sein will not follow Ori and cannot be used for team up strong attacks. Upon reactivating, Sein will be inactive for a further 60 frames as they return to Ori, however team up attacks will be available once again.</t>
  </si>
  <si>
    <t xml:space="preserve">Forward Special: Impact</t>
  </si>
  <si>
    <t xml:space="preserve">13 (Minimum), 42 (Maximum)
(Spawns immediately upon releasing special during charge)</t>
  </si>
  <si>
    <t xml:space="preserve">14- (Minimum)
43- (Maximum)</t>
  </si>
  <si>
    <t xml:space="preserve">26 (Minimum)
55 (Maximum)</t>
  </si>
  <si>
    <t xml:space="preserve">An 80 frame cooldown will begin on the frame after releasing special. The projectile is thrown 1 frame after releasing special during the charge window.</t>
  </si>
  <si>
    <t xml:space="preserve">Forward Special: Explosion (Minimum)</t>
  </si>
  <si>
    <t xml:space="preserve">1-6 (On Impact)</t>
  </si>
  <si>
    <t xml:space="preserve">Forward Special: Explosion (Maximum)</t>
  </si>
  <si>
    <t xml:space="preserve">Up Special Hit 1-4</t>
  </si>
  <si>
    <t xml:space="preserve">6-7, 10-11, 14-15, 18-19 (Wall-Jump Cancellable 23-)</t>
  </si>
  <si>
    <t xml:space="preserve">8 (Close cloth)
3 (Landing, cloth open)</t>
  </si>
  <si>
    <t xml:space="preserve">9 (Close cloth, prat-fall with 10 frames landing lag. Can reopen cloth during prat-fall)
4 (Landing, cloth open)</t>
  </si>
  <si>
    <t xml:space="preserve">Ori gains the ability to air-dodge after Hit 5 while the cloth is open after hitting a character or object with any of up-specials hitboxes. Ori can cancel the endlag of both landing or closing the cloth by landing on a platform and instantly performing a platdrop. Can not trigger galaxy kill effect.</t>
  </si>
  <si>
    <t xml:space="preserve">Up Special Hit 5 (And Reopen)</t>
  </si>
  <si>
    <t xml:space="preserve">21-24 (Reopening active 1-4, air-dodge cancellable on hit while cloth is open, can drift horizontally or close cloth from f23-)</t>
  </si>
  <si>
    <t xml:space="preserve">You are able to input a fast-fall from frame 16-21, frame 21 being the first active frame of the final hitbox, to cause Ori to shift downwards slightly after the completion of your up-special. Inputting the fast-fall any frame after this will cause Ori to close the cloth instead. This mechanic also works with reopening the cloth, but the window extends past the active frames, as you are unable to close the cloth again for the first 9 frames after initiating your last reopen. Closing the cloth is not a bufferable action.</t>
  </si>
  <si>
    <t xml:space="preserve">Down Special: Bash Grab</t>
  </si>
  <si>
    <t xml:space="preserve">20 (Character Bash)
6 (Projectile Bash)</t>
  </si>
  <si>
    <t xml:space="preserve">21-22 (Untechable, Projectile Invuln. 11-22)
7-22 (Projectile lock-on window)</t>
  </si>
  <si>
    <t xml:space="preserve">18 (Whiff only, Landing 3- cancels remaining endlag and enters 10 frames of prat-fall landing lag)</t>
  </si>
  <si>
    <t xml:space="preserve">42 (Prat-fall with 10 frames of landing lag)</t>
  </si>
  <si>
    <t xml:space="preserve">Force flinch value of 2. If a projectile or object Ori is currently bashing disappears or is broken Ori will hop up as if releasing the bash. Upon connecting with another character the arrow to angle Bash will appear on the next frame. Upon locking on to a projectile there will be a brief period where Ori becomes invulnerable as the projectile travels into position for the bash. This period increases based on the distance the projectile must travel after being locked in for the bash.</t>
  </si>
  <si>
    <t xml:space="preserve">Down Special: Bash Throw</t>
  </si>
  <si>
    <t xml:space="preserve">61 (Character Bash)
11-60 (Projectile Bash)</t>
  </si>
  <si>
    <t xml:space="preserve">62 (Character, Invulnerability 1-61) 
12- (Projectile Minimum, Projectile Invuln. 1-11) 
61- (Projectile Maximum, Projectile Invuln. 1-61)</t>
  </si>
  <si>
    <t xml:space="preserve">19 (Landing cancels remaining endlag and enters 10 frames of prat-fall landing lag)</t>
  </si>
  <si>
    <t xml:space="preserve">20 (Upon Releasing Character/Projectile)
31-80 (Projectile Bash)</t>
  </si>
  <si>
    <t xml:space="preserve">45 (Can change the angle during first 40 frames of startup on characters and for full startup duration on projectiles)</t>
  </si>
  <si>
    <t xml:space="preserve">Can angle knockback in full 360 degree inputs. Projectiles can be released from bash 10 frames after locking onto it, however by holding special you can hold the projectile for up to 60 frames before launching it. Launch angle is determined on frame 40 when bashing another character, however you are able to change the launch angle for a bashed projectile for the full 60 frames you can hold onto it. Bashing another character will make Ori and that character invulnerable for the full period that bash is locked on, becoming vulnerable again on the first active frame. Bashing a projectile makes Ori invulnerable to other projectiles, however the bashed projectile can still be destroyed by another character and cause Ori to enter the endlag state early.</t>
  </si>
  <si>
    <t xml:space="preserve"> Ranno 2.0.8.0</t>
  </si>
  <si>
    <t xml:space="preserve">12 (Cancellable into Jab 2/Tilts 5-12)</t>
  </si>
  <si>
    <t xml:space="preserve">4 (11-14)</t>
  </si>
  <si>
    <t xml:space="preserve">5-6 (15-16)</t>
  </si>
  <si>
    <t xml:space="preserve">15 (Cancellable into Jab 3/Tilts 6-15)</t>
  </si>
  <si>
    <t xml:space="preserve">22 (32) </t>
  </si>
  <si>
    <t xml:space="preserve">4 (22-25)</t>
  </si>
  <si>
    <t xml:space="preserve">5-6 (26-27)</t>
  </si>
  <si>
    <t xml:space="preserve">15 (Cancellable into Rapid Jab/Tilts 6-15)</t>
  </si>
  <si>
    <t xml:space="preserve">22 (43)</t>
  </si>
  <si>
    <t xml:space="preserve">Rapid Jab</t>
  </si>
  <si>
    <t xml:space="preserve">4 (33-36)</t>
  </si>
  <si>
    <t xml:space="preserve">5-7, 11-13, 17-19, 23-25, 29-31, 35-37 (Minimum, hold attack to extend)
(37-39, 43-45, 49-51, 55-57, 61-63, 67-69)</t>
  </si>
  <si>
    <t xml:space="preserve">11 (Input attack 1-3 to extend Rapid Jab)</t>
  </si>
  <si>
    <t xml:space="preserve">49 (81 Minimum)</t>
  </si>
  <si>
    <t xml:space="preserve">Applies 1 poison stack per hit. Inputting attack anytime before the next possible active frame after the minimum rapid jab window (f73) will continue the rapid jab by a further 2 hits. It is possible to extend the attack like this indefinitely by tapping or holding attack.</t>
  </si>
  <si>
    <t xml:space="preserve">5-10 (Untechable)</t>
  </si>
  <si>
    <t xml:space="preserve">Forward Tilt Hit 2</t>
  </si>
  <si>
    <t xml:space="preserve">15-20</t>
  </si>
  <si>
    <t xml:space="preserve">Forward Tilt Hit 3 (Behind)</t>
  </si>
  <si>
    <t xml:space="preserve">135</t>
  </si>
  <si>
    <t xml:space="preserve">Up Tilt (Front)</t>
  </si>
  <si>
    <t xml:space="preserve">Up Tilt (Inside)</t>
  </si>
  <si>
    <t xml:space="preserve">Up Tilt (Above)</t>
  </si>
  <si>
    <t xml:space="preserve">Forward Strong (Sweetspot)</t>
  </si>
  <si>
    <t xml:space="preserve">15-18</t>
  </si>
  <si>
    <t xml:space="preserve">Applies 2 poison stacks, 10 frames hit lockout.</t>
  </si>
  <si>
    <t xml:space="preserve">Forward Strong (Sour)</t>
  </si>
  <si>
    <t xml:space="preserve">15-16</t>
  </si>
  <si>
    <t xml:space="preserve">Up Strong (Sweetspot)</t>
  </si>
  <si>
    <t xml:space="preserve">Applies 2 poison stacks</t>
  </si>
  <si>
    <t xml:space="preserve">Up Strong (Early Sour)</t>
  </si>
  <si>
    <t xml:space="preserve">Up Strong (Late Sour)</t>
  </si>
  <si>
    <t xml:space="preserve">Down Strong (Ground Sweetspot)</t>
  </si>
  <si>
    <t xml:space="preserve">23-25</t>
  </si>
  <si>
    <t xml:space="preserve">Down Strong (Ground Sour)</t>
  </si>
  <si>
    <t xml:space="preserve">Down Strong (Above/Late)</t>
  </si>
  <si>
    <t xml:space="preserve">4-31</t>
  </si>
  <si>
    <t xml:space="preserve">6-2 (Linear)</t>
  </si>
  <si>
    <t xml:space="preserve">Nair Hit 2 (Bottom Leg)</t>
  </si>
  <si>
    <t xml:space="preserve">4-29</t>
  </si>
  <si>
    <t xml:space="preserve">Fair (Sourspot)</t>
  </si>
  <si>
    <t xml:space="preserve">Fair (Spike)</t>
  </si>
  <si>
    <t xml:space="preserve">Bair (Sweetspot, Back Leg)</t>
  </si>
  <si>
    <t xml:space="preserve">5-12</t>
  </si>
  <si>
    <t xml:space="preserve">Bair (Sour, Crotch)</t>
  </si>
  <si>
    <t xml:space="preserve">Bair (Sour, Front Leg)</t>
  </si>
  <si>
    <t xml:space="preserve">1.3x</t>
  </si>
  <si>
    <t xml:space="preserve">13-27</t>
  </si>
  <si>
    <t xml:space="preserve">The whiff landing lag value applies unless you hit a character or object with the last hit of Dair.</t>
  </si>
  <si>
    <t xml:space="preserve">Dair Hit 2 (Hit 1 Must Connect)</t>
  </si>
  <si>
    <t xml:space="preserve">7-8 (25-26 Minimum, 39-40 Maximum)</t>
  </si>
  <si>
    <t xml:space="preserve">Dair Hit 3 (Hit 1 Must Connect)</t>
  </si>
  <si>
    <t xml:space="preserve">15-16 (33-34 Minimum, 47-48 Maximum)</t>
  </si>
  <si>
    <t xml:space="preserve">31 (49-63)</t>
  </si>
  <si>
    <t xml:space="preserve">Neutral Special: Charge Darts</t>
  </si>
  <si>
    <t xml:space="preserve">9 (Initial Startup)</t>
  </si>
  <si>
    <t xml:space="preserve">Darts charged f33, f57, f81. Can hold charge until darts are stored or thrown.
Store charge (Cancel and Roll) f10-</t>
  </si>
  <si>
    <t xml:space="preserve">6 (Store Charge)</t>
  </si>
  <si>
    <t xml:space="preserve">16 (Minimum)
87 (Full Charge Minimum)</t>
  </si>
  <si>
    <t xml:space="preserve">It will always take 33 frames to charge a single dart and 57 to charge 2, regardless of how many stored. Being hit while charging neutral special will cause Ranno to lose all charged darts. Stored darts are lost on parry. The charge cancel will store an extra dart if the charge frame occurs on the first frame of endlag.</t>
  </si>
  <si>
    <t xml:space="preserve">Neutral Special: Store Charge (Roll)</t>
  </si>
  <si>
    <t xml:space="preserve">(Invulnerable 4-17)</t>
  </si>
  <si>
    <t xml:space="preserve">Must go through min 9 frames of needle charge before you can store charge, making the fastest charge cancel FAF 39 frames. Stored darts are lost on parry.</t>
  </si>
  <si>
    <t xml:space="preserve">Neutral Special: Throw Darts</t>
  </si>
  <si>
    <t xml:space="preserve">9 (Initial Startup)
1 (Dart Throw)</t>
  </si>
  <si>
    <t xml:space="preserve">Darts spawn 11-31, 13-33, 15-35, 17-37 
(From charge, active 2-22, 4-24, 6-26, 8-28)</t>
  </si>
  <si>
    <t xml:space="preserve">18 (1 Dart)
16 (2 Darts)
14 (3 Darts)
12 (4 Darts)</t>
  </si>
  <si>
    <t xml:space="preserve">38 (1 Dart)
36 (2 Darts)
34 (3 Darts)
32 (4 Darts)</t>
  </si>
  <si>
    <t xml:space="preserve">Force flinch value of 1, applies 1 poison stack per dart. The endlag for throwing darts will always begin from f20 onwards (or f11 onwards from the charge state). This endlag scales down with the amount of darts thrown. When landing during an airborne dart throw, the angle of each following dart will change to their grounded angle. All darts will reflect upon a single dart being parried.</t>
  </si>
  <si>
    <t xml:space="preserve">Forward Special: Tongue (Grounded)</t>
  </si>
  <si>
    <t xml:space="preserve">17-35 (See Forward Special: Swallow on hitting another character. Will spit back characters who have been trapped in bubble in the last 60 frames)</t>
  </si>
  <si>
    <t xml:space="preserve">41 (Whiff)
28 (Spit Back)
0-16 (Tongue Slingshot)</t>
  </si>
  <si>
    <t xml:space="preserve">77 (Whiff)
41 (Spit Back - FAF from Hit)
18-51 (Tongue Slingshot)</t>
  </si>
  <si>
    <t xml:space="preserve">Parrying Ranno's tongue will begin a unique endlag animation of 65 frames (starting after the tongue fully retracts, adding a further 8-14 frames of endlag). Standard 40 frames of parry stun will begin after this. You are unable to swallow an opponent with forward special if they been trapped in a bubble in the last 60 frames. If tongue connects with an object, platform, ground or wall Ranno will be pulled towards it. The endlag and FAF of the slingshot will scale based on the distance of Ranno to the slingshot point. Ranno will enter prat-fall with 8 frames of prat-fall landing lag if an object he has connected to breaks, even is he is already grounded at the time, unless the object is a Ranno bubble.</t>
  </si>
  <si>
    <t xml:space="preserve">Forward Special: Tongue (Airborne)</t>
  </si>
  <si>
    <t xml:space="preserve">41 (Whiff)
28 (Spit Back)
0-17 (Tongue Slingshot)</t>
  </si>
  <si>
    <t xml:space="preserve">77 (Whiff)
41 (Spit Back - FAF from Hit)
18-52 (Tongue Slingshot)</t>
  </si>
  <si>
    <t xml:space="preserve">60 (Refreshes instantly once grounded)</t>
  </si>
  <si>
    <t xml:space="preserve">On whiff Ranno begins falling slowly from f48, accelerating in speed downwards until actionable on f77. Parrying Ranno's tongue will begin a unique endlag animation of 65 frames (starting after the tongue fully retracts, adding a further 8-14 frames of endlag), stalling him in the air before slowly falling during the last 10 frames. Standard 40 frames of parry stun will begin upon landing. You are unable to swallow an opponent with forward special if they been trapped in a bubble in the last 60 frames. If tongue connects with an object, platform, ground or wall Ranno will be pulled towards it. The endlag and FAF of the slingshot will scale based on the distance of Ranno to the slingshot point. Ranno will enter prat-fall if an object he has connected to breaks, even entering a prat-fall landing lag state while already grounded, unless the object is a Ranno bubble.</t>
  </si>
  <si>
    <t xml:space="preserve">Forward Special: Swallow</t>
  </si>
  <si>
    <t xml:space="preserve">25 (Pull-in and Swallow)</t>
  </si>
  <si>
    <t xml:space="preserve">1-12 (Anti-Projectile Hitbox) (Intangible 26-61) </t>
  </si>
  <si>
    <t xml:space="preserve">36 (Swallow - Intangible)</t>
  </si>
  <si>
    <t xml:space="preserve">62 (Ranno and Swallowed Character in Bubble)</t>
  </si>
  <si>
    <t xml:space="preserve">A large anti-projectile hitbox appears on grabbing a character which lasts for 12 frames which has no effect on characters. Including this time, there are 25 frames after Ranno's tongue grabs a character before they are succesfully swallowed. Interrupting Ranno during the 25 frames startup of will knock the grabbed character away using the spit-back values. Once swallowed, both Ranno and the swallowed character become intangible for 36 frames before immediately becoming actionable, with the swallowed character reappearing trapped in the bubble. Bubble has a base time of 40 frames before a character escapes. Each stack of poison will add an additonal 40 frames in the bubble. Characters trapped in the bubble by Ranno's tongue will have their double-jump refreshed.</t>
  </si>
  <si>
    <t xml:space="preserve">Up Special: Poison Lunge</t>
  </si>
  <si>
    <t xml:space="preserve">11-26 (Wall-Jump Cancellable 8-, Dive Cancellable 18-32, Spin Cancellable 19-27)</t>
  </si>
  <si>
    <t xml:space="preserve">18 (1-6 Dive Cancellable)</t>
  </si>
  <si>
    <t xml:space="preserve">45 (Prat-fall with 8 frames landing lag)</t>
  </si>
  <si>
    <t xml:space="preserve">Applies 1 poison stack.</t>
  </si>
  <si>
    <t xml:space="preserve">Up Special: Poison Dive</t>
  </si>
  <si>
    <t xml:space="preserve">(Poison Lunge)
9 (Poison Dive)</t>
  </si>
  <si>
    <t xml:space="preserve">9- (Wall-Jump Cancellable 2-, Jump-Cancellable 33-)</t>
  </si>
  <si>
    <t xml:space="preserve">28 (On Landing)</t>
  </si>
  <si>
    <t xml:space="preserve">29 (On Landing)</t>
  </si>
  <si>
    <t xml:space="preserve">Up Special: Poison Spin</t>
  </si>
  <si>
    <t xml:space="preserve">(Poison Lunge)
9 (Poison Spin)</t>
  </si>
  <si>
    <t xml:space="preserve">10-11, 18-19, 26-27, 34-35, 42-43, 50-51 (Minimum), 58-59, 66-67, 74-75, 82-83, 90-91, 98-99 (Maximum)</t>
  </si>
  <si>
    <t xml:space="preserve">Minimum: 67 (85-93)
Maximum: 115 (133-141)
(Prat-fall with 8 frames landing lag)</t>
  </si>
  <si>
    <t xml:space="preserve">Applies 1 poison stack per hit. Can not trigger galaxy kill effect.</t>
  </si>
  <si>
    <t xml:space="preserve">Up Special: Poison Spin (Finisher)</t>
  </si>
  <si>
    <t xml:space="preserve">58 (Minimum), 106 (Maximum)</t>
  </si>
  <si>
    <t xml:space="preserve">Applies 1 poison stack</t>
  </si>
  <si>
    <t xml:space="preserve">Up Special: Poison Spin Projectiles</t>
  </si>
  <si>
    <t xml:space="preserve">
10, 26, 30, 42, 46, 50 (Minimum), 58, 62, 66, 70, 74, 78, 82, 86, 90, 94, 98, 102 (Maximum)</t>
  </si>
  <si>
    <t xml:space="preserve">Force flinch value of 1, applies 1 poison stack per dart</t>
  </si>
  <si>
    <t xml:space="preserve">Down Special: Create Bubble (Grounded)</t>
  </si>
  <si>
    <t xml:space="preserve">36 (Bubble Spawn)</t>
  </si>
  <si>
    <t xml:space="preserve">Bubble spawns f37. Can choose which side to throw the bubble up until f37. Can control the bubble immediately from f37 by holding special (see Summon Bubble for endlag).</t>
  </si>
  <si>
    <t xml:space="preserve">62</t>
  </si>
  <si>
    <t xml:space="preserve">20 frames after bubble bursts</t>
  </si>
  <si>
    <t xml:space="preserve">Bubble lasts for 900 frames before beginning its 20 frame pop animation. During the pop animation Ranno is still able to use the Summon Bubble variation of Down Special in order to air-stall, making it impossible to buffer a new bubble creation during this period. Characters will be trapped in the bubble for a base time of 40 frames before escaping. Each stack of poison will add an additonal 40 frames in the bubble. You are unable to swallow an opponent with forward special if they been trapped in a bubble in the last 60 frames and will instead spit them back. You can control the bubble immediately after summoning it by holding special from f37 onwards. This will put you into the 'Summon Bubble' state, which means that your endlag will be lowered to 6 frames. If performing this in the air you will lose your one air-time use stall.</t>
  </si>
  <si>
    <t xml:space="preserve">Down Special: Create Bubble (Airborne)</t>
  </si>
  <si>
    <t xml:space="preserve">Bubble spawns f37. Can control the bubble immediately from f37 by holding special, consuming your mid-air stall use (see Summon Bubble for endlag)</t>
  </si>
  <si>
    <t xml:space="preserve">Down Special: Summon Bubble</t>
  </si>
  <si>
    <t xml:space="preserve">Bubble commanded to move from f6. Tap special for short bubble distance or hold for full control until you release special or bubble pops. Will stall in mid-air once per air-time for up to 51 frames before falling very slowly.</t>
  </si>
  <si>
    <t xml:space="preserve">12 (Minimum)</t>
  </si>
  <si>
    <t xml:space="preserve">30 frames</t>
  </si>
  <si>
    <t xml:space="preserve">Can tap special for short bubble distance or hold for full control until you release special or the bubble pops. Will stall in mid-air once per air-time for up to 51 frames before falling very slowly. This mid-air stall does not refresh by summoning a new bubble. During the pop animation Ranno is still able to use the Summon Bubble variation of Down Special in order to air-stall, making it impossible to buffer a new bubble creation during this period. Cooldown applies 1st frame of endlag.</t>
  </si>
  <si>
    <t xml:space="preserve">Poison:</t>
  </si>
  <si>
    <t xml:space="preserve">Poisoned players will take 1% damage each time they attack, with the only way to remove stacks being to physically hit another character, killing the player who applied them or by dying. Up to 4 stacks of poison can be applied to a single character, with each stack of poison corresponding to the player who applied it. The oldest stack of poison is removed when new stacks are applied.				</t>
  </si>
  <si>
    <t xml:space="preserve">Shovel Knight 2.0.8.0</t>
  </si>
  <si>
    <t xml:space="preserve">8-13</t>
  </si>
  <si>
    <t xml:space="preserve">Dash Attack (Late/Sour)</t>
  </si>
  <si>
    <t xml:space="preserve">8 (4 for Forward Tilt Hit 2 Cancel)</t>
  </si>
  <si>
    <t xml:space="preserve">8 (Cancellable into Forward Tilt Hit 2 6-8)</t>
  </si>
  <si>
    <t xml:space="preserve">12 (Cancellable into Forward Tilt Hit 2 6-12, does not apply when looping attack)</t>
  </si>
  <si>
    <t xml:space="preserve">3 frames hit lockout. If looping the attack you must hit your opponent or an object to cancel into Forward Tilt Hit 2.</t>
  </si>
  <si>
    <t xml:space="preserve">4 (17-20)</t>
  </si>
  <si>
    <t xml:space="preserve">5-7 (21-23)</t>
  </si>
  <si>
    <t xml:space="preserve">8 (Cancellable into Forward Tilt Hit 1 6-8)</t>
  </si>
  <si>
    <t xml:space="preserve">20 (36)</t>
  </si>
  <si>
    <t xml:space="preserve">3 frames hit lockout. Can cancel into Forward Tilt Hit 1 on hit to loop the attack.</t>
  </si>
  <si>
    <t xml:space="preserve">9-28</t>
  </si>
  <si>
    <t xml:space="preserve">As Up Tilt counts as a projectile, Shovel Knight does not suffer any hitpause on hitting another character with it.</t>
  </si>
  <si>
    <t xml:space="preserve">7-8 (Untechable)</t>
  </si>
  <si>
    <t xml:space="preserve">Down Tilt has an indentically sized hitbox during Hit 2 which can only hit projectiles. This hitbox has a higher priority value and a knockback angle of 80. This hitbox can move Kragg/Shovel Knight Rocks.</t>
  </si>
  <si>
    <t xml:space="preserve">10 frames hit lockout. Dynamo Mail allows you to use Forward Strong in the air. You cannot cancel the move by landing during startup, active frames of endlag, meaning it perfectly transitions into a grounded attack.</t>
  </si>
  <si>
    <t xml:space="preserve">Up Strong Hit 1 (Front/Above)</t>
  </si>
  <si>
    <t xml:space="preserve">7/5</t>
  </si>
  <si>
    <t xml:space="preserve">10 frames hit lockout. Dynamo Mail allows you to use Up Strong in the air. You cannot cancel the move by landing during startup, active frames of endlag, meaning it perfectly transitions into a grounded attack. Can move Kragg/Shovel Knight Rocks.</t>
  </si>
  <si>
    <t xml:space="preserve">Up Strong Hit 2 (Behind)</t>
  </si>
  <si>
    <t xml:space="preserve">10 frames hit lockout. Can move Kragg/Shovel Knight Rocks.</t>
  </si>
  <si>
    <t xml:space="preserve">Up Strong (Rock)</t>
  </si>
  <si>
    <t xml:space="preserve">72</t>
  </si>
  <si>
    <t xml:space="preserve">73- (Only created on fully charging Up Strong, the rock is effected by strong attack charge multipliers. This therefore increases the damage by up to 1.6x and all knockback multiply by up to 1.25x depending on charge level.)</t>
  </si>
  <si>
    <t xml:space="preserve">4-6 (Always 6 on spawning, 4 if moved by SK's Down Tilt or Uncharged Up Strong)</t>
  </si>
  <si>
    <t xml:space="preserve">Force flinch value of 2. Spawns only if Up-Strong is fully charged (while on the ground). Can angle the initial arc on creating Up-Strong Rock by holding a horizontal direction. Retains a hitbox until landed, spikes while falling. Can be thrown again with set arcs on d-tilt or up-strong, but all other moves break it. Damage and knockback scales with with the charge damage multiplier, causing it to deal 1.25x total knockback when creating it and 1.6x damage (6%). Using uncharged Up Strong and D-tilt to launch the rock deals 4%, all other moves that launch the rock(such as Etalus Up Air, Wrastor Down Air and Forsburn's Cape) will cause it to deal 6%.</t>
  </si>
  <si>
    <t xml:space="preserve">Down Strong Hit 1 (Falling)</t>
  </si>
  <si>
    <t xml:space="preserve">18 (Holding up f6 increases jump height)</t>
  </si>
  <si>
    <t xml:space="preserve">19- (Untechable, Jump-Cancellable/Up Special Cancellable f51)</t>
  </si>
  <si>
    <t xml:space="preserve">Force flinch value of 1. Untechable value forces a missed tech instead of bouncing the opponent off the ground. Holding upwards on the left stick on frame 6 will cause Shovel Knight to jump higher, allowing him to reach standard sized platforms. The charge window for Down Strong begins in the air and raises Shovel Knight's vertical position for 1 extra frame, allowing him to boost high enough to reach the platforms on Abyssal Gates. Dynamo Mail allows you to use Down Strong in the air. Performing Down Strong immediately after jump-squat when Dynamo Mail is active performs a super jump Down Strong, with variations on height for short hop and full hop. Down Strong retains a hitbox until you land or jump-cancel. If you land before Hit 1 is active, you will instead go straight to Hit 2. Can not trigger galaxy kill effect.</t>
  </si>
  <si>
    <t xml:space="preserve">Down Strong Hit 2 (Landing)</t>
  </si>
  <si>
    <t xml:space="preserve">1-3</t>
  </si>
  <si>
    <t xml:space="preserve">Down Strong Hit 3 (Flame Pillar 1)</t>
  </si>
  <si>
    <t xml:space="preserve">Down Strong Hit 4 (Flame Pillar 2)</t>
  </si>
  <si>
    <t xml:space="preserve">Down Strong Hit 5 (Late Flame Pillar)</t>
  </si>
  <si>
    <t xml:space="preserve">32 (Shop)</t>
  </si>
  <si>
    <t xml:space="preserve">Right stick binds: Left = War Horn, Up = Mobile Gear, Right = Mail of Momentum, Down = Dynamo Mail. Purchasing an item will make it free for the remainder of the game if you choose to repurchase it, despite not being reflected in the UI.</t>
  </si>
  <si>
    <t xml:space="preserve">Taunt: Close Shop</t>
  </si>
  <si>
    <t xml:space="preserve">34 (Close/Buy)</t>
  </si>
  <si>
    <t xml:space="preserve">Can transition into jab if landing during startup, replacing landing lag with jab's endlag (not Nair).</t>
  </si>
  <si>
    <t xml:space="preserve">8 (4 for Fair Hit 2 Cancel)</t>
  </si>
  <si>
    <t xml:space="preserve">8 (Cancellable into Fair Hit 2 6-8)</t>
  </si>
  <si>
    <t xml:space="preserve">12 (Cancellable into Fair Tilt Hit 2 6-12, does not apply when looping attack)</t>
  </si>
  <si>
    <t xml:space="preserve">3 frames hit lockout. Transitions into Forward Tilt when landing in all stages of the move, making this move have no landing lag. If looping the attack you must hit your opponent or an object to cancel into Fair Hit 2.</t>
  </si>
  <si>
    <t xml:space="preserve">8 (Cancellable into Fair Hit 1 6-8)</t>
  </si>
  <si>
    <t xml:space="preserve">3 frames hit lockout. Can cancel into Fair Hit 1 on hit to loop the attack.</t>
  </si>
  <si>
    <t xml:space="preserve">Bair Hit 1-2</t>
  </si>
  <si>
    <t xml:space="preserve">13-14, 15-16</t>
  </si>
  <si>
    <t xml:space="preserve">0.65x</t>
  </si>
  <si>
    <t xml:space="preserve">Bair Hit 3</t>
  </si>
  <si>
    <t xml:space="preserve">10-13 (Loops up to 4 times, 14-17, 18-21, 22-25, 26-29)</t>
  </si>
  <si>
    <t xml:space="preserve">38 (No Loop)
42 (1 Loop)
46 (2 Loop)
50 (3 Loop)
54 (4 Loop)</t>
  </si>
  <si>
    <t xml:space="preserve">Up Air will loop hit 1 up to 4 times while holding attack. This allows you to delay the final hit, connect hit 1 multiple times and will lift Shovel Knight into the air.</t>
  </si>
  <si>
    <t xml:space="preserve">Up Air Hit 1 (Tip)</t>
  </si>
  <si>
    <t xml:space="preserve">Up Air Hit 1 (Body)</t>
  </si>
  <si>
    <t xml:space="preserve">Up Air Hit 2 </t>
  </si>
  <si>
    <t xml:space="preserve">14-16 (No Loop), 18-20 (1 Loop), 22-24 (2 Loop), 26-28 (3 Loop), 30-32 (4 Loop)</t>
  </si>
  <si>
    <t xml:space="preserve">On releasing attack, the final hit of Up Air will replace the next attack in hit 1's loop. The dagger hilt has higher knockback than the tip.</t>
  </si>
  <si>
    <t xml:space="preserve">Up Air Hit 2 (Tip)</t>
  </si>
  <si>
    <t xml:space="preserve">Dair (Early Sweetspot)</t>
  </si>
  <si>
    <t xml:space="preserve">6 (18)</t>
  </si>
  <si>
    <t xml:space="preserve">Dair (Early Spike)</t>
  </si>
  <si>
    <t xml:space="preserve">20 frames hit lockout.</t>
  </si>
  <si>
    <t xml:space="preserve">Dair (Late)</t>
  </si>
  <si>
    <t xml:space="preserve">9-17 (Hold attack to extend, releasing attack starts endlag immediately, except during an 11 frame period after hitting another character or object)</t>
  </si>
  <si>
    <t xml:space="preserve">20 frames hit lockout. Holding attack will keep Dair's standard hit and late spike hitboxes active. Releasing the attack button after frame 17 will make the hitbox disappear 1 frame later if the attack has not yet hit another character or object. When hitting another character or object, Shovel Knight will bounce and Dair will remain active for a further 11 frames before you are able to begin the endlag state. Landing during the active frames or first 10 frames of endlag will cause you to plant the shovel into the ground, causing your landing lag to triple. Due to a general landing lag mechanic, landing during the remaining 5 frames of endlag on whiff after the tripled landing lag period will cause Shovel Knight to enter the default landing lag state.</t>
  </si>
  <si>
    <t xml:space="preserve">Dair (Late Spike)</t>
  </si>
  <si>
    <t xml:space="preserve">Neutral Special: Coin Capture</t>
  </si>
  <si>
    <t xml:space="preserve">(Coins captured 8-, once captured they cannot change ownership and will travel to Shovel Knight even if he is interrupted)</t>
  </si>
  <si>
    <t xml:space="preserve">Neutral Special: Ghost Glove</t>
  </si>
  <si>
    <t xml:space="preserve">17-35, 37-55... (Repeats on 20 frame loop, adding 20 frames to FAF. Throwing more than 2 gloves will increase endlag by 12 frames)</t>
  </si>
  <si>
    <t xml:space="preserve">15 (27 if more than 2 gloves are thrown, landing during endlag will cancel it into default landing lag)</t>
  </si>
  <si>
    <t xml:space="preserve">32 (Minimum)</t>
  </si>
  <si>
    <t xml:space="preserve">If performed in the air, landing anytime after frame 17 and before frame 44 cancels the remaining endlag and instead causes default landing lag. This allows you to short hop and time a fast fall to act as soon as possible after throwing the projectile.</t>
  </si>
  <si>
    <t xml:space="preserve">Neutral Special: War Horn (Centre)</t>
  </si>
  <si>
    <t xml:space="preserve">26-33</t>
  </si>
  <si>
    <t xml:space="preserve">69</t>
  </si>
  <si>
    <t xml:space="preserve">6-3</t>
  </si>
  <si>
    <t xml:space="preserve">10 frames hit lockout. Air brakes during active frames.</t>
  </si>
  <si>
    <t xml:space="preserve">Neutral Special: War Horn (Sweetspot)</t>
  </si>
  <si>
    <t xml:space="preserve">7-3</t>
  </si>
  <si>
    <t xml:space="preserve">Neutral Special: Mobile Gear (Throw)</t>
  </si>
  <si>
    <t xml:space="preserve">16-</t>
  </si>
  <si>
    <t xml:space="preserve">29</t>
  </si>
  <si>
    <t xml:space="preserve">You can control the trajectory of the gear by holding a horizontal or vertical direction on the left stick, allowing Shovel Knight to throw the gear in 5 different arcs. The cooldown applies on the last frame of endlag and is only relevant if the gear is destroyed or despawned sooner than 120 frames, otherwise the gear is throwable immediately on the previous one hitting entering the blastzone.</t>
  </si>
  <si>
    <t xml:space="preserve">Neutral Special: Mobile Gear (Mobile)</t>
  </si>
  <si>
    <t xml:space="preserve">51 (From Landing)</t>
  </si>
  <si>
    <t xml:space="preserve">52-</t>
  </si>
  <si>
    <t xml:space="preserve">If Mobile Gear's path is blocked, it will lose its hitbox and disappear 50 frames later. Unblocking its path will not make it mobile again.</t>
  </si>
  <si>
    <t xml:space="preserve">16 (Initial Startup)
2 (Dagger Startup)</t>
  </si>
  <si>
    <t xml:space="preserve">19-31 (Jump-Cancellable on the ground 20-31)</t>
  </si>
  <si>
    <t xml:space="preserve">17 on Whiff, 11 on Hit or Bounce, 15 on Jump-Cancel</t>
  </si>
  <si>
    <t xml:space="preserve">49 (12 on Hit or Bounce)</t>
  </si>
  <si>
    <t xml:space="preserve">5 (Tip)
1 (Hilt)</t>
  </si>
  <si>
    <t xml:space="preserve">30 (Air on Whiff)
40 (On Hit or Bounce)</t>
  </si>
  <si>
    <t xml:space="preserve">Forward Special: Half Charge</t>
  </si>
  <si>
    <t xml:space="preserve">56 (Charge Startup)
2 (Dagger Startup)</t>
  </si>
  <si>
    <t xml:space="preserve">59-85 (Jump-Cancellable on the ground 60-85)</t>
  </si>
  <si>
    <t xml:space="preserve">103 (12 on Hit or Bounce)</t>
  </si>
  <si>
    <t xml:space="preserve">Forward Special: Full Charge</t>
  </si>
  <si>
    <t xml:space="preserve">95 (Charge Startup)
2 (Dagger Startup)</t>
  </si>
  <si>
    <t xml:space="preserve">98-138 (Jump-Cancellable on the ground 99-138)</t>
  </si>
  <si>
    <t xml:space="preserve">156 (12 on Hit or Bounce)</t>
  </si>
  <si>
    <t xml:space="preserve">Forward Special: Infinidagger</t>
  </si>
  <si>
    <t xml:space="preserve">98- (Jump-Cancellable on the ground 99-, Cancellable 99-, Fully charged this move will not end until cancelled or on hit. See notes.)</t>
  </si>
  <si>
    <t xml:space="preserve">11 on Hit or Bounce, 15 on Jump-Cancel, 18 on Cancel</t>
  </si>
  <si>
    <t xml:space="preserve">12 on Hit or Bounce, 19 on Cancel. See Notes.</t>
  </si>
  <si>
    <t xml:space="preserve">Infinidagger is locked in if special is held until the 96th frame of startup, which immediately starts the 2 frame startup window before releasing. It is possible to cancel Infinidagger by inputting parry/air-dodge. You cannot end a fully charged forward special without cancelling it, jumping out of it or bouncing off a character, object, wall or the blastzone. Infinidagger also travels much faster than partially charging forward-special. See the notes on other versions of Forward Special for further details which apply to Infinidagger.</t>
  </si>
  <si>
    <t xml:space="preserve">13-14 (Wall-Jump Cancellable 28-, can fast-fall 47-)</t>
  </si>
  <si>
    <t xml:space="preserve">10 frames hit lockout. Fast-fall window assumes that Up Special does not hit a ceiling during the rising section of the move.</t>
  </si>
  <si>
    <t xml:space="preserve">Up Special Hit 1 (Sweetspot)</t>
  </si>
  <si>
    <t xml:space="preserve">Up-Special Hit 2 (Swing)</t>
  </si>
  <si>
    <t xml:space="preserve">Up-Special Hit 3 (Rising)</t>
  </si>
  <si>
    <t xml:space="preserve">19-32</t>
  </si>
  <si>
    <t xml:space="preserve">10-7 (Linear)</t>
  </si>
  <si>
    <t xml:space="preserve">Same hitbox group as Hit 2, meaning you cannot hit a character with this hitbox if they were previously hit by Hit 2.</t>
  </si>
  <si>
    <t xml:space="preserve">Up Special Hit 4 (Falling)</t>
  </si>
  <si>
    <t xml:space="preserve">45- (Untechable), unable to land and refresh resources until 58-)</t>
  </si>
  <si>
    <t xml:space="preserve">Untechable value forces a missed tech instead of bouncing the opponent off the ground. </t>
  </si>
  <si>
    <t xml:space="preserve">Up Special Hit 5 (Landing)</t>
  </si>
  <si>
    <t xml:space="preserve">1-6</t>
  </si>
  <si>
    <t xml:space="preserve">20 (Whiff)
15 (Hit)</t>
  </si>
  <si>
    <t xml:space="preserve">Down Special: Cast Anchor</t>
  </si>
  <si>
    <t xml:space="preserve">17- (Can reel in from f47- or if the anchor is idle for 6 frames, max travel time/active window is 60 frames (frame 77) and begins reeling in automatically after, is not active if grounded.</t>
  </si>
  <si>
    <t xml:space="preserve">31 if Anchor is unable to cast</t>
  </si>
  <si>
    <t xml:space="preserve">Air brakes from frame 15 onwards in the air. If you are unable to reel the anchor you will become actionable on frame 31. The anchor's max travel time (active frames) is 60 frames, after which Shovel Knight will begin reeling in automatically. You can only down-special once per airtime. The anchor will continue travelling during hitpause. Hitbox detection is active from 17-, however the hitbox itself only becomes active on hitting a character and the anchor cannot otherwise break projectiles.</t>
  </si>
  <si>
    <t xml:space="preserve">Down Special: Reel Anchor</t>
  </si>
  <si>
    <t xml:space="preserve">4- (Max travel time/active window is 60 frames, On catch, reel f1-12 for a Golden Troupple Fish, reel f13-60 for a treasure rock)</t>
  </si>
  <si>
    <t xml:space="preserve">14 (From anchor reaching Shovel Knight)</t>
  </si>
  <si>
    <t xml:space="preserve">15 (From anchor reaching Shovel Knight), Max FAF from casting is 152 on reaching maximum reel length</t>
  </si>
  <si>
    <t xml:space="preserve">1.1x</t>
  </si>
  <si>
    <t xml:space="preserve">Maximum travel time (active frames) for the anchor is 60 frames. Must be idle for 20 frames before you can reel in a treasure. Reeling during the first 12 frames after you get a catch will result in a Golden Troupple Fish, after this you are able to reel in a treasure rock for the remainder of the 60 frame window. After idling with the anchor on the ground for 180 frames the anchor will automatically reel in. Hitbox detection is active from 4-, however the hitbox itself only becomes active on hitting a character and the anchor cannot otherwise break projectiles.</t>
  </si>
  <si>
    <t xml:space="preserve">Down Special: Pull Treasure Pile</t>
  </si>
  <si>
    <t xml:space="preserve">2- (Treasure pile becomes inactive on landing, lifetime for treaure pile is 600 frames and begins immediately on reeling in, the lifetime resets upon hitting it)</t>
  </si>
  <si>
    <t xml:space="preserve">Reeling in from frame 13 of a catch onwards will result in a Treasure Pile. Can hit the same character once every 10 frames. Treasure pile becomes inactive on landing. Treaure Pile will remain onscreen for 600 frames, the timer for which begins immediately on beginning to reel it in. This 600 frame lifetime resets upon hitting it, reducing it in size if the rock has not been destroyed. Treasure Pile has 20 health in total and reduces in size slightly every 4 damage that's dealt to it. Only one treasure pile can be active at once, and reeling in a new one will cause the previous one to disappear.</t>
  </si>
  <si>
    <t xml:space="preserve">Passive: Treasure Hunter</t>
  </si>
  <si>
    <t xml:space="preserve">Cost</t>
  </si>
  <si>
    <t xml:space="preserve">Value</t>
  </si>
  <si>
    <t xml:space="preserve">Gem: Pebble</t>
  </si>
  <si>
    <t xml:space="preserve">Collectable for only 241 frames. Collectable by all characters from frame 52 onwards.</t>
  </si>
  <si>
    <t xml:space="preserve">Gem: Sapphire</t>
  </si>
  <si>
    <t xml:space="preserve">Collectable for only 245 frames. Collectable by all characters from frame 52 onwards.</t>
  </si>
  <si>
    <t xml:space="preserve">Gem: Emerald</t>
  </si>
  <si>
    <t xml:space="preserve">Collectable for only 249 frames. Collectable by all characters from frame 52 onwards.</t>
  </si>
  <si>
    <t xml:space="preserve">Gem: Gold Coin</t>
  </si>
  <si>
    <t xml:space="preserve">Collectable for only 253 frames. Collectable by all characters from frame 52 onwards.</t>
  </si>
  <si>
    <t xml:space="preserve">Gem: Ruby</t>
  </si>
  <si>
    <t xml:space="preserve">Collectable for only 257 frames. Collectable by all characters from frame 52 onwards.</t>
  </si>
  <si>
    <t xml:space="preserve">Gem: Diamond</t>
  </si>
  <si>
    <t xml:space="preserve">Collectable for only 260 frames. Collectable by all characters from frame 52 onwards.</t>
  </si>
  <si>
    <t xml:space="preserve">Up-Strong Rock</t>
  </si>
  <si>
    <t xml:space="preserve">250</t>
  </si>
  <si>
    <t xml:space="preserve">Breaking Shovel Knight's Rock has 10 frames of hitpause. If another character breaks the rock you will be unable to collect the gems until frame 52 onwards.</t>
  </si>
  <si>
    <t xml:space="preserve">Down-Special: Treasure Pile</t>
  </si>
  <si>
    <t xml:space="preserve">500</t>
  </si>
  <si>
    <t xml:space="preserve">If another character breaks the rock you will be unable to collect the gems until frame 52 onwards.</t>
  </si>
  <si>
    <t xml:space="preserve">Down-Special: Golden Troupple Fish</t>
  </si>
  <si>
    <t xml:space="preserve">Collectable by all characters from approximately frame 90 onwards. Movement of the Troupple Fish is random.</t>
  </si>
  <si>
    <t xml:space="preserve">Neutral Special: War Horn</t>
  </si>
  <si>
    <t xml:space="preserve">Bound to left on the right stick.</t>
  </si>
  <si>
    <t xml:space="preserve">Neutral Special: Mobile Gear</t>
  </si>
  <si>
    <t xml:space="preserve">Bound to up on the right stick.</t>
  </si>
  <si>
    <t xml:space="preserve">Armour: Dynamo Mail</t>
  </si>
  <si>
    <t xml:space="preserve">Bound to down on the right stick. Hitting another character or projectile with Dair while equiped with Dynamo Mail provides an aura that allows you to use a strong attack in the air once only. This aura will disappear within 600 frames if unused. If you are hit while the aura is active you will lose it.</t>
  </si>
  <si>
    <t xml:space="preserve">Armour: Mail of Momentum</t>
  </si>
  <si>
    <t xml:space="preserve">Bound to right on the right stick.</t>
  </si>
  <si>
    <t xml:space="preserve">Armour: Ornate Plate</t>
  </si>
  <si>
    <t xml:space="preserve">Large Money Bag</t>
  </si>
  <si>
    <t xml:space="preserve">Half of Money Lost</t>
  </si>
  <si>
    <t xml:space="preserve">3 bags spawn on death, the sum of which will be 25% of your total money on death. The largest bag spawned will always contain half of the money lost, the second largest bag containing a third of this value and the final bag contains a sixth. Money bags will be collectable for 600 frames before disappearing and are collectable by all characters after 300 frames. You cannot collect money bags while in hitstun. Money bags will always spawn inside the bounds of the camera in its neutral position.</t>
  </si>
  <si>
    <t xml:space="preserve">Medium Money Bag</t>
  </si>
  <si>
    <t xml:space="preserve">Third of Money Lost</t>
  </si>
  <si>
    <t xml:space="preserve">Small Money Bag</t>
  </si>
  <si>
    <t xml:space="preserve">Sixth of Money Lost</t>
  </si>
  <si>
    <t xml:space="preserve">Sylvanos 2.0.8.0</t>
  </si>
  <si>
    <t xml:space="preserve">15 (Cancellable into Jab 2/Tilts 6-15)</t>
  </si>
  <si>
    <t xml:space="preserve">4 (13-16)</t>
  </si>
  <si>
    <t xml:space="preserve">5-6 (17-18)</t>
  </si>
  <si>
    <t xml:space="preserve">18 (Cancellable into Jab 3/Jab Special Finisher/Tilts 6-18)</t>
  </si>
  <si>
    <t xml:space="preserve">25 (37)</t>
  </si>
  <si>
    <t xml:space="preserve">Jab 3 </t>
  </si>
  <si>
    <t xml:space="preserve">6 (24-29), 12 (Multi-jab)</t>
  </si>
  <si>
    <t xml:space="preserve">7-8, 21-22, 35-36, 49-50... 
(30-31, 44-45, 58-59, 72-73...)</t>
  </si>
  <si>
    <t xml:space="preserve">18 for Jab 3-4, 27 for all jabs following this</t>
  </si>
  <si>
    <t xml:space="preserve">27 (50)</t>
  </si>
  <si>
    <t xml:space="preserve">Jab Special Finisher 
(Replaces Jab 3)</t>
  </si>
  <si>
    <t xml:space="preserve">5 (24-28)</t>
  </si>
  <si>
    <t xml:space="preserve">6-8 (29-31)</t>
  </si>
  <si>
    <t xml:space="preserve">29 (52)</t>
  </si>
  <si>
    <t xml:space="preserve">Sylvanos' tail has a hurtbox during the active frames of this move, allowing trades to prevent the projectiles from spawning</t>
  </si>
  <si>
    <t xml:space="preserve">Jab Special Finisher (Projectile)</t>
  </si>
  <si>
    <t xml:space="preserve">16 (24-39)</t>
  </si>
  <si>
    <t xml:space="preserve">17-19, 20-22, 21-23, 24-26, 25-27, 28-30, 29-31, 32-34...
(40-42, 43-45, 44-46, 47-49, 48-50, 51-53, 52-54, 55-57...)</t>
  </si>
  <si>
    <t xml:space="preserve">4 frames hit lockout, extended parry stun. Grass is spawned behind the wave of petals as they travel accross the ground.</t>
  </si>
  <si>
    <t xml:space="preserve">Dash Attack (Early)</t>
  </si>
  <si>
    <t xml:space="preserve">Dash Attack (Late)</t>
  </si>
  <si>
    <t xml:space="preserve">10-16</t>
  </si>
  <si>
    <t xml:space="preserve">9-11 (Untechable)</t>
  </si>
  <si>
    <t xml:space="preserve">Does not have whiff lag, so endlag will always be the same regardless of hit/whiff. Endlag based off projectile, not physical hit.</t>
  </si>
  <si>
    <t xml:space="preserve">Forward Tilt (Projectile)</t>
  </si>
  <si>
    <t xml:space="preserve">17-</t>
  </si>
  <si>
    <t xml:space="preserve">6-10 (See NSpecial)</t>
  </si>
  <si>
    <t xml:space="preserve">Forward Tilt's seed can be angled to change its trajectory, having a slight effect on the horizontal distance, height and time it takes for the flower to be planted. Not active during hitpause.</t>
  </si>
  <si>
    <t xml:space="preserve">Down Tilt Hit 1 (Sour)</t>
  </si>
  <si>
    <t xml:space="preserve">4 frames of extra hitpause on opponent.</t>
  </si>
  <si>
    <t xml:space="preserve">Down Tilt Hit 1 (Sweetspot)</t>
  </si>
  <si>
    <t xml:space="preserve">Down Tilt Hit 2 (Sour)</t>
  </si>
  <si>
    <t xml:space="preserve">Down Tilt Hit 2 (Sweetspot)</t>
  </si>
  <si>
    <t xml:space="preserve">Forward Strong Hit 1-2</t>
  </si>
  <si>
    <t xml:space="preserve">15-16, 23-24 (Untechable)</t>
  </si>
  <si>
    <t xml:space="preserve">Forward Strong Hit 3</t>
  </si>
  <si>
    <t xml:space="preserve">31-34</t>
  </si>
  <si>
    <t xml:space="preserve">Up Strong Hit 1 (Bottom/Middle)</t>
  </si>
  <si>
    <t xml:space="preserve">27-29</t>
  </si>
  <si>
    <t xml:space="preserve">Up Strong Hit 2 (Middle/Top)</t>
  </si>
  <si>
    <t xml:space="preserve">Up Strong Hit 3 (Top)</t>
  </si>
  <si>
    <t xml:space="preserve">9, 12, 15, 18-20</t>
  </si>
  <si>
    <t xml:space="preserve">Bair Hit 1 (Extending Hit)</t>
  </si>
  <si>
    <t xml:space="preserve">10 frames hit lockout. Bair will extend directly outwards or can be angled up or down by the player. The angle is registered on the final frame of startup. It is possible to aim Bair using the right stick, which takes priority over your left stick input.</t>
  </si>
  <si>
    <t xml:space="preserve">Bair Hit 2 (Extending Hit)</t>
  </si>
  <si>
    <t xml:space="preserve">Bair Hit 3 (Extending Hit)</t>
  </si>
  <si>
    <t xml:space="preserve">Bair Hit 4 (Extending Hit)</t>
  </si>
  <si>
    <t xml:space="preserve">Bair Hit 5 (Tipper Sour)</t>
  </si>
  <si>
    <t xml:space="preserve">Bair Hit 6 (Tipper Sweetspot)</t>
  </si>
  <si>
    <t xml:space="preserve">Bair (Pin)</t>
  </si>
  <si>
    <t xml:space="preserve">You can pin with extending hits, with the pin taking 1 frame to confirm (this can be either during the active frames or as an additional frame of endlag). You are able to cancel pin with a double jump, aerial, special move or air-dodge after 10 frames on whiff or immediately on hit. Bair cancel has 10 frames of endlag, landing during this will put you in the whiff landing-lag state.</t>
  </si>
  <si>
    <t xml:space="preserve">10 (Pin, Cancel Pin)</t>
  </si>
  <si>
    <t xml:space="preserve">Can cancel pin with a second bair input. Can remain pinned for 96 frames before it is automatically cancelled. Cancelling the pin does not allow you to use bair again for 25 frames. Maintains grass as if grounded if pinned onto a surface with grass on it. Pinning the wall maintains grass on the stage floor. You can pin with extending hits, with the pin taking 1 frame to confirm (this can be either during the active frames or as an additional frame of endlag). You are able to cancel pin with a double jump, aerial, special move or air-dodge after 10 frames on whiff or immediately on hit. Bair cancel has 10 frames of endlag, landing during this will put you in the whiff landing-lag state even if the attack hit an opponent prior to this. Allowing pin to end naturally will cause landing lag to consider if the move had hit an opponent or whiffed prior to the pin.</t>
  </si>
  <si>
    <t xml:space="preserve">1.6x</t>
  </si>
  <si>
    <t xml:space="preserve">Dair (Spike)</t>
  </si>
  <si>
    <t xml:space="preserve">10 frames hit lockout, unique landing lag values on whiff</t>
  </si>
  <si>
    <t xml:space="preserve">Dair (Dive)</t>
  </si>
  <si>
    <t xml:space="preserve">12-24</t>
  </si>
  <si>
    <t xml:space="preserve">Neutral Special: Seed Shot</t>
  </si>
  <si>
    <t xml:space="preserve">20 frames</t>
  </si>
  <si>
    <t xml:space="preserve">You can control the horizontal and vertical trajectory of the seed by holding any direction on the left stick before it spawns. Cooldown applied second and last frame of endlag.</t>
  </si>
  <si>
    <t xml:space="preserve">Neutral Special: Seed Multihit (1-4)</t>
  </si>
  <si>
    <t xml:space="preserve">5 (From Seed Shot Hit)</t>
  </si>
  <si>
    <t xml:space="preserve">6, 11, 16, 21</t>
  </si>
  <si>
    <t xml:space="preserve">Not active during hitpause.</t>
  </si>
  <si>
    <t xml:space="preserve">Neutral Special: Flower</t>
  </si>
  <si>
    <t xml:space="preserve">(Projectile Invuln. for 60 frames upon landing, maximum of 3 flowers can be active at any time)</t>
  </si>
  <si>
    <t xml:space="preserve">Invulnerable to all projectiles that deal less than 8 damage for 60 frames upon landing. Maintains all grass on the current platform or ground it is occupying, preventing it from being removed if Sylvanos leaves that surface for too long. Can have 3 flowers placed at a time, with the oldest flower being removed from play if a new flower is spawned (seeds can still be spawned freely). This maximum flower count applies only to a single Sylvanos, with each Sylvanos player having their own count. A spawned flower will grow a small patch of grass, likewise, destroying flower will also destroy a small area of grass, unless the grass is currently inactive. If the ground beneath a flower disappears it will snap to the nearest ground within 32px, otherwise it will be destroyed. Hitting only a flower will cause the players move to have halved hitpause.</t>
  </si>
  <si>
    <t xml:space="preserve">17 (7 on Loop)</t>
  </si>
  <si>
    <t xml:space="preserve">18-21 (29-32, 40-43, 51-54...) (Cancellable on hit, Wall-Jump Cancellable 25-, starts eating grass from f14, holding special on f23 while on grass will cause this attack to loop)</t>
  </si>
  <si>
    <t xml:space="preserve">52, prat-fall on whiff if move starts and ends in the air with 15 frames landing lag</t>
  </si>
  <si>
    <t xml:space="preserve">IASA Cancellable on hitting another character, allowing you to cancel into jump, attack, special or air-dodge. Sylvanos spawns grass behind him if there isn't any or eats any grass beneath him from f14 onwards. Holding special while on grass on the 2nd frame of endlag allows you to continue the attack until either releasing special, no grass remains or you become airborne. Forward special will eat any flowers in Sylvanos' path, allowing you to IASA cancel for the next 10 frames after hitpause. Hitting another object, such as Kragg's rock, will also allow you to IASA cancel for 10 frames after hitpause. Hitting another character or object will prevent Sylvanos from entering prat-fall at the end of the move if it is not IASA cancelled. Holding either horizontal direction allows you to increase or decrease the move's travel speed.</t>
  </si>
  <si>
    <t xml:space="preserve">Up Special: Dive Hit 1</t>
  </si>
  <si>
    <t xml:space="preserve">9-12  (Air-dodge Cancel f10-)</t>
  </si>
  <si>
    <t xml:space="preserve">6 (Cancel)</t>
  </si>
  <si>
    <t xml:space="preserve">If cancelled, prat-fall with 15 frames landing lag</t>
  </si>
  <si>
    <t xml:space="preserve">Up Special: Dive Hit 2</t>
  </si>
  <si>
    <t xml:space="preserve">Up Special: Dive Hit 3</t>
  </si>
  <si>
    <t xml:space="preserve">Up Special: Dive Hit 4</t>
  </si>
  <si>
    <t xml:space="preserve">30-33</t>
  </si>
  <si>
    <t xml:space="preserve">Up Special: Dive Hit 5</t>
  </si>
  <si>
    <t xml:space="preserve">37-40</t>
  </si>
  <si>
    <t xml:space="preserve">Up Special: Dive Hit 6 (Repeats)</t>
  </si>
  <si>
    <t xml:space="preserve">44-47, 52-59, 64-71, 76-83...</t>
  </si>
  <si>
    <t xml:space="preserve">4 frames hit lockout. Can not trigger galaxy kill effect.</t>
  </si>
  <si>
    <t xml:space="preserve">Up Special: Burrow (Ground)</t>
  </si>
  <si>
    <t xml:space="preserve">(Dive) 
8 (Instant Burrow)</t>
  </si>
  <si>
    <t xml:space="preserve">1-5 (9-13 on Instant Burrow)</t>
  </si>
  <si>
    <t xml:space="preserve">13, 21 on Instant Burrow (Emerge) </t>
  </si>
  <si>
    <t xml:space="preserve">Holding the special button when performing up-special while grounded allows Sylvanos to instantly burrow into the ground, skipping the dive section of the move.</t>
  </si>
  <si>
    <t xml:space="preserve">Up Special: Burrow (Wall)</t>
  </si>
  <si>
    <t xml:space="preserve">1-5</t>
  </si>
  <si>
    <t xml:space="preserve">13 (Emerge)</t>
  </si>
  <si>
    <t xml:space="preserve">Up Special: Emerge</t>
  </si>
  <si>
    <t xml:space="preserve">(Burrow)</t>
  </si>
  <si>
    <t xml:space="preserve">(Intangibility: 1-16)</t>
  </si>
  <si>
    <t xml:space="preserve">You have full control to move under the stage during intangible frames. Sylvanos also has the ability to emerge with a taunt if held on f16 of being underground.</t>
  </si>
  <si>
    <t xml:space="preserve">Up Special: Emerge (on Grass)</t>
  </si>
  <si>
    <t xml:space="preserve">Up Special: Bite</t>
  </si>
  <si>
    <t xml:space="preserve">(Burrow) 
22 (Bite)</t>
  </si>
  <si>
    <t xml:space="preserve">23-25 (Hold Special f16 on Grass, Intangibility: 1-22)</t>
  </si>
  <si>
    <t xml:space="preserve">Up Special: Bite (Sourspot)</t>
  </si>
  <si>
    <t xml:space="preserve">Down Special: Howl</t>
  </si>
  <si>
    <t xml:space="preserve">16 (Initial Startup)
6 (Root Startup upon Grass Activation)</t>
  </si>
  <si>
    <t xml:space="preserve">23- (Roots summoned f16-, activates grass outwards in a circular radius around Sylvanos on every frame after f16. Root hitboxes are only active for 1 frame)</t>
  </si>
  <si>
    <t xml:space="preserve">180 (Inactive Grass)</t>
  </si>
  <si>
    <t xml:space="preserve">3 frames hit lockout, extended parry stun. Interrupting Sylvanos anytime before frame 16 will prevent any grass from spawning roots. All grass activated by down special will become inactive. Interrupting Sylvanos anytime from frame 16 onwards will prevent any further grass from spawning hitboxes, however any grass which is in its root startup state will still spawn a hitbox and become inactive grass. Inactive grass will remain for 180 frames before being removed completely.</t>
  </si>
  <si>
    <t xml:space="preserve">Passive: Grass</t>
  </si>
  <si>
    <t xml:space="preserve">Grass will spawn beneath Sylvanos while he is grounded. This grass will stay so long as Sylvanos is grounded, but only remains for 60 frames after Sylvanos has left the ground before disappearing. You can maintain grass using flowers to prevent it from despawning by having one planted on the same level that the grass exists. It is also possible to maintain grass by using Bair to pin into the ground or platform or by pinning into the wall, which will keep all grass on ground-level active. Jab Special Finisher will spawn a wave of petals, creating grass behind them if none already exists. To perform Up Special's bite there must be active grass on that part of the ground. Grass will also decrease the endlag of emerging out of Up Specials' burrow without attacking with the bite. Sylvanos will eat active grass during forward special and is able to loop the attack for the full length of grass by holding special. Down Special spawns roots out of the grass to attack anyone in their path, which then causes grass to become inactive for 180 frames, after which despawning completely. Inactive grass does not provide any of the benefits that active grass provides and all moves or their properties which require grass will not be usable on it. Upon being destroyed, a flower will remove all active grass in the small area surrounding it. Dying will remove all flowers and all grass. </t>
  </si>
  <si>
    <t xml:space="preserve">Wrastor 2.0.8.0</t>
  </si>
  <si>
    <t xml:space="preserve">24 (36)</t>
  </si>
  <si>
    <t xml:space="preserve">25 (51)</t>
  </si>
  <si>
    <t xml:space="preserve">7-18</t>
  </si>
  <si>
    <t xml:space="preserve">15 (Jump-Cancellable 9-15)</t>
  </si>
  <si>
    <t xml:space="preserve">Dash Attack (Air)</t>
  </si>
  <si>
    <t xml:space="preserve">Unique endlag value on whiff. Landing during Aerial Dash Attack will transition it into Grounded Dash Attack, which will also allow you to jump-cancel the endlag on hit.</t>
  </si>
  <si>
    <t xml:space="preserve">21 (Whiff lag unless hit 3 connects)</t>
  </si>
  <si>
    <t xml:space="preserve">18-19</t>
  </si>
  <si>
    <t xml:space="preserve">14 (Jump-Cancellable)</t>
  </si>
  <si>
    <t xml:space="preserve">Remaining active frame(s) can be jump-cancelled upon hitting a character or object with Hit 3.</t>
  </si>
  <si>
    <t xml:space="preserve">Up Tilt (Forward)</t>
  </si>
  <si>
    <t xml:space="preserve">12 (Jump-Cancellable)</t>
  </si>
  <si>
    <t xml:space="preserve">Remaining active frame(s) can be jump-cancelled upon hitting a character or object.</t>
  </si>
  <si>
    <t xml:space="preserve">Up Tilt (Spike)</t>
  </si>
  <si>
    <t xml:space="preserve">16 (Jump-Cancellable)</t>
  </si>
  <si>
    <t xml:space="preserve">2 frames hit lockout. Remaining active frame(s) can be jump-cancelled upon hitting a character or object.</t>
  </si>
  <si>
    <t xml:space="preserve">8-3 (Linear)</t>
  </si>
  <si>
    <t xml:space="preserve">Fair Hit 1 (Inside)</t>
  </si>
  <si>
    <t xml:space="preserve">Fair Hit 1 (Outside)</t>
  </si>
  <si>
    <t xml:space="preserve">Fair Hit 2 (Late)</t>
  </si>
  <si>
    <t xml:space="preserve">10-11</t>
  </si>
  <si>
    <t xml:space="preserve">28 (37 if grounded)</t>
  </si>
  <si>
    <t xml:space="preserve">42 (37 if grounded)</t>
  </si>
  <si>
    <t xml:space="preserve">60 (55 if grounded)</t>
  </si>
  <si>
    <t xml:space="preserve">Landing after frame 51 will put Wrastor into 4 frames of whiff landing lag.</t>
  </si>
  <si>
    <t xml:space="preserve">63 (58 if grounded)</t>
  </si>
  <si>
    <t xml:space="preserve">Landing after frame 54 will put Wrastor into 4 frames of whiff landing lag.</t>
  </si>
  <si>
    <t xml:space="preserve">Up Strong (Sour)</t>
  </si>
  <si>
    <t xml:space="preserve">12- (Jump-Cancellable 35-)</t>
  </si>
  <si>
    <t xml:space="preserve">20 (on landing)</t>
  </si>
  <si>
    <t xml:space="preserve">21 on landing, 12 on hit</t>
  </si>
  <si>
    <t xml:space="preserve">Not active during hitpause</t>
  </si>
  <si>
    <t xml:space="preserve">Neutral Special (Bottom)</t>
  </si>
  <si>
    <t xml:space="preserve">8-14. 16-22, 24-30, 32-38, 40 (Minimum), 40-46, 48-54, 56-60 (Maximum)</t>
  </si>
  <si>
    <t xml:space="preserve">6 frames hit lockout. ASDI modifier value of 1.8. Can not trigger galaxy kill effect.</t>
  </si>
  <si>
    <t xml:space="preserve">Neutral Special (Front/Back)</t>
  </si>
  <si>
    <t xml:space="preserve">12-18. 20-26, 28-34, 36-40 (Minimum), 36-42, 44-50, 52-58, 60 (Maximum)</t>
  </si>
  <si>
    <t xml:space="preserve">125/55</t>
  </si>
  <si>
    <t xml:space="preserve">0.65x/1x</t>
  </si>
  <si>
    <t xml:space="preserve">Neutral Special Final Hit (Bottom)</t>
  </si>
  <si>
    <t xml:space="preserve">42-44 (Minimum)
62-64 (Maximum)</t>
  </si>
  <si>
    <t xml:space="preserve">65 (Minimum)
85 (Maximum) 
(Prat-fall if airborne with 18 frames landing lag)</t>
  </si>
  <si>
    <t xml:space="preserve">4 frames hit lockout. On releasing special, any active hitboxes will be interrupted immediately and a single frame of startup will begin before the final hits become active.</t>
  </si>
  <si>
    <t xml:space="preserve">Neutral Special Final Hit (Front/Back)</t>
  </si>
  <si>
    <t xml:space="preserve">56 (Airborne), 
65 (Maximum, Landing on 1st frame of endlag) 
46 (Minimum, Landing on 2nd frame of endlag)</t>
  </si>
  <si>
    <t xml:space="preserve">8- (Slipstream remains active for 300 frames)</t>
  </si>
  <si>
    <t xml:space="preserve">0.10x</t>
  </si>
  <si>
    <t xml:space="preserve">300</t>
  </si>
  <si>
    <t xml:space="preserve">Force flinch value of 1. Deals no hitstun against crouching opponents, allowing inputs to be queued for post-hitpause. Slipstream height is 40px tall. A 300 frame cooldown applies frame 2 of startup, meaning interrupting Wrastor before Slipstream is thrown will place it on cooldown. This 300 frame cooldown reapplies on the frame slipstream is thrown. If Wrastor's slipstream is destroyed by a physical attack or parried the 300 frame cooldown apply again.</t>
  </si>
  <si>
    <t xml:space="preserve">Up Special (Sweetspot)</t>
  </si>
  <si>
    <t xml:space="preserve">33 (Prat fall with 24 frames landing lag)</t>
  </si>
  <si>
    <t xml:space="preserve">Wrastor is always able to b-reverse his up-special during or after the sweetspot hitbox to change which direction he travels</t>
  </si>
  <si>
    <t xml:space="preserve">Up Special (Rising)</t>
  </si>
  <si>
    <t xml:space="preserve">Up Special (Peak)</t>
  </si>
  <si>
    <t xml:space="preserve">17-34</t>
  </si>
  <si>
    <t xml:space="preserve">28 (15 if Airborne)</t>
  </si>
  <si>
    <t xml:space="preserve">63 (50 if Airborne)</t>
  </si>
  <si>
    <t xml:space="preserve">Down Special Hit 1 (Aerial)</t>
  </si>
  <si>
    <t xml:space="preserve">21 (Airborne), 30 landing lag during active frames/1st frame of endlag, 10 landing lag when landing during remaining endlag</t>
  </si>
  <si>
    <t xml:space="preserve">Can not trigger galaxy kill effect. Landing lag for Aerial Down Special will triple during active frames. The first frame of endlag must occur while Wrastor is airborne in order to land with the decreased landing lag value. Landing on the 2nd frame of endlag causes Wrastor to slide forward slightly similar to a shortened wavedash, which is referred to as a 'Perfect Height' Down Special. </t>
  </si>
  <si>
    <t xml:space="preserve">Down Special Hit 2 (On Hit Only)</t>
  </si>
  <si>
    <t xml:space="preserve">1-23</t>
  </si>
  <si>
    <t xml:space="preserve">Restores jumps on hit</t>
  </si>
  <si>
    <t xml:space="preserve">Zetterburn 2.0.8.0</t>
  </si>
  <si>
    <t xml:space="preserve">5 (28-32)</t>
  </si>
  <si>
    <t xml:space="preserve">6-7 (33-34)</t>
  </si>
  <si>
    <t xml:space="preserve">25 (52)</t>
  </si>
  <si>
    <t xml:space="preserve">13 (Up Strong Cancellable)</t>
  </si>
  <si>
    <t xml:space="preserve">Pulls opponents inwards during hitpause.</t>
  </si>
  <si>
    <t xml:space="preserve">14-18 (Untechable)</t>
  </si>
  <si>
    <t xml:space="preserve">0.25x</t>
  </si>
  <si>
    <t xml:space="preserve">Force flinch value of 2. Extra hitpause value of 6. ASDI modifier value of 0. Pulls opponents inwards during hitpause.</t>
  </si>
  <si>
    <t xml:space="preserve">21-22</t>
  </si>
  <si>
    <t xml:space="preserve">Forward Strong (Combustion)</t>
  </si>
  <si>
    <t xml:space="preserve">23-24</t>
  </si>
  <si>
    <t xml:space="preserve">Forward Strong Combust does not replace a hitbox and instead adds a new one if it detects the struck opponent is on fire. On hit, combustion strong attacks will consume your opponents fire.</t>
  </si>
  <si>
    <t xml:space="preserve">Up Strong </t>
  </si>
  <si>
    <t xml:space="preserve">Up Strong (Combustion)</t>
  </si>
  <si>
    <t xml:space="preserve">Up Strong Combust does not replace a hitbox and instead adds a new one if it detects the struck opponent is on fire. On hit, combustion strong attacks will consume your opponents fire.</t>
  </si>
  <si>
    <t xml:space="preserve">5 (Untechable)</t>
  </si>
  <si>
    <t xml:space="preserve">Force flinch value of 2. Extra hitpause value of 6. Pulls opponents inwards during hitpause.</t>
  </si>
  <si>
    <t xml:space="preserve">Down Strong (Combustion)</t>
  </si>
  <si>
    <t xml:space="preserve">Down Strong Combust does not replace a hitbox and instead adds a new one if it detects the struck opponent is on fire. On hit, combustion strong attacks will consume your opponents fire.</t>
  </si>
  <si>
    <t xml:space="preserve">Nair Hit 1-2</t>
  </si>
  <si>
    <t xml:space="preserve">6-7, 10-11</t>
  </si>
  <si>
    <t xml:space="preserve">Sets opponent on fire</t>
  </si>
  <si>
    <t xml:space="preserve">Up Air (Sourspot)</t>
  </si>
  <si>
    <t xml:space="preserve">Up Air (Sweetspot)</t>
  </si>
  <si>
    <t xml:space="preserve">Neutral Special: Shine (Uncharged)</t>
  </si>
  <si>
    <t xml:space="preserve">2-4 (Jump-Cancellable 3-4, Holding Neutral Special and releasing it anytime before f36 will result in an uncharged Shine)</t>
  </si>
  <si>
    <t xml:space="preserve">20 (Jump-Cancellable)</t>
  </si>
  <si>
    <t xml:space="preserve">Sets opponent on fire. Jumping during the hitpause will always buffer a jump after hitpause ends.</t>
  </si>
  <si>
    <t xml:space="preserve">Neutral Special: Shine (Full Charge)</t>
  </si>
  <si>
    <t xml:space="preserve">36-38 (Jump-Cancellable 37-38)</t>
  </si>
  <si>
    <t xml:space="preserve">24 (Jump-Cancellable)</t>
  </si>
  <si>
    <t xml:space="preserve">Forward Special: Physical Hit</t>
  </si>
  <si>
    <t xml:space="preserve">Forward Special: Fireball</t>
  </si>
  <si>
    <t xml:space="preserve">16-74</t>
  </si>
  <si>
    <t xml:space="preserve">Sets opponent on fire. Cooldown applied first frame of endlag.</t>
  </si>
  <si>
    <t xml:space="preserve">Up Special: Charging</t>
  </si>
  <si>
    <t xml:space="preserve">17, 19, 21, 23, 25, 27, 29, 31, 33
(Air-dodge Cancellable 12-35)</t>
  </si>
  <si>
    <t xml:space="preserve">5 (10 frames endlag if cancelled by hitting the ground during travel)</t>
  </si>
  <si>
    <t xml:space="preserve">68 (Prat-fall with 3 frames landing lag unless cancelled)</t>
  </si>
  <si>
    <t xml:space="preserve">Force flinch value of 1. Sets opponent on fire. ASDI modifier value of 0.5. Can not trigger galaxy kill effect.</t>
  </si>
  <si>
    <t xml:space="preserve">Up Special: Travelling</t>
  </si>
  <si>
    <t xml:space="preserve">39-62 (Can cancel by hitting the ground from frames 41-63, forcing an airborne state of endlag which refreshes all resources instantly)</t>
  </si>
  <si>
    <t xml:space="preserve">Sets opponent on fire. Up Special can be angled in 24 possible directions. It will only travel through platforms and can only be cancelled by hitting the ground at a downwards angle, in which case the move will become inactive and Zetterburn will enter an airborne endlag state which also refreshes his resources. This endlag state will always last for 10 frames, including time in a shortened landing lag state.</t>
  </si>
  <si>
    <t xml:space="preserve">Force flinch value of 1. Sets opponent on fire</t>
  </si>
  <si>
    <t xml:space="preserve">Down Special Hit 2 (Grounded/Landing)</t>
  </si>
  <si>
    <t xml:space="preserve">24-28 (1-5 on landing with Aerial Dive, Fire Puddle Spawn f4)</t>
  </si>
  <si>
    <t xml:space="preserve">50 (27 on landing)</t>
  </si>
  <si>
    <t xml:space="preserve">Down Special: Aerial Dive</t>
  </si>
  <si>
    <t xml:space="preserve">23- (Untechable, Wall-Jump Cancellable 24-, one time double-jump refresh f24, double-jump always refreshes f44, Cancellable with Air-dodge/Up Special/double-jump 54-)</t>
  </si>
  <si>
    <t xml:space="preserve">Force flinch value of 1. Sets opponent on fire. Untechable value forces a missed tech instead of bouncing the opponent off the ground. Zetterburn will flash white when his double-jump is restored. Refreshes double jump once per airtime on frame 24 if one is not already available. If you already have your double-jump you can still use this one time refresh on your next down special. Travelling a minimum time of 44 frames will always refresh your double-jump. Zetterburn's down special is the only move in the game that you wavebounce with. This applies to both the Aerial Dive and the Aerial Dive Cancel.</t>
  </si>
  <si>
    <t xml:space="preserve">Down Special: Aerial Dive Cancel</t>
  </si>
  <si>
    <t xml:space="preserve">8 (Initial Startup)</t>
  </si>
  <si>
    <t xml:space="preserve">(Performed by Cancelling Aerial Down-Special f1-8. Dive Cancel begins f9. Wall-Jump Cancellable 9-, Can fast-fall from f28.</t>
  </si>
  <si>
    <t xml:space="preserve">16 (on landing)</t>
  </si>
  <si>
    <t xml:space="preserve">17 (on landing)</t>
  </si>
  <si>
    <t xml:space="preserve">Does not refresh double-jump like normal down special, but you are able to wall-jump out of it. You are able to drift during the initial flip if your horizontal speed is lowered by hitting the wall or another object. Zetterburn's down special is the only move in the game that you wavebounce with. This applies to both the Aerial Dive and the Aerial Dive Cancel.</t>
  </si>
  <si>
    <t xml:space="preserve">Down Special: Fire Puddle</t>
  </si>
  <si>
    <t xml:space="preserve">3 (Grounded/ Landing Hitbox)</t>
  </si>
  <si>
    <t xml:space="preserve">27-326 (4-303 on landing with Aerial Dive)</t>
  </si>
  <si>
    <t xml:space="preserve">Sets opponent on fire. Fire puddle activates on the 4th active frame of Down Special Hit 2 (Grounded/Landing). Ledge-cancelling the attack before this frame will result in the fire puddle not activating.</t>
  </si>
  <si>
    <t xml:space="preserve">Fire Damage Over Time</t>
  </si>
  <si>
    <t xml:space="preserve">60, 90, 120, 150, 180 (Timing may vary slightly post-hitpause due to unknown reasons)</t>
  </si>
  <si>
    <t xml:space="preserve">Fire is removed on frame 180 or on parry.</t>
  </si>
  <si>
    <t xml:space="preserve">SK Side B</t>
  </si>
  <si>
    <t xml:space="preserve">Calculator Link:</t>
  </si>
  <si>
    <t xml:space="preserve">Forward-Special Calculator</t>
  </si>
  <si>
    <t xml:space="preserve">Values 
(No Charge)</t>
  </si>
  <si>
    <t xml:space="preserve">Values 
(Half Charge)</t>
  </si>
  <si>
    <t xml:space="preserve">Values 
(Full Charge)</t>
  </si>
  <si>
    <t xml:space="preserve">Values
(Infinidagger)</t>
  </si>
  <si>
    <t xml:space="preserve">Formula</t>
  </si>
  <si>
    <t xml:space="preserve">Release Charge on Frame (17-95):</t>
  </si>
  <si>
    <t xml:space="preserve">N/A</t>
  </si>
  <si>
    <t xml:space="preserve">Only values from 17-95 will work for this calculator. These are the frames after the initial startup in which the move will charge while special is held. On release, the hitbox becomes active 2 frames later.</t>
  </si>
  <si>
    <t xml:space="preserve">Charge Time (Starts on f17)</t>
  </si>
  <si>
    <t xml:space="preserve">Linear value from 0-1 based on charge time from frames 17-95. Formula used is (x-17)/78</t>
  </si>
  <si>
    <t xml:space="preserve">For infinidagger, charge time is ignored and hard-coded values are used instead. These values can be found in the dev mode file.</t>
  </si>
  <si>
    <t xml:space="preserve">Travel Duration</t>
  </si>
  <si>
    <t xml:space="preserve">12+(charge_time*28)</t>
  </si>
  <si>
    <t xml:space="preserve">This value is effectively the active frames of forward-special, minus 1 active frame at the end of travelling. Shovel Knight continues to slide slightly during endlag. Infinidagger's travel duration is 9000 so that the active frames will last until the move is interrupted or cancelled.</t>
  </si>
  <si>
    <t xml:space="preserve">Travel Speed</t>
  </si>
  <si>
    <t xml:space="preserve">10+(charge_time*7)</t>
  </si>
  <si>
    <t xml:space="preserve">Measured in pixels per frame.</t>
  </si>
  <si>
    <t xml:space="preserve">6+(charge_time*2)</t>
  </si>
  <si>
    <t xml:space="preserve">Rounds down at all times.</t>
  </si>
  <si>
    <t xml:space="preserve">BKB</t>
  </si>
  <si>
    <t xml:space="preserve">6+(charge_time*1)</t>
  </si>
  <si>
    <t xml:space="preserve">KB Scaling</t>
  </si>
  <si>
    <t xml:space="preserve">0.5+(charge_time*0.1)</t>
  </si>
  <si>
    <t xml:space="preserve">Overheat – to re-read</t>
  </si>
  <si>
    <t xml:space="preserve">Overheat Mechanic</t>
  </si>
  <si>
    <t xml:space="preserve">Heat Reduction Over Time</t>
  </si>
  <si>
    <t xml:space="preserve">Frame Heat Added/Reduced</t>
  </si>
  <si>
    <t xml:space="preserve">Adds to Heat by</t>
  </si>
  <si>
    <t xml:space="preserve">Reduces Heat by</t>
  </si>
  <si>
    <t xml:space="preserve">Heat Reduction Over Time (Airborne)</t>
  </si>
  <si>
    <t xml:space="preserve">13, 25 (Loops)</t>
  </si>
  <si>
    <t xml:space="preserve">Approx. 2.8 each frame (70 per loop)</t>
  </si>
  <si>
    <t xml:space="preserve">Reduces heat on a loop, on frame 13 and frame 25.</t>
  </si>
  <si>
    <t xml:space="preserve">Overheated Vent</t>
  </si>
  <si>
    <t xml:space="preserve">Approx. 0.9 each frame (23 per loop)</t>
  </si>
  <si>
    <t xml:space="preserve">Reduces heat on a loop, on frame 13 and frame 25. Being in the air will make the heat decay 3 times slower than it will when grounded.</t>
  </si>
  <si>
    <t xml:space="preserve">Hover</t>
  </si>
  <si>
    <t xml:space="preserve">See above heat reduction values.</t>
  </si>
  <si>
    <t xml:space="preserve">Reaching the overheated state has 1 frame of startup and 14 frames of endlag for overheat values. The 25 frame loop for heat reduction then begins.</t>
  </si>
  <si>
    <t xml:space="preserve">Hover (Attack)</t>
  </si>
  <si>
    <t xml:space="preserve">4, 7 (Loops)</t>
  </si>
  <si>
    <t xml:space="preserve">12 each frame (84 total per loop)</t>
  </si>
  <si>
    <t xml:space="preserve">Adds heat on a loop, with 12 heat being accumulated each frame. 48 heat is added on frame 4, 36 heat added on frame 7. You can hover during aerials/specials/strong attacks, which also adds overheat.</t>
  </si>
  <si>
    <t xml:space="preserve">Dash Attack: Hold Attack</t>
  </si>
  <si>
    <t xml:space="preserve">36 each frame (252 total per loop)</t>
  </si>
  <si>
    <t xml:space="preserve">Hover aerials/specials/strong attacks add to heat by 3x the normal hover rate.</t>
  </si>
  <si>
    <t xml:space="preserve">Forward Tilt: Hold Attack</t>
  </si>
  <si>
    <t xml:space="preserve">25, 31, 37... (First active frame of all extended hits)</t>
  </si>
  <si>
    <t xml:space="preserve">Adds 100 heat per extended hit of dash attack.</t>
  </si>
  <si>
    <t xml:space="preserve">20, 32, 44, 56, 68... (Adds on the 1st active frame of every hit 1-2 cycle)</t>
  </si>
  <si>
    <t xml:space="preserve">Adds 200 heat per extended hit 1-2 cycle.</t>
  </si>
  <si>
    <t xml:space="preserve">Strong Attacks: Uncharged</t>
  </si>
  <si>
    <t xml:space="preserve">Full</t>
  </si>
  <si>
    <t xml:space="preserve">Strong Attacks: Fully Charged</t>
  </si>
  <si>
    <t xml:space="preserve">2nd Active Frame</t>
  </si>
  <si>
    <t xml:space="preserve">Overheat will stop reducing during the startup/charge of Elliana's Overheated Strong Attacks. Consecutive strong attacks performed in the air reduce the amount of heat reduced by 0.7x, 0.4x and then capping at 0.1x the final value upon releasing the charge. This multiplier is reset upon landing.</t>
  </si>
  <si>
    <t xml:space="preserve">Heat reduction is linear to amount of time charged (over 60 frames). Overheat will stop reducing during the startup/charge of Elliana's Overheated Strong Attacks. Consecutive strong attacks performed in the air reduce the amount of heat reduced by 0.7x, 0.4x and then capping at 0.1x the final value upon releasing the charge. This multiplier is reset upon landing.</t>
  </si>
  <si>
    <t xml:space="preserve">Forward Special: Uncharged</t>
  </si>
  <si>
    <t xml:space="preserve">Forward Special: Charged</t>
  </si>
  <si>
    <t xml:space="preserve">Heat applies on 2nd frame of missile startup.</t>
  </si>
  <si>
    <t xml:space="preserve">Up Special: Mech Overheating</t>
  </si>
  <si>
    <t xml:space="preserve">Up Special: Rebuild</t>
  </si>
  <si>
    <t xml:space="preserve">27- 55</t>
  </si>
  <si>
    <t xml:space="preserve">Mech will only explode once overheated. The first frame heat is applied is on f27, and then on every frame after until overheated.</t>
  </si>
  <si>
    <t xml:space="preserve">Down Special</t>
  </si>
</sst>
</file>

<file path=xl/styles.xml><?xml version="1.0" encoding="utf-8"?>
<styleSheet xmlns="http://schemas.openxmlformats.org/spreadsheetml/2006/main">
  <numFmts count="10">
    <numFmt numFmtId="164" formatCode="General"/>
    <numFmt numFmtId="165" formatCode="@"/>
    <numFmt numFmtId="166" formatCode="m\-d"/>
    <numFmt numFmtId="167" formatCode="0%"/>
    <numFmt numFmtId="168" formatCode="General"/>
    <numFmt numFmtId="169" formatCode="d\-m"/>
    <numFmt numFmtId="170" formatCode="d/m"/>
    <numFmt numFmtId="171" formatCode="0"/>
    <numFmt numFmtId="172" formatCode="0.00"/>
    <numFmt numFmtId="173" formatCode="0.0"/>
  </numFmts>
  <fonts count="31">
    <font>
      <sz val="10"/>
      <color rgb="FF000000"/>
      <name val="Arial"/>
      <family val="0"/>
      <charset val="1"/>
    </font>
    <font>
      <sz val="10"/>
      <name val="Arial"/>
      <family val="0"/>
    </font>
    <font>
      <sz val="10"/>
      <name val="Arial"/>
      <family val="0"/>
    </font>
    <font>
      <sz val="10"/>
      <name val="Arial"/>
      <family val="0"/>
    </font>
    <font>
      <b val="true"/>
      <sz val="11"/>
      <color rgb="FFFFFFFF"/>
      <name val="Cambria"/>
      <family val="0"/>
      <charset val="1"/>
    </font>
    <font>
      <b val="true"/>
      <sz val="11"/>
      <color rgb="FFFFE599"/>
      <name val="Cambria"/>
      <family val="0"/>
      <charset val="1"/>
    </font>
    <font>
      <b val="true"/>
      <sz val="11"/>
      <color rgb="FFF6B26B"/>
      <name val="Cambria"/>
      <family val="0"/>
      <charset val="1"/>
    </font>
    <font>
      <b val="true"/>
      <sz val="11"/>
      <color rgb="FFEA9999"/>
      <name val="Cambria"/>
      <family val="0"/>
      <charset val="1"/>
    </font>
    <font>
      <b val="true"/>
      <sz val="11"/>
      <color rgb="FFA4C2F4"/>
      <name val="Cambria"/>
      <family val="0"/>
      <charset val="1"/>
    </font>
    <font>
      <b val="true"/>
      <sz val="12"/>
      <color rgb="FFFFFFFF"/>
      <name val="Arial"/>
      <family val="0"/>
      <charset val="1"/>
    </font>
    <font>
      <b val="true"/>
      <sz val="11"/>
      <color rgb="FF000000"/>
      <name val="Arial"/>
      <family val="0"/>
      <charset val="1"/>
    </font>
    <font>
      <u val="single"/>
      <sz val="12"/>
      <color rgb="FF1155CC"/>
      <name val="Arial"/>
      <family val="0"/>
      <charset val="1"/>
    </font>
    <font>
      <u val="single"/>
      <sz val="11"/>
      <color rgb="FF0000FF"/>
      <name val="Cambria"/>
      <family val="0"/>
      <charset val="1"/>
    </font>
    <font>
      <u val="single"/>
      <sz val="11"/>
      <color rgb="FF1155CC"/>
      <name val="Cambria"/>
      <family val="0"/>
      <charset val="1"/>
    </font>
    <font>
      <b val="true"/>
      <sz val="11"/>
      <color rgb="FFFFFFFF"/>
      <name val="Arial"/>
      <family val="0"/>
      <charset val="1"/>
    </font>
    <font>
      <sz val="11"/>
      <color rgb="FFFFFFFF"/>
      <name val="Arial"/>
      <family val="0"/>
      <charset val="1"/>
    </font>
    <font>
      <b val="true"/>
      <sz val="11"/>
      <name val="Arial"/>
      <family val="0"/>
      <charset val="1"/>
    </font>
    <font>
      <sz val="11"/>
      <name val="Arial"/>
      <family val="0"/>
      <charset val="1"/>
    </font>
    <font>
      <b val="true"/>
      <sz val="11"/>
      <name val="Cambria"/>
      <family val="0"/>
      <charset val="1"/>
    </font>
    <font>
      <sz val="11"/>
      <name val="Cambria"/>
      <family val="0"/>
      <charset val="1"/>
    </font>
    <font>
      <sz val="11"/>
      <color rgb="FF000000"/>
      <name val="Arial"/>
      <family val="0"/>
      <charset val="1"/>
    </font>
    <font>
      <b val="true"/>
      <u val="single"/>
      <sz val="11"/>
      <color rgb="FF0000FF"/>
      <name val="Cambria"/>
      <family val="0"/>
      <charset val="1"/>
    </font>
    <font>
      <sz val="11"/>
      <color rgb="FF000000"/>
      <name val="Cambria"/>
      <family val="0"/>
      <charset val="1"/>
    </font>
    <font>
      <u val="single"/>
      <sz val="11"/>
      <color rgb="FF0000FF"/>
      <name val="Arial"/>
      <family val="0"/>
      <charset val="1"/>
    </font>
    <font>
      <sz val="11"/>
      <color rgb="FFFF0000"/>
      <name val="Cambria"/>
      <family val="0"/>
      <charset val="1"/>
    </font>
    <font>
      <sz val="11"/>
      <color rgb="FFFFFFFF"/>
      <name val="Cambria"/>
      <family val="0"/>
      <charset val="1"/>
    </font>
    <font>
      <b val="true"/>
      <sz val="10"/>
      <name val="Arial"/>
      <family val="0"/>
      <charset val="1"/>
    </font>
    <font>
      <sz val="10"/>
      <name val="Arial"/>
      <family val="0"/>
      <charset val="1"/>
    </font>
    <font>
      <sz val="10"/>
      <name val="Cambria"/>
      <family val="0"/>
      <charset val="1"/>
    </font>
    <font>
      <u val="single"/>
      <sz val="10"/>
      <color rgb="FF0000FF"/>
      <name val="Arial"/>
      <family val="0"/>
      <charset val="1"/>
    </font>
    <font>
      <b val="true"/>
      <u val="single"/>
      <sz val="10"/>
      <color rgb="FF0000FF"/>
      <name val="Arial"/>
      <family val="0"/>
      <charset val="1"/>
    </font>
  </fonts>
  <fills count="20">
    <fill>
      <patternFill patternType="none"/>
    </fill>
    <fill>
      <patternFill patternType="gray125"/>
    </fill>
    <fill>
      <patternFill patternType="solid">
        <fgColor rgb="FF6C6C6C"/>
        <bgColor rgb="FF666666"/>
      </patternFill>
    </fill>
    <fill>
      <patternFill patternType="solid">
        <fgColor rgb="FF6AA84F"/>
        <bgColor rgb="FF8BC34A"/>
      </patternFill>
    </fill>
    <fill>
      <patternFill patternType="solid">
        <fgColor rgb="FFFFE599"/>
        <bgColor rgb="FFFFE6DD"/>
      </patternFill>
    </fill>
    <fill>
      <patternFill patternType="solid">
        <fgColor rgb="FFA4C2F4"/>
        <bgColor rgb="FFBDBDBD"/>
      </patternFill>
    </fill>
    <fill>
      <patternFill patternType="solid">
        <fgColor rgb="FFB4A7D6"/>
        <bgColor rgb="FFBDBDBD"/>
      </patternFill>
    </fill>
    <fill>
      <patternFill patternType="solid">
        <fgColor rgb="FFEFEFEF"/>
        <bgColor rgb="FFF3F3F3"/>
      </patternFill>
    </fill>
    <fill>
      <patternFill patternType="solid">
        <fgColor rgb="FF666666"/>
        <bgColor rgb="FF6C6C6C"/>
      </patternFill>
    </fill>
    <fill>
      <patternFill patternType="solid">
        <fgColor rgb="FFFFFFFF"/>
        <bgColor rgb="FFF3F3F3"/>
      </patternFill>
    </fill>
    <fill>
      <patternFill patternType="solid">
        <fgColor rgb="FFF3F3F3"/>
        <bgColor rgb="FFEFEFEF"/>
      </patternFill>
    </fill>
    <fill>
      <patternFill patternType="solid">
        <fgColor rgb="FF8989EB"/>
        <bgColor rgb="FF5B95F9"/>
      </patternFill>
    </fill>
    <fill>
      <patternFill patternType="solid">
        <fgColor rgb="FFE8E7FC"/>
        <bgColor rgb="FFE8F0FE"/>
      </patternFill>
    </fill>
    <fill>
      <patternFill patternType="solid">
        <fgColor rgb="FFF46524"/>
        <bgColor rgb="FFFF9900"/>
      </patternFill>
    </fill>
    <fill>
      <patternFill patternType="solid">
        <fgColor rgb="FFFFE6DD"/>
        <bgColor rgb="FFEFEFEF"/>
      </patternFill>
    </fill>
    <fill>
      <patternFill patternType="solid">
        <fgColor rgb="FF5B95F9"/>
        <bgColor rgb="FF8989EB"/>
      </patternFill>
    </fill>
    <fill>
      <patternFill patternType="solid">
        <fgColor rgb="FFE8F0FE"/>
        <bgColor rgb="FFEFEFEF"/>
      </patternFill>
    </fill>
    <fill>
      <patternFill patternType="solid">
        <fgColor rgb="FF8BC34A"/>
        <bgColor rgb="FF6AA84F"/>
      </patternFill>
    </fill>
    <fill>
      <patternFill patternType="solid">
        <fgColor rgb="FFEEF7E3"/>
        <bgColor rgb="FFF3F3F3"/>
      </patternFill>
    </fill>
    <fill>
      <patternFill patternType="solid">
        <fgColor rgb="FFBDBDBD"/>
        <bgColor rgb="FFB4A7D6"/>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10" fillId="4" borderId="2" xfId="0" applyFont="true" applyBorder="true" applyAlignment="true" applyProtection="false">
      <alignment horizontal="center" vertical="center" textRotation="0" wrapText="false" indent="0" shrinkToFit="false"/>
      <protection locked="true" hidden="false"/>
    </xf>
    <xf numFmtId="164" fontId="10" fillId="5" borderId="2" xfId="0" applyFont="true" applyBorder="true" applyAlignment="true" applyProtection="false">
      <alignment horizontal="center" vertical="center" textRotation="0" wrapText="true" indent="0" shrinkToFit="false"/>
      <protection locked="true" hidden="false"/>
    </xf>
    <xf numFmtId="164" fontId="10" fillId="6" borderId="1" xfId="0" applyFont="true" applyBorder="true" applyAlignment="true" applyProtection="false">
      <alignment horizontal="center" vertical="center" textRotation="0" wrapText="false" indent="0" shrinkToFit="false"/>
      <protection locked="true" hidden="false"/>
    </xf>
    <xf numFmtId="164" fontId="11" fillId="7" borderId="2" xfId="0" applyFont="true" applyBorder="true" applyAlignment="true" applyProtection="false">
      <alignment horizontal="center" vertical="center" textRotation="0" wrapText="false" indent="0" shrinkToFit="false"/>
      <protection locked="true" hidden="false"/>
    </xf>
    <xf numFmtId="164" fontId="12" fillId="7" borderId="3" xfId="0" applyFont="true" applyBorder="true" applyAlignment="true" applyProtection="false">
      <alignment horizontal="center" vertical="center" textRotation="0" wrapText="true" indent="0" shrinkToFit="false"/>
      <protection locked="true" hidden="false"/>
    </xf>
    <xf numFmtId="164" fontId="13" fillId="7" borderId="3" xfId="0" applyFont="true" applyBorder="true" applyAlignment="true" applyProtection="false">
      <alignment horizontal="center" vertical="center" textRotation="0" wrapText="true" indent="0" shrinkToFit="false"/>
      <protection locked="true" hidden="false"/>
    </xf>
    <xf numFmtId="164" fontId="14" fillId="8" borderId="0" xfId="0" applyFont="true" applyBorder="false" applyAlignment="true" applyProtection="false">
      <alignment horizontal="general" vertical="bottom" textRotation="0" wrapText="false" indent="0" shrinkToFit="false"/>
      <protection locked="true" hidden="false"/>
    </xf>
    <xf numFmtId="164" fontId="14" fillId="8" borderId="0" xfId="0" applyFont="true" applyBorder="true" applyAlignment="true" applyProtection="false">
      <alignment horizontal="general" vertical="bottom" textRotation="0" wrapText="true" indent="0" shrinkToFit="false"/>
      <protection locked="true" hidden="false"/>
    </xf>
    <xf numFmtId="164" fontId="14" fillId="8" borderId="0" xfId="0" applyFont="true" applyBorder="false" applyAlignment="true" applyProtection="false">
      <alignment horizontal="general" vertical="bottom" textRotation="0" wrapText="true" indent="0" shrinkToFit="false"/>
      <protection locked="true" hidden="false"/>
    </xf>
    <xf numFmtId="164" fontId="15" fillId="8" borderId="0" xfId="0" applyFont="true" applyBorder="false" applyAlignment="true" applyProtection="false">
      <alignment horizontal="general" vertical="bottom" textRotation="0" wrapText="false" indent="0" shrinkToFit="false"/>
      <protection locked="true" hidden="false"/>
    </xf>
    <xf numFmtId="164" fontId="4" fillId="8" borderId="0" xfId="0" applyFont="true" applyBorder="true" applyAlignment="true" applyProtection="false">
      <alignment horizontal="left" vertical="bottom" textRotation="0" wrapText="true" indent="0" shrinkToFit="false"/>
      <protection locked="true" hidden="false"/>
    </xf>
    <xf numFmtId="164" fontId="4" fillId="8" borderId="0" xfId="0" applyFont="true" applyBorder="false" applyAlignment="true" applyProtection="false">
      <alignment horizontal="left" vertical="bottom" textRotation="0" wrapText="true" indent="0" shrinkToFit="false"/>
      <protection locked="true" hidden="false"/>
    </xf>
    <xf numFmtId="164" fontId="16" fillId="9" borderId="0" xfId="0" applyFont="true" applyBorder="false" applyAlignment="true" applyProtection="false">
      <alignment horizontal="left" vertical="center" textRotation="0" wrapText="false" indent="0" shrinkToFit="false"/>
      <protection locked="true" hidden="false"/>
    </xf>
    <xf numFmtId="164" fontId="17" fillId="9" borderId="0" xfId="0" applyFont="true" applyBorder="true" applyAlignment="true" applyProtection="false">
      <alignment horizontal="left" vertical="center" textRotation="0" wrapText="true" indent="0" shrinkToFit="false"/>
      <protection locked="true" hidden="false"/>
    </xf>
    <xf numFmtId="164" fontId="17" fillId="8" borderId="0" xfId="0" applyFont="true" applyBorder="false" applyAlignment="true" applyProtection="false">
      <alignment horizontal="general" vertical="bottom" textRotation="0" wrapText="true" indent="0" shrinkToFit="false"/>
      <protection locked="true" hidden="false"/>
    </xf>
    <xf numFmtId="164" fontId="18" fillId="9" borderId="0"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left" vertical="center" textRotation="0" wrapText="false" indent="0" shrinkToFit="false"/>
      <protection locked="true" hidden="false"/>
    </xf>
    <xf numFmtId="164" fontId="17" fillId="10" borderId="0" xfId="0" applyFont="true" applyBorder="true" applyAlignment="true" applyProtection="false">
      <alignment horizontal="left" vertical="center" textRotation="0" wrapText="true" indent="0" shrinkToFit="false"/>
      <protection locked="true" hidden="false"/>
    </xf>
    <xf numFmtId="164" fontId="19" fillId="10" borderId="0" xfId="0" applyFont="true" applyBorder="true" applyAlignment="true" applyProtection="false">
      <alignment horizontal="left" vertical="center" textRotation="0" wrapText="true" indent="0" shrinkToFit="false"/>
      <protection locked="true" hidden="false"/>
    </xf>
    <xf numFmtId="164" fontId="20" fillId="9" borderId="0" xfId="0" applyFont="true" applyBorder="true" applyAlignment="true" applyProtection="false">
      <alignment horizontal="left" vertical="center" textRotation="0" wrapText="true" indent="0" shrinkToFit="false"/>
      <protection locked="true" hidden="false"/>
    </xf>
    <xf numFmtId="164" fontId="20" fillId="8" borderId="0" xfId="0" applyFont="true" applyBorder="false" applyAlignment="true" applyProtection="false">
      <alignment horizontal="general" vertical="bottom" textRotation="0" wrapText="true" indent="0" shrinkToFit="false"/>
      <protection locked="true" hidden="false"/>
    </xf>
    <xf numFmtId="164" fontId="18" fillId="9" borderId="0" xfId="0" applyFont="true" applyBorder="true" applyAlignment="true" applyProtection="false">
      <alignment horizontal="general" vertical="center" textRotation="0" wrapText="false" indent="0" shrinkToFit="false"/>
      <protection locked="true" hidden="false"/>
    </xf>
    <xf numFmtId="164" fontId="16" fillId="9" borderId="0" xfId="0" applyFont="true" applyBorder="true" applyAlignment="true" applyProtection="false">
      <alignment horizontal="general" vertical="center" textRotation="0" wrapText="true" indent="0" shrinkToFit="false"/>
      <protection locked="true" hidden="false"/>
    </xf>
    <xf numFmtId="164" fontId="17" fillId="10" borderId="0" xfId="0" applyFont="true" applyBorder="true" applyAlignment="true" applyProtection="false">
      <alignment horizontal="general" vertical="center" textRotation="0" wrapText="true" indent="0" shrinkToFit="false"/>
      <protection locked="true" hidden="false"/>
    </xf>
    <xf numFmtId="164" fontId="16" fillId="9" borderId="0" xfId="0" applyFont="true" applyBorder="true" applyAlignment="true" applyProtection="false">
      <alignment horizontal="left" vertical="center" textRotation="0" wrapText="false" indent="0" shrinkToFit="false"/>
      <protection locked="true" hidden="false"/>
    </xf>
    <xf numFmtId="164" fontId="16" fillId="7" borderId="0" xfId="0" applyFont="true" applyBorder="false" applyAlignment="true" applyProtection="false">
      <alignment horizontal="left" vertical="center" textRotation="0" wrapText="false" indent="0" shrinkToFit="false"/>
      <protection locked="true" hidden="false"/>
    </xf>
    <xf numFmtId="164" fontId="17" fillId="7" borderId="0" xfId="0" applyFont="true" applyBorder="true" applyAlignment="true" applyProtection="false">
      <alignment horizontal="left" vertical="center" textRotation="0" wrapText="true" indent="0" shrinkToFit="false"/>
      <protection locked="true" hidden="false"/>
    </xf>
    <xf numFmtId="164" fontId="19" fillId="10" borderId="0" xfId="0" applyFont="true" applyBorder="true" applyAlignment="true" applyProtection="false">
      <alignment horizontal="left" vertical="top" textRotation="0" wrapText="true" indent="0" shrinkToFit="false"/>
      <protection locked="true" hidden="false"/>
    </xf>
    <xf numFmtId="164" fontId="16" fillId="9" borderId="0" xfId="0" applyFont="true" applyBorder="true" applyAlignment="true" applyProtection="false">
      <alignment horizontal="general" vertical="center" textRotation="0" wrapText="false" indent="0" shrinkToFit="false"/>
      <protection locked="true" hidden="false"/>
    </xf>
    <xf numFmtId="164" fontId="17" fillId="9" borderId="0" xfId="0" applyFont="true" applyBorder="true" applyAlignment="true" applyProtection="false">
      <alignment horizontal="general" vertical="center" textRotation="0" wrapText="true" indent="0" shrinkToFit="false"/>
      <protection locked="true" hidden="false"/>
    </xf>
    <xf numFmtId="164" fontId="17" fillId="8" borderId="0" xfId="0" applyFont="true" applyBorder="false" applyAlignment="true" applyProtection="false">
      <alignment horizontal="general" vertical="bottom" textRotation="0" wrapText="false" indent="0" shrinkToFit="false"/>
      <protection locked="true" hidden="false"/>
    </xf>
    <xf numFmtId="164" fontId="16" fillId="9" borderId="0" xfId="0" applyFont="true" applyBorder="false" applyAlignment="true" applyProtection="false">
      <alignment horizontal="general" vertical="center" textRotation="0" wrapText="false" indent="0" shrinkToFit="false"/>
      <protection locked="true" hidden="false"/>
    </xf>
    <xf numFmtId="164" fontId="16" fillId="10" borderId="0" xfId="0" applyFont="true" applyBorder="false" applyAlignment="true" applyProtection="false">
      <alignment horizontal="general" vertical="center" textRotation="0" wrapText="false" indent="0" shrinkToFit="false"/>
      <protection locked="true" hidden="false"/>
    </xf>
    <xf numFmtId="164" fontId="19" fillId="10" borderId="0" xfId="0" applyFont="true" applyBorder="true" applyAlignment="true" applyProtection="false">
      <alignment horizontal="general" vertical="center" textRotation="0" wrapText="true" indent="0" shrinkToFit="false"/>
      <protection locked="true" hidden="false"/>
    </xf>
    <xf numFmtId="164" fontId="21" fillId="10" borderId="0"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true" applyAlignment="true" applyProtection="false">
      <alignment horizontal="general" vertical="center" textRotation="0" wrapText="false" indent="0" shrinkToFit="false"/>
      <protection locked="true" hidden="false"/>
    </xf>
    <xf numFmtId="164" fontId="10" fillId="9" borderId="0" xfId="0" applyFont="true" applyBorder="true" applyAlignment="true" applyProtection="false">
      <alignment horizontal="left" vertical="bottom" textRotation="0" wrapText="false" indent="0" shrinkToFit="false"/>
      <protection locked="true" hidden="false"/>
    </xf>
    <xf numFmtId="164" fontId="21" fillId="9" borderId="0" xfId="0" applyFont="true" applyBorder="true" applyAlignment="true" applyProtection="false">
      <alignment horizontal="left" vertical="center" textRotation="0" wrapText="true" indent="0" shrinkToFit="false"/>
      <protection locked="true" hidden="false"/>
    </xf>
    <xf numFmtId="164" fontId="21" fillId="10" borderId="0"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9" borderId="0" xfId="0" applyFont="true" applyBorder="true" applyAlignment="true" applyProtection="false">
      <alignment horizontal="right" vertical="bottom" textRotation="0" wrapText="true" indent="0" shrinkToFit="false"/>
      <protection locked="true" hidden="false"/>
    </xf>
    <xf numFmtId="164" fontId="21" fillId="9" borderId="0" xfId="0" applyFont="true" applyBorder="tru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0" fillId="11" borderId="0" xfId="0" applyFont="true" applyBorder="false" applyAlignment="true" applyProtection="false">
      <alignment horizontal="general" vertical="center" textRotation="0" wrapText="false" indent="0" shrinkToFit="false"/>
      <protection locked="true" hidden="false"/>
    </xf>
    <xf numFmtId="164" fontId="20" fillId="11" borderId="0" xfId="0" applyFont="true" applyBorder="false" applyAlignment="true" applyProtection="false">
      <alignment horizontal="general" vertical="center" textRotation="0" wrapText="false" indent="0" shrinkToFit="false"/>
      <protection locked="true" hidden="false"/>
    </xf>
    <xf numFmtId="165" fontId="20" fillId="11" borderId="0" xfId="0" applyFont="true" applyBorder="false" applyAlignment="true" applyProtection="false">
      <alignment horizontal="general" vertical="center" textRotation="0" wrapText="false" indent="0" shrinkToFit="false"/>
      <protection locked="true" hidden="false"/>
    </xf>
    <xf numFmtId="164" fontId="22" fillId="11" borderId="0" xfId="0" applyFont="true" applyBorder="false" applyAlignment="true" applyProtection="false">
      <alignment horizontal="general" vertical="center" textRotation="0" wrapText="false" indent="0" shrinkToFit="false"/>
      <protection locked="true" hidden="false"/>
    </xf>
    <xf numFmtId="164" fontId="20" fillId="9" borderId="4" xfId="0" applyFont="true" applyBorder="true" applyAlignment="true" applyProtection="false">
      <alignment horizontal="general" vertical="center" textRotation="0" wrapText="false" indent="0" shrinkToFit="false"/>
      <protection locked="true" hidden="false"/>
    </xf>
    <xf numFmtId="165" fontId="20" fillId="9" borderId="4" xfId="0" applyFont="true" applyBorder="true" applyAlignment="true" applyProtection="false">
      <alignment horizontal="general" vertical="center" textRotation="0" wrapText="false" indent="0" shrinkToFit="false"/>
      <protection locked="true" hidden="false"/>
    </xf>
    <xf numFmtId="164" fontId="22" fillId="9" borderId="4" xfId="0" applyFont="true" applyBorder="true" applyAlignment="true" applyProtection="false">
      <alignment horizontal="general" vertical="center" textRotation="0" wrapText="false" indent="0" shrinkToFit="false"/>
      <protection locked="true" hidden="false"/>
    </xf>
    <xf numFmtId="164" fontId="19" fillId="12" borderId="4" xfId="0" applyFont="true" applyBorder="true" applyAlignment="true" applyProtection="false">
      <alignment horizontal="general" vertical="center" textRotation="0" wrapText="false" indent="0" shrinkToFit="false"/>
      <protection locked="true" hidden="false"/>
    </xf>
    <xf numFmtId="164" fontId="20" fillId="12" borderId="0" xfId="0" applyFont="true" applyBorder="false" applyAlignment="true" applyProtection="false">
      <alignment horizontal="general" vertical="center" textRotation="0" wrapText="false" indent="0" shrinkToFit="false"/>
      <protection locked="true" hidden="false"/>
    </xf>
    <xf numFmtId="165" fontId="20" fillId="12" borderId="0" xfId="0" applyFont="true" applyBorder="false" applyAlignment="true" applyProtection="false">
      <alignment horizontal="general" vertical="center" textRotation="0" wrapText="false" indent="0" shrinkToFit="false"/>
      <protection locked="true" hidden="false"/>
    </xf>
    <xf numFmtId="164" fontId="22" fillId="12" borderId="0" xfId="0" applyFont="true" applyBorder="false" applyAlignment="true" applyProtection="false">
      <alignment horizontal="general" vertical="center" textRotation="0" wrapText="false" indent="0" shrinkToFit="false"/>
      <protection locked="true" hidden="false"/>
    </xf>
    <xf numFmtId="165" fontId="22" fillId="12" borderId="0" xfId="0" applyFont="true" applyBorder="false" applyAlignment="true" applyProtection="false">
      <alignment horizontal="general" vertical="center" textRotation="0" wrapText="false" indent="0" shrinkToFit="false"/>
      <protection locked="true" hidden="false"/>
    </xf>
    <xf numFmtId="164" fontId="22" fillId="12" borderId="0" xfId="0" applyFont="true" applyBorder="true" applyAlignment="true" applyProtection="false">
      <alignment horizontal="general" vertical="center" textRotation="0" wrapText="false" indent="0" shrinkToFit="false"/>
      <protection locked="true" hidden="false"/>
    </xf>
    <xf numFmtId="164" fontId="20" fillId="9" borderId="0" xfId="0" applyFont="true" applyBorder="false" applyAlignment="true" applyProtection="false">
      <alignment horizontal="general" vertical="center" textRotation="0" wrapText="false" indent="0" shrinkToFit="false"/>
      <protection locked="true" hidden="false"/>
    </xf>
    <xf numFmtId="165" fontId="20" fillId="9" borderId="0" xfId="0" applyFont="true" applyBorder="false" applyAlignment="true" applyProtection="false">
      <alignment horizontal="general" vertical="center" textRotation="0" wrapText="false" indent="0" shrinkToFit="false"/>
      <protection locked="true" hidden="false"/>
    </xf>
    <xf numFmtId="164" fontId="22" fillId="9" borderId="0" xfId="0" applyFont="true" applyBorder="false" applyAlignment="true" applyProtection="false">
      <alignment horizontal="general" vertical="center" textRotation="0" wrapText="false" indent="0" shrinkToFit="false"/>
      <protection locked="true" hidden="false"/>
    </xf>
    <xf numFmtId="165" fontId="22" fillId="9" borderId="0" xfId="0" applyFont="true" applyBorder="false" applyAlignment="true" applyProtection="false">
      <alignment horizontal="general" vertical="center" textRotation="0" wrapText="false" indent="0" shrinkToFit="false"/>
      <protection locked="true" hidden="false"/>
    </xf>
    <xf numFmtId="164" fontId="22" fillId="9" borderId="0" xfId="0" applyFont="true" applyBorder="true" applyAlignment="true" applyProtection="false">
      <alignment horizontal="general" vertical="center" textRotation="0" wrapText="false" indent="0" shrinkToFit="false"/>
      <protection locked="true" hidden="false"/>
    </xf>
    <xf numFmtId="165" fontId="20" fillId="9" borderId="0" xfId="0" applyFont="true" applyBorder="false" applyAlignment="true" applyProtection="false">
      <alignment horizontal="general" vertical="center" textRotation="0" wrapText="true" indent="0" shrinkToFit="false"/>
      <protection locked="true" hidden="false"/>
    </xf>
    <xf numFmtId="164" fontId="20" fillId="12" borderId="0" xfId="0" applyFont="true" applyBorder="true" applyAlignment="true" applyProtection="false">
      <alignment horizontal="general" vertical="center" textRotation="0" wrapText="false" indent="0" shrinkToFit="false"/>
      <protection locked="true" hidden="false"/>
    </xf>
    <xf numFmtId="164" fontId="20" fillId="9" borderId="0" xfId="0" applyFont="true" applyBorder="true" applyAlignment="true" applyProtection="false">
      <alignment horizontal="general" vertical="center" textRotation="0" wrapText="false" indent="0" shrinkToFit="false"/>
      <protection locked="true" hidden="false"/>
    </xf>
    <xf numFmtId="164" fontId="19" fillId="9" borderId="0" xfId="0" applyFont="true" applyBorder="false" applyAlignment="true" applyProtection="false">
      <alignment horizontal="general" vertical="center" textRotation="0" wrapText="false" indent="0" shrinkToFit="false"/>
      <protection locked="true" hidden="false"/>
    </xf>
    <xf numFmtId="165" fontId="19" fillId="9" borderId="0" xfId="0" applyFont="true" applyBorder="false" applyAlignment="true" applyProtection="false">
      <alignment horizontal="general" vertical="center" textRotation="0" wrapText="false" indent="0" shrinkToFit="false"/>
      <protection locked="true" hidden="false"/>
    </xf>
    <xf numFmtId="164" fontId="19" fillId="9" borderId="0" xfId="0" applyFont="true" applyBorder="true" applyAlignment="true" applyProtection="false">
      <alignment horizontal="general" vertical="center" textRotation="0" wrapText="false" indent="0" shrinkToFit="false"/>
      <protection locked="true" hidden="false"/>
    </xf>
    <xf numFmtId="164" fontId="19" fillId="12" borderId="0" xfId="0" applyFont="true" applyBorder="false" applyAlignment="true" applyProtection="false">
      <alignment horizontal="general" vertical="center" textRotation="0" wrapText="false" indent="0" shrinkToFit="false"/>
      <protection locked="true" hidden="false"/>
    </xf>
    <xf numFmtId="165" fontId="19" fillId="12" borderId="0" xfId="0" applyFont="true" applyBorder="false" applyAlignment="true" applyProtection="false">
      <alignment horizontal="general" vertical="center" textRotation="0" wrapText="true" indent="0" shrinkToFit="false"/>
      <protection locked="true" hidden="false"/>
    </xf>
    <xf numFmtId="164" fontId="19" fillId="12" borderId="0" xfId="0" applyFont="true" applyBorder="true" applyAlignment="true" applyProtection="false">
      <alignment horizontal="general" vertical="center" textRotation="0" wrapText="false" indent="0" shrinkToFit="false"/>
      <protection locked="true" hidden="false"/>
    </xf>
    <xf numFmtId="165" fontId="19" fillId="9" borderId="0" xfId="0" applyFont="true" applyBorder="false" applyAlignment="true" applyProtection="false">
      <alignment horizontal="general" vertical="center" textRotation="0" wrapText="true" indent="0" shrinkToFit="false"/>
      <protection locked="true" hidden="false"/>
    </xf>
    <xf numFmtId="164" fontId="17" fillId="9" borderId="0" xfId="0" applyFont="true" applyBorder="true" applyAlignment="true" applyProtection="false">
      <alignment horizontal="general" vertical="center" textRotation="0" wrapText="false" indent="0" shrinkToFit="false"/>
      <protection locked="true" hidden="false"/>
    </xf>
    <xf numFmtId="164" fontId="19" fillId="12" borderId="0" xfId="0" applyFont="true" applyBorder="false" applyAlignment="true" applyProtection="false">
      <alignment horizontal="general" vertical="center" textRotation="0" wrapText="true" indent="0" shrinkToFit="false"/>
      <protection locked="true" hidden="false"/>
    </xf>
    <xf numFmtId="164" fontId="17" fillId="12" borderId="0" xfId="0" applyFont="true" applyBorder="true" applyAlignment="true" applyProtection="false">
      <alignment horizontal="general" vertical="center" textRotation="0" wrapText="false" indent="0" shrinkToFit="false"/>
      <protection locked="true" hidden="false"/>
    </xf>
    <xf numFmtId="164" fontId="18" fillId="13" borderId="0" xfId="0" applyFont="true" applyBorder="false" applyAlignment="true" applyProtection="false">
      <alignment horizontal="general" vertical="bottom" textRotation="0" wrapText="false" indent="0" shrinkToFit="false"/>
      <protection locked="true" hidden="false"/>
    </xf>
    <xf numFmtId="164" fontId="16" fillId="13" borderId="0" xfId="0" applyFont="true" applyBorder="true" applyAlignment="true" applyProtection="false">
      <alignment horizontal="general" vertical="bottom" textRotation="0" wrapText="false" indent="0" shrinkToFit="false"/>
      <protection locked="true" hidden="false"/>
    </xf>
    <xf numFmtId="164" fontId="19" fillId="13" borderId="0" xfId="0" applyFont="true" applyBorder="false" applyAlignment="true" applyProtection="false">
      <alignment horizontal="left" vertical="bottom" textRotation="0" wrapText="false" indent="0" shrinkToFit="false"/>
      <protection locked="true" hidden="false"/>
    </xf>
    <xf numFmtId="164" fontId="19" fillId="13" borderId="0" xfId="0" applyFont="true" applyBorder="false" applyAlignment="true" applyProtection="false">
      <alignment horizontal="general" vertical="bottom" textRotation="0" wrapText="false" indent="0" shrinkToFit="false"/>
      <protection locked="true" hidden="false"/>
    </xf>
    <xf numFmtId="164" fontId="19" fillId="13" borderId="0" xfId="0" applyFont="true" applyBorder="false" applyAlignment="false" applyProtection="false">
      <alignment horizontal="general" vertical="bottom" textRotation="0" wrapText="false" indent="0" shrinkToFit="false"/>
      <protection locked="true" hidden="false"/>
    </xf>
    <xf numFmtId="164" fontId="17" fillId="9" borderId="4" xfId="0" applyFont="true" applyBorder="true" applyAlignment="true" applyProtection="false">
      <alignment horizontal="general" vertical="bottom" textRotation="0" wrapText="false" indent="0" shrinkToFit="false"/>
      <protection locked="true" hidden="false"/>
    </xf>
    <xf numFmtId="165" fontId="17" fillId="9" borderId="4" xfId="0" applyFont="true" applyBorder="true" applyAlignment="true" applyProtection="false">
      <alignment horizontal="general" vertical="bottom" textRotation="0" wrapText="false" indent="0" shrinkToFit="false"/>
      <protection locked="true" hidden="false"/>
    </xf>
    <xf numFmtId="164" fontId="19" fillId="9" borderId="4" xfId="0" applyFont="true" applyBorder="true" applyAlignment="true" applyProtection="false">
      <alignment horizontal="general" vertical="bottom" textRotation="0" wrapText="false" indent="0" shrinkToFit="false"/>
      <protection locked="true" hidden="false"/>
    </xf>
    <xf numFmtId="164" fontId="17" fillId="14" borderId="4" xfId="0" applyFont="true" applyBorder="true" applyAlignment="true" applyProtection="false">
      <alignment horizontal="left" vertical="bottom" textRotation="0" wrapText="false" indent="0" shrinkToFit="false"/>
      <protection locked="true" hidden="false"/>
    </xf>
    <xf numFmtId="164" fontId="17" fillId="9" borderId="4" xfId="0" applyFont="true" applyBorder="true" applyAlignment="true" applyProtection="false">
      <alignment horizontal="left" vertical="bottom" textRotation="0" wrapText="false" indent="0" shrinkToFit="false"/>
      <protection locked="true" hidden="false"/>
    </xf>
    <xf numFmtId="164" fontId="19" fillId="9" borderId="4" xfId="0" applyFont="true" applyBorder="true" applyAlignment="true" applyProtection="false">
      <alignment horizontal="left" vertical="bottom" textRotation="0" wrapText="false" indent="0" shrinkToFit="false"/>
      <protection locked="true" hidden="false"/>
    </xf>
    <xf numFmtId="164" fontId="17" fillId="14" borderId="0" xfId="0" applyFont="true" applyBorder="false" applyAlignment="true" applyProtection="false">
      <alignment horizontal="general" vertical="bottom" textRotation="0" wrapText="false" indent="0" shrinkToFit="false"/>
      <protection locked="true" hidden="false"/>
    </xf>
    <xf numFmtId="165" fontId="19" fillId="14" borderId="0" xfId="0" applyFont="true" applyBorder="false" applyAlignment="true" applyProtection="false">
      <alignment horizontal="left" vertical="bottom" textRotation="0" wrapText="false" indent="0" shrinkToFit="false"/>
      <protection locked="true" hidden="false"/>
    </xf>
    <xf numFmtId="165" fontId="17" fillId="14" borderId="0" xfId="0" applyFont="true" applyBorder="false" applyAlignment="true" applyProtection="false">
      <alignment horizontal="left" vertical="bottom" textRotation="0" wrapText="false" indent="0" shrinkToFit="false"/>
      <protection locked="true" hidden="false"/>
    </xf>
    <xf numFmtId="164" fontId="19" fillId="14" borderId="0" xfId="0" applyFont="true" applyBorder="false" applyAlignment="true" applyProtection="false">
      <alignment horizontal="left" vertical="bottom" textRotation="0" wrapText="false" indent="0" shrinkToFit="false"/>
      <protection locked="true" hidden="false"/>
    </xf>
    <xf numFmtId="165" fontId="17" fillId="14" borderId="0" xfId="0" applyFont="true" applyBorder="false" applyAlignment="true" applyProtection="false">
      <alignment horizontal="general" vertical="bottom" textRotation="0" wrapText="false" indent="0" shrinkToFit="false"/>
      <protection locked="true" hidden="false"/>
    </xf>
    <xf numFmtId="165" fontId="19" fillId="14" borderId="0" xfId="0" applyFont="true" applyBorder="tru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left" vertical="bottom" textRotation="0" wrapText="false" indent="0" shrinkToFit="false"/>
      <protection locked="true" hidden="false"/>
    </xf>
    <xf numFmtId="165" fontId="17" fillId="9" borderId="0" xfId="0" applyFont="true" applyBorder="false" applyAlignment="true" applyProtection="false">
      <alignment horizontal="left" vertical="bottom" textRotation="0" wrapText="false" indent="0" shrinkToFit="false"/>
      <protection locked="true" hidden="false"/>
    </xf>
    <xf numFmtId="164" fontId="19" fillId="9" borderId="0" xfId="0" applyFont="true" applyBorder="false" applyAlignment="true" applyProtection="false">
      <alignment horizontal="left" vertical="bottom" textRotation="0" wrapText="false" indent="0" shrinkToFit="false"/>
      <protection locked="true" hidden="false"/>
    </xf>
    <xf numFmtId="165" fontId="17"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tru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left" vertical="bottom" textRotation="0" wrapText="false" indent="0" shrinkToFit="false"/>
      <protection locked="true" hidden="false"/>
    </xf>
    <xf numFmtId="164" fontId="17" fillId="14" borderId="0" xfId="0" applyFont="true" applyBorder="false" applyAlignment="true" applyProtection="false">
      <alignment horizontal="left" vertical="bottom" textRotation="0" wrapText="false" indent="0" shrinkToFit="false"/>
      <protection locked="true" hidden="false"/>
    </xf>
    <xf numFmtId="165" fontId="19" fillId="9" borderId="0" xfId="0" applyFont="true" applyBorder="true" applyAlignment="true" applyProtection="false">
      <alignment horizontal="left" vertical="bottom" textRotation="0" wrapText="true" indent="0" shrinkToFit="false"/>
      <protection locked="true" hidden="false"/>
    </xf>
    <xf numFmtId="164" fontId="19" fillId="14" borderId="0" xfId="0" applyFont="true" applyBorder="false" applyAlignment="true" applyProtection="false">
      <alignment horizontal="general" vertical="bottom" textRotation="0" wrapText="false" indent="0" shrinkToFit="false"/>
      <protection locked="true" hidden="false"/>
    </xf>
    <xf numFmtId="166" fontId="19" fillId="14" borderId="0" xfId="0" applyFont="true" applyBorder="false" applyAlignment="true" applyProtection="false">
      <alignment horizontal="left" vertical="bottom" textRotation="0" wrapText="false" indent="0" shrinkToFit="false"/>
      <protection locked="true" hidden="false"/>
    </xf>
    <xf numFmtId="165" fontId="19" fillId="14" borderId="0" xfId="0" applyFont="true" applyBorder="true" applyAlignment="true" applyProtection="false">
      <alignment horizontal="left" vertical="bottom" textRotation="0" wrapText="true" indent="0" shrinkToFit="false"/>
      <protection locked="true" hidden="false"/>
    </xf>
    <xf numFmtId="164" fontId="19"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left" vertical="bottom" textRotation="0" wrapText="true" indent="0" shrinkToFit="false"/>
      <protection locked="true" hidden="false"/>
    </xf>
    <xf numFmtId="165" fontId="19" fillId="14" borderId="0" xfId="0" applyFont="true" applyBorder="false" applyAlignment="true" applyProtection="false">
      <alignment horizontal="left" vertical="bottom" textRotation="0" wrapText="true" indent="0" shrinkToFit="false"/>
      <protection locked="true" hidden="false"/>
    </xf>
    <xf numFmtId="165" fontId="19" fillId="9" borderId="0" xfId="0" applyFont="true" applyBorder="true" applyAlignment="true" applyProtection="false">
      <alignment horizontal="left" vertical="top" textRotation="0" wrapText="true" indent="0" shrinkToFit="false"/>
      <protection locked="true" hidden="false"/>
    </xf>
    <xf numFmtId="165" fontId="19" fillId="14" borderId="0" xfId="0" applyFont="true" applyBorder="true" applyAlignment="true" applyProtection="false">
      <alignment horizontal="left" vertical="top" textRotation="0" wrapText="true" indent="0" shrinkToFit="false"/>
      <protection locked="true" hidden="false"/>
    </xf>
    <xf numFmtId="164" fontId="19" fillId="14" borderId="0" xfId="0" applyFont="true" applyBorder="false" applyAlignment="true" applyProtection="false">
      <alignment horizontal="general" vertical="bottom" textRotation="0" wrapText="true" indent="0" shrinkToFit="false"/>
      <protection locked="true" hidden="false"/>
    </xf>
    <xf numFmtId="164" fontId="19" fillId="9" borderId="0" xfId="0" applyFont="true" applyBorder="false" applyAlignment="true" applyProtection="false">
      <alignment horizontal="general" vertical="bottom" textRotation="0" wrapText="true" indent="0" shrinkToFit="false"/>
      <protection locked="true" hidden="false"/>
    </xf>
    <xf numFmtId="164" fontId="19" fillId="9" borderId="0" xfId="0" applyFont="true" applyBorder="false" applyAlignment="true" applyProtection="false">
      <alignment horizontal="left" vertical="bottom" textRotation="0" wrapText="true" indent="0" shrinkToFit="false"/>
      <protection locked="true" hidden="false"/>
    </xf>
    <xf numFmtId="165" fontId="17" fillId="9" borderId="0" xfId="0" applyFont="true" applyBorder="false" applyAlignment="true" applyProtection="false">
      <alignment horizontal="general" vertical="bottom" textRotation="0" wrapText="true" indent="0" shrinkToFit="false"/>
      <protection locked="true" hidden="false"/>
    </xf>
    <xf numFmtId="165" fontId="12" fillId="9" borderId="0" xfId="0" applyFont="true" applyBorder="true" applyAlignment="true" applyProtection="false">
      <alignment horizontal="left" vertical="bottom" textRotation="0" wrapText="true" indent="0" shrinkToFit="false"/>
      <protection locked="true" hidden="false"/>
    </xf>
    <xf numFmtId="164" fontId="19" fillId="14" borderId="0" xfId="0" applyFont="true" applyBorder="false" applyAlignment="true" applyProtection="false">
      <alignment horizontal="left" vertical="bottom" textRotation="0" wrapText="true" indent="0" shrinkToFit="false"/>
      <protection locked="true" hidden="false"/>
    </xf>
    <xf numFmtId="165" fontId="17" fillId="14" borderId="0" xfId="0" applyFont="true" applyBorder="false" applyAlignment="true" applyProtection="false">
      <alignment horizontal="general" vertical="bottom" textRotation="0" wrapText="true" indent="0" shrinkToFit="false"/>
      <protection locked="true" hidden="false"/>
    </xf>
    <xf numFmtId="164" fontId="16" fillId="15" borderId="0" xfId="0" applyFont="true" applyBorder="false" applyAlignment="true" applyProtection="false">
      <alignment horizontal="general" vertical="bottom" textRotation="0" wrapText="false" indent="0" shrinkToFit="false"/>
      <protection locked="true" hidden="false"/>
    </xf>
    <xf numFmtId="164" fontId="17" fillId="15" borderId="0" xfId="0" applyFont="true" applyBorder="false" applyAlignment="true" applyProtection="false">
      <alignment horizontal="general" vertical="bottom" textRotation="0" wrapText="false" indent="0" shrinkToFit="false"/>
      <protection locked="true" hidden="false"/>
    </xf>
    <xf numFmtId="165" fontId="17" fillId="15" borderId="0" xfId="0" applyFont="true" applyBorder="false" applyAlignment="true" applyProtection="false">
      <alignment horizontal="general" vertical="bottom" textRotation="0" wrapText="false" indent="0" shrinkToFit="false"/>
      <protection locked="true" hidden="false"/>
    </xf>
    <xf numFmtId="164" fontId="19" fillId="15" borderId="0" xfId="0" applyFont="true" applyBorder="false" applyAlignment="true" applyProtection="false">
      <alignment horizontal="general" vertical="bottom" textRotation="0" wrapText="false" indent="0" shrinkToFit="false"/>
      <protection locked="true" hidden="false"/>
    </xf>
    <xf numFmtId="164" fontId="19" fillId="15" borderId="0" xfId="0" applyFont="true" applyBorder="false" applyAlignment="false" applyProtection="false">
      <alignment horizontal="general" vertical="bottom" textRotation="0" wrapText="false" indent="0" shrinkToFit="false"/>
      <protection locked="true" hidden="false"/>
    </xf>
    <xf numFmtId="164" fontId="17" fillId="16" borderId="4" xfId="0" applyFont="true" applyBorder="true" applyAlignment="true" applyProtection="false">
      <alignment horizontal="left" vertical="bottom" textRotation="0" wrapText="false" indent="0" shrinkToFit="false"/>
      <protection locked="true" hidden="false"/>
    </xf>
    <xf numFmtId="164" fontId="17" fillId="16" borderId="4" xfId="0" applyFont="true" applyBorder="true" applyAlignment="true" applyProtection="false">
      <alignment horizontal="general" vertical="bottom" textRotation="0" wrapText="false" indent="0" shrinkToFit="false"/>
      <protection locked="true" hidden="false"/>
    </xf>
    <xf numFmtId="164" fontId="17" fillId="16"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false" applyAlignment="true" applyProtection="false">
      <alignment horizontal="left" vertical="bottom" textRotation="0" wrapText="false" indent="0" shrinkToFit="false"/>
      <protection locked="true" hidden="false"/>
    </xf>
    <xf numFmtId="165" fontId="19" fillId="16" borderId="0" xfId="0" applyFont="true" applyBorder="false" applyAlignment="true" applyProtection="false">
      <alignment horizontal="left" vertical="bottom" textRotation="0" wrapText="false" indent="0" shrinkToFit="false"/>
      <protection locked="true" hidden="false"/>
    </xf>
    <xf numFmtId="165" fontId="17" fillId="16" borderId="0" xfId="0" applyFont="true" applyBorder="false" applyAlignment="true" applyProtection="false">
      <alignment horizontal="left" vertical="bottom" textRotation="0" wrapText="false" indent="0" shrinkToFit="false"/>
      <protection locked="true" hidden="false"/>
    </xf>
    <xf numFmtId="164" fontId="19" fillId="16" borderId="0" xfId="0" applyFont="true" applyBorder="true" applyAlignment="true" applyProtection="false">
      <alignment horizontal="left" vertical="bottom" textRotation="0" wrapText="false" indent="0" shrinkToFit="false"/>
      <protection locked="true" hidden="false"/>
    </xf>
    <xf numFmtId="164" fontId="19" fillId="9" borderId="0" xfId="0" applyFont="true" applyBorder="true" applyAlignment="true" applyProtection="false">
      <alignment horizontal="left" vertical="bottom" textRotation="0" wrapText="false" indent="0" shrinkToFit="false"/>
      <protection locked="true" hidden="false"/>
    </xf>
    <xf numFmtId="165" fontId="17" fillId="16" borderId="0" xfId="0" applyFont="true" applyBorder="false" applyAlignment="true" applyProtection="false">
      <alignment horizontal="left" vertical="bottom" textRotation="0" wrapText="true" indent="0" shrinkToFit="false"/>
      <protection locked="true" hidden="false"/>
    </xf>
    <xf numFmtId="164" fontId="19" fillId="16"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true" applyAlignment="true" applyProtection="false">
      <alignment horizontal="left" vertical="bottom" textRotation="0" wrapText="true" indent="0" shrinkToFit="false"/>
      <protection locked="true" hidden="false"/>
    </xf>
    <xf numFmtId="165" fontId="17" fillId="9" borderId="0" xfId="0" applyFont="true" applyBorder="false" applyAlignment="true" applyProtection="false">
      <alignment horizontal="left" vertical="bottom" textRotation="0" wrapText="true" indent="0" shrinkToFit="false"/>
      <protection locked="true" hidden="false"/>
    </xf>
    <xf numFmtId="164" fontId="19" fillId="9" borderId="0" xfId="0" applyFont="true" applyBorder="true" applyAlignment="true" applyProtection="false">
      <alignment horizontal="left" vertical="bottom" textRotation="0" wrapText="true" indent="0" shrinkToFit="false"/>
      <protection locked="true" hidden="false"/>
    </xf>
    <xf numFmtId="165" fontId="19" fillId="16" borderId="0" xfId="0" applyFont="true" applyBorder="true" applyAlignment="true" applyProtection="false">
      <alignment horizontal="left" vertical="bottom" textRotation="0" wrapText="false" indent="0" shrinkToFit="false"/>
      <protection locked="true" hidden="false"/>
    </xf>
    <xf numFmtId="164" fontId="19" fillId="16" borderId="0" xfId="0" applyFont="true" applyBorder="false" applyAlignment="true" applyProtection="false">
      <alignment horizontal="left" vertical="bottom" textRotation="0" wrapText="true" indent="0" shrinkToFit="false"/>
      <protection locked="true" hidden="false"/>
    </xf>
    <xf numFmtId="165" fontId="19" fillId="16" borderId="0" xfId="0" applyFont="true" applyBorder="true" applyAlignment="true" applyProtection="false">
      <alignment horizontal="left" vertical="bottom" textRotation="0" wrapText="true" indent="0" shrinkToFit="false"/>
      <protection locked="true" hidden="false"/>
    </xf>
    <xf numFmtId="164" fontId="19" fillId="16" borderId="0" xfId="0" applyFont="true" applyBorder="true" applyAlignment="true" applyProtection="false">
      <alignment horizontal="general" vertical="bottom" textRotation="0" wrapText="false" indent="0" shrinkToFit="false"/>
      <protection locked="true" hidden="false"/>
    </xf>
    <xf numFmtId="164" fontId="19" fillId="9" borderId="0" xfId="0" applyFont="true" applyBorder="false" applyAlignment="false" applyProtection="false">
      <alignment horizontal="general" vertical="bottom" textRotation="0" wrapText="false" indent="0" shrinkToFit="false"/>
      <protection locked="true" hidden="false"/>
    </xf>
    <xf numFmtId="164" fontId="19" fillId="16" borderId="0" xfId="0" applyFont="true" applyBorder="false" applyAlignment="fals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general" vertical="bottom" textRotation="0" wrapText="false" indent="0" shrinkToFit="false"/>
      <protection locked="true" hidden="false"/>
    </xf>
    <xf numFmtId="164" fontId="17" fillId="16" borderId="0" xfId="0" applyFont="true" applyBorder="false" applyAlignment="true" applyProtection="false">
      <alignment horizontal="left" vertical="bottom" textRotation="0" wrapText="false" indent="0" shrinkToFit="false"/>
      <protection locked="true" hidden="false"/>
    </xf>
    <xf numFmtId="167" fontId="17" fillId="9"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true" applyAlignment="true" applyProtection="false">
      <alignment horizontal="left" vertical="bottom" textRotation="0" wrapText="true" indent="0" shrinkToFit="false"/>
      <protection locked="true" hidden="false"/>
    </xf>
    <xf numFmtId="164" fontId="19" fillId="16" borderId="0" xfId="0" applyFont="true" applyBorder="true" applyAlignment="true" applyProtection="false">
      <alignment horizontal="general" vertical="bottom" textRotation="0" wrapText="true" indent="0" shrinkToFit="false"/>
      <protection locked="true" hidden="false"/>
    </xf>
    <xf numFmtId="168" fontId="19" fillId="16" borderId="0" xfId="0" applyFont="true" applyBorder="false" applyAlignment="true" applyProtection="false">
      <alignment horizontal="left" vertical="bottom" textRotation="0" wrapText="false" indent="0" shrinkToFit="false"/>
      <protection locked="true" hidden="false"/>
    </xf>
    <xf numFmtId="164" fontId="19" fillId="9" borderId="0" xfId="0" applyFont="true" applyBorder="true" applyAlignment="true" applyProtection="false">
      <alignment horizontal="general" vertical="bottom" textRotation="0" wrapText="true" indent="0" shrinkToFit="false"/>
      <protection locked="true" hidden="false"/>
    </xf>
    <xf numFmtId="165" fontId="19" fillId="16" borderId="0" xfId="0" applyFont="true" applyBorder="false" applyAlignment="true" applyProtection="false">
      <alignment horizontal="left" vertical="bottom" textRotation="0" wrapText="true" indent="0" shrinkToFit="false"/>
      <protection locked="true" hidden="false"/>
    </xf>
    <xf numFmtId="165" fontId="17" fillId="16" borderId="0" xfId="0" applyFont="true" applyBorder="false" applyAlignment="true" applyProtection="false">
      <alignment horizontal="general" vertical="bottom" textRotation="0" wrapText="true" indent="0" shrinkToFit="false"/>
      <protection locked="true" hidden="false"/>
    </xf>
    <xf numFmtId="164" fontId="17" fillId="16" borderId="0" xfId="0" applyFont="true" applyBorder="false" applyAlignment="true" applyProtection="false">
      <alignment horizontal="general" vertical="bottom" textRotation="0" wrapText="true" indent="0" shrinkToFit="false"/>
      <protection locked="true" hidden="false"/>
    </xf>
    <xf numFmtId="165" fontId="17" fillId="16" borderId="0" xfId="0" applyFont="true" applyBorder="false" applyAlignment="true" applyProtection="false">
      <alignment horizontal="general" vertical="bottom" textRotation="0" wrapText="false" indent="0" shrinkToFit="false"/>
      <protection locked="true" hidden="false"/>
    </xf>
    <xf numFmtId="164" fontId="17" fillId="9" borderId="0" xfId="0" applyFont="true" applyBorder="false" applyAlignment="true" applyProtection="false">
      <alignment horizontal="general" vertical="bottom" textRotation="0" wrapText="true" indent="0" shrinkToFit="false"/>
      <protection locked="true" hidden="false"/>
    </xf>
    <xf numFmtId="164" fontId="19" fillId="16" borderId="0" xfId="0" applyFont="true" applyBorder="true" applyAlignment="false" applyProtection="false">
      <alignment horizontal="general" vertical="bottom" textRotation="0" wrapText="false" indent="0" shrinkToFit="false"/>
      <protection locked="true" hidden="false"/>
    </xf>
    <xf numFmtId="164" fontId="16" fillId="11" borderId="0" xfId="0" applyFont="true" applyBorder="false" applyAlignment="true" applyProtection="false">
      <alignment horizontal="left" vertical="bottom" textRotation="0" wrapText="false" indent="0" shrinkToFit="false"/>
      <protection locked="true" hidden="false"/>
    </xf>
    <xf numFmtId="164" fontId="17" fillId="11" borderId="0" xfId="0" applyFont="true" applyBorder="false" applyAlignment="true" applyProtection="false">
      <alignment horizontal="left" vertical="bottom" textRotation="0" wrapText="false" indent="0" shrinkToFit="false"/>
      <protection locked="true" hidden="false"/>
    </xf>
    <xf numFmtId="165" fontId="17" fillId="11" borderId="0" xfId="0" applyFont="true" applyBorder="false" applyAlignment="true" applyProtection="false">
      <alignment horizontal="left" vertical="bottom" textRotation="0" wrapText="false" indent="0" shrinkToFit="false"/>
      <protection locked="true" hidden="false"/>
    </xf>
    <xf numFmtId="165" fontId="17" fillId="9" borderId="4" xfId="0" applyFont="true" applyBorder="true" applyAlignment="true" applyProtection="false">
      <alignment horizontal="left" vertical="bottom" textRotation="0" wrapText="false" indent="0" shrinkToFit="false"/>
      <protection locked="true" hidden="false"/>
    </xf>
    <xf numFmtId="164" fontId="17" fillId="12" borderId="4" xfId="0" applyFont="true" applyBorder="true" applyAlignment="true" applyProtection="false">
      <alignment horizontal="left" vertical="bottom" textRotation="0" wrapText="false" indent="0" shrinkToFit="false"/>
      <protection locked="true" hidden="false"/>
    </xf>
    <xf numFmtId="164" fontId="17" fillId="12" borderId="0" xfId="0" applyFont="true" applyBorder="false" applyAlignment="true" applyProtection="false">
      <alignment horizontal="left" vertical="bottom" textRotation="0" wrapText="false" indent="0" shrinkToFit="false"/>
      <protection locked="true" hidden="false"/>
    </xf>
    <xf numFmtId="165" fontId="17" fillId="12" borderId="0" xfId="0" applyFont="true" applyBorder="false" applyAlignment="true" applyProtection="false">
      <alignment horizontal="left" vertical="bottom" textRotation="0" wrapText="false" indent="0" shrinkToFit="false"/>
      <protection locked="true" hidden="false"/>
    </xf>
    <xf numFmtId="164" fontId="19" fillId="12" borderId="0" xfId="0" applyFont="true" applyBorder="true" applyAlignment="true" applyProtection="false">
      <alignment horizontal="left" vertical="bottom" textRotation="0" wrapText="false" indent="0" shrinkToFit="false"/>
      <protection locked="true" hidden="false"/>
    </xf>
    <xf numFmtId="165" fontId="17" fillId="12" borderId="0" xfId="0" applyFont="true" applyBorder="false" applyAlignment="true" applyProtection="false">
      <alignment horizontal="left" vertical="bottom" textRotation="0" wrapText="true" indent="0" shrinkToFit="false"/>
      <protection locked="true" hidden="false"/>
    </xf>
    <xf numFmtId="164" fontId="19" fillId="12" borderId="0" xfId="0" applyFont="true" applyBorder="true" applyAlignment="true" applyProtection="false">
      <alignment horizontal="left" vertical="bottom" textRotation="0" wrapText="true" indent="0" shrinkToFit="false"/>
      <protection locked="true" hidden="false"/>
    </xf>
    <xf numFmtId="164" fontId="17" fillId="9" borderId="0" xfId="0" applyFont="true" applyBorder="true" applyAlignment="true" applyProtection="false">
      <alignment horizontal="left" vertical="bottom" textRotation="0" wrapText="true" indent="0" shrinkToFit="false"/>
      <protection locked="true" hidden="false"/>
    </xf>
    <xf numFmtId="164" fontId="17" fillId="12" borderId="0" xfId="0" applyFont="true" applyBorder="true" applyAlignment="true" applyProtection="false">
      <alignment horizontal="left" vertical="bottom" textRotation="0" wrapText="true" indent="0" shrinkToFit="false"/>
      <protection locked="true" hidden="false"/>
    </xf>
    <xf numFmtId="168" fontId="23" fillId="9" borderId="0" xfId="0" applyFont="true" applyBorder="false" applyAlignment="true" applyProtection="false">
      <alignment horizontal="left" vertical="bottom" textRotation="0" wrapText="true" indent="0" shrinkToFit="false"/>
      <protection locked="true" hidden="false"/>
    </xf>
    <xf numFmtId="165" fontId="23" fillId="9" borderId="0" xfId="0" applyFont="true" applyBorder="false" applyAlignment="true" applyProtection="false">
      <alignment horizontal="left" vertical="bottom" textRotation="0" wrapText="true" indent="0" shrinkToFit="false"/>
      <protection locked="true" hidden="false"/>
    </xf>
    <xf numFmtId="168" fontId="23" fillId="9" borderId="0" xfId="0" applyFont="true" applyBorder="true" applyAlignment="true" applyProtection="false">
      <alignment horizontal="left" vertical="bottom" textRotation="0" wrapText="true" indent="0" shrinkToFit="false"/>
      <protection locked="true" hidden="false"/>
    </xf>
    <xf numFmtId="169" fontId="17" fillId="12" borderId="0" xfId="0" applyFont="true" applyBorder="fals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left" vertical="bottom" textRotation="0" wrapText="true" indent="0" shrinkToFit="false"/>
      <protection locked="true" hidden="false"/>
    </xf>
    <xf numFmtId="164" fontId="17" fillId="12" borderId="0" xfId="0" applyFont="true" applyBorder="true" applyAlignment="true" applyProtection="false">
      <alignment horizontal="left" vertical="bottom" textRotation="0" wrapText="false" indent="0" shrinkToFit="false"/>
      <protection locked="true" hidden="false"/>
    </xf>
    <xf numFmtId="164" fontId="17" fillId="9" borderId="0" xfId="0" applyFont="true" applyBorder="true" applyAlignment="true" applyProtection="false">
      <alignment horizontal="left" vertical="bottom" textRotation="0" wrapText="false" indent="0" shrinkToFit="false"/>
      <protection locked="true" hidden="false"/>
    </xf>
    <xf numFmtId="164" fontId="17" fillId="12" borderId="0" xfId="0" applyFont="true" applyBorder="false" applyAlignment="true" applyProtection="false">
      <alignment horizontal="general" vertical="bottom" textRotation="0" wrapText="false" indent="0" shrinkToFit="false"/>
      <protection locked="true" hidden="false"/>
    </xf>
    <xf numFmtId="165" fontId="17" fillId="12" borderId="4" xfId="0" applyFont="true" applyBorder="true" applyAlignment="true" applyProtection="false">
      <alignment horizontal="left" vertical="bottom" textRotation="0" wrapText="false" indent="0" shrinkToFit="false"/>
      <protection locked="true" hidden="false"/>
    </xf>
    <xf numFmtId="164" fontId="19" fillId="12" borderId="4" xfId="0" applyFont="true" applyBorder="true" applyAlignment="true" applyProtection="false">
      <alignment horizontal="general" vertical="bottom" textRotation="0" wrapText="false" indent="0" shrinkToFit="false"/>
      <protection locked="true" hidden="false"/>
    </xf>
    <xf numFmtId="164" fontId="17" fillId="12" borderId="0" xfId="0" applyFont="true" applyBorder="false" applyAlignment="true" applyProtection="false">
      <alignment horizontal="left" vertical="bottom" textRotation="0" wrapText="true" indent="0" shrinkToFit="false"/>
      <protection locked="true" hidden="false"/>
    </xf>
    <xf numFmtId="164" fontId="19" fillId="12" borderId="0" xfId="0" applyFont="true" applyBorder="false" applyAlignment="true" applyProtection="false">
      <alignment horizontal="general" vertical="bottom" textRotation="0" wrapText="true" indent="0" shrinkToFit="false"/>
      <protection locked="true" hidden="false"/>
    </xf>
    <xf numFmtId="165" fontId="19" fillId="12" borderId="0" xfId="0" applyFont="true" applyBorder="false" applyAlignment="true" applyProtection="false">
      <alignment horizontal="general" vertical="bottom" textRotation="0" wrapText="true" indent="0" shrinkToFit="false"/>
      <protection locked="true" hidden="false"/>
    </xf>
    <xf numFmtId="164" fontId="19" fillId="12" borderId="0" xfId="0" applyFont="true" applyBorder="true" applyAlignment="true" applyProtection="false">
      <alignment horizontal="general" vertical="bottom" textRotation="0" wrapText="true" indent="0" shrinkToFit="false"/>
      <protection locked="true" hidden="false"/>
    </xf>
    <xf numFmtId="164" fontId="16" fillId="13" borderId="0" xfId="0" applyFont="true" applyBorder="false" applyAlignment="true" applyProtection="false">
      <alignment horizontal="general" vertical="bottom" textRotation="0" wrapText="false" indent="0" shrinkToFit="false"/>
      <protection locked="true" hidden="false"/>
    </xf>
    <xf numFmtId="164" fontId="17" fillId="13" borderId="0" xfId="0" applyFont="true" applyBorder="false" applyAlignment="true" applyProtection="false">
      <alignment horizontal="general" vertical="bottom" textRotation="0" wrapText="false" indent="0" shrinkToFit="false"/>
      <protection locked="true" hidden="false"/>
    </xf>
    <xf numFmtId="165" fontId="17" fillId="13" borderId="0" xfId="0" applyFont="true" applyBorder="false" applyAlignment="true" applyProtection="false">
      <alignment horizontal="general" vertical="bottom" textRotation="0" wrapText="false" indent="0" shrinkToFit="false"/>
      <protection locked="true" hidden="false"/>
    </xf>
    <xf numFmtId="164" fontId="17" fillId="14" borderId="4" xfId="0" applyFont="true" applyBorder="true" applyAlignment="true" applyProtection="false">
      <alignment horizontal="general" vertical="bottom" textRotation="0" wrapText="false" indent="0" shrinkToFit="false"/>
      <protection locked="true" hidden="false"/>
    </xf>
    <xf numFmtId="165" fontId="17" fillId="14" borderId="0" xfId="0" applyFont="true" applyBorder="false" applyAlignment="true" applyProtection="false">
      <alignment horizontal="left" vertical="bottom" textRotation="0" wrapText="true" indent="0" shrinkToFit="false"/>
      <protection locked="true" hidden="false"/>
    </xf>
    <xf numFmtId="164" fontId="19" fillId="14" borderId="0" xfId="0" applyFont="true" applyBorder="true" applyAlignment="true" applyProtection="false">
      <alignment horizontal="left" vertical="bottom" textRotation="0" wrapText="false" indent="0" shrinkToFit="false"/>
      <protection locked="true" hidden="false"/>
    </xf>
    <xf numFmtId="165" fontId="17" fillId="14" borderId="4" xfId="0" applyFont="true" applyBorder="true" applyAlignment="true" applyProtection="false">
      <alignment horizontal="general" vertical="bottom" textRotation="0" wrapText="false" indent="0" shrinkToFit="false"/>
      <protection locked="true" hidden="false"/>
    </xf>
    <xf numFmtId="164" fontId="19" fillId="14" borderId="4" xfId="0" applyFont="true" applyBorder="true" applyAlignment="true" applyProtection="false">
      <alignment horizontal="general" vertical="bottom" textRotation="0" wrapText="false" indent="0" shrinkToFit="false"/>
      <protection locked="true" hidden="false"/>
    </xf>
    <xf numFmtId="164" fontId="19" fillId="14" borderId="4" xfId="0" applyFont="true" applyBorder="true" applyAlignment="true" applyProtection="false">
      <alignment horizontal="left" vertical="bottom" textRotation="0" wrapText="false" indent="0" shrinkToFit="false"/>
      <protection locked="true" hidden="false"/>
    </xf>
    <xf numFmtId="164" fontId="19" fillId="14" borderId="0" xfId="0" applyFont="true" applyBorder="false" applyAlignment="false" applyProtection="false">
      <alignment horizontal="general" vertical="bottom" textRotation="0" wrapText="false" indent="0" shrinkToFit="false"/>
      <protection locked="true" hidden="false"/>
    </xf>
    <xf numFmtId="164" fontId="19" fillId="14" borderId="0" xfId="0" applyFont="true" applyBorder="true" applyAlignment="true" applyProtection="false">
      <alignment horizontal="left" vertical="bottom" textRotation="0" wrapText="true" indent="0" shrinkToFit="false"/>
      <protection locked="true" hidden="false"/>
    </xf>
    <xf numFmtId="169" fontId="19" fillId="14" borderId="0" xfId="0" applyFont="true" applyBorder="false" applyAlignment="true" applyProtection="false">
      <alignment horizontal="left" vertical="bottom" textRotation="0" wrapText="false" indent="0" shrinkToFit="false"/>
      <protection locked="true" hidden="false"/>
    </xf>
    <xf numFmtId="164" fontId="16" fillId="17" borderId="0" xfId="0" applyFont="true" applyBorder="false" applyAlignment="true" applyProtection="false">
      <alignment horizontal="general" vertical="bottom" textRotation="0" wrapText="false" indent="0" shrinkToFit="false"/>
      <protection locked="true" hidden="false"/>
    </xf>
    <xf numFmtId="164" fontId="17" fillId="17" borderId="0" xfId="0" applyFont="true" applyBorder="false" applyAlignment="true" applyProtection="false">
      <alignment horizontal="general" vertical="bottom" textRotation="0" wrapText="false" indent="0" shrinkToFit="false"/>
      <protection locked="true" hidden="false"/>
    </xf>
    <xf numFmtId="165" fontId="17" fillId="17" borderId="0" xfId="0" applyFont="true" applyBorder="false" applyAlignment="true" applyProtection="false">
      <alignment horizontal="general" vertical="bottom" textRotation="0" wrapText="false" indent="0" shrinkToFit="false"/>
      <protection locked="true" hidden="false"/>
    </xf>
    <xf numFmtId="164" fontId="19" fillId="17" borderId="0" xfId="0" applyFont="true" applyBorder="false" applyAlignment="true" applyProtection="false">
      <alignment horizontal="general" vertical="bottom" textRotation="0" wrapText="false" indent="0" shrinkToFit="false"/>
      <protection locked="true" hidden="false"/>
    </xf>
    <xf numFmtId="164" fontId="19" fillId="17" borderId="0" xfId="0" applyFont="true" applyBorder="false" applyAlignment="false" applyProtection="false">
      <alignment horizontal="general" vertical="bottom" textRotation="0" wrapText="false" indent="0" shrinkToFit="false"/>
      <protection locked="true" hidden="false"/>
    </xf>
    <xf numFmtId="164" fontId="17" fillId="18" borderId="4" xfId="0" applyFont="true" applyBorder="true" applyAlignment="true" applyProtection="false">
      <alignment horizontal="left" vertical="bottom" textRotation="0" wrapText="false" indent="0" shrinkToFit="false"/>
      <protection locked="true" hidden="false"/>
    </xf>
    <xf numFmtId="164" fontId="17" fillId="18" borderId="4" xfId="0" applyFont="true" applyBorder="true" applyAlignment="true" applyProtection="false">
      <alignment horizontal="general" vertical="bottom" textRotation="0" wrapText="false" indent="0" shrinkToFit="false"/>
      <protection locked="true" hidden="false"/>
    </xf>
    <xf numFmtId="164" fontId="19" fillId="9" borderId="4" xfId="0" applyFont="true" applyBorder="true" applyAlignment="false" applyProtection="false">
      <alignment horizontal="general" vertical="bottom" textRotation="0" wrapText="false" indent="0" shrinkToFit="false"/>
      <protection locked="true" hidden="false"/>
    </xf>
    <xf numFmtId="164" fontId="17" fillId="18" borderId="0" xfId="0" applyFont="true" applyBorder="false" applyAlignment="true" applyProtection="false">
      <alignment horizontal="general" vertical="bottom" textRotation="0" wrapText="false" indent="0" shrinkToFit="false"/>
      <protection locked="true" hidden="false"/>
    </xf>
    <xf numFmtId="164" fontId="19" fillId="18" borderId="0" xfId="0" applyFont="true" applyBorder="false" applyAlignment="true" applyProtection="false">
      <alignment horizontal="left" vertical="bottom" textRotation="0" wrapText="false" indent="0" shrinkToFit="false"/>
      <protection locked="true" hidden="false"/>
    </xf>
    <xf numFmtId="165" fontId="19" fillId="18" borderId="0" xfId="0" applyFont="true" applyBorder="false" applyAlignment="true" applyProtection="false">
      <alignment horizontal="left" vertical="bottom" textRotation="0" wrapText="false" indent="0" shrinkToFit="false"/>
      <protection locked="true" hidden="false"/>
    </xf>
    <xf numFmtId="165" fontId="17" fillId="18" borderId="0" xfId="0" applyFont="true" applyBorder="false" applyAlignment="true" applyProtection="false">
      <alignment horizontal="left" vertical="bottom" textRotation="0" wrapText="true" indent="0" shrinkToFit="false"/>
      <protection locked="true" hidden="false"/>
    </xf>
    <xf numFmtId="165" fontId="17" fillId="18" borderId="0" xfId="0" applyFont="true" applyBorder="false" applyAlignment="true" applyProtection="false">
      <alignment horizontal="left" vertical="bottom" textRotation="0" wrapText="false" indent="0" shrinkToFit="false"/>
      <protection locked="true" hidden="false"/>
    </xf>
    <xf numFmtId="164" fontId="19" fillId="18" borderId="0" xfId="0" applyFont="true" applyBorder="true" applyAlignment="true" applyProtection="false">
      <alignment horizontal="left" vertical="bottom" textRotation="0" wrapText="false" indent="0" shrinkToFit="false"/>
      <protection locked="true" hidden="false"/>
    </xf>
    <xf numFmtId="164" fontId="19" fillId="18" borderId="0" xfId="0" applyFont="true" applyBorder="true" applyAlignment="false" applyProtection="false">
      <alignment horizontal="general" vertical="bottom" textRotation="0" wrapText="false" indent="0" shrinkToFit="false"/>
      <protection locked="true" hidden="false"/>
    </xf>
    <xf numFmtId="165" fontId="19" fillId="18" borderId="0" xfId="0" applyFont="true" applyBorder="true" applyAlignment="true" applyProtection="false">
      <alignment horizontal="left" vertical="bottom" textRotation="0" wrapText="false" indent="0" shrinkToFit="false"/>
      <protection locked="true" hidden="false"/>
    </xf>
    <xf numFmtId="164" fontId="19" fillId="18" borderId="0" xfId="0" applyFont="true" applyBorder="false" applyAlignment="false" applyProtection="false">
      <alignment horizontal="general" vertical="bottom" textRotation="0" wrapText="false" indent="0" shrinkToFit="false"/>
      <protection locked="true" hidden="false"/>
    </xf>
    <xf numFmtId="164" fontId="19" fillId="18" borderId="0" xfId="0" applyFont="true" applyBorder="false" applyAlignment="true" applyProtection="false">
      <alignment horizontal="general" vertical="bottom" textRotation="0" wrapText="false" indent="0" shrinkToFit="false"/>
      <protection locked="true" hidden="false"/>
    </xf>
    <xf numFmtId="164" fontId="17" fillId="18" borderId="0" xfId="0" applyFont="true" applyBorder="false" applyAlignment="true" applyProtection="false">
      <alignment horizontal="left" vertical="bottom" textRotation="0" wrapText="false" indent="0" shrinkToFit="false"/>
      <protection locked="true" hidden="false"/>
    </xf>
    <xf numFmtId="165" fontId="19" fillId="18" borderId="0" xfId="0" applyFont="true" applyBorder="false" applyAlignment="true" applyProtection="false">
      <alignment horizontal="left" vertical="bottom" textRotation="0" wrapText="true" indent="0" shrinkToFit="false"/>
      <protection locked="true" hidden="false"/>
    </xf>
    <xf numFmtId="164" fontId="19" fillId="18" borderId="0" xfId="0" applyFont="true" applyBorder="false" applyAlignment="true" applyProtection="false">
      <alignment horizontal="left" vertical="bottom" textRotation="0" wrapText="true" indent="0" shrinkToFit="false"/>
      <protection locked="true" hidden="false"/>
    </xf>
    <xf numFmtId="164" fontId="19" fillId="18" borderId="0" xfId="0" applyFont="true" applyBorder="true" applyAlignment="true" applyProtection="false">
      <alignment horizontal="left" vertical="bottom" textRotation="0" wrapText="true" indent="0" shrinkToFit="false"/>
      <protection locked="true" hidden="false"/>
    </xf>
    <xf numFmtId="164" fontId="19" fillId="18" borderId="0" xfId="0" applyFont="true" applyBorder="false" applyAlignment="true" applyProtection="false">
      <alignment horizontal="general" vertical="bottom" textRotation="0" wrapText="true" indent="0" shrinkToFit="false"/>
      <protection locked="true" hidden="false"/>
    </xf>
    <xf numFmtId="165" fontId="16" fillId="17" borderId="0" xfId="0" applyFont="true" applyBorder="false" applyAlignment="true" applyProtection="false">
      <alignment horizontal="left" vertical="bottom" textRotation="0" wrapText="false" indent="0" shrinkToFit="false"/>
      <protection locked="true" hidden="false"/>
    </xf>
    <xf numFmtId="165" fontId="17" fillId="17" borderId="0" xfId="0" applyFont="true" applyBorder="false" applyAlignment="true" applyProtection="false">
      <alignment horizontal="left" vertical="bottom" textRotation="0" wrapText="false" indent="0" shrinkToFit="false"/>
      <protection locked="true" hidden="false"/>
    </xf>
    <xf numFmtId="165" fontId="19" fillId="17" borderId="0" xfId="0" applyFont="true" applyBorder="false" applyAlignment="true" applyProtection="false">
      <alignment horizontal="left" vertical="bottom" textRotation="0" wrapText="false" indent="0" shrinkToFit="false"/>
      <protection locked="true" hidden="false"/>
    </xf>
    <xf numFmtId="165" fontId="19" fillId="9" borderId="4" xfId="0" applyFont="true" applyBorder="true" applyAlignment="true" applyProtection="false">
      <alignment horizontal="left" vertical="bottom" textRotation="0" wrapText="false" indent="0" shrinkToFit="false"/>
      <protection locked="true" hidden="false"/>
    </xf>
    <xf numFmtId="165" fontId="17" fillId="18" borderId="4" xfId="0" applyFont="true" applyBorder="true" applyAlignment="true" applyProtection="false">
      <alignment horizontal="general" vertical="bottom" textRotation="0" wrapText="false" indent="0" shrinkToFit="false"/>
      <protection locked="true" hidden="false"/>
    </xf>
    <xf numFmtId="165" fontId="19" fillId="18" borderId="4" xfId="0" applyFont="true" applyBorder="true" applyAlignment="true" applyProtection="false">
      <alignment horizontal="left" vertical="bottom" textRotation="0" wrapText="false" indent="0" shrinkToFit="false"/>
      <protection locked="true" hidden="false"/>
    </xf>
    <xf numFmtId="165" fontId="19" fillId="18" borderId="0" xfId="0" applyFont="true" applyBorder="true" applyAlignment="true" applyProtection="false">
      <alignment horizontal="left" vertical="bottom" textRotation="0" wrapText="true" indent="0" shrinkToFit="false"/>
      <protection locked="true" hidden="false"/>
    </xf>
    <xf numFmtId="165" fontId="17" fillId="18" borderId="0" xfId="0" applyFont="true" applyBorder="false" applyAlignment="true" applyProtection="false">
      <alignment horizontal="general" vertical="bottom" textRotation="0" wrapText="false" indent="0" shrinkToFit="false"/>
      <protection locked="true" hidden="false"/>
    </xf>
    <xf numFmtId="164" fontId="19" fillId="9" borderId="0" xfId="0" applyFont="true" applyBorder="true" applyAlignment="true" applyProtection="false">
      <alignment horizontal="general" vertical="bottom" textRotation="0" wrapText="false" indent="0" shrinkToFit="false"/>
      <protection locked="true" hidden="false"/>
    </xf>
    <xf numFmtId="164" fontId="24" fillId="9" borderId="0" xfId="0" applyFont="true" applyBorder="false" applyAlignment="false" applyProtection="false">
      <alignment horizontal="general" vertical="bottom" textRotation="0" wrapText="false" indent="0" shrinkToFit="false"/>
      <protection locked="true" hidden="false"/>
    </xf>
    <xf numFmtId="165" fontId="24" fillId="9" borderId="0" xfId="0" applyFont="true" applyBorder="true" applyAlignment="true" applyProtection="false">
      <alignment horizontal="left" vertical="bottom" textRotation="0" wrapText="false" indent="0" shrinkToFit="false"/>
      <protection locked="true" hidden="false"/>
    </xf>
    <xf numFmtId="165" fontId="24" fillId="18" borderId="0" xfId="0" applyFont="true" applyBorder="false" applyAlignment="true" applyProtection="false">
      <alignment horizontal="left" vertical="bottom" textRotation="0" wrapText="false" indent="0" shrinkToFit="false"/>
      <protection locked="true" hidden="false"/>
    </xf>
    <xf numFmtId="165" fontId="24" fillId="18" borderId="0" xfId="0" applyFont="true" applyBorder="true" applyAlignment="true" applyProtection="false">
      <alignment horizontal="left" vertical="bottom" textRotation="0" wrapText="true" indent="0" shrinkToFit="false"/>
      <protection locked="true" hidden="false"/>
    </xf>
    <xf numFmtId="164" fontId="16" fillId="15" borderId="0" xfId="0" applyFont="true" applyBorder="false" applyAlignment="true" applyProtection="false">
      <alignment horizontal="left" vertical="bottom" textRotation="0" wrapText="false" indent="0" shrinkToFit="false"/>
      <protection locked="true" hidden="false"/>
    </xf>
    <xf numFmtId="164" fontId="17" fillId="15" borderId="0" xfId="0" applyFont="true" applyBorder="false" applyAlignment="true" applyProtection="false">
      <alignment horizontal="left" vertical="bottom" textRotation="0" wrapText="false" indent="0" shrinkToFit="false"/>
      <protection locked="true" hidden="false"/>
    </xf>
    <xf numFmtId="165" fontId="17" fillId="15" borderId="0" xfId="0" applyFont="true" applyBorder="false" applyAlignment="true" applyProtection="false">
      <alignment horizontal="left" vertical="bottom" textRotation="0" wrapText="false" indent="0" shrinkToFit="false"/>
      <protection locked="true" hidden="false"/>
    </xf>
    <xf numFmtId="164" fontId="19" fillId="15" borderId="0" xfId="0" applyFont="true" applyBorder="false" applyAlignment="true" applyProtection="false">
      <alignment horizontal="left" vertical="bottom" textRotation="0" wrapText="false" indent="0" shrinkToFit="false"/>
      <protection locked="true" hidden="false"/>
    </xf>
    <xf numFmtId="164" fontId="19" fillId="16" borderId="4" xfId="0" applyFont="true" applyBorder="true" applyAlignment="true" applyProtection="false">
      <alignment horizontal="left" vertical="bottom" textRotation="0" wrapText="false" indent="0" shrinkToFit="false"/>
      <protection locked="true" hidden="false"/>
    </xf>
    <xf numFmtId="168" fontId="12" fillId="16" borderId="0" xfId="0" applyFont="true" applyBorder="false" applyAlignment="true" applyProtection="false">
      <alignment horizontal="left" vertical="bottom" textRotation="0" wrapText="true" indent="0" shrinkToFit="false"/>
      <protection locked="true" hidden="false"/>
    </xf>
    <xf numFmtId="168" fontId="12" fillId="16" borderId="0" xfId="0" applyFont="true" applyBorder="true" applyAlignment="true" applyProtection="false">
      <alignment horizontal="left" vertical="bottom" textRotation="0" wrapText="true" indent="0" shrinkToFit="false"/>
      <protection locked="true" hidden="false"/>
    </xf>
    <xf numFmtId="169" fontId="19" fillId="16" borderId="0" xfId="0" applyFont="true" applyBorder="false" applyAlignment="true" applyProtection="false">
      <alignment horizontal="left" vertical="bottom" textRotation="0" wrapText="false" indent="0" shrinkToFit="false"/>
      <protection locked="true" hidden="false"/>
    </xf>
    <xf numFmtId="164" fontId="16" fillId="19" borderId="0" xfId="0" applyFont="true" applyBorder="false" applyAlignment="true" applyProtection="false">
      <alignment horizontal="general" vertical="bottom" textRotation="0" wrapText="false" indent="0" shrinkToFit="false"/>
      <protection locked="true" hidden="false"/>
    </xf>
    <xf numFmtId="164" fontId="17" fillId="19" borderId="0" xfId="0" applyFont="true" applyBorder="false" applyAlignment="true" applyProtection="false">
      <alignment horizontal="general" vertical="bottom" textRotation="0" wrapText="false" indent="0" shrinkToFit="false"/>
      <protection locked="true" hidden="false"/>
    </xf>
    <xf numFmtId="165" fontId="17" fillId="19" borderId="0" xfId="0" applyFont="true" applyBorder="false" applyAlignment="true" applyProtection="false">
      <alignment horizontal="general" vertical="bottom" textRotation="0" wrapText="false" indent="0" shrinkToFit="false"/>
      <protection locked="true" hidden="false"/>
    </xf>
    <xf numFmtId="164" fontId="19" fillId="19" borderId="0" xfId="0" applyFont="true" applyBorder="false" applyAlignment="true" applyProtection="false">
      <alignment horizontal="general" vertical="bottom" textRotation="0" wrapText="false" indent="0" shrinkToFit="false"/>
      <protection locked="true" hidden="false"/>
    </xf>
    <xf numFmtId="164" fontId="17" fillId="10" borderId="4" xfId="0" applyFont="true" applyBorder="true" applyAlignment="true" applyProtection="false">
      <alignment horizontal="left" vertical="bottom" textRotation="0" wrapText="false" indent="0" shrinkToFit="false"/>
      <protection locked="true" hidden="false"/>
    </xf>
    <xf numFmtId="164" fontId="17" fillId="10" borderId="4" xfId="0" applyFont="true" applyBorder="true" applyAlignment="true" applyProtection="false">
      <alignment horizontal="general" vertical="bottom" textRotation="0" wrapText="false" indent="0" shrinkToFit="false"/>
      <protection locked="true" hidden="false"/>
    </xf>
    <xf numFmtId="164" fontId="19" fillId="10" borderId="0" xfId="0" applyFont="true" applyBorder="false" applyAlignment="true" applyProtection="false">
      <alignment horizontal="general" vertical="bottom" textRotation="0" wrapText="false" indent="0" shrinkToFit="false"/>
      <protection locked="true" hidden="false"/>
    </xf>
    <xf numFmtId="165" fontId="19" fillId="10" borderId="0" xfId="0" applyFont="true" applyBorder="false" applyAlignment="true" applyProtection="false">
      <alignment horizontal="left" vertical="bottom" textRotation="0" wrapText="false" indent="0" shrinkToFit="false"/>
      <protection locked="true" hidden="false"/>
    </xf>
    <xf numFmtId="165" fontId="19" fillId="10" borderId="0" xfId="0" applyFont="true" applyBorder="false" applyAlignment="true" applyProtection="false">
      <alignment horizontal="left" vertical="bottom" textRotation="0" wrapText="true" indent="0" shrinkToFit="false"/>
      <protection locked="true" hidden="false"/>
    </xf>
    <xf numFmtId="165" fontId="19" fillId="10" borderId="0" xfId="0" applyFont="true" applyBorder="true" applyAlignment="true" applyProtection="false">
      <alignment horizontal="left" vertical="bottom" textRotation="0" wrapText="false" indent="0" shrinkToFit="false"/>
      <protection locked="true" hidden="false"/>
    </xf>
    <xf numFmtId="165" fontId="17" fillId="10" borderId="0" xfId="0" applyFont="true" applyBorder="true" applyAlignment="true" applyProtection="false">
      <alignment horizontal="left" vertical="bottom" textRotation="0" wrapText="true" indent="0" shrinkToFit="false"/>
      <protection locked="true" hidden="false"/>
    </xf>
    <xf numFmtId="165" fontId="19" fillId="10" borderId="0" xfId="0" applyFont="true" applyBorder="true" applyAlignment="true" applyProtection="false">
      <alignment horizontal="left" vertical="bottom" textRotation="0" wrapText="true" indent="0" shrinkToFit="false"/>
      <protection locked="true" hidden="false"/>
    </xf>
    <xf numFmtId="164" fontId="19" fillId="10" borderId="0" xfId="0" applyFont="true" applyBorder="false" applyAlignment="false" applyProtection="false">
      <alignment horizontal="general" vertical="bottom" textRotation="0" wrapText="false" indent="0" shrinkToFit="false"/>
      <protection locked="true" hidden="false"/>
    </xf>
    <xf numFmtId="164" fontId="19" fillId="10" borderId="0" xfId="0" applyFont="true" applyBorder="false" applyAlignment="true" applyProtection="false">
      <alignment horizontal="left" vertical="bottom" textRotation="0" wrapText="false" indent="0" shrinkToFit="false"/>
      <protection locked="true" hidden="false"/>
    </xf>
    <xf numFmtId="169" fontId="19" fillId="10" borderId="0" xfId="0" applyFont="true" applyBorder="false" applyAlignment="true" applyProtection="false">
      <alignment horizontal="left" vertical="bottom" textRotation="0" wrapText="false" indent="0" shrinkToFit="false"/>
      <protection locked="true" hidden="false"/>
    </xf>
    <xf numFmtId="164" fontId="17" fillId="10" borderId="0" xfId="0" applyFont="true" applyBorder="false" applyAlignment="true" applyProtection="false">
      <alignment horizontal="left" vertical="bottom" textRotation="0" wrapText="false" indent="0" shrinkToFit="false"/>
      <protection locked="true" hidden="false"/>
    </xf>
    <xf numFmtId="164" fontId="19" fillId="10" borderId="0" xfId="0" applyFont="true" applyBorder="true" applyAlignment="true" applyProtection="false">
      <alignment horizontal="left" vertical="bottom" textRotation="0" wrapText="false" indent="0" shrinkToFit="false"/>
      <protection locked="true" hidden="false"/>
    </xf>
    <xf numFmtId="169" fontId="19" fillId="9" borderId="0" xfId="0" applyFont="true" applyBorder="false" applyAlignment="true" applyProtection="false">
      <alignment horizontal="left" vertical="bottom" textRotation="0" wrapText="false" indent="0" shrinkToFit="false"/>
      <protection locked="true" hidden="false"/>
    </xf>
    <xf numFmtId="165" fontId="25" fillId="9" borderId="0" xfId="0" applyFont="true" applyBorder="true" applyAlignment="true" applyProtection="false">
      <alignment horizontal="left" vertical="bottom" textRotation="0" wrapText="false" indent="0" shrinkToFit="false"/>
      <protection locked="true" hidden="false"/>
    </xf>
    <xf numFmtId="164" fontId="19" fillId="10" borderId="0" xfId="0" applyFont="true" applyBorder="false" applyAlignment="true" applyProtection="false">
      <alignment horizontal="left" vertical="bottom" textRotation="0" wrapText="true" indent="0" shrinkToFit="false"/>
      <protection locked="true" hidden="false"/>
    </xf>
    <xf numFmtId="164" fontId="19" fillId="10" borderId="0" xfId="0" applyFont="true" applyBorder="true" applyAlignment="true" applyProtection="false">
      <alignment horizontal="left" vertical="bottom" textRotation="0" wrapText="true" indent="0" shrinkToFit="false"/>
      <protection locked="true" hidden="false"/>
    </xf>
    <xf numFmtId="165" fontId="12" fillId="9"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true" applyAlignment="true" applyProtection="false">
      <alignment horizontal="general" vertical="bottom" textRotation="0" wrapText="true" indent="0" shrinkToFit="false"/>
      <protection locked="true" hidden="false"/>
    </xf>
    <xf numFmtId="165" fontId="12" fillId="10" borderId="0" xfId="0" applyFont="true" applyBorder="false" applyAlignment="true" applyProtection="false">
      <alignment horizontal="left" vertical="bottom" textRotation="0" wrapText="false" indent="0" shrinkToFit="false"/>
      <protection locked="true" hidden="false"/>
    </xf>
    <xf numFmtId="168" fontId="12" fillId="10" borderId="0" xfId="0" applyFont="true" applyBorder="true" applyAlignment="true" applyProtection="false">
      <alignment horizontal="general" vertical="bottom" textRotation="0" wrapText="true" indent="0" shrinkToFit="false"/>
      <protection locked="true" hidden="false"/>
    </xf>
    <xf numFmtId="165" fontId="17" fillId="10" borderId="0" xfId="0" applyFont="true" applyBorder="false" applyAlignment="true" applyProtection="false">
      <alignment horizontal="left" vertical="bottom" textRotation="0" wrapText="true" indent="0" shrinkToFit="false"/>
      <protection locked="true" hidden="false"/>
    </xf>
    <xf numFmtId="164" fontId="24" fillId="9" borderId="0" xfId="0" applyFont="true" applyBorder="false" applyAlignment="true" applyProtection="false">
      <alignment horizontal="left" vertical="bottom" textRotation="0" wrapText="true" indent="0" shrinkToFit="false"/>
      <protection locked="true" hidden="false"/>
    </xf>
    <xf numFmtId="164" fontId="24" fillId="9" borderId="0" xfId="0" applyFont="true" applyBorder="fals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left" vertical="bottom" textRotation="0" wrapText="false" indent="0" shrinkToFit="false"/>
      <protection locked="true" hidden="false"/>
    </xf>
    <xf numFmtId="165" fontId="24" fillId="0"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7" fillId="9" borderId="4" xfId="0" applyFont="true" applyBorder="true" applyAlignment="true" applyProtection="false">
      <alignment horizontal="left" vertical="bottom" textRotation="0" wrapText="true" indent="0" shrinkToFit="false"/>
      <protection locked="true" hidden="false"/>
    </xf>
    <xf numFmtId="164" fontId="17" fillId="16" borderId="0" xfId="0" applyFont="true" applyBorder="false" applyAlignment="true" applyProtection="false">
      <alignment horizontal="left" vertical="bottom" textRotation="0" wrapText="true" indent="0" shrinkToFit="false"/>
      <protection locked="true" hidden="false"/>
    </xf>
    <xf numFmtId="164" fontId="17" fillId="16" borderId="0" xfId="0" applyFont="true" applyBorder="true" applyAlignment="true" applyProtection="false">
      <alignment horizontal="left" vertical="bottom" textRotation="0" wrapText="true" indent="0" shrinkToFit="false"/>
      <protection locked="true" hidden="false"/>
    </xf>
    <xf numFmtId="165" fontId="17" fillId="9" borderId="0" xfId="0" applyFont="true" applyBorder="true" applyAlignment="true" applyProtection="false">
      <alignment horizontal="left" vertical="bottom" textRotation="0" wrapText="true" indent="0" shrinkToFit="false"/>
      <protection locked="true" hidden="false"/>
    </xf>
    <xf numFmtId="165" fontId="17" fillId="16" borderId="0" xfId="0" applyFont="true" applyBorder="true" applyAlignment="true" applyProtection="false">
      <alignment horizontal="left" vertical="bottom" textRotation="0" wrapText="true" indent="0" shrinkToFit="false"/>
      <protection locked="true" hidden="false"/>
    </xf>
    <xf numFmtId="169" fontId="17" fillId="9" borderId="0" xfId="0" applyFont="true" applyBorder="false" applyAlignment="true" applyProtection="false">
      <alignment horizontal="left" vertical="bottom" textRotation="0" wrapText="true" indent="0" shrinkToFit="false"/>
      <protection locked="true" hidden="false"/>
    </xf>
    <xf numFmtId="164" fontId="26" fillId="19" borderId="0" xfId="0" applyFont="true" applyBorder="false" applyAlignment="true" applyProtection="false">
      <alignment horizontal="left" vertical="bottom" textRotation="0" wrapText="false" indent="0" shrinkToFit="false"/>
      <protection locked="true" hidden="false"/>
    </xf>
    <xf numFmtId="164" fontId="27" fillId="19" borderId="0" xfId="0" applyFont="true" applyBorder="false" applyAlignment="true" applyProtection="false">
      <alignment horizontal="left" vertical="bottom" textRotation="0" wrapText="false" indent="0" shrinkToFit="false"/>
      <protection locked="true" hidden="false"/>
    </xf>
    <xf numFmtId="165" fontId="27" fillId="19" borderId="0" xfId="0" applyFont="true" applyBorder="false" applyAlignment="true" applyProtection="false">
      <alignment horizontal="left" vertical="bottom" textRotation="0" wrapText="false" indent="0" shrinkToFit="false"/>
      <protection locked="true" hidden="false"/>
    </xf>
    <xf numFmtId="164" fontId="27" fillId="19" borderId="0" xfId="0" applyFont="true" applyBorder="false" applyAlignment="true" applyProtection="false">
      <alignment horizontal="general" vertical="bottom" textRotation="0" wrapText="false" indent="0" shrinkToFit="false"/>
      <protection locked="true" hidden="false"/>
    </xf>
    <xf numFmtId="164" fontId="27" fillId="9" borderId="4" xfId="0" applyFont="true" applyBorder="true" applyAlignment="true" applyProtection="false">
      <alignment horizontal="left" vertical="bottom" textRotation="0" wrapText="false" indent="0" shrinkToFit="false"/>
      <protection locked="true" hidden="false"/>
    </xf>
    <xf numFmtId="165" fontId="27" fillId="9" borderId="4" xfId="0" applyFont="true" applyBorder="true" applyAlignment="true" applyProtection="false">
      <alignment horizontal="left" vertical="bottom" textRotation="0" wrapText="false" indent="0" shrinkToFit="false"/>
      <protection locked="true" hidden="false"/>
    </xf>
    <xf numFmtId="164" fontId="27" fillId="9" borderId="4" xfId="0" applyFont="true" applyBorder="true" applyAlignment="true" applyProtection="false">
      <alignment horizontal="general" vertical="bottom" textRotation="0" wrapText="false" indent="0" shrinkToFit="false"/>
      <protection locked="true" hidden="false"/>
    </xf>
    <xf numFmtId="164" fontId="27" fillId="10" borderId="0" xfId="0" applyFont="true" applyBorder="false" applyAlignment="true" applyProtection="false">
      <alignment horizontal="left" vertical="bottom" textRotation="0" wrapText="false" indent="0" shrinkToFit="false"/>
      <protection locked="true" hidden="false"/>
    </xf>
    <xf numFmtId="165" fontId="27" fillId="10" borderId="0" xfId="0" applyFont="true" applyBorder="false" applyAlignment="true" applyProtection="false">
      <alignment horizontal="left" vertical="bottom" textRotation="0" wrapText="false" indent="0" shrinkToFit="false"/>
      <protection locked="true" hidden="false"/>
    </xf>
    <xf numFmtId="164" fontId="28" fillId="10" borderId="0" xfId="0" applyFont="true" applyBorder="true" applyAlignment="true" applyProtection="false">
      <alignment horizontal="left" vertical="bottom" textRotation="0" wrapText="false" indent="0" shrinkToFit="false"/>
      <protection locked="true" hidden="false"/>
    </xf>
    <xf numFmtId="164" fontId="27" fillId="9" borderId="0" xfId="0" applyFont="true" applyBorder="false" applyAlignment="true" applyProtection="false">
      <alignment horizontal="left" vertical="bottom" textRotation="0" wrapText="false" indent="0" shrinkToFit="false"/>
      <protection locked="true" hidden="false"/>
    </xf>
    <xf numFmtId="165" fontId="27" fillId="9" borderId="0" xfId="0" applyFont="true" applyBorder="false" applyAlignment="true" applyProtection="false">
      <alignment horizontal="left" vertical="bottom" textRotation="0" wrapText="false" indent="0" shrinkToFit="false"/>
      <protection locked="true" hidden="false"/>
    </xf>
    <xf numFmtId="164" fontId="28" fillId="9" borderId="0" xfId="0" applyFont="true" applyBorder="true" applyAlignment="true" applyProtection="false">
      <alignment horizontal="left" vertical="bottom" textRotation="0" wrapText="false" indent="0" shrinkToFit="false"/>
      <protection locked="true" hidden="false"/>
    </xf>
    <xf numFmtId="165" fontId="27" fillId="9" borderId="0" xfId="0" applyFont="true" applyBorder="false" applyAlignment="true" applyProtection="false">
      <alignment horizontal="left" vertical="bottom" textRotation="0" wrapText="true" indent="0" shrinkToFit="false"/>
      <protection locked="true" hidden="false"/>
    </xf>
    <xf numFmtId="164" fontId="27" fillId="9" borderId="0" xfId="0" applyFont="true" applyBorder="true" applyAlignment="true" applyProtection="false">
      <alignment horizontal="left" vertical="bottom" textRotation="0" wrapText="false" indent="0" shrinkToFit="false"/>
      <protection locked="true" hidden="false"/>
    </xf>
    <xf numFmtId="165" fontId="27" fillId="10" borderId="0" xfId="0" applyFont="true" applyBorder="false" applyAlignment="true" applyProtection="false">
      <alignment horizontal="left" vertical="bottom" textRotation="0" wrapText="true" indent="0" shrinkToFit="false"/>
      <protection locked="true" hidden="false"/>
    </xf>
    <xf numFmtId="164" fontId="27" fillId="10" borderId="0" xfId="0" applyFont="true" applyBorder="true" applyAlignment="true" applyProtection="false">
      <alignment horizontal="left" vertical="bottom" textRotation="0" wrapText="false" indent="0" shrinkToFit="false"/>
      <protection locked="true" hidden="false"/>
    </xf>
    <xf numFmtId="164" fontId="27" fillId="9" borderId="0" xfId="0" applyFont="true" applyBorder="true" applyAlignment="true" applyProtection="false">
      <alignment horizontal="left" vertical="bottom" textRotation="0" wrapText="true" indent="0" shrinkToFit="false"/>
      <protection locked="true" hidden="false"/>
    </xf>
    <xf numFmtId="164" fontId="27" fillId="10" borderId="0" xfId="0" applyFont="true" applyBorder="true" applyAlignment="true" applyProtection="false">
      <alignment horizontal="left" vertical="bottom" textRotation="0" wrapText="true" indent="0" shrinkToFit="false"/>
      <protection locked="true" hidden="false"/>
    </xf>
    <xf numFmtId="164" fontId="28" fillId="9" borderId="0" xfId="0" applyFont="true" applyBorder="true" applyAlignment="true" applyProtection="false">
      <alignment horizontal="left" vertical="bottom" textRotation="0" wrapText="true" indent="0" shrinkToFit="false"/>
      <protection locked="true" hidden="false"/>
    </xf>
    <xf numFmtId="169" fontId="27" fillId="10" borderId="0" xfId="0" applyFont="true" applyBorder="false" applyAlignment="true" applyProtection="false">
      <alignment horizontal="left" vertical="bottom" textRotation="0" wrapText="false" indent="0" shrinkToFit="false"/>
      <protection locked="true" hidden="false"/>
    </xf>
    <xf numFmtId="164" fontId="27" fillId="9" borderId="0" xfId="0" applyFont="true" applyBorder="false" applyAlignment="true" applyProtection="false">
      <alignment horizontal="left" vertical="bottom" textRotation="0" wrapText="true" indent="0" shrinkToFit="false"/>
      <protection locked="true" hidden="false"/>
    </xf>
    <xf numFmtId="164" fontId="28" fillId="9" borderId="0" xfId="0" applyFont="true" applyBorder="true" applyAlignment="true" applyProtection="false">
      <alignment horizontal="left" vertical="top" textRotation="0" wrapText="true" indent="0" shrinkToFit="false"/>
      <protection locked="true" hidden="false"/>
    </xf>
    <xf numFmtId="164" fontId="27" fillId="10" borderId="0" xfId="0" applyFont="true" applyBorder="false" applyAlignment="true" applyProtection="false">
      <alignment horizontal="left" vertical="bottom" textRotation="0" wrapText="true" indent="0" shrinkToFit="false"/>
      <protection locked="true" hidden="false"/>
    </xf>
    <xf numFmtId="164" fontId="28" fillId="10" borderId="0" xfId="0" applyFont="true" applyBorder="false" applyAlignment="false" applyProtection="false">
      <alignment horizontal="general" vertical="bottom" textRotation="0" wrapText="false" indent="0" shrinkToFit="false"/>
      <protection locked="true" hidden="false"/>
    </xf>
    <xf numFmtId="164" fontId="28" fillId="9" borderId="0" xfId="0" applyFont="true" applyBorder="false" applyAlignment="false" applyProtection="false">
      <alignment horizontal="general" vertical="bottom" textRotation="0" wrapText="false" indent="0" shrinkToFit="false"/>
      <protection locked="true" hidden="false"/>
    </xf>
    <xf numFmtId="164" fontId="28" fillId="10" borderId="0" xfId="0" applyFont="true" applyBorder="true" applyAlignment="true" applyProtection="false">
      <alignment horizontal="left" vertical="bottom" textRotation="0" wrapText="true" indent="0" shrinkToFit="false"/>
      <protection locked="true" hidden="false"/>
    </xf>
    <xf numFmtId="169" fontId="27" fillId="10" borderId="0" xfId="0" applyFont="true" applyBorder="false" applyAlignment="true" applyProtection="false">
      <alignment horizontal="left" vertical="bottom" textRotation="0" wrapText="true" indent="0" shrinkToFit="false"/>
      <protection locked="true" hidden="false"/>
    </xf>
    <xf numFmtId="164" fontId="27" fillId="10" borderId="0" xfId="0" applyFont="true" applyBorder="true" applyAlignment="true" applyProtection="false">
      <alignment horizontal="left" vertical="top" textRotation="0" wrapText="true" indent="0" shrinkToFit="false"/>
      <protection locked="true" hidden="false"/>
    </xf>
    <xf numFmtId="169" fontId="27" fillId="9" borderId="0" xfId="0" applyFont="true" applyBorder="false" applyAlignment="true" applyProtection="false">
      <alignment horizontal="left" vertical="bottom" textRotation="0" wrapText="true" indent="0" shrinkToFit="false"/>
      <protection locked="true" hidden="false"/>
    </xf>
    <xf numFmtId="164" fontId="27" fillId="9" borderId="0" xfId="0" applyFont="true" applyBorder="true" applyAlignment="true" applyProtection="false">
      <alignment horizontal="left" vertical="top" textRotation="0" wrapText="false" indent="0" shrinkToFit="false"/>
      <protection locked="true" hidden="false"/>
    </xf>
    <xf numFmtId="165" fontId="27" fillId="9" borderId="0" xfId="0" applyFont="true" applyBorder="true" applyAlignment="true" applyProtection="false">
      <alignment horizontal="left" vertical="bottom" textRotation="0" wrapText="true" indent="0" shrinkToFit="false"/>
      <protection locked="true" hidden="false"/>
    </xf>
    <xf numFmtId="164" fontId="28" fillId="10" borderId="0" xfId="0" applyFont="true" applyBorder="false" applyAlignment="true" applyProtection="false">
      <alignment horizontal="left" vertical="bottom" textRotation="0" wrapText="false" indent="0" shrinkToFit="false"/>
      <protection locked="true" hidden="false"/>
    </xf>
    <xf numFmtId="164" fontId="28" fillId="9" borderId="0" xfId="0" applyFont="true" applyBorder="false" applyAlignment="true" applyProtection="false">
      <alignment horizontal="left" vertical="bottom" textRotation="0" wrapText="false" indent="0" shrinkToFit="false"/>
      <protection locked="true" hidden="false"/>
    </xf>
    <xf numFmtId="165" fontId="27" fillId="10" borderId="0" xfId="0" applyFont="true" applyBorder="false" applyAlignment="true" applyProtection="false">
      <alignment horizontal="left" vertical="top" textRotation="0" wrapText="true" indent="0" shrinkToFit="false"/>
      <protection locked="true" hidden="false"/>
    </xf>
    <xf numFmtId="165" fontId="29" fillId="10" borderId="0" xfId="0" applyFont="true" applyBorder="false" applyAlignment="true" applyProtection="false">
      <alignment horizontal="left" vertical="bottom" textRotation="0" wrapText="false" indent="0" shrinkToFit="false"/>
      <protection locked="true" hidden="false"/>
    </xf>
    <xf numFmtId="168" fontId="29" fillId="10" borderId="0" xfId="0" applyFont="true" applyBorder="true" applyAlignment="true" applyProtection="false">
      <alignment horizontal="left" vertical="bottom" textRotation="0" wrapText="true" indent="0" shrinkToFit="false"/>
      <protection locked="true" hidden="false"/>
    </xf>
    <xf numFmtId="165" fontId="27" fillId="9" borderId="0" xfId="0" applyFont="true" applyBorder="false" applyAlignment="true" applyProtection="false">
      <alignment horizontal="left" vertical="top" textRotation="0" wrapText="true" indent="0" shrinkToFit="false"/>
      <protection locked="true" hidden="false"/>
    </xf>
    <xf numFmtId="165" fontId="29" fillId="9" borderId="0" xfId="0" applyFont="true" applyBorder="false" applyAlignment="true" applyProtection="false">
      <alignment horizontal="left" vertical="bottom" textRotation="0" wrapText="false" indent="0" shrinkToFit="false"/>
      <protection locked="true" hidden="false"/>
    </xf>
    <xf numFmtId="164" fontId="27" fillId="10" borderId="4" xfId="0" applyFont="true" applyBorder="true" applyAlignment="true" applyProtection="false">
      <alignment horizontal="general" vertical="bottom" textRotation="0" wrapText="false" indent="0" shrinkToFit="false"/>
      <protection locked="true" hidden="false"/>
    </xf>
    <xf numFmtId="165" fontId="27" fillId="10" borderId="4"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27" fillId="9" borderId="0" xfId="0" applyFont="true" applyBorder="false" applyAlignment="true" applyProtection="false">
      <alignment horizontal="general" vertical="bottom" textRotation="0" wrapText="false" indent="0" shrinkToFit="false"/>
      <protection locked="true" hidden="false"/>
    </xf>
    <xf numFmtId="165" fontId="27" fillId="9" borderId="0" xfId="0" applyFont="true" applyBorder="false" applyAlignment="true" applyProtection="false">
      <alignment horizontal="general" vertical="bottom" textRotation="0" wrapText="false" indent="0" shrinkToFit="false"/>
      <protection locked="true" hidden="false"/>
    </xf>
    <xf numFmtId="164" fontId="28" fillId="9" borderId="0" xfId="0" applyFont="true" applyBorder="true" applyAlignment="true" applyProtection="false">
      <alignment horizontal="general" vertical="bottom" textRotation="0" wrapText="false" indent="0" shrinkToFit="false"/>
      <protection locked="true" hidden="false"/>
    </xf>
    <xf numFmtId="164" fontId="27" fillId="10" borderId="0" xfId="0" applyFont="true" applyBorder="false" applyAlignment="true" applyProtection="false">
      <alignment horizontal="general" vertical="bottom" textRotation="0" wrapText="false" indent="0" shrinkToFit="false"/>
      <protection locked="true" hidden="false"/>
    </xf>
    <xf numFmtId="165" fontId="27" fillId="10" borderId="0" xfId="0" applyFont="true" applyBorder="false" applyAlignment="true" applyProtection="false">
      <alignment horizontal="general" vertical="bottom" textRotation="0" wrapText="false" indent="0" shrinkToFit="false"/>
      <protection locked="true" hidden="false"/>
    </xf>
    <xf numFmtId="164" fontId="28" fillId="10" borderId="0" xfId="0" applyFont="true" applyBorder="true" applyAlignment="true" applyProtection="false">
      <alignment horizontal="general" vertical="bottom" textRotation="0" wrapText="false" indent="0" shrinkToFit="false"/>
      <protection locked="true" hidden="false"/>
    </xf>
    <xf numFmtId="165" fontId="27" fillId="9" borderId="0" xfId="0" applyFont="true" applyBorder="true" applyAlignment="true" applyProtection="false">
      <alignment horizontal="general" vertical="bottom" textRotation="0" wrapText="true" indent="0" shrinkToFit="false"/>
      <protection locked="true" hidden="false"/>
    </xf>
    <xf numFmtId="164" fontId="27" fillId="9" borderId="0" xfId="0" applyFont="true" applyBorder="true" applyAlignment="true" applyProtection="false">
      <alignment horizontal="general" vertical="bottom" textRotation="0" wrapText="true" indent="0" shrinkToFit="false"/>
      <protection locked="true" hidden="false"/>
    </xf>
    <xf numFmtId="164" fontId="27" fillId="10" borderId="0" xfId="0" applyFont="true" applyBorder="false" applyAlignment="true" applyProtection="false">
      <alignment horizontal="general" vertical="bottom" textRotation="0" wrapText="true" indent="0" shrinkToFit="false"/>
      <protection locked="true" hidden="false"/>
    </xf>
    <xf numFmtId="164" fontId="27" fillId="10" borderId="0" xfId="0" applyFont="true" applyBorder="true" applyAlignment="true" applyProtection="false">
      <alignment horizontal="general" vertical="top" textRotation="0" wrapText="true" indent="0" shrinkToFit="false"/>
      <protection locked="true" hidden="false"/>
    </xf>
    <xf numFmtId="164" fontId="27" fillId="9" borderId="0" xfId="0" applyFont="true" applyBorder="false" applyAlignment="true" applyProtection="false">
      <alignment horizontal="general" vertical="bottom" textRotation="0" wrapText="true" indent="0" shrinkToFit="false"/>
      <protection locked="true" hidden="false"/>
    </xf>
    <xf numFmtId="164" fontId="16" fillId="17" borderId="0" xfId="0" applyFont="true" applyBorder="false" applyAlignment="true" applyProtection="false">
      <alignment horizontal="left" vertical="bottom" textRotation="0" wrapText="false" indent="0" shrinkToFit="false"/>
      <protection locked="true" hidden="false"/>
    </xf>
    <xf numFmtId="164" fontId="17" fillId="17" borderId="0" xfId="0" applyFont="true" applyBorder="false" applyAlignment="true" applyProtection="false">
      <alignment horizontal="left" vertical="bottom" textRotation="0" wrapText="false" indent="0" shrinkToFit="false"/>
      <protection locked="true" hidden="false"/>
    </xf>
    <xf numFmtId="164" fontId="17" fillId="18" borderId="4" xfId="0" applyFont="true" applyBorder="true" applyAlignment="true" applyProtection="false">
      <alignment horizontal="left" vertical="bottom" textRotation="0" wrapText="true" indent="0" shrinkToFit="false"/>
      <protection locked="true" hidden="false"/>
    </xf>
    <xf numFmtId="164" fontId="17" fillId="18" borderId="0" xfId="0" applyFont="true" applyBorder="false" applyAlignment="true" applyProtection="false">
      <alignment horizontal="left" vertical="bottom" textRotation="0" wrapText="true" indent="0" shrinkToFit="false"/>
      <protection locked="true" hidden="false"/>
    </xf>
    <xf numFmtId="164" fontId="17" fillId="18" borderId="0" xfId="0" applyFont="true" applyBorder="true" applyAlignment="true" applyProtection="false">
      <alignment horizontal="left" vertical="bottom" textRotation="0" wrapText="true" indent="0" shrinkToFit="false"/>
      <protection locked="true" hidden="false"/>
    </xf>
    <xf numFmtId="169" fontId="17" fillId="18" borderId="0" xfId="0" applyFont="true" applyBorder="false" applyAlignment="true" applyProtection="false">
      <alignment horizontal="left" vertical="bottom" textRotation="0" wrapText="false" indent="0" shrinkToFit="false"/>
      <protection locked="true" hidden="false"/>
    </xf>
    <xf numFmtId="169" fontId="17" fillId="9" borderId="0" xfId="0" applyFont="true" applyBorder="false" applyAlignment="true" applyProtection="false">
      <alignment horizontal="left" vertical="bottom" textRotation="0" wrapText="false" indent="0" shrinkToFit="false"/>
      <protection locked="true" hidden="false"/>
    </xf>
    <xf numFmtId="170" fontId="17" fillId="18" borderId="0" xfId="0" applyFont="true" applyBorder="false" applyAlignment="true" applyProtection="false">
      <alignment horizontal="left" vertical="bottom" textRotation="0" wrapText="false" indent="0" shrinkToFit="false"/>
      <protection locked="true" hidden="false"/>
    </xf>
    <xf numFmtId="164" fontId="17" fillId="18" borderId="0" xfId="0" applyFont="true" applyBorder="true" applyAlignment="true" applyProtection="false">
      <alignment horizontal="left" vertical="bottom" textRotation="0" wrapText="false" indent="0" shrinkToFit="false"/>
      <protection locked="true" hidden="false"/>
    </xf>
    <xf numFmtId="170" fontId="17" fillId="9"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6" fillId="11" borderId="0" xfId="0" applyFont="true" applyBorder="false" applyAlignment="true" applyProtection="false">
      <alignment horizontal="left" vertical="bottom" textRotation="0" wrapText="false" indent="0" shrinkToFit="false"/>
      <protection locked="true" hidden="false"/>
    </xf>
    <xf numFmtId="165" fontId="19" fillId="11" borderId="0" xfId="0" applyFont="true" applyBorder="false" applyAlignment="true" applyProtection="false">
      <alignment horizontal="left" vertical="bottom" textRotation="0" wrapText="false" indent="0" shrinkToFit="false"/>
      <protection locked="true" hidden="false"/>
    </xf>
    <xf numFmtId="165" fontId="19" fillId="12" borderId="4" xfId="0" applyFont="true" applyBorder="true" applyAlignment="true" applyProtection="false">
      <alignment horizontal="left" vertical="bottom" textRotation="0" wrapText="false" indent="0" shrinkToFit="false"/>
      <protection locked="true" hidden="false"/>
    </xf>
    <xf numFmtId="165" fontId="19" fillId="12" borderId="0" xfId="0" applyFont="true" applyBorder="false" applyAlignment="true" applyProtection="false">
      <alignment horizontal="left" vertical="bottom" textRotation="0" wrapText="false" indent="0" shrinkToFit="false"/>
      <protection locked="true" hidden="false"/>
    </xf>
    <xf numFmtId="165" fontId="19" fillId="12" borderId="0" xfId="0" applyFont="true" applyBorder="false" applyAlignment="true" applyProtection="false">
      <alignment horizontal="left" vertical="bottom" textRotation="0" wrapText="true" indent="0" shrinkToFit="false"/>
      <protection locked="true" hidden="false"/>
    </xf>
    <xf numFmtId="165" fontId="19" fillId="12" borderId="0" xfId="0" applyFont="true" applyBorder="true" applyAlignment="true" applyProtection="false">
      <alignment horizontal="left" vertical="bottom" textRotation="0" wrapText="false" indent="0" shrinkToFit="false"/>
      <protection locked="true" hidden="false"/>
    </xf>
    <xf numFmtId="165" fontId="19" fillId="12" borderId="0" xfId="0" applyFont="true" applyBorder="true" applyAlignment="true" applyProtection="false">
      <alignment horizontal="left" vertical="bottom" textRotation="0" wrapText="true" indent="0" shrinkToFit="false"/>
      <protection locked="true" hidden="false"/>
    </xf>
    <xf numFmtId="164" fontId="19" fillId="12" borderId="0" xfId="0" applyFont="true" applyBorder="false" applyAlignment="true" applyProtection="false">
      <alignment horizontal="left" vertical="bottom" textRotation="0" wrapText="false" indent="0" shrinkToFit="false"/>
      <protection locked="true" hidden="false"/>
    </xf>
    <xf numFmtId="165" fontId="17" fillId="12" borderId="0" xfId="0" applyFont="true" applyBorder="false" applyAlignment="true" applyProtection="false">
      <alignment horizontal="general" vertical="bottom" textRotation="0" wrapText="false" indent="0" shrinkToFit="false"/>
      <protection locked="true" hidden="false"/>
    </xf>
    <xf numFmtId="164" fontId="26" fillId="13" borderId="0" xfId="0" applyFont="true" applyBorder="false" applyAlignment="true" applyProtection="false">
      <alignment horizontal="general" vertical="bottom" textRotation="0" wrapText="false" indent="0" shrinkToFit="false"/>
      <protection locked="true" hidden="false"/>
    </xf>
    <xf numFmtId="164" fontId="27" fillId="13" borderId="0" xfId="0" applyFont="true" applyBorder="false" applyAlignment="true" applyProtection="false">
      <alignment horizontal="general" vertical="bottom" textRotation="0" wrapText="false" indent="0" shrinkToFit="false"/>
      <protection locked="true" hidden="false"/>
    </xf>
    <xf numFmtId="165" fontId="27" fillId="13" borderId="0" xfId="0" applyFont="true" applyBorder="false" applyAlignment="true" applyProtection="false">
      <alignment horizontal="general" vertical="bottom" textRotation="0" wrapText="false" indent="0" shrinkToFit="false"/>
      <protection locked="true" hidden="false"/>
    </xf>
    <xf numFmtId="165" fontId="27" fillId="9" borderId="4" xfId="0" applyFont="true" applyBorder="true" applyAlignment="true" applyProtection="false">
      <alignment horizontal="general" vertical="bottom" textRotation="0" wrapText="false" indent="0" shrinkToFit="false"/>
      <protection locked="true" hidden="false"/>
    </xf>
    <xf numFmtId="164" fontId="27" fillId="14" borderId="0" xfId="0" applyFont="true" applyBorder="false" applyAlignment="true" applyProtection="false">
      <alignment horizontal="general" vertical="bottom" textRotation="0" wrapText="false" indent="0" shrinkToFit="false"/>
      <protection locked="true" hidden="false"/>
    </xf>
    <xf numFmtId="164" fontId="27" fillId="14" borderId="0" xfId="0" applyFont="true" applyBorder="false" applyAlignment="true" applyProtection="false">
      <alignment horizontal="left" vertical="bottom" textRotation="0" wrapText="false" indent="0" shrinkToFit="false"/>
      <protection locked="true" hidden="false"/>
    </xf>
    <xf numFmtId="165" fontId="27" fillId="14" borderId="0" xfId="0" applyFont="true" applyBorder="false" applyAlignment="true" applyProtection="false">
      <alignment horizontal="left" vertical="bottom" textRotation="0" wrapText="false" indent="0" shrinkToFit="false"/>
      <protection locked="true" hidden="false"/>
    </xf>
    <xf numFmtId="164" fontId="27" fillId="14" borderId="0" xfId="0" applyFont="true" applyBorder="false" applyAlignment="true" applyProtection="false">
      <alignment horizontal="left" vertical="bottom" textRotation="0" wrapText="true" indent="0" shrinkToFit="false"/>
      <protection locked="true" hidden="false"/>
    </xf>
    <xf numFmtId="164" fontId="27" fillId="14" borderId="0" xfId="0" applyFont="true" applyBorder="true" applyAlignment="true" applyProtection="false">
      <alignment horizontal="left" vertical="bottom" textRotation="0" wrapText="true" indent="0" shrinkToFit="false"/>
      <protection locked="true" hidden="false"/>
    </xf>
    <xf numFmtId="165" fontId="27" fillId="14"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false" applyProtection="false">
      <alignment horizontal="general" vertical="bottom" textRotation="0" wrapText="false" indent="0" shrinkToFit="false"/>
      <protection locked="true" hidden="false"/>
    </xf>
    <xf numFmtId="164" fontId="19" fillId="14" borderId="0" xfId="0" applyFont="true" applyBorder="true" applyAlignment="true" applyProtection="false">
      <alignment horizontal="general" vertical="bottom" textRotation="0" wrapText="false" indent="0" shrinkToFit="false"/>
      <protection locked="true" hidden="false"/>
    </xf>
    <xf numFmtId="164" fontId="19" fillId="14" borderId="0" xfId="0" applyFont="true" applyBorder="true" applyAlignment="true" applyProtection="false">
      <alignment horizontal="general" vertical="bottom" textRotation="0" wrapText="true" indent="0" shrinkToFit="false"/>
      <protection locked="true" hidden="false"/>
    </xf>
    <xf numFmtId="165" fontId="26" fillId="10" borderId="4" xfId="0" applyFont="true" applyBorder="true" applyAlignment="true" applyProtection="false">
      <alignment horizontal="general" vertical="bottom" textRotation="0" wrapText="false" indent="0" shrinkToFit="false"/>
      <protection locked="true" hidden="false"/>
    </xf>
    <xf numFmtId="165" fontId="30" fillId="10" borderId="4" xfId="0" applyFont="true" applyBorder="true" applyAlignment="true" applyProtection="false">
      <alignment horizontal="general" vertical="bottom" textRotation="0" wrapText="false" indent="0" shrinkToFit="false"/>
      <protection locked="true" hidden="false"/>
    </xf>
    <xf numFmtId="165" fontId="26" fillId="9" borderId="5" xfId="0" applyFont="true" applyBorder="true" applyAlignment="true" applyProtection="false">
      <alignment horizontal="general" vertical="bottom" textRotation="0" wrapText="true" indent="0" shrinkToFit="false"/>
      <protection locked="true" hidden="false"/>
    </xf>
    <xf numFmtId="164" fontId="27" fillId="9" borderId="2" xfId="0" applyFont="true" applyBorder="true" applyAlignment="true" applyProtection="false">
      <alignment horizontal="general" vertical="bottom" textRotation="0" wrapText="true" indent="0" shrinkToFit="false"/>
      <protection locked="true" hidden="false"/>
    </xf>
    <xf numFmtId="165" fontId="27" fillId="9" borderId="6" xfId="0" applyFont="true" applyBorder="true" applyAlignment="true" applyProtection="false">
      <alignment horizontal="general" vertical="bottom" textRotation="0" wrapText="true" indent="0" shrinkToFit="false"/>
      <protection locked="true" hidden="false"/>
    </xf>
    <xf numFmtId="164" fontId="27" fillId="9" borderId="6" xfId="0" applyFont="true" applyBorder="true" applyAlignment="true" applyProtection="false">
      <alignment horizontal="general" vertical="bottom" textRotation="0" wrapText="true" indent="0" shrinkToFit="false"/>
      <protection locked="true" hidden="false"/>
    </xf>
    <xf numFmtId="165" fontId="27" fillId="9" borderId="7" xfId="0" applyFont="true" applyBorder="true" applyAlignment="true" applyProtection="false">
      <alignment horizontal="general" vertical="bottom" textRotation="0" wrapText="false" indent="0" shrinkToFit="false"/>
      <protection locked="true" hidden="false"/>
    </xf>
    <xf numFmtId="165" fontId="27" fillId="10" borderId="8" xfId="0" applyFont="true" applyBorder="true" applyAlignment="true" applyProtection="false">
      <alignment horizontal="general" vertical="bottom" textRotation="0" wrapText="true" indent="0" shrinkToFit="false"/>
      <protection locked="true" hidden="false"/>
    </xf>
    <xf numFmtId="164" fontId="27" fillId="10" borderId="9" xfId="0" applyFont="true" applyBorder="true" applyAlignment="true" applyProtection="false">
      <alignment horizontal="right" vertical="bottom" textRotation="0" wrapText="false" indent="0" shrinkToFit="false"/>
      <protection locked="true" hidden="false"/>
    </xf>
    <xf numFmtId="164" fontId="27" fillId="10" borderId="0" xfId="0" applyFont="true" applyBorder="false" applyAlignment="true" applyProtection="false">
      <alignment horizontal="right" vertical="bottom" textRotation="0" wrapText="false" indent="0" shrinkToFit="false"/>
      <protection locked="true" hidden="false"/>
    </xf>
    <xf numFmtId="165" fontId="27" fillId="10" borderId="0" xfId="0" applyFont="true" applyBorder="true" applyAlignment="true" applyProtection="false">
      <alignment horizontal="general" vertical="bottom" textRotation="0" wrapText="false" indent="0" shrinkToFit="false"/>
      <protection locked="true" hidden="false"/>
    </xf>
    <xf numFmtId="165" fontId="27" fillId="10" borderId="10" xfId="0" applyFont="true" applyBorder="true" applyAlignment="true" applyProtection="false">
      <alignment horizontal="general" vertical="bottom" textRotation="0" wrapText="true" indent="0" shrinkToFit="false"/>
      <protection locked="true" hidden="false"/>
    </xf>
    <xf numFmtId="165" fontId="27" fillId="9" borderId="8" xfId="0" applyFont="true" applyBorder="true" applyAlignment="true" applyProtection="false">
      <alignment horizontal="general" vertical="bottom" textRotation="0" wrapText="true" indent="0" shrinkToFit="false"/>
      <protection locked="true" hidden="false"/>
    </xf>
    <xf numFmtId="168" fontId="27" fillId="9" borderId="9" xfId="0" applyFont="true" applyBorder="true" applyAlignment="true" applyProtection="false">
      <alignment horizontal="right" vertical="bottom" textRotation="0" wrapText="false" indent="0" shrinkToFit="false"/>
      <protection locked="true" hidden="false"/>
    </xf>
    <xf numFmtId="168" fontId="27" fillId="9" borderId="0" xfId="0" applyFont="true" applyBorder="false" applyAlignment="true" applyProtection="false">
      <alignment horizontal="right"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true" indent="0" shrinkToFit="false"/>
      <protection locked="true" hidden="false"/>
    </xf>
    <xf numFmtId="171" fontId="27" fillId="10" borderId="9" xfId="0" applyFont="true" applyBorder="true" applyAlignment="true" applyProtection="false">
      <alignment horizontal="right" vertical="bottom" textRotation="0" wrapText="false" indent="0" shrinkToFit="false"/>
      <protection locked="true" hidden="false"/>
    </xf>
    <xf numFmtId="171" fontId="27" fillId="10" borderId="0" xfId="0" applyFont="true" applyBorder="false" applyAlignment="true" applyProtection="false">
      <alignment horizontal="right" vertical="bottom" textRotation="0" wrapText="false" indent="0" shrinkToFit="false"/>
      <protection locked="true" hidden="false"/>
    </xf>
    <xf numFmtId="165" fontId="27" fillId="10" borderId="0" xfId="0" applyFont="true" applyBorder="true" applyAlignment="true" applyProtection="false">
      <alignment horizontal="general" vertical="bottom" textRotation="0" wrapText="true" indent="0" shrinkToFit="false"/>
      <protection locked="true" hidden="false"/>
    </xf>
    <xf numFmtId="165" fontId="27" fillId="9" borderId="8" xfId="0" applyFont="true" applyBorder="true" applyAlignment="true" applyProtection="false">
      <alignment horizontal="general" vertical="bottom" textRotation="0" wrapText="false" indent="0" shrinkToFit="false"/>
      <protection locked="true" hidden="false"/>
    </xf>
    <xf numFmtId="171" fontId="27" fillId="9" borderId="9" xfId="0" applyFont="true" applyBorder="true" applyAlignment="true" applyProtection="false">
      <alignment horizontal="right" vertical="bottom" textRotation="0" wrapText="false" indent="0" shrinkToFit="false"/>
      <protection locked="true" hidden="false"/>
    </xf>
    <xf numFmtId="172" fontId="27" fillId="9" borderId="0" xfId="0" applyFont="true" applyBorder="false" applyAlignment="true" applyProtection="false">
      <alignment horizontal="right" vertical="bottom" textRotation="0" wrapText="false" indent="0" shrinkToFit="false"/>
      <protection locked="true" hidden="false"/>
    </xf>
    <xf numFmtId="171" fontId="27" fillId="9" borderId="0" xfId="0" applyFont="true" applyBorder="false" applyAlignment="true" applyProtection="false">
      <alignment horizontal="right"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5" fontId="27" fillId="10" borderId="8" xfId="0" applyFont="true" applyBorder="true" applyAlignment="true" applyProtection="false">
      <alignment horizontal="general" vertical="bottom" textRotation="0" wrapText="false" indent="0" shrinkToFit="false"/>
      <protection locked="true" hidden="false"/>
    </xf>
    <xf numFmtId="165" fontId="27" fillId="10" borderId="10" xfId="0" applyFont="true" applyBorder="true" applyAlignment="true" applyProtection="false">
      <alignment horizontal="general" vertical="bottom" textRotation="0" wrapText="false" indent="0" shrinkToFit="false"/>
      <protection locked="true" hidden="false"/>
    </xf>
    <xf numFmtId="173" fontId="27" fillId="9" borderId="0" xfId="0" applyFont="true" applyBorder="false" applyAlignment="true" applyProtection="false">
      <alignment horizontal="right" vertical="bottom" textRotation="0" wrapText="false" indent="0" shrinkToFit="false"/>
      <protection locked="true" hidden="false"/>
    </xf>
    <xf numFmtId="164" fontId="27" fillId="10" borderId="5" xfId="0" applyFont="true" applyBorder="true" applyAlignment="true" applyProtection="false">
      <alignment horizontal="general" vertical="bottom" textRotation="0" wrapText="false" indent="0" shrinkToFit="false"/>
      <protection locked="true" hidden="false"/>
    </xf>
    <xf numFmtId="171" fontId="27" fillId="10" borderId="11" xfId="0" applyFont="true" applyBorder="true" applyAlignment="true" applyProtection="false">
      <alignment horizontal="right" vertical="bottom" textRotation="0" wrapText="false" indent="0" shrinkToFit="false"/>
      <protection locked="true" hidden="false"/>
    </xf>
    <xf numFmtId="171" fontId="27" fillId="10" borderId="4" xfId="0" applyFont="true" applyBorder="true" applyAlignment="true" applyProtection="false">
      <alignment horizontal="right" vertical="bottom" textRotation="0" wrapText="false" indent="0" shrinkToFit="false"/>
      <protection locked="true" hidden="false"/>
    </xf>
    <xf numFmtId="164" fontId="27" fillId="10" borderId="4" xfId="0" applyFont="true" applyBorder="true" applyAlignment="true" applyProtection="false">
      <alignment horizontal="general" vertical="bottom" textRotation="0" wrapText="true" indent="0" shrinkToFit="false"/>
      <protection locked="true" hidden="false"/>
    </xf>
    <xf numFmtId="164" fontId="27" fillId="10" borderId="12" xfId="0" applyFont="true" applyBorder="true" applyAlignment="true" applyProtection="false">
      <alignment horizontal="general" vertical="bottom" textRotation="0" wrapText="false" indent="0" shrinkToFit="false"/>
      <protection locked="true" hidden="false"/>
    </xf>
    <xf numFmtId="164" fontId="20" fillId="12" borderId="0" xfId="0" applyFont="true" applyBorder="true" applyAlignment="true" applyProtection="false">
      <alignment horizontal="left" vertical="bottom" textRotation="0" wrapText="true" indent="0" shrinkToFit="false"/>
      <protection locked="true" hidden="false"/>
    </xf>
    <xf numFmtId="164" fontId="20" fillId="12" borderId="0" xfId="0" applyFont="true" applyBorder="false" applyAlignment="true" applyProtection="false">
      <alignment horizontal="left" vertical="bottom" textRotation="0" wrapText="true" indent="0" shrinkToFit="false"/>
      <protection locked="true" hidden="false"/>
    </xf>
    <xf numFmtId="164" fontId="23" fillId="9"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DBDBD"/>
      <rgbColor rgb="FF666666"/>
      <rgbColor rgb="FF8989EB"/>
      <rgbColor rgb="FF993366"/>
      <rgbColor rgb="FFEEF7E3"/>
      <rgbColor rgb="FFE8F0FE"/>
      <rgbColor rgb="FF660066"/>
      <rgbColor rgb="FFF6B26B"/>
      <rgbColor rgb="FF1155CC"/>
      <rgbColor rgb="FFE8E7FC"/>
      <rgbColor rgb="FF000080"/>
      <rgbColor rgb="FFFF00FF"/>
      <rgbColor rgb="FFFFFF00"/>
      <rgbColor rgb="FF00FFFF"/>
      <rgbColor rgb="FF800080"/>
      <rgbColor rgb="FF800000"/>
      <rgbColor rgb="FF008080"/>
      <rgbColor rgb="FF0000FF"/>
      <rgbColor rgb="FF00CCFF"/>
      <rgbColor rgb="FFEFEFEF"/>
      <rgbColor rgb="FFF3F3F3"/>
      <rgbColor rgb="FFFFE6DD"/>
      <rgbColor rgb="FFA4C2F4"/>
      <rgbColor rgb="FFEA9999"/>
      <rgbColor rgb="FFB4A7D6"/>
      <rgbColor rgb="FFFFE599"/>
      <rgbColor rgb="FF5B95F9"/>
      <rgbColor rgb="FF33CCCC"/>
      <rgbColor rgb="FF8BC34A"/>
      <rgbColor rgb="FFFFCC00"/>
      <rgbColor rgb="FFFF9900"/>
      <rgbColor rgb="FFF46524"/>
      <rgbColor rgb="FF6C6C6C"/>
      <rgbColor rgb="FF96969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iscord.me/mentor" TargetMode="External"/><Relationship Id="rId2" Type="http://schemas.openxmlformats.org/officeDocument/2006/relationships/hyperlink" Target="https://docs.google.com/spreadsheets/d/14JIjL_5t81JHqnJmU6BSsRosTe2JO8sFGUysM_9tDoU/edit?usp=sharing" TargetMode="External"/><Relationship Id="rId3" Type="http://schemas.openxmlformats.org/officeDocument/2006/relationships/hyperlink" Target="https://docs.google.com/spreadsheets/d/1MNe3jg64nzKxAg0Ts8vM0PyMZFoD6Nhc2YPbhOIHzyY/edit" TargetMode="External"/><Relationship Id="rId4" Type="http://schemas.openxmlformats.org/officeDocument/2006/relationships/hyperlink" Target="https://docs.google.com/spreadsheets/d/132gXHiThuoZpnVOPVD5QJ9FTe9_ODDhv8P1cGGZmaGs/edit?usp=sharing" TargetMode="External"/><Relationship Id="rId5" Type="http://schemas.openxmlformats.org/officeDocument/2006/relationships/hyperlink" Target="https://docs.google.com/spreadsheets/d/1ZsC6x5aoGiC5gq8rijwoy93l8AF1T9geuPQLZtrvQ-Q/edit?usp=sharing" TargetMode="External"/><Relationship Id="rId6" Type="http://schemas.openxmlformats.org/officeDocument/2006/relationships/hyperlink" Target="https://docs.google.com/spreadsheets/d/1IpKZaS6cLhsj_BDZ8nMrR7fdRAHGSV7m_EltM-t6300/edit?usp=sharing" TargetMode="External"/><Relationship Id="rId7" Type="http://schemas.openxmlformats.org/officeDocument/2006/relationships/hyperlink" Target="https://docs.google.com/spreadsheets/d/1PCtOZj_RfMQiHetcAXIhzhoCcnVSl4g0o0fbyqURlqY/edit?usp=sharing" TargetMode="External"/><Relationship Id="rId8" Type="http://schemas.openxmlformats.org/officeDocument/2006/relationships/hyperlink" Target="https://docs.google.com/spreadsheets/d/1Yabcbi1i4bi6zcaXWH8AcyHIff3XNIINvjzZPRvmzmI/edit?usp=sharing" TargetMode="External"/><Relationship Id="rId9" Type="http://schemas.openxmlformats.org/officeDocument/2006/relationships/hyperlink" Target="https://docs.google.com/spreadsheets/d/1YNgIbi2TWxxqVOEXj-HK9XmvMXWPZRdVFHantc3bjXY/edit?usp=sharing" TargetMode="External"/><Relationship Id="rId10" Type="http://schemas.openxmlformats.org/officeDocument/2006/relationships/hyperlink" Target="https://twitter.com/roa_academy"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docs.google.com/spreadsheets/d/1YNgIbi2TWxxqVOEXj-HK9XmvMXWPZRdVFHantc3bjXY/edit?usp=sharing" TargetMode="External"/><Relationship Id="rId2" Type="http://schemas.openxmlformats.org/officeDocument/2006/relationships/hyperlink" Target="https://docs.google.com/spreadsheets/d/1Yabcbi1i4bi6zcaXWH8AcyHIff3XNIINvjzZPRvmzmI/edit?usp=shari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44"/>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4.4609375" defaultRowHeight="15.75" zeroHeight="false" outlineLevelRow="0" outlineLevelCol="0"/>
  <cols>
    <col collapsed="false" customWidth="true" hidden="false" outlineLevel="0" max="1" min="1" style="0" width="25.29"/>
    <col collapsed="false" customWidth="true" hidden="false" outlineLevel="0" max="10" min="10" style="0" width="3.14"/>
    <col collapsed="false" customWidth="true" hidden="false" outlineLevel="0" max="17" min="17" style="0" width="18.29"/>
  </cols>
  <sheetData>
    <row r="1" customFormat="false" ht="15.75" hidden="false" customHeight="false" outlineLevel="0" collapsed="false">
      <c r="A1" s="1" t="s">
        <v>0</v>
      </c>
      <c r="B1" s="1"/>
      <c r="C1" s="1"/>
      <c r="D1" s="1"/>
      <c r="E1" s="1"/>
      <c r="F1" s="1"/>
      <c r="G1" s="1"/>
      <c r="H1" s="1"/>
      <c r="I1" s="1"/>
      <c r="J1" s="1"/>
      <c r="K1" s="1"/>
      <c r="L1" s="1"/>
      <c r="M1" s="1"/>
      <c r="N1" s="1"/>
      <c r="O1" s="1"/>
      <c r="P1" s="1"/>
      <c r="Q1" s="1"/>
    </row>
    <row r="2" customFormat="false" ht="29.25" hidden="false" customHeight="true" outlineLevel="0" collapsed="false">
      <c r="A2" s="2" t="s">
        <v>1</v>
      </c>
      <c r="B2" s="2"/>
      <c r="C2" s="2"/>
      <c r="D2" s="3" t="s">
        <v>2</v>
      </c>
      <c r="E2" s="3"/>
      <c r="F2" s="3"/>
      <c r="G2" s="3"/>
      <c r="H2" s="4" t="s">
        <v>3</v>
      </c>
      <c r="I2" s="4"/>
      <c r="J2" s="4"/>
      <c r="K2" s="4"/>
      <c r="L2" s="4"/>
      <c r="M2" s="5" t="s">
        <v>4</v>
      </c>
      <c r="N2" s="5"/>
      <c r="O2" s="5"/>
      <c r="P2" s="5"/>
      <c r="Q2" s="5"/>
    </row>
    <row r="3" customFormat="false" ht="18.75" hidden="false" customHeight="true" outlineLevel="0" collapsed="false">
      <c r="A3" s="2"/>
      <c r="B3" s="2"/>
      <c r="C3" s="2"/>
      <c r="D3" s="6" t="s">
        <v>5</v>
      </c>
      <c r="E3" s="6"/>
      <c r="F3" s="6"/>
      <c r="G3" s="6"/>
      <c r="H3" s="7" t="s">
        <v>6</v>
      </c>
      <c r="I3" s="7"/>
      <c r="J3" s="7"/>
      <c r="K3" s="7"/>
      <c r="L3" s="7"/>
      <c r="M3" s="8" t="s">
        <v>7</v>
      </c>
      <c r="N3" s="8"/>
      <c r="O3" s="8"/>
      <c r="P3" s="8"/>
      <c r="Q3" s="8"/>
    </row>
    <row r="4" customFormat="false" ht="18" hidden="false" customHeight="true" outlineLevel="0" collapsed="false">
      <c r="A4" s="2"/>
      <c r="B4" s="2"/>
      <c r="C4" s="2"/>
      <c r="D4" s="6"/>
      <c r="E4" s="6"/>
      <c r="F4" s="6"/>
      <c r="G4" s="6"/>
      <c r="H4" s="7"/>
      <c r="I4" s="7"/>
      <c r="J4" s="7"/>
      <c r="K4" s="7"/>
      <c r="L4" s="7"/>
      <c r="M4" s="8"/>
      <c r="N4" s="8"/>
      <c r="O4" s="8"/>
      <c r="P4" s="8"/>
      <c r="Q4" s="8"/>
    </row>
    <row r="5" customFormat="false" ht="15.75" hidden="false" customHeight="true" outlineLevel="0" collapsed="false">
      <c r="A5" s="9" t="s">
        <v>8</v>
      </c>
      <c r="B5" s="10" t="s">
        <v>9</v>
      </c>
      <c r="C5" s="10"/>
      <c r="D5" s="10"/>
      <c r="E5" s="10"/>
      <c r="F5" s="10"/>
      <c r="G5" s="10"/>
      <c r="H5" s="10"/>
      <c r="I5" s="11"/>
      <c r="J5" s="12"/>
      <c r="K5" s="13" t="s">
        <v>10</v>
      </c>
      <c r="L5" s="13"/>
      <c r="M5" s="13"/>
      <c r="N5" s="13"/>
      <c r="O5" s="13"/>
      <c r="P5" s="14"/>
      <c r="Q5" s="14"/>
    </row>
    <row r="6" customFormat="false" ht="18" hidden="false" customHeight="true" outlineLevel="0" collapsed="false">
      <c r="A6" s="15" t="s">
        <v>11</v>
      </c>
      <c r="B6" s="16" t="s">
        <v>12</v>
      </c>
      <c r="C6" s="16"/>
      <c r="D6" s="16"/>
      <c r="E6" s="16"/>
      <c r="F6" s="16"/>
      <c r="G6" s="16"/>
      <c r="H6" s="16"/>
      <c r="I6" s="16"/>
      <c r="J6" s="17"/>
      <c r="K6" s="18" t="s">
        <v>13</v>
      </c>
      <c r="L6" s="18"/>
      <c r="M6" s="18"/>
      <c r="N6" s="18"/>
      <c r="O6" s="18"/>
      <c r="P6" s="18"/>
      <c r="Q6" s="18"/>
    </row>
    <row r="7" customFormat="false" ht="17.25" hidden="false" customHeight="true" outlineLevel="0" collapsed="false">
      <c r="A7" s="19" t="s">
        <v>14</v>
      </c>
      <c r="B7" s="20" t="s">
        <v>15</v>
      </c>
      <c r="C7" s="20"/>
      <c r="D7" s="20"/>
      <c r="E7" s="20"/>
      <c r="F7" s="20"/>
      <c r="G7" s="20"/>
      <c r="H7" s="20"/>
      <c r="I7" s="20"/>
      <c r="J7" s="17"/>
      <c r="K7" s="21" t="s">
        <v>16</v>
      </c>
      <c r="L7" s="21"/>
      <c r="M7" s="21"/>
      <c r="N7" s="21"/>
      <c r="O7" s="21"/>
      <c r="P7" s="21"/>
      <c r="Q7" s="21"/>
    </row>
    <row r="8" customFormat="false" ht="15.75" hidden="false" customHeight="true" outlineLevel="0" collapsed="false">
      <c r="A8" s="15" t="s">
        <v>17</v>
      </c>
      <c r="B8" s="22" t="s">
        <v>18</v>
      </c>
      <c r="C8" s="22"/>
      <c r="D8" s="22"/>
      <c r="E8" s="22"/>
      <c r="F8" s="22"/>
      <c r="G8" s="22"/>
      <c r="H8" s="22"/>
      <c r="I8" s="22"/>
      <c r="J8" s="23"/>
      <c r="K8" s="21"/>
      <c r="L8" s="21"/>
      <c r="M8" s="21"/>
      <c r="N8" s="21"/>
      <c r="O8" s="21"/>
      <c r="P8" s="21"/>
      <c r="Q8" s="21"/>
    </row>
    <row r="9" customFormat="false" ht="20.25" hidden="false" customHeight="true" outlineLevel="0" collapsed="false">
      <c r="A9" s="19" t="s">
        <v>19</v>
      </c>
      <c r="B9" s="20" t="s">
        <v>20</v>
      </c>
      <c r="C9" s="20"/>
      <c r="D9" s="20"/>
      <c r="E9" s="20"/>
      <c r="F9" s="20"/>
      <c r="G9" s="20"/>
      <c r="H9" s="20"/>
      <c r="I9" s="20"/>
      <c r="J9" s="17"/>
      <c r="K9" s="21"/>
      <c r="L9" s="21"/>
      <c r="M9" s="21"/>
      <c r="N9" s="21"/>
      <c r="O9" s="21"/>
      <c r="P9" s="21"/>
      <c r="Q9" s="21"/>
    </row>
    <row r="10" customFormat="false" ht="15.75" hidden="false" customHeight="true" outlineLevel="0" collapsed="false">
      <c r="A10" s="15" t="s">
        <v>21</v>
      </c>
      <c r="B10" s="16" t="s">
        <v>22</v>
      </c>
      <c r="C10" s="16"/>
      <c r="D10" s="16"/>
      <c r="E10" s="16"/>
      <c r="F10" s="16"/>
      <c r="G10" s="16"/>
      <c r="H10" s="16"/>
      <c r="I10" s="16"/>
      <c r="J10" s="17"/>
      <c r="K10" s="24" t="s">
        <v>23</v>
      </c>
      <c r="L10" s="24"/>
      <c r="M10" s="24"/>
      <c r="N10" s="24"/>
      <c r="O10" s="24"/>
      <c r="P10" s="24"/>
      <c r="Q10" s="24"/>
    </row>
    <row r="11" customFormat="false" ht="15.75" hidden="false" customHeight="true" outlineLevel="0" collapsed="false">
      <c r="A11" s="19" t="s">
        <v>24</v>
      </c>
      <c r="B11" s="20" t="s">
        <v>25</v>
      </c>
      <c r="C11" s="20"/>
      <c r="D11" s="20"/>
      <c r="E11" s="20"/>
      <c r="F11" s="20"/>
      <c r="G11" s="20"/>
      <c r="H11" s="20"/>
      <c r="I11" s="20"/>
      <c r="J11" s="17"/>
      <c r="K11" s="21" t="s">
        <v>26</v>
      </c>
      <c r="L11" s="21"/>
      <c r="M11" s="21"/>
      <c r="N11" s="21"/>
      <c r="O11" s="21"/>
      <c r="P11" s="21"/>
      <c r="Q11" s="21"/>
    </row>
    <row r="12" customFormat="false" ht="44.55" hidden="false" customHeight="true" outlineLevel="0" collapsed="false">
      <c r="A12" s="15" t="s">
        <v>27</v>
      </c>
      <c r="B12" s="16" t="s">
        <v>28</v>
      </c>
      <c r="C12" s="16"/>
      <c r="D12" s="16"/>
      <c r="E12" s="16"/>
      <c r="F12" s="16"/>
      <c r="G12" s="16"/>
      <c r="H12" s="16"/>
      <c r="I12" s="16"/>
      <c r="J12" s="17"/>
      <c r="K12" s="18" t="s">
        <v>29</v>
      </c>
      <c r="L12" s="18"/>
      <c r="M12" s="18"/>
      <c r="N12" s="18"/>
      <c r="O12" s="18"/>
      <c r="P12" s="18"/>
      <c r="Q12" s="18"/>
    </row>
    <row r="13" customFormat="false" ht="15.75" hidden="false" customHeight="true" outlineLevel="0" collapsed="false">
      <c r="A13" s="19" t="s">
        <v>30</v>
      </c>
      <c r="B13" s="20" t="s">
        <v>31</v>
      </c>
      <c r="C13" s="20"/>
      <c r="D13" s="20"/>
      <c r="E13" s="20"/>
      <c r="F13" s="20"/>
      <c r="G13" s="20"/>
      <c r="H13" s="20"/>
      <c r="I13" s="20"/>
      <c r="J13" s="17"/>
      <c r="K13" s="21" t="s">
        <v>32</v>
      </c>
      <c r="L13" s="21"/>
      <c r="M13" s="21"/>
      <c r="N13" s="21"/>
      <c r="O13" s="21"/>
      <c r="P13" s="21"/>
      <c r="Q13" s="21"/>
    </row>
    <row r="14" customFormat="false" ht="15.75" hidden="false" customHeight="true" outlineLevel="0" collapsed="false">
      <c r="A14" s="15" t="s">
        <v>33</v>
      </c>
      <c r="B14" s="16" t="s">
        <v>34</v>
      </c>
      <c r="C14" s="16"/>
      <c r="D14" s="16"/>
      <c r="E14" s="16"/>
      <c r="F14" s="16"/>
      <c r="G14" s="16"/>
      <c r="H14" s="16"/>
      <c r="I14" s="16"/>
      <c r="J14" s="17"/>
      <c r="K14" s="18" t="s">
        <v>35</v>
      </c>
      <c r="L14" s="18"/>
      <c r="M14" s="18"/>
      <c r="N14" s="18"/>
      <c r="O14" s="18"/>
      <c r="P14" s="18"/>
      <c r="Q14" s="18"/>
    </row>
    <row r="15" customFormat="false" ht="15.75" hidden="false" customHeight="true" outlineLevel="0" collapsed="false">
      <c r="A15" s="19" t="s">
        <v>36</v>
      </c>
      <c r="B15" s="20" t="s">
        <v>37</v>
      </c>
      <c r="C15" s="20"/>
      <c r="D15" s="20"/>
      <c r="E15" s="20"/>
      <c r="F15" s="20"/>
      <c r="G15" s="20"/>
      <c r="H15" s="20"/>
      <c r="I15" s="20"/>
      <c r="J15" s="17"/>
      <c r="K15" s="21" t="s">
        <v>38</v>
      </c>
      <c r="L15" s="21"/>
      <c r="M15" s="21"/>
      <c r="N15" s="21"/>
      <c r="O15" s="21"/>
      <c r="P15" s="21"/>
      <c r="Q15" s="21"/>
    </row>
    <row r="16" customFormat="false" ht="15.75" hidden="false" customHeight="true" outlineLevel="0" collapsed="false">
      <c r="A16" s="15" t="s">
        <v>39</v>
      </c>
      <c r="B16" s="16" t="s">
        <v>40</v>
      </c>
      <c r="C16" s="16"/>
      <c r="D16" s="16"/>
      <c r="E16" s="16"/>
      <c r="F16" s="16"/>
      <c r="G16" s="16"/>
      <c r="H16" s="16"/>
      <c r="I16" s="16"/>
      <c r="J16" s="17"/>
      <c r="K16" s="25" t="s">
        <v>41</v>
      </c>
      <c r="L16" s="25"/>
      <c r="M16" s="25"/>
      <c r="N16" s="25"/>
      <c r="O16" s="25"/>
      <c r="P16" s="25"/>
      <c r="Q16" s="25"/>
    </row>
    <row r="17" customFormat="false" ht="15.75" hidden="false" customHeight="true" outlineLevel="0" collapsed="false">
      <c r="A17" s="19" t="s">
        <v>42</v>
      </c>
      <c r="B17" s="20" t="s">
        <v>43</v>
      </c>
      <c r="C17" s="20"/>
      <c r="D17" s="20"/>
      <c r="E17" s="20"/>
      <c r="F17" s="20"/>
      <c r="G17" s="20"/>
      <c r="H17" s="20"/>
      <c r="I17" s="20"/>
      <c r="J17" s="17"/>
      <c r="K17" s="26" t="s">
        <v>44</v>
      </c>
      <c r="L17" s="26"/>
      <c r="M17" s="26"/>
      <c r="N17" s="26"/>
      <c r="O17" s="26"/>
      <c r="P17" s="26"/>
      <c r="Q17" s="26"/>
    </row>
    <row r="18" customFormat="false" ht="15.75" hidden="false" customHeight="true" outlineLevel="0" collapsed="false">
      <c r="A18" s="27" t="s">
        <v>45</v>
      </c>
      <c r="B18" s="16" t="s">
        <v>46</v>
      </c>
      <c r="C18" s="16"/>
      <c r="D18" s="16"/>
      <c r="E18" s="16"/>
      <c r="F18" s="16"/>
      <c r="G18" s="16"/>
      <c r="H18" s="16"/>
      <c r="I18" s="16"/>
      <c r="J18" s="17"/>
      <c r="K18" s="25" t="s">
        <v>47</v>
      </c>
      <c r="L18" s="25"/>
      <c r="M18" s="25"/>
      <c r="N18" s="25"/>
      <c r="O18" s="25"/>
      <c r="P18" s="25"/>
      <c r="Q18" s="25"/>
    </row>
    <row r="19" customFormat="false" ht="15.75" hidden="false" customHeight="true" outlineLevel="0" collapsed="false">
      <c r="A19" s="27"/>
      <c r="B19" s="27"/>
      <c r="C19" s="16"/>
      <c r="D19" s="16"/>
      <c r="E19" s="16"/>
      <c r="F19" s="16"/>
      <c r="G19" s="16"/>
      <c r="H19" s="16"/>
      <c r="I19" s="16"/>
      <c r="J19" s="17"/>
      <c r="K19" s="26" t="s">
        <v>48</v>
      </c>
      <c r="L19" s="26"/>
      <c r="M19" s="26"/>
      <c r="N19" s="26"/>
      <c r="O19" s="26"/>
      <c r="P19" s="26"/>
      <c r="Q19" s="26"/>
    </row>
    <row r="20" customFormat="false" ht="15.75" hidden="false" customHeight="true" outlineLevel="0" collapsed="false">
      <c r="A20" s="28" t="s">
        <v>49</v>
      </c>
      <c r="B20" s="29" t="s">
        <v>50</v>
      </c>
      <c r="C20" s="29"/>
      <c r="D20" s="29"/>
      <c r="E20" s="29"/>
      <c r="F20" s="29"/>
      <c r="G20" s="29"/>
      <c r="H20" s="29"/>
      <c r="I20" s="29"/>
      <c r="J20" s="17"/>
      <c r="K20" s="18" t="s">
        <v>51</v>
      </c>
      <c r="L20" s="18"/>
      <c r="M20" s="18"/>
      <c r="N20" s="18"/>
      <c r="O20" s="18"/>
      <c r="P20" s="18"/>
      <c r="Q20" s="18"/>
    </row>
    <row r="21" customFormat="false" ht="33" hidden="false" customHeight="true" outlineLevel="0" collapsed="false">
      <c r="A21" s="27" t="s">
        <v>52</v>
      </c>
      <c r="B21" s="16" t="s">
        <v>53</v>
      </c>
      <c r="C21" s="16"/>
      <c r="D21" s="16"/>
      <c r="E21" s="16"/>
      <c r="F21" s="16"/>
      <c r="G21" s="16"/>
      <c r="H21" s="16"/>
      <c r="I21" s="16"/>
      <c r="J21" s="17"/>
      <c r="K21" s="30" t="s">
        <v>54</v>
      </c>
      <c r="L21" s="30"/>
      <c r="M21" s="30"/>
      <c r="N21" s="30"/>
      <c r="O21" s="30"/>
      <c r="P21" s="30"/>
      <c r="Q21" s="30"/>
    </row>
    <row r="22" customFormat="false" ht="25.5" hidden="false" customHeight="true" outlineLevel="0" collapsed="false">
      <c r="A22" s="27"/>
      <c r="B22" s="27"/>
      <c r="C22" s="16"/>
      <c r="D22" s="16"/>
      <c r="E22" s="16"/>
      <c r="F22" s="16"/>
      <c r="G22" s="16"/>
      <c r="H22" s="16"/>
      <c r="I22" s="16"/>
      <c r="J22" s="17"/>
      <c r="K22" s="30"/>
      <c r="L22" s="30"/>
      <c r="M22" s="30"/>
      <c r="N22" s="30"/>
      <c r="O22" s="30"/>
      <c r="P22" s="30"/>
      <c r="Q22" s="30"/>
    </row>
    <row r="23" customFormat="false" ht="25.5" hidden="false" customHeight="true" outlineLevel="0" collapsed="false">
      <c r="A23" s="27"/>
      <c r="B23" s="27"/>
      <c r="C23" s="16"/>
      <c r="D23" s="16"/>
      <c r="E23" s="16"/>
      <c r="F23" s="16"/>
      <c r="G23" s="16"/>
      <c r="H23" s="16"/>
      <c r="I23" s="16"/>
      <c r="J23" s="17"/>
      <c r="K23" s="30"/>
      <c r="L23" s="30"/>
      <c r="M23" s="30"/>
      <c r="N23" s="30"/>
      <c r="O23" s="30"/>
      <c r="P23" s="30"/>
      <c r="Q23" s="30"/>
    </row>
    <row r="24" customFormat="false" ht="23.25" hidden="false" customHeight="true" outlineLevel="0" collapsed="false">
      <c r="A24" s="31" t="s">
        <v>55</v>
      </c>
      <c r="B24" s="32" t="s">
        <v>56</v>
      </c>
      <c r="C24" s="32"/>
      <c r="D24" s="32"/>
      <c r="E24" s="32"/>
      <c r="F24" s="32"/>
      <c r="G24" s="32"/>
      <c r="H24" s="32"/>
      <c r="I24" s="32"/>
      <c r="J24" s="17"/>
      <c r="K24" s="30"/>
      <c r="L24" s="30"/>
      <c r="M24" s="30"/>
      <c r="N24" s="30"/>
      <c r="O24" s="30"/>
      <c r="P24" s="30"/>
      <c r="Q24" s="30"/>
    </row>
    <row r="25" customFormat="false" ht="29.25" hidden="false" customHeight="true" outlineLevel="0" collapsed="false">
      <c r="A25" s="31"/>
      <c r="B25" s="31"/>
      <c r="C25" s="32"/>
      <c r="D25" s="32"/>
      <c r="E25" s="32"/>
      <c r="F25" s="32"/>
      <c r="G25" s="32"/>
      <c r="H25" s="32"/>
      <c r="I25" s="32"/>
      <c r="J25" s="33"/>
      <c r="K25" s="30"/>
      <c r="L25" s="30"/>
      <c r="M25" s="30"/>
      <c r="N25" s="30"/>
      <c r="O25" s="30"/>
      <c r="P25" s="30"/>
      <c r="Q25" s="30"/>
    </row>
    <row r="26" customFormat="false" ht="50.25" hidden="false" customHeight="true" outlineLevel="0" collapsed="false">
      <c r="A26" s="34" t="s">
        <v>57</v>
      </c>
      <c r="B26" s="32" t="s">
        <v>58</v>
      </c>
      <c r="C26" s="32"/>
      <c r="D26" s="32"/>
      <c r="E26" s="32"/>
      <c r="F26" s="32"/>
      <c r="G26" s="32"/>
      <c r="H26" s="32"/>
      <c r="I26" s="32"/>
      <c r="J26" s="17"/>
      <c r="K26" s="18" t="s">
        <v>59</v>
      </c>
      <c r="L26" s="18"/>
      <c r="M26" s="18"/>
      <c r="N26" s="18"/>
      <c r="O26" s="18"/>
      <c r="P26" s="18"/>
      <c r="Q26" s="18"/>
    </row>
    <row r="27" customFormat="false" ht="15.75" hidden="false" customHeight="true" outlineLevel="0" collapsed="false">
      <c r="A27" s="35" t="s">
        <v>60</v>
      </c>
      <c r="B27" s="26" t="s">
        <v>61</v>
      </c>
      <c r="C27" s="26"/>
      <c r="D27" s="26"/>
      <c r="E27" s="26"/>
      <c r="F27" s="26"/>
      <c r="G27" s="26"/>
      <c r="H27" s="26"/>
      <c r="I27" s="26"/>
      <c r="J27" s="17"/>
      <c r="K27" s="21" t="s">
        <v>62</v>
      </c>
      <c r="L27" s="21"/>
      <c r="M27" s="21"/>
      <c r="N27" s="21"/>
      <c r="O27" s="21"/>
      <c r="P27" s="21"/>
      <c r="Q27" s="21"/>
    </row>
    <row r="28" customFormat="false" ht="15.75" hidden="false" customHeight="true" outlineLevel="0" collapsed="false">
      <c r="A28" s="34" t="s">
        <v>63</v>
      </c>
      <c r="B28" s="32" t="s">
        <v>64</v>
      </c>
      <c r="C28" s="32"/>
      <c r="D28" s="32"/>
      <c r="E28" s="32"/>
      <c r="F28" s="32"/>
      <c r="G28" s="32"/>
      <c r="H28" s="32"/>
      <c r="I28" s="32"/>
      <c r="J28" s="17"/>
      <c r="K28" s="24" t="s">
        <v>65</v>
      </c>
      <c r="L28" s="24"/>
      <c r="M28" s="24"/>
      <c r="N28" s="24"/>
      <c r="O28" s="24"/>
      <c r="P28" s="24"/>
      <c r="Q28" s="24"/>
    </row>
    <row r="29" customFormat="false" ht="15.75" hidden="false" customHeight="true" outlineLevel="0" collapsed="false">
      <c r="A29" s="35" t="s">
        <v>66</v>
      </c>
      <c r="B29" s="26" t="s">
        <v>67</v>
      </c>
      <c r="C29" s="26"/>
      <c r="D29" s="26"/>
      <c r="E29" s="26"/>
      <c r="F29" s="26"/>
      <c r="G29" s="26"/>
      <c r="H29" s="26"/>
      <c r="I29" s="26"/>
      <c r="J29" s="17"/>
      <c r="K29" s="36" t="s">
        <v>68</v>
      </c>
      <c r="L29" s="36"/>
      <c r="M29" s="36"/>
      <c r="N29" s="36"/>
      <c r="O29" s="36"/>
      <c r="P29" s="36"/>
      <c r="Q29" s="36"/>
    </row>
    <row r="30" customFormat="false" ht="51" hidden="false" customHeight="true" outlineLevel="0" collapsed="false">
      <c r="A30" s="34" t="s">
        <v>69</v>
      </c>
      <c r="B30" s="32" t="s">
        <v>70</v>
      </c>
      <c r="C30" s="32"/>
      <c r="D30" s="32"/>
      <c r="E30" s="32"/>
      <c r="F30" s="32"/>
      <c r="G30" s="32"/>
      <c r="H30" s="32"/>
      <c r="I30" s="32"/>
      <c r="J30" s="17"/>
      <c r="K30" s="36"/>
      <c r="L30" s="36"/>
      <c r="M30" s="36"/>
      <c r="N30" s="36"/>
      <c r="O30" s="36"/>
      <c r="P30" s="36"/>
      <c r="Q30" s="36"/>
    </row>
    <row r="31" customFormat="false" ht="15.75" hidden="false" customHeight="true" outlineLevel="0" collapsed="false">
      <c r="A31" s="35" t="s">
        <v>71</v>
      </c>
      <c r="B31" s="26" t="s">
        <v>72</v>
      </c>
      <c r="C31" s="26"/>
      <c r="D31" s="26"/>
      <c r="E31" s="26"/>
      <c r="F31" s="26"/>
      <c r="G31" s="26"/>
      <c r="H31" s="26"/>
      <c r="I31" s="26"/>
      <c r="J31" s="17"/>
      <c r="K31" s="36"/>
      <c r="L31" s="36"/>
      <c r="M31" s="36"/>
      <c r="N31" s="36"/>
      <c r="O31" s="36"/>
      <c r="P31" s="36"/>
      <c r="Q31" s="36"/>
    </row>
    <row r="32" customFormat="false" ht="15.75" hidden="false" customHeight="true" outlineLevel="0" collapsed="false">
      <c r="A32" s="31" t="s">
        <v>73</v>
      </c>
      <c r="B32" s="32" t="s">
        <v>74</v>
      </c>
      <c r="C32" s="32"/>
      <c r="D32" s="32"/>
      <c r="E32" s="32"/>
      <c r="F32" s="32"/>
      <c r="G32" s="32"/>
      <c r="H32" s="32"/>
      <c r="I32" s="32"/>
      <c r="J32" s="17"/>
      <c r="K32" s="18" t="s">
        <v>75</v>
      </c>
      <c r="L32" s="18"/>
      <c r="M32" s="18"/>
      <c r="N32" s="18"/>
      <c r="O32" s="18"/>
      <c r="P32" s="18"/>
      <c r="Q32" s="18"/>
    </row>
    <row r="33" customFormat="false" ht="15.75" hidden="false" customHeight="true" outlineLevel="0" collapsed="false">
      <c r="A33" s="31"/>
      <c r="B33" s="31"/>
      <c r="C33" s="32"/>
      <c r="D33" s="32"/>
      <c r="E33" s="32"/>
      <c r="F33" s="32"/>
      <c r="G33" s="32"/>
      <c r="H33" s="32"/>
      <c r="I33" s="32"/>
      <c r="J33" s="17"/>
      <c r="K33" s="37" t="s">
        <v>76</v>
      </c>
      <c r="L33" s="37"/>
      <c r="M33" s="37"/>
      <c r="N33" s="37"/>
      <c r="O33" s="37"/>
      <c r="P33" s="37"/>
      <c r="Q33" s="37"/>
    </row>
    <row r="34" customFormat="false" ht="25.5" hidden="false" customHeight="true" outlineLevel="0" collapsed="false">
      <c r="A34" s="31" t="s">
        <v>77</v>
      </c>
      <c r="B34" s="32" t="s">
        <v>78</v>
      </c>
      <c r="C34" s="32"/>
      <c r="D34" s="32"/>
      <c r="E34" s="32"/>
      <c r="F34" s="32"/>
      <c r="G34" s="32"/>
      <c r="H34" s="32"/>
      <c r="I34" s="32"/>
      <c r="J34" s="17"/>
      <c r="K34" s="18" t="s">
        <v>79</v>
      </c>
      <c r="L34" s="18"/>
      <c r="M34" s="18"/>
      <c r="N34" s="18"/>
      <c r="O34" s="18"/>
      <c r="P34" s="18"/>
      <c r="Q34" s="18"/>
    </row>
    <row r="35" customFormat="false" ht="25.5" hidden="false" customHeight="true" outlineLevel="0" collapsed="false">
      <c r="A35" s="31"/>
      <c r="B35" s="31"/>
      <c r="C35" s="32"/>
      <c r="D35" s="32"/>
      <c r="E35" s="32"/>
      <c r="F35" s="32"/>
      <c r="G35" s="32"/>
      <c r="H35" s="32"/>
      <c r="I35" s="32"/>
      <c r="J35" s="17"/>
      <c r="K35" s="37" t="s">
        <v>80</v>
      </c>
      <c r="L35" s="37"/>
      <c r="M35" s="37"/>
      <c r="N35" s="37"/>
      <c r="O35" s="37"/>
      <c r="P35" s="37"/>
      <c r="Q35" s="37"/>
    </row>
    <row r="36" customFormat="false" ht="15.75" hidden="false" customHeight="true" outlineLevel="0" collapsed="false">
      <c r="A36" s="31" t="s">
        <v>81</v>
      </c>
      <c r="B36" s="32" t="s">
        <v>82</v>
      </c>
      <c r="C36" s="32"/>
      <c r="D36" s="32"/>
      <c r="E36" s="32"/>
      <c r="F36" s="32"/>
      <c r="G36" s="32"/>
      <c r="H36" s="32"/>
      <c r="I36" s="32"/>
      <c r="J36" s="17"/>
      <c r="K36" s="18" t="s">
        <v>83</v>
      </c>
      <c r="L36" s="18"/>
      <c r="M36" s="18"/>
      <c r="N36" s="18"/>
      <c r="O36" s="18"/>
      <c r="P36" s="18"/>
      <c r="Q36" s="18"/>
    </row>
    <row r="37" customFormat="false" ht="15.75" hidden="false" customHeight="true" outlineLevel="0" collapsed="false">
      <c r="A37" s="31"/>
      <c r="B37" s="31"/>
      <c r="C37" s="32"/>
      <c r="D37" s="32"/>
      <c r="E37" s="32"/>
      <c r="F37" s="32"/>
      <c r="G37" s="32"/>
      <c r="H37" s="32"/>
      <c r="I37" s="32"/>
      <c r="J37" s="17"/>
      <c r="K37" s="37" t="s">
        <v>84</v>
      </c>
      <c r="L37" s="37"/>
      <c r="M37" s="37"/>
      <c r="N37" s="37"/>
      <c r="O37" s="37"/>
      <c r="P37" s="37"/>
      <c r="Q37" s="37"/>
    </row>
    <row r="38" customFormat="false" ht="15.75" hidden="false" customHeight="true" outlineLevel="0" collapsed="false">
      <c r="A38" s="31"/>
      <c r="B38" s="31"/>
      <c r="C38" s="32"/>
      <c r="D38" s="32"/>
      <c r="E38" s="32"/>
      <c r="F38" s="32"/>
      <c r="G38" s="32"/>
      <c r="H38" s="32"/>
      <c r="I38" s="32"/>
      <c r="J38" s="17"/>
      <c r="K38" s="18" t="s">
        <v>85</v>
      </c>
      <c r="L38" s="18"/>
      <c r="M38" s="18"/>
      <c r="N38" s="18"/>
      <c r="O38" s="18"/>
      <c r="P38" s="18"/>
      <c r="Q38" s="18"/>
    </row>
    <row r="39" customFormat="false" ht="15.75" hidden="false" customHeight="true" outlineLevel="0" collapsed="false">
      <c r="A39" s="38" t="s">
        <v>86</v>
      </c>
      <c r="B39" s="26" t="s">
        <v>87</v>
      </c>
      <c r="C39" s="26"/>
      <c r="D39" s="26"/>
      <c r="E39" s="26"/>
      <c r="F39" s="26"/>
      <c r="G39" s="26"/>
      <c r="H39" s="26"/>
      <c r="I39" s="26"/>
      <c r="J39" s="17"/>
      <c r="K39" s="37" t="s">
        <v>88</v>
      </c>
      <c r="L39" s="37"/>
      <c r="M39" s="37"/>
      <c r="N39" s="37"/>
      <c r="O39" s="37"/>
      <c r="P39" s="37"/>
      <c r="Q39" s="37"/>
    </row>
    <row r="40" customFormat="false" ht="15.75" hidden="false" customHeight="true" outlineLevel="0" collapsed="false">
      <c r="A40" s="38"/>
      <c r="B40" s="38"/>
      <c r="C40" s="26"/>
      <c r="D40" s="26"/>
      <c r="E40" s="26"/>
      <c r="F40" s="26"/>
      <c r="G40" s="26"/>
      <c r="H40" s="26"/>
      <c r="I40" s="26"/>
      <c r="J40" s="17"/>
      <c r="K40" s="39" t="s">
        <v>89</v>
      </c>
      <c r="L40" s="39"/>
      <c r="M40" s="39"/>
      <c r="N40" s="39"/>
      <c r="O40" s="39"/>
      <c r="P40" s="39"/>
      <c r="Q40" s="39"/>
    </row>
    <row r="41" customFormat="false" ht="15.75" hidden="false" customHeight="true" outlineLevel="0" collapsed="false">
      <c r="A41" s="35" t="s">
        <v>90</v>
      </c>
      <c r="B41" s="26" t="s">
        <v>91</v>
      </c>
      <c r="C41" s="26"/>
      <c r="D41" s="26"/>
      <c r="E41" s="26"/>
      <c r="F41" s="26"/>
      <c r="G41" s="26"/>
      <c r="H41" s="26"/>
      <c r="I41" s="26"/>
      <c r="J41" s="17"/>
      <c r="K41" s="40" t="s">
        <v>92</v>
      </c>
      <c r="L41" s="40"/>
      <c r="M41" s="40"/>
      <c r="N41" s="40"/>
      <c r="O41" s="40"/>
      <c r="P41" s="40"/>
      <c r="Q41" s="40"/>
    </row>
    <row r="42" customFormat="false" ht="15.75" hidden="false" customHeight="true" outlineLevel="0" collapsed="false">
      <c r="A42" s="31" t="s">
        <v>93</v>
      </c>
      <c r="B42" s="32" t="s">
        <v>94</v>
      </c>
      <c r="C42" s="32"/>
      <c r="D42" s="32"/>
      <c r="E42" s="32"/>
      <c r="F42" s="32"/>
      <c r="G42" s="32"/>
      <c r="H42" s="32"/>
      <c r="I42" s="32"/>
      <c r="J42" s="17"/>
      <c r="K42" s="18" t="s">
        <v>95</v>
      </c>
      <c r="L42" s="18"/>
      <c r="M42" s="18"/>
      <c r="N42" s="18"/>
      <c r="O42" s="18"/>
      <c r="P42" s="18"/>
      <c r="Q42" s="18"/>
    </row>
    <row r="43" customFormat="false" ht="15.75" hidden="false" customHeight="true" outlineLevel="0" collapsed="false">
      <c r="A43" s="31"/>
      <c r="B43" s="31"/>
      <c r="C43" s="32"/>
      <c r="D43" s="32"/>
      <c r="E43" s="32"/>
      <c r="F43" s="32"/>
      <c r="G43" s="32"/>
      <c r="H43" s="32"/>
      <c r="I43" s="32"/>
      <c r="J43" s="17"/>
      <c r="K43" s="41" t="s">
        <v>96</v>
      </c>
      <c r="L43" s="41"/>
      <c r="M43" s="41"/>
      <c r="N43" s="41"/>
      <c r="O43" s="41"/>
      <c r="P43" s="41"/>
      <c r="Q43" s="41"/>
    </row>
    <row r="44" customFormat="false" ht="15.75" hidden="false" customHeight="true" outlineLevel="0" collapsed="false">
      <c r="A44" s="42"/>
      <c r="J44" s="17"/>
      <c r="K44" s="43" t="s">
        <v>97</v>
      </c>
      <c r="L44" s="43"/>
      <c r="M44" s="43"/>
      <c r="N44" s="43"/>
      <c r="O44" s="43"/>
      <c r="P44" s="44" t="s">
        <v>98</v>
      </c>
      <c r="Q44" s="44"/>
    </row>
  </sheetData>
  <mergeCells count="78">
    <mergeCell ref="A1:Q1"/>
    <mergeCell ref="A2:C4"/>
    <mergeCell ref="D2:G2"/>
    <mergeCell ref="H2:L2"/>
    <mergeCell ref="M2:Q2"/>
    <mergeCell ref="D3:G4"/>
    <mergeCell ref="H3:L4"/>
    <mergeCell ref="M3:Q4"/>
    <mergeCell ref="B5:H5"/>
    <mergeCell ref="K5:O5"/>
    <mergeCell ref="B6:I6"/>
    <mergeCell ref="K6:Q6"/>
    <mergeCell ref="B7:I7"/>
    <mergeCell ref="K7:Q9"/>
    <mergeCell ref="B8:I8"/>
    <mergeCell ref="B9:I9"/>
    <mergeCell ref="B10:I10"/>
    <mergeCell ref="K10:Q10"/>
    <mergeCell ref="B11:I11"/>
    <mergeCell ref="K11:Q11"/>
    <mergeCell ref="B12:I12"/>
    <mergeCell ref="K12:Q12"/>
    <mergeCell ref="B13:I13"/>
    <mergeCell ref="K13:Q13"/>
    <mergeCell ref="B14:I14"/>
    <mergeCell ref="K14:Q14"/>
    <mergeCell ref="B15:I15"/>
    <mergeCell ref="K15:Q15"/>
    <mergeCell ref="B16:I16"/>
    <mergeCell ref="K16:Q16"/>
    <mergeCell ref="B17:I17"/>
    <mergeCell ref="K17:Q17"/>
    <mergeCell ref="A18:A19"/>
    <mergeCell ref="B18:I19"/>
    <mergeCell ref="K18:Q18"/>
    <mergeCell ref="K19:Q19"/>
    <mergeCell ref="B20:I20"/>
    <mergeCell ref="K20:Q20"/>
    <mergeCell ref="A21:A23"/>
    <mergeCell ref="B21:I23"/>
    <mergeCell ref="K21:Q25"/>
    <mergeCell ref="A24:A25"/>
    <mergeCell ref="B24:I25"/>
    <mergeCell ref="B26:I26"/>
    <mergeCell ref="K26:Q26"/>
    <mergeCell ref="B27:I27"/>
    <mergeCell ref="K27:Q27"/>
    <mergeCell ref="B28:I28"/>
    <mergeCell ref="K28:Q28"/>
    <mergeCell ref="B29:I29"/>
    <mergeCell ref="K29:Q31"/>
    <mergeCell ref="B30:I30"/>
    <mergeCell ref="B31:I31"/>
    <mergeCell ref="A32:A33"/>
    <mergeCell ref="B32:I33"/>
    <mergeCell ref="K32:Q32"/>
    <mergeCell ref="K33:Q33"/>
    <mergeCell ref="A34:A35"/>
    <mergeCell ref="B34:I35"/>
    <mergeCell ref="K34:Q34"/>
    <mergeCell ref="K35:Q35"/>
    <mergeCell ref="A36:A38"/>
    <mergeCell ref="B36:I38"/>
    <mergeCell ref="K36:Q36"/>
    <mergeCell ref="K37:Q37"/>
    <mergeCell ref="K38:Q38"/>
    <mergeCell ref="A39:A40"/>
    <mergeCell ref="B39:I40"/>
    <mergeCell ref="K39:Q39"/>
    <mergeCell ref="K40:Q40"/>
    <mergeCell ref="B41:I41"/>
    <mergeCell ref="K41:Q41"/>
    <mergeCell ref="A42:A43"/>
    <mergeCell ref="B42:I43"/>
    <mergeCell ref="K42:Q42"/>
    <mergeCell ref="K43:Q43"/>
    <mergeCell ref="K44:O44"/>
    <mergeCell ref="P44:Q44"/>
  </mergeCells>
  <hyperlinks>
    <hyperlink ref="D3" r:id="rId1" display="http://discord.me/mentor"/>
    <hyperlink ref="H3" r:id="rId2" display="https://docs.google.com/spreadsheets/d/14JIjL_5t81JHqnJmU6BSsRosTe2JO8sFGUysM_9tDoU/edit?usp=sharing"/>
    <hyperlink ref="M3" r:id="rId3" location="gid=497862051" display="https://docs.google.com/spreadsheets/d/1MNe3jg64nzKxAg0Ts8vM0PyMZFoD6Nhc2YPbhOIHzyY/edit#gid=497862051"/>
    <hyperlink ref="K33" r:id="rId4" display="https://docs.google.com/spreadsheets/d/132gXHiThuoZpnVOPVD5QJ9FTe9_ODDhv8P1cGGZmaGs/edit?usp=sharing"/>
    <hyperlink ref="K35" r:id="rId5" display="https://docs.google.com/spreadsheets/d/1ZsC6x5aoGiC5gq8rijwoy93l8AF1T9geuPQLZtrvQ-Q/edit?usp=sharing"/>
    <hyperlink ref="K37" r:id="rId6" display="https://docs.google.com/spreadsheets/d/1IpKZaS6cLhsj_BDZ8nMrR7fdRAHGSV7m_EltM-t6300/edit?usp=sharing"/>
    <hyperlink ref="K39" r:id="rId7" display="https://docs.google.com/spreadsheets/d/1PCtOZj_RfMQiHetcAXIhzhoCcnVSl4g0o0fbyqURlqY/edit?usp=sharing"/>
    <hyperlink ref="K41" r:id="rId8" display="https://docs.google.com/spreadsheets/d/1Yabcbi1i4bi6zcaXWH8AcyHIff3XNIINvjzZPRvmzmI/edit?usp=sharing"/>
    <hyperlink ref="K43" r:id="rId9" display="https://docs.google.com/spreadsheets/d/1YNgIbi2TWxxqVOEXj-HK9XmvMXWPZRdVFHantc3bjXY/edit?usp=sharing"/>
    <hyperlink ref="P44" r:id="rId10" display="https://twitter.com/roa_academy"/>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0" topLeftCell="E1" activePane="topRight" state="frozen"/>
      <selection pane="topLeft" activeCell="A1" activeCellId="0" sqref="A1"/>
      <selection pane="topRight" activeCell="E31" activeCellId="0" sqref="E31"/>
    </sheetView>
  </sheetViews>
  <sheetFormatPr defaultColWidth="14.4609375" defaultRowHeight="12.8" zeroHeight="false" outlineLevelRow="0" outlineLevelCol="0"/>
  <cols>
    <col collapsed="false" customWidth="true" hidden="false" outlineLevel="0" max="1" min="1" style="0" width="42.71"/>
    <col collapsed="false" customWidth="true" hidden="false" outlineLevel="0" max="2" min="2" style="0" width="28.98"/>
    <col collapsed="false" customWidth="true" hidden="false" outlineLevel="0" max="3" min="3" style="0" width="48.86"/>
    <col collapsed="false" customWidth="true" hidden="false" outlineLevel="0" max="4" min="4" style="0" width="19.57"/>
    <col collapsed="false" customWidth="true" hidden="false" outlineLevel="0" max="5" min="5" style="0" width="21.29"/>
    <col collapsed="false" customWidth="true" hidden="false" outlineLevel="0" max="6" min="6" style="0" width="25.29"/>
    <col collapsed="false" customWidth="true" hidden="false" outlineLevel="0" max="7" min="7" style="0" width="19.43"/>
    <col collapsed="false" customWidth="true" hidden="false" outlineLevel="0" max="8" min="8" style="0" width="15"/>
    <col collapsed="false" customWidth="true" hidden="false" outlineLevel="0" max="9" min="9" style="0" width="16.87"/>
    <col collapsed="false" customWidth="true" hidden="false" outlineLevel="0" max="10" min="10" style="0" width="16.71"/>
    <col collapsed="false" customWidth="true" hidden="false" outlineLevel="0" max="12" min="12" style="0" width="18.58"/>
    <col collapsed="false" customWidth="true" hidden="false" outlineLevel="0" max="13" min="13" style="0" width="15.42"/>
    <col collapsed="false" customWidth="true" hidden="false" outlineLevel="0" max="14" min="14" style="0" width="17.29"/>
    <col collapsed="false" customWidth="true" hidden="false" outlineLevel="0" max="16" min="15" style="0" width="15.14"/>
  </cols>
  <sheetData>
    <row r="1" customFormat="false" ht="13.8" hidden="false" customHeight="false" outlineLevel="0" collapsed="false">
      <c r="A1" s="237" t="s">
        <v>1009</v>
      </c>
      <c r="B1" s="238"/>
      <c r="C1" s="239"/>
      <c r="D1" s="238"/>
      <c r="E1" s="238"/>
      <c r="F1" s="238"/>
      <c r="G1" s="238"/>
      <c r="H1" s="240"/>
      <c r="I1" s="240"/>
      <c r="J1" s="240"/>
      <c r="K1" s="240"/>
      <c r="L1" s="240"/>
      <c r="M1" s="240"/>
      <c r="N1" s="240"/>
      <c r="O1" s="240"/>
      <c r="P1" s="240"/>
      <c r="Q1" s="240"/>
      <c r="R1" s="240"/>
      <c r="S1" s="240"/>
      <c r="T1" s="240"/>
      <c r="U1" s="240"/>
      <c r="V1" s="240"/>
      <c r="W1" s="240"/>
    </row>
    <row r="2" customFormat="false" ht="13.8" hidden="false" customHeight="false" outlineLevel="0" collapsed="false">
      <c r="A2" s="82" t="s">
        <v>100</v>
      </c>
      <c r="B2" s="82" t="s">
        <v>11</v>
      </c>
      <c r="C2" s="83" t="s">
        <v>14</v>
      </c>
      <c r="D2" s="82" t="s">
        <v>101</v>
      </c>
      <c r="E2" s="82" t="s">
        <v>102</v>
      </c>
      <c r="F2" s="82" t="s">
        <v>103</v>
      </c>
      <c r="G2" s="82" t="s">
        <v>104</v>
      </c>
      <c r="H2" s="84" t="s">
        <v>24</v>
      </c>
      <c r="I2" s="84" t="s">
        <v>30</v>
      </c>
      <c r="J2" s="84" t="s">
        <v>33</v>
      </c>
      <c r="K2" s="84" t="s">
        <v>36</v>
      </c>
      <c r="L2" s="84" t="s">
        <v>39</v>
      </c>
      <c r="M2" s="241" t="s">
        <v>105</v>
      </c>
      <c r="N2" s="242" t="s">
        <v>106</v>
      </c>
      <c r="O2" s="84" t="s">
        <v>55</v>
      </c>
      <c r="P2" s="86" t="s">
        <v>42</v>
      </c>
      <c r="Q2" s="86" t="s">
        <v>45</v>
      </c>
      <c r="R2" s="86" t="s">
        <v>49</v>
      </c>
      <c r="S2" s="84" t="s">
        <v>107</v>
      </c>
      <c r="T2" s="84" t="s">
        <v>108</v>
      </c>
      <c r="U2" s="84"/>
      <c r="V2" s="84"/>
      <c r="W2" s="84"/>
      <c r="X2" s="84"/>
      <c r="Y2" s="84"/>
      <c r="Z2" s="84"/>
    </row>
    <row r="3" customFormat="false" ht="26.5" hidden="false" customHeight="false" outlineLevel="0" collapsed="false">
      <c r="A3" s="243" t="s">
        <v>109</v>
      </c>
      <c r="B3" s="244" t="s">
        <v>298</v>
      </c>
      <c r="C3" s="244" t="s">
        <v>1010</v>
      </c>
      <c r="D3" s="245" t="s">
        <v>1011</v>
      </c>
      <c r="F3" s="244" t="s">
        <v>309</v>
      </c>
      <c r="G3" s="244" t="s">
        <v>283</v>
      </c>
      <c r="H3" s="244" t="s">
        <v>149</v>
      </c>
      <c r="I3" s="244" t="s">
        <v>285</v>
      </c>
      <c r="J3" s="244" t="s">
        <v>114</v>
      </c>
      <c r="K3" s="244" t="s">
        <v>298</v>
      </c>
      <c r="L3" s="244" t="s">
        <v>115</v>
      </c>
      <c r="M3" s="244"/>
      <c r="N3" s="244"/>
      <c r="O3" s="244"/>
      <c r="P3" s="244" t="s">
        <v>155</v>
      </c>
      <c r="Q3" s="244" t="s">
        <v>114</v>
      </c>
      <c r="R3" s="244" t="s">
        <v>114</v>
      </c>
      <c r="S3" s="244" t="s">
        <v>116</v>
      </c>
      <c r="T3" s="246" t="s">
        <v>405</v>
      </c>
      <c r="U3" s="246"/>
      <c r="V3" s="246"/>
      <c r="W3" s="246"/>
      <c r="X3" s="246"/>
      <c r="Y3" s="246"/>
      <c r="Z3" s="246"/>
    </row>
    <row r="4" customFormat="false" ht="26.5" hidden="false" customHeight="false" outlineLevel="0" collapsed="false">
      <c r="A4" s="106" t="s">
        <v>118</v>
      </c>
      <c r="B4" s="95" t="s">
        <v>1012</v>
      </c>
      <c r="C4" s="95" t="s">
        <v>1013</v>
      </c>
      <c r="D4" s="107" t="s">
        <v>1014</v>
      </c>
      <c r="F4" s="95" t="s">
        <v>1015</v>
      </c>
      <c r="G4" s="95" t="s">
        <v>283</v>
      </c>
      <c r="H4" s="95" t="s">
        <v>222</v>
      </c>
      <c r="I4" s="95" t="s">
        <v>155</v>
      </c>
      <c r="J4" s="95" t="s">
        <v>114</v>
      </c>
      <c r="K4" s="95" t="s">
        <v>300</v>
      </c>
      <c r="L4" s="95" t="s">
        <v>115</v>
      </c>
      <c r="M4" s="95"/>
      <c r="N4" s="95"/>
      <c r="O4" s="95"/>
      <c r="P4" s="95" t="s">
        <v>155</v>
      </c>
      <c r="Q4" s="95" t="s">
        <v>114</v>
      </c>
      <c r="R4" s="95" t="s">
        <v>114</v>
      </c>
      <c r="S4" s="95" t="s">
        <v>116</v>
      </c>
      <c r="T4" s="99"/>
      <c r="U4" s="99"/>
      <c r="V4" s="99"/>
      <c r="W4" s="99"/>
      <c r="X4" s="99"/>
      <c r="Y4" s="99"/>
      <c r="Z4" s="99"/>
    </row>
    <row r="5" customFormat="false" ht="13.8" hidden="false" customHeight="false" outlineLevel="0" collapsed="false">
      <c r="A5" s="243" t="s">
        <v>410</v>
      </c>
      <c r="B5" s="244" t="s">
        <v>1016</v>
      </c>
      <c r="C5" s="244" t="s">
        <v>1017</v>
      </c>
      <c r="D5" s="244" t="n">
        <f aca="false">45-29</f>
        <v>16</v>
      </c>
      <c r="F5" s="244" t="s">
        <v>1018</v>
      </c>
      <c r="G5" s="244" t="s">
        <v>125</v>
      </c>
      <c r="H5" s="244" t="s">
        <v>414</v>
      </c>
      <c r="I5" s="244" t="s">
        <v>125</v>
      </c>
      <c r="J5" s="244" t="s">
        <v>303</v>
      </c>
      <c r="K5" s="244" t="s">
        <v>283</v>
      </c>
      <c r="L5" s="244" t="s">
        <v>115</v>
      </c>
      <c r="M5" s="244"/>
      <c r="N5" s="244"/>
      <c r="O5" s="244"/>
      <c r="P5" s="244" t="s">
        <v>195</v>
      </c>
      <c r="Q5" s="244" t="s">
        <v>149</v>
      </c>
      <c r="R5" s="244" t="s">
        <v>114</v>
      </c>
      <c r="S5" s="244" t="s">
        <v>116</v>
      </c>
      <c r="T5" s="246"/>
      <c r="U5" s="246"/>
      <c r="V5" s="246"/>
      <c r="W5" s="246"/>
      <c r="X5" s="246"/>
      <c r="Y5" s="246"/>
      <c r="Z5" s="246"/>
    </row>
    <row r="6" customFormat="false" ht="13.8" hidden="false" customHeight="false" outlineLevel="0" collapsed="false">
      <c r="A6" s="106" t="s">
        <v>124</v>
      </c>
      <c r="B6" s="95" t="s">
        <v>179</v>
      </c>
      <c r="C6" s="95" t="s">
        <v>1019</v>
      </c>
      <c r="D6" s="95" t="n">
        <f aca="false">E6/3*2</f>
        <v>18</v>
      </c>
      <c r="E6" s="95" t="n">
        <f aca="false">45-18</f>
        <v>27</v>
      </c>
      <c r="F6" s="95" t="s">
        <v>291</v>
      </c>
      <c r="G6" s="95" t="s">
        <v>132</v>
      </c>
      <c r="H6" s="95" t="s">
        <v>303</v>
      </c>
      <c r="I6" s="95" t="s">
        <v>148</v>
      </c>
      <c r="J6" s="95" t="s">
        <v>158</v>
      </c>
      <c r="K6" s="95" t="s">
        <v>298</v>
      </c>
      <c r="L6" s="95" t="s">
        <v>115</v>
      </c>
      <c r="M6" s="95"/>
      <c r="N6" s="95"/>
      <c r="O6" s="95"/>
      <c r="P6" s="95" t="s">
        <v>155</v>
      </c>
      <c r="Q6" s="95" t="s">
        <v>142</v>
      </c>
      <c r="R6" s="95" t="s">
        <v>114</v>
      </c>
      <c r="S6" s="95" t="s">
        <v>116</v>
      </c>
      <c r="T6" s="99"/>
      <c r="U6" s="99"/>
      <c r="V6" s="99"/>
      <c r="W6" s="99"/>
      <c r="X6" s="99"/>
      <c r="Y6" s="99"/>
      <c r="Z6" s="99"/>
    </row>
    <row r="7" customFormat="false" ht="15.75" hidden="false" customHeight="true" outlineLevel="0" collapsed="false">
      <c r="A7" s="243" t="s">
        <v>1020</v>
      </c>
      <c r="B7" s="244"/>
      <c r="C7" s="244" t="s">
        <v>1021</v>
      </c>
      <c r="D7" s="244" t="s">
        <v>1022</v>
      </c>
      <c r="E7" s="244"/>
      <c r="F7" s="244"/>
      <c r="G7" s="244" t="s">
        <v>146</v>
      </c>
      <c r="H7" s="244" t="s">
        <v>327</v>
      </c>
      <c r="I7" s="244" t="s">
        <v>160</v>
      </c>
      <c r="J7" s="244" t="s">
        <v>309</v>
      </c>
      <c r="K7" s="244" t="s">
        <v>179</v>
      </c>
      <c r="L7" s="244" t="s">
        <v>370</v>
      </c>
      <c r="M7" s="244"/>
      <c r="N7" s="244"/>
      <c r="O7" s="244"/>
      <c r="P7" s="244" t="s">
        <v>216</v>
      </c>
      <c r="Q7" s="244" t="s">
        <v>149</v>
      </c>
      <c r="R7" s="244" t="s">
        <v>114</v>
      </c>
      <c r="S7" s="244" t="s">
        <v>116</v>
      </c>
      <c r="T7" s="247" t="s">
        <v>1023</v>
      </c>
      <c r="U7" s="247"/>
      <c r="V7" s="247"/>
      <c r="W7" s="247"/>
      <c r="X7" s="247"/>
      <c r="Y7" s="247"/>
      <c r="Z7" s="247"/>
    </row>
    <row r="8" customFormat="false" ht="13.8" hidden="false" customHeight="false" outlineLevel="0" collapsed="false">
      <c r="A8" s="106" t="s">
        <v>301</v>
      </c>
      <c r="B8" s="95" t="s">
        <v>125</v>
      </c>
      <c r="C8" s="95" t="s">
        <v>126</v>
      </c>
      <c r="D8" s="95" t="n">
        <f aca="false">E8/3*2</f>
        <v>6</v>
      </c>
      <c r="E8" s="95" t="n">
        <f aca="false">19-10</f>
        <v>9</v>
      </c>
      <c r="F8" s="95" t="s">
        <v>568</v>
      </c>
      <c r="G8" s="95" t="s">
        <v>132</v>
      </c>
      <c r="H8" s="95" t="s">
        <v>153</v>
      </c>
      <c r="I8" s="95" t="s">
        <v>125</v>
      </c>
      <c r="J8" s="95" t="s">
        <v>153</v>
      </c>
      <c r="K8" s="95" t="s">
        <v>300</v>
      </c>
      <c r="L8" s="95" t="s">
        <v>115</v>
      </c>
      <c r="M8" s="95"/>
      <c r="N8" s="95"/>
      <c r="O8" s="95"/>
      <c r="P8" s="95" t="s">
        <v>125</v>
      </c>
      <c r="Q8" s="95" t="s">
        <v>222</v>
      </c>
      <c r="R8" s="95" t="s">
        <v>114</v>
      </c>
      <c r="S8" s="95" t="s">
        <v>116</v>
      </c>
      <c r="T8" s="99"/>
      <c r="U8" s="99"/>
      <c r="V8" s="99"/>
      <c r="W8" s="99"/>
      <c r="X8" s="99"/>
      <c r="Y8" s="99"/>
      <c r="Z8" s="99"/>
    </row>
    <row r="9" customFormat="false" ht="15.75" hidden="false" customHeight="true" outlineLevel="0" collapsed="false">
      <c r="A9" s="243" t="s">
        <v>688</v>
      </c>
      <c r="B9" s="244" t="s">
        <v>132</v>
      </c>
      <c r="C9" s="244" t="s">
        <v>1024</v>
      </c>
      <c r="D9" s="244" t="n">
        <f aca="false">E9/3*2</f>
        <v>10</v>
      </c>
      <c r="E9" s="244" t="n">
        <f aca="false">39-24</f>
        <v>15</v>
      </c>
      <c r="F9" s="244" t="s">
        <v>273</v>
      </c>
      <c r="G9" s="244" t="s">
        <v>298</v>
      </c>
      <c r="H9" s="244" t="s">
        <v>168</v>
      </c>
      <c r="I9" s="244" t="s">
        <v>285</v>
      </c>
      <c r="J9" s="244" t="s">
        <v>114</v>
      </c>
      <c r="K9" s="244" t="s">
        <v>298</v>
      </c>
      <c r="L9" s="244" t="s">
        <v>115</v>
      </c>
      <c r="M9" s="244"/>
      <c r="N9" s="244"/>
      <c r="O9" s="244"/>
      <c r="P9" s="244" t="s">
        <v>125</v>
      </c>
      <c r="Q9" s="244" t="s">
        <v>114</v>
      </c>
      <c r="R9" s="244" t="s">
        <v>148</v>
      </c>
      <c r="S9" s="244" t="s">
        <v>116</v>
      </c>
      <c r="T9" s="248" t="s">
        <v>1025</v>
      </c>
      <c r="U9" s="248"/>
      <c r="V9" s="248"/>
      <c r="W9" s="248"/>
      <c r="X9" s="248"/>
      <c r="Y9" s="248"/>
      <c r="Z9" s="248"/>
    </row>
    <row r="10" customFormat="false" ht="13.8" hidden="false" customHeight="false" outlineLevel="0" collapsed="false">
      <c r="A10" s="106" t="s">
        <v>691</v>
      </c>
      <c r="B10" s="95"/>
      <c r="C10" s="95" t="s">
        <v>336</v>
      </c>
      <c r="D10" s="95"/>
      <c r="E10" s="95"/>
      <c r="F10" s="95"/>
      <c r="G10" s="95" t="s">
        <v>283</v>
      </c>
      <c r="H10" s="95" t="s">
        <v>430</v>
      </c>
      <c r="I10" s="95" t="s">
        <v>125</v>
      </c>
      <c r="J10" s="95" t="s">
        <v>128</v>
      </c>
      <c r="K10" s="95" t="s">
        <v>298</v>
      </c>
      <c r="L10" s="95" t="s">
        <v>115</v>
      </c>
      <c r="M10" s="95"/>
      <c r="N10" s="95"/>
      <c r="O10" s="95"/>
      <c r="P10" s="95" t="s">
        <v>125</v>
      </c>
      <c r="Q10" s="95" t="s">
        <v>303</v>
      </c>
      <c r="R10" s="95" t="s">
        <v>114</v>
      </c>
      <c r="S10" s="95" t="s">
        <v>116</v>
      </c>
      <c r="T10" s="99"/>
      <c r="U10" s="99"/>
      <c r="V10" s="99"/>
      <c r="W10" s="99"/>
      <c r="X10" s="99"/>
      <c r="Y10" s="99"/>
      <c r="Z10" s="99"/>
    </row>
    <row r="11" customFormat="false" ht="13.8" hidden="false" customHeight="false" outlineLevel="0" collapsed="false">
      <c r="A11" s="243" t="s">
        <v>1026</v>
      </c>
      <c r="B11" s="244" t="s">
        <v>132</v>
      </c>
      <c r="C11" s="244" t="s">
        <v>1027</v>
      </c>
      <c r="D11" s="244" t="n">
        <f aca="false">E11/3*2</f>
        <v>16</v>
      </c>
      <c r="E11" s="244" t="n">
        <f aca="false">44-20</f>
        <v>24</v>
      </c>
      <c r="F11" s="244" t="s">
        <v>877</v>
      </c>
      <c r="G11" s="244" t="s">
        <v>298</v>
      </c>
      <c r="H11" s="244" t="s">
        <v>146</v>
      </c>
      <c r="I11" s="244" t="s">
        <v>125</v>
      </c>
      <c r="J11" s="244" t="s">
        <v>114</v>
      </c>
      <c r="K11" s="244" t="s">
        <v>155</v>
      </c>
      <c r="L11" s="244" t="s">
        <v>115</v>
      </c>
      <c r="M11" s="244"/>
      <c r="N11" s="244"/>
      <c r="O11" s="244"/>
      <c r="P11" s="244" t="s">
        <v>125</v>
      </c>
      <c r="Q11" s="244" t="s">
        <v>114</v>
      </c>
      <c r="R11" s="244" t="s">
        <v>114</v>
      </c>
      <c r="S11" s="244" t="s">
        <v>116</v>
      </c>
      <c r="T11" s="246" t="s">
        <v>1028</v>
      </c>
      <c r="U11" s="246"/>
      <c r="V11" s="246"/>
      <c r="W11" s="246"/>
      <c r="X11" s="246"/>
      <c r="Y11" s="246"/>
      <c r="Z11" s="246"/>
    </row>
    <row r="12" customFormat="false" ht="13.8" hidden="false" customHeight="false" outlineLevel="0" collapsed="false">
      <c r="A12" s="106" t="s">
        <v>1029</v>
      </c>
      <c r="B12" s="95"/>
      <c r="C12" s="95" t="s">
        <v>1030</v>
      </c>
      <c r="D12" s="95"/>
      <c r="E12" s="95"/>
      <c r="F12" s="95"/>
      <c r="G12" s="95" t="s">
        <v>285</v>
      </c>
      <c r="H12" s="95" t="s">
        <v>149</v>
      </c>
      <c r="I12" s="95" t="s">
        <v>132</v>
      </c>
      <c r="J12" s="95" t="s">
        <v>128</v>
      </c>
      <c r="K12" s="95" t="s">
        <v>300</v>
      </c>
      <c r="L12" s="95" t="s">
        <v>115</v>
      </c>
      <c r="M12" s="95"/>
      <c r="N12" s="95"/>
      <c r="O12" s="95"/>
      <c r="P12" s="95" t="s">
        <v>155</v>
      </c>
      <c r="Q12" s="95" t="s">
        <v>153</v>
      </c>
      <c r="R12" s="95" t="s">
        <v>114</v>
      </c>
      <c r="S12" s="95" t="s">
        <v>116</v>
      </c>
      <c r="T12" s="99"/>
      <c r="U12" s="99"/>
      <c r="V12" s="99"/>
      <c r="W12" s="99"/>
      <c r="X12" s="99"/>
      <c r="Y12" s="99"/>
      <c r="Z12" s="99"/>
    </row>
    <row r="13" customFormat="false" ht="13.8" hidden="false" customHeight="false" outlineLevel="0" collapsed="false">
      <c r="A13" s="243" t="s">
        <v>787</v>
      </c>
      <c r="B13" s="244" t="s">
        <v>195</v>
      </c>
      <c r="C13" s="244" t="s">
        <v>210</v>
      </c>
      <c r="D13" s="244" t="n">
        <f aca="false">E13/3*2</f>
        <v>20</v>
      </c>
      <c r="E13" s="244" t="n">
        <f aca="false">45-15</f>
        <v>30</v>
      </c>
      <c r="F13" s="244" t="s">
        <v>158</v>
      </c>
      <c r="G13" s="244" t="s">
        <v>146</v>
      </c>
      <c r="H13" s="244" t="s">
        <v>284</v>
      </c>
      <c r="I13" s="244" t="s">
        <v>132</v>
      </c>
      <c r="J13" s="244" t="s">
        <v>203</v>
      </c>
      <c r="K13" s="244" t="s">
        <v>132</v>
      </c>
      <c r="L13" s="244" t="s">
        <v>115</v>
      </c>
      <c r="M13" s="244"/>
      <c r="N13" s="244"/>
      <c r="O13" s="244"/>
      <c r="P13" s="244" t="s">
        <v>146</v>
      </c>
      <c r="Q13" s="244" t="s">
        <v>149</v>
      </c>
      <c r="R13" s="244" t="s">
        <v>114</v>
      </c>
      <c r="S13" s="244" t="s">
        <v>116</v>
      </c>
      <c r="T13" s="246"/>
      <c r="U13" s="246"/>
      <c r="V13" s="246"/>
      <c r="W13" s="246"/>
      <c r="X13" s="246"/>
      <c r="Y13" s="246"/>
      <c r="Z13" s="246"/>
    </row>
    <row r="14" customFormat="false" ht="13.8" hidden="false" customHeight="false" outlineLevel="0" collapsed="false">
      <c r="A14" s="106" t="s">
        <v>1031</v>
      </c>
      <c r="B14" s="95" t="s">
        <v>195</v>
      </c>
      <c r="C14" s="95" t="s">
        <v>1032</v>
      </c>
      <c r="D14" s="95" t="n">
        <f aca="false">E14/3*2</f>
        <v>24</v>
      </c>
      <c r="E14" s="95" t="n">
        <f aca="false">64-28</f>
        <v>36</v>
      </c>
      <c r="F14" s="95" t="s">
        <v>1033</v>
      </c>
      <c r="G14" s="95" t="s">
        <v>300</v>
      </c>
      <c r="H14" s="95" t="s">
        <v>284</v>
      </c>
      <c r="I14" s="95" t="s">
        <v>155</v>
      </c>
      <c r="J14" s="95" t="s">
        <v>114</v>
      </c>
      <c r="K14" s="95" t="s">
        <v>179</v>
      </c>
      <c r="L14" s="95" t="s">
        <v>115</v>
      </c>
      <c r="M14" s="95"/>
      <c r="N14" s="95"/>
      <c r="O14" s="95"/>
      <c r="P14" s="95" t="s">
        <v>285</v>
      </c>
      <c r="Q14" s="95" t="s">
        <v>114</v>
      </c>
      <c r="R14" s="95" t="s">
        <v>114</v>
      </c>
      <c r="S14" s="95" t="s">
        <v>116</v>
      </c>
      <c r="T14" s="99"/>
      <c r="U14" s="99"/>
      <c r="V14" s="99"/>
      <c r="W14" s="99"/>
      <c r="X14" s="99"/>
      <c r="Y14" s="99"/>
      <c r="Z14" s="99"/>
    </row>
    <row r="15" customFormat="false" ht="13.8" hidden="false" customHeight="false" outlineLevel="0" collapsed="false">
      <c r="A15" s="243" t="s">
        <v>1034</v>
      </c>
      <c r="B15" s="244"/>
      <c r="C15" s="244" t="s">
        <v>1032</v>
      </c>
      <c r="D15" s="244"/>
      <c r="E15" s="244"/>
      <c r="F15" s="244"/>
      <c r="G15" s="244" t="s">
        <v>298</v>
      </c>
      <c r="H15" s="244" t="s">
        <v>284</v>
      </c>
      <c r="I15" s="244" t="s">
        <v>155</v>
      </c>
      <c r="J15" s="244" t="s">
        <v>114</v>
      </c>
      <c r="K15" s="244" t="s">
        <v>132</v>
      </c>
      <c r="L15" s="244" t="s">
        <v>115</v>
      </c>
      <c r="M15" s="244"/>
      <c r="N15" s="244"/>
      <c r="O15" s="244"/>
      <c r="P15" s="244" t="s">
        <v>285</v>
      </c>
      <c r="Q15" s="244" t="s">
        <v>114</v>
      </c>
      <c r="R15" s="244" t="s">
        <v>148</v>
      </c>
      <c r="S15" s="244" t="s">
        <v>116</v>
      </c>
      <c r="T15" s="246"/>
      <c r="U15" s="246"/>
      <c r="V15" s="246"/>
      <c r="W15" s="246"/>
      <c r="X15" s="246"/>
      <c r="Y15" s="246"/>
      <c r="Z15" s="246"/>
    </row>
    <row r="16" customFormat="false" ht="13.8" hidden="false" customHeight="false" outlineLevel="0" collapsed="false">
      <c r="A16" s="106" t="s">
        <v>1035</v>
      </c>
      <c r="B16" s="95"/>
      <c r="C16" s="95" t="s">
        <v>1036</v>
      </c>
      <c r="D16" s="95"/>
      <c r="E16" s="95"/>
      <c r="F16" s="95"/>
      <c r="G16" s="95" t="s">
        <v>298</v>
      </c>
      <c r="H16" s="95" t="s">
        <v>284</v>
      </c>
      <c r="I16" s="95" t="s">
        <v>155</v>
      </c>
      <c r="J16" s="95" t="s">
        <v>114</v>
      </c>
      <c r="K16" s="95" t="s">
        <v>132</v>
      </c>
      <c r="L16" s="95" t="s">
        <v>115</v>
      </c>
      <c r="M16" s="95"/>
      <c r="N16" s="95"/>
      <c r="O16" s="95"/>
      <c r="P16" s="95" t="s">
        <v>285</v>
      </c>
      <c r="Q16" s="95" t="s">
        <v>114</v>
      </c>
      <c r="R16" s="95" t="s">
        <v>148</v>
      </c>
      <c r="S16" s="95" t="s">
        <v>116</v>
      </c>
      <c r="T16" s="99"/>
      <c r="U16" s="99"/>
      <c r="V16" s="99"/>
      <c r="W16" s="99"/>
      <c r="X16" s="99"/>
      <c r="Y16" s="99"/>
      <c r="Z16" s="99"/>
    </row>
    <row r="17" customFormat="false" ht="13.8" hidden="false" customHeight="false" outlineLevel="0" collapsed="false">
      <c r="A17" s="243" t="s">
        <v>1037</v>
      </c>
      <c r="B17" s="244"/>
      <c r="C17" s="244" t="s">
        <v>507</v>
      </c>
      <c r="D17" s="244"/>
      <c r="E17" s="244"/>
      <c r="F17" s="244"/>
      <c r="G17" s="244" t="s">
        <v>146</v>
      </c>
      <c r="H17" s="244" t="s">
        <v>128</v>
      </c>
      <c r="I17" s="244" t="s">
        <v>132</v>
      </c>
      <c r="J17" s="244" t="s">
        <v>294</v>
      </c>
      <c r="K17" s="244" t="s">
        <v>148</v>
      </c>
      <c r="L17" s="244" t="s">
        <v>115</v>
      </c>
      <c r="M17" s="244"/>
      <c r="N17" s="244"/>
      <c r="O17" s="244"/>
      <c r="P17" s="244" t="s">
        <v>146</v>
      </c>
      <c r="Q17" s="244" t="s">
        <v>149</v>
      </c>
      <c r="R17" s="244" t="s">
        <v>114</v>
      </c>
      <c r="S17" s="244" t="s">
        <v>116</v>
      </c>
      <c r="T17" s="246"/>
      <c r="U17" s="246"/>
      <c r="V17" s="246"/>
      <c r="W17" s="246"/>
      <c r="X17" s="246"/>
      <c r="Y17" s="246"/>
      <c r="Z17" s="246"/>
    </row>
    <row r="18" customFormat="false" ht="13.8" hidden="false" customHeight="false" outlineLevel="0" collapsed="false">
      <c r="A18" s="106" t="s">
        <v>1038</v>
      </c>
      <c r="B18" s="95" t="s">
        <v>182</v>
      </c>
      <c r="C18" s="95" t="s">
        <v>1039</v>
      </c>
      <c r="D18" s="95" t="s">
        <v>182</v>
      </c>
      <c r="E18" s="95" t="n">
        <f aca="false">62-35</f>
        <v>27</v>
      </c>
      <c r="F18" s="95" t="s">
        <v>237</v>
      </c>
      <c r="G18" s="95" t="s">
        <v>146</v>
      </c>
      <c r="H18" s="95" t="s">
        <v>327</v>
      </c>
      <c r="I18" s="95" t="s">
        <v>132</v>
      </c>
      <c r="J18" s="95" t="s">
        <v>294</v>
      </c>
      <c r="K18" s="95" t="s">
        <v>285</v>
      </c>
      <c r="L18" s="95" t="s">
        <v>115</v>
      </c>
      <c r="M18" s="95"/>
      <c r="N18" s="95"/>
      <c r="O18" s="95"/>
      <c r="P18" s="95" t="s">
        <v>132</v>
      </c>
      <c r="Q18" s="95" t="s">
        <v>149</v>
      </c>
      <c r="R18" s="95" t="s">
        <v>114</v>
      </c>
      <c r="S18" s="95" t="s">
        <v>116</v>
      </c>
      <c r="T18" s="99"/>
      <c r="U18" s="99"/>
      <c r="V18" s="99"/>
      <c r="W18" s="99"/>
      <c r="X18" s="99"/>
      <c r="Y18" s="99"/>
      <c r="Z18" s="99"/>
    </row>
    <row r="19" customFormat="false" ht="13.8" hidden="false" customHeight="false" outlineLevel="0" collapsed="false">
      <c r="A19" s="243" t="s">
        <v>326</v>
      </c>
      <c r="B19" s="244"/>
      <c r="C19" s="244" t="s">
        <v>198</v>
      </c>
      <c r="D19" s="244"/>
      <c r="E19" s="244"/>
      <c r="F19" s="249"/>
      <c r="G19" s="244" t="s">
        <v>201</v>
      </c>
      <c r="H19" s="244" t="s">
        <v>327</v>
      </c>
      <c r="I19" s="244" t="s">
        <v>148</v>
      </c>
      <c r="J19" s="244" t="s">
        <v>308</v>
      </c>
      <c r="K19" s="244" t="s">
        <v>132</v>
      </c>
      <c r="L19" s="244" t="s">
        <v>115</v>
      </c>
      <c r="M19" s="244"/>
      <c r="N19" s="244"/>
      <c r="O19" s="244"/>
      <c r="P19" s="244" t="s">
        <v>179</v>
      </c>
      <c r="Q19" s="244" t="s">
        <v>149</v>
      </c>
      <c r="R19" s="244" t="s">
        <v>114</v>
      </c>
      <c r="S19" s="244" t="s">
        <v>116</v>
      </c>
      <c r="T19" s="246"/>
      <c r="U19" s="246"/>
      <c r="V19" s="246"/>
      <c r="W19" s="246"/>
      <c r="X19" s="246"/>
      <c r="Y19" s="246"/>
      <c r="Z19" s="246"/>
    </row>
    <row r="20" customFormat="false" ht="13.8" hidden="false" customHeight="false" outlineLevel="0" collapsed="false">
      <c r="A20" s="106" t="s">
        <v>1040</v>
      </c>
      <c r="B20" s="95" t="s">
        <v>182</v>
      </c>
      <c r="C20" s="95" t="s">
        <v>1041</v>
      </c>
      <c r="D20" s="95" t="s">
        <v>170</v>
      </c>
      <c r="E20" s="95" t="s">
        <v>163</v>
      </c>
      <c r="F20" s="95" t="s">
        <v>801</v>
      </c>
      <c r="G20" s="95" t="s">
        <v>300</v>
      </c>
      <c r="H20" s="95" t="s">
        <v>327</v>
      </c>
      <c r="I20" s="95" t="s">
        <v>179</v>
      </c>
      <c r="J20" s="95" t="s">
        <v>114</v>
      </c>
      <c r="K20" s="95" t="s">
        <v>285</v>
      </c>
      <c r="L20" s="95" t="s">
        <v>475</v>
      </c>
      <c r="M20" s="95"/>
      <c r="N20" s="95"/>
      <c r="O20" s="95"/>
      <c r="P20" s="95" t="s">
        <v>298</v>
      </c>
      <c r="Q20" s="95" t="s">
        <v>114</v>
      </c>
      <c r="R20" s="95" t="s">
        <v>298</v>
      </c>
      <c r="S20" s="95" t="s">
        <v>116</v>
      </c>
      <c r="T20" s="99" t="s">
        <v>547</v>
      </c>
      <c r="U20" s="99"/>
      <c r="V20" s="99"/>
      <c r="W20" s="99"/>
      <c r="X20" s="99"/>
      <c r="Y20" s="99"/>
      <c r="Z20" s="99"/>
    </row>
    <row r="21" customFormat="false" ht="13.8" hidden="false" customHeight="false" outlineLevel="0" collapsed="false">
      <c r="A21" s="243" t="s">
        <v>1042</v>
      </c>
      <c r="B21" s="244"/>
      <c r="C21" s="244" t="s">
        <v>1043</v>
      </c>
      <c r="D21" s="244"/>
      <c r="E21" s="244"/>
      <c r="F21" s="244"/>
      <c r="G21" s="244" t="s">
        <v>148</v>
      </c>
      <c r="H21" s="244" t="s">
        <v>327</v>
      </c>
      <c r="I21" s="244" t="s">
        <v>179</v>
      </c>
      <c r="J21" s="244" t="s">
        <v>308</v>
      </c>
      <c r="K21" s="244" t="s">
        <v>132</v>
      </c>
      <c r="L21" s="244" t="s">
        <v>115</v>
      </c>
      <c r="M21" s="244"/>
      <c r="N21" s="244"/>
      <c r="O21" s="244"/>
      <c r="P21" s="244" t="s">
        <v>179</v>
      </c>
      <c r="Q21" s="244" t="s">
        <v>149</v>
      </c>
      <c r="R21" s="244" t="s">
        <v>114</v>
      </c>
      <c r="S21" s="244" t="s">
        <v>116</v>
      </c>
      <c r="T21" s="246"/>
      <c r="U21" s="246"/>
      <c r="V21" s="246"/>
      <c r="W21" s="246"/>
      <c r="X21" s="246"/>
      <c r="Y21" s="246"/>
      <c r="Z21" s="246"/>
    </row>
    <row r="22" customFormat="false" ht="13.8" hidden="false" customHeight="false" outlineLevel="0" collapsed="false">
      <c r="A22" s="106" t="s">
        <v>178</v>
      </c>
      <c r="B22" s="95" t="s">
        <v>179</v>
      </c>
      <c r="C22" s="95" t="s">
        <v>200</v>
      </c>
      <c r="D22" s="95" t="s">
        <v>170</v>
      </c>
      <c r="E22" s="95" t="n">
        <f aca="false">56-33</f>
        <v>23</v>
      </c>
      <c r="F22" s="95" t="s">
        <v>1044</v>
      </c>
      <c r="G22" s="95" t="s">
        <v>146</v>
      </c>
      <c r="H22" s="95" t="s">
        <v>303</v>
      </c>
      <c r="I22" s="95" t="s">
        <v>132</v>
      </c>
      <c r="J22" s="95" t="s">
        <v>222</v>
      </c>
      <c r="K22" s="95" t="s">
        <v>132</v>
      </c>
      <c r="L22" s="95" t="s">
        <v>115</v>
      </c>
      <c r="M22" s="95"/>
      <c r="N22" s="95"/>
      <c r="O22" s="95"/>
      <c r="P22" s="95" t="s">
        <v>179</v>
      </c>
      <c r="Q22" s="95" t="s">
        <v>149</v>
      </c>
      <c r="R22" s="95" t="s">
        <v>114</v>
      </c>
      <c r="S22" s="95" t="s">
        <v>116</v>
      </c>
      <c r="T22" s="99"/>
      <c r="U22" s="99"/>
      <c r="V22" s="99"/>
      <c r="W22" s="99"/>
      <c r="X22" s="99"/>
      <c r="Y22" s="99"/>
      <c r="Z22" s="99"/>
    </row>
    <row r="23" customFormat="false" ht="13.8" hidden="false" customHeight="false" outlineLevel="0" collapsed="false">
      <c r="A23" s="243" t="s">
        <v>185</v>
      </c>
      <c r="B23" s="244"/>
      <c r="C23" s="244" t="s">
        <v>1045</v>
      </c>
      <c r="D23" s="244"/>
      <c r="E23" s="244"/>
      <c r="F23" s="244"/>
      <c r="G23" s="244" t="s">
        <v>146</v>
      </c>
      <c r="H23" s="244" t="s">
        <v>954</v>
      </c>
      <c r="I23" s="244" t="s">
        <v>132</v>
      </c>
      <c r="J23" s="244" t="s">
        <v>222</v>
      </c>
      <c r="K23" s="244" t="s">
        <v>132</v>
      </c>
      <c r="L23" s="244" t="s">
        <v>115</v>
      </c>
      <c r="M23" s="244"/>
      <c r="N23" s="244"/>
      <c r="O23" s="244"/>
      <c r="P23" s="244" t="s">
        <v>179</v>
      </c>
      <c r="Q23" s="244" t="s">
        <v>149</v>
      </c>
      <c r="R23" s="244" t="s">
        <v>114</v>
      </c>
      <c r="S23" s="244" t="s">
        <v>116</v>
      </c>
      <c r="T23" s="246"/>
      <c r="U23" s="246"/>
      <c r="V23" s="246"/>
      <c r="W23" s="246"/>
      <c r="X23" s="246"/>
      <c r="Y23" s="246"/>
      <c r="Z23" s="246"/>
    </row>
    <row r="24" customFormat="false" ht="13.8" hidden="false" customHeight="false" outlineLevel="0" collapsed="false">
      <c r="A24" s="106" t="s">
        <v>1046</v>
      </c>
      <c r="B24" s="95"/>
      <c r="C24" s="95" t="s">
        <v>1047</v>
      </c>
      <c r="D24" s="95"/>
      <c r="E24" s="95"/>
      <c r="F24" s="95"/>
      <c r="G24" s="95" t="s">
        <v>146</v>
      </c>
      <c r="H24" s="95" t="s">
        <v>303</v>
      </c>
      <c r="I24" s="95" t="s">
        <v>132</v>
      </c>
      <c r="J24" s="95" t="s">
        <v>149</v>
      </c>
      <c r="K24" s="95" t="s">
        <v>132</v>
      </c>
      <c r="L24" s="95" t="s">
        <v>115</v>
      </c>
      <c r="M24" s="95"/>
      <c r="N24" s="95"/>
      <c r="O24" s="95"/>
      <c r="P24" s="95" t="s">
        <v>179</v>
      </c>
      <c r="Q24" s="95" t="s">
        <v>149</v>
      </c>
      <c r="R24" s="95" t="s">
        <v>114</v>
      </c>
      <c r="S24" s="95" t="s">
        <v>116</v>
      </c>
      <c r="T24" s="99"/>
      <c r="U24" s="99"/>
      <c r="V24" s="99"/>
      <c r="W24" s="99"/>
      <c r="X24" s="99"/>
      <c r="Y24" s="99"/>
      <c r="Z24" s="99"/>
    </row>
    <row r="25" customFormat="false" ht="13.8" hidden="false" customHeight="false" outlineLevel="0" collapsed="false">
      <c r="A25" s="243" t="s">
        <v>1048</v>
      </c>
      <c r="B25" s="244" t="s">
        <v>179</v>
      </c>
      <c r="C25" s="244" t="s">
        <v>180</v>
      </c>
      <c r="D25" s="244" t="n">
        <f aca="false">E25/3*2</f>
        <v>22</v>
      </c>
      <c r="E25" s="244" t="n">
        <f aca="false">67-34</f>
        <v>33</v>
      </c>
      <c r="F25" s="244" t="s">
        <v>276</v>
      </c>
      <c r="G25" s="244" t="s">
        <v>125</v>
      </c>
      <c r="H25" s="244" t="s">
        <v>1049</v>
      </c>
      <c r="I25" s="244" t="s">
        <v>179</v>
      </c>
      <c r="J25" s="244" t="s">
        <v>114</v>
      </c>
      <c r="K25" s="244" t="s">
        <v>132</v>
      </c>
      <c r="L25" s="244" t="s">
        <v>115</v>
      </c>
      <c r="M25" s="244"/>
      <c r="N25" s="244"/>
      <c r="O25" s="244"/>
      <c r="P25" s="244" t="s">
        <v>132</v>
      </c>
      <c r="Q25" s="244" t="s">
        <v>114</v>
      </c>
      <c r="R25" s="244" t="s">
        <v>114</v>
      </c>
      <c r="S25" s="244" t="s">
        <v>116</v>
      </c>
      <c r="T25" s="246" t="s">
        <v>547</v>
      </c>
      <c r="U25" s="246"/>
      <c r="V25" s="246"/>
      <c r="W25" s="246"/>
      <c r="X25" s="246"/>
      <c r="Y25" s="246"/>
      <c r="Z25" s="246"/>
    </row>
    <row r="26" customFormat="false" ht="13.8" hidden="false" customHeight="false" outlineLevel="0" collapsed="false">
      <c r="A26" s="106" t="s">
        <v>1050</v>
      </c>
      <c r="B26" s="95"/>
      <c r="C26" s="95" t="s">
        <v>1051</v>
      </c>
      <c r="D26" s="95"/>
      <c r="E26" s="95"/>
      <c r="F26" s="95"/>
      <c r="G26" s="95" t="s">
        <v>125</v>
      </c>
      <c r="H26" s="95" t="s">
        <v>114</v>
      </c>
      <c r="I26" s="95" t="s">
        <v>179</v>
      </c>
      <c r="J26" s="95" t="s">
        <v>114</v>
      </c>
      <c r="K26" s="95" t="s">
        <v>283</v>
      </c>
      <c r="L26" s="95" t="s">
        <v>115</v>
      </c>
      <c r="M26" s="95"/>
      <c r="N26" s="95"/>
      <c r="O26" s="95"/>
      <c r="P26" s="95" t="s">
        <v>132</v>
      </c>
      <c r="Q26" s="95" t="s">
        <v>114</v>
      </c>
      <c r="R26" s="95" t="s">
        <v>114</v>
      </c>
      <c r="S26" s="95" t="s">
        <v>116</v>
      </c>
      <c r="T26" s="99" t="s">
        <v>547</v>
      </c>
      <c r="U26" s="99"/>
      <c r="V26" s="99"/>
      <c r="W26" s="99"/>
      <c r="X26" s="99"/>
      <c r="Y26" s="99"/>
      <c r="Z26" s="99"/>
    </row>
    <row r="27" customFormat="false" ht="13.8" hidden="false" customHeight="false" outlineLevel="0" collapsed="false">
      <c r="A27" s="243" t="s">
        <v>1052</v>
      </c>
      <c r="B27" s="244"/>
      <c r="C27" s="244" t="s">
        <v>1053</v>
      </c>
      <c r="D27" s="244"/>
      <c r="E27" s="244"/>
      <c r="F27" s="244"/>
      <c r="G27" s="244" t="s">
        <v>125</v>
      </c>
      <c r="H27" s="244" t="s">
        <v>114</v>
      </c>
      <c r="I27" s="244" t="s">
        <v>179</v>
      </c>
      <c r="J27" s="244" t="s">
        <v>114</v>
      </c>
      <c r="K27" s="244" t="s">
        <v>132</v>
      </c>
      <c r="L27" s="244" t="s">
        <v>115</v>
      </c>
      <c r="M27" s="244"/>
      <c r="N27" s="244"/>
      <c r="O27" s="244"/>
      <c r="P27" s="244" t="s">
        <v>132</v>
      </c>
      <c r="Q27" s="244" t="s">
        <v>114</v>
      </c>
      <c r="R27" s="244" t="s">
        <v>114</v>
      </c>
      <c r="S27" s="244" t="s">
        <v>116</v>
      </c>
      <c r="T27" s="246" t="s">
        <v>547</v>
      </c>
      <c r="U27" s="246"/>
      <c r="V27" s="246"/>
      <c r="W27" s="246"/>
      <c r="X27" s="246"/>
      <c r="Y27" s="246"/>
      <c r="Z27" s="246"/>
    </row>
    <row r="28" customFormat="false" ht="13.8" hidden="false" customHeight="false" outlineLevel="0" collapsed="false">
      <c r="A28" s="106" t="s">
        <v>1054</v>
      </c>
      <c r="B28" s="95"/>
      <c r="C28" s="95" t="s">
        <v>190</v>
      </c>
      <c r="D28" s="95"/>
      <c r="E28" s="95"/>
      <c r="F28" s="95"/>
      <c r="G28" s="95" t="s">
        <v>125</v>
      </c>
      <c r="H28" s="95" t="s">
        <v>1049</v>
      </c>
      <c r="I28" s="95" t="s">
        <v>179</v>
      </c>
      <c r="J28" s="95" t="s">
        <v>114</v>
      </c>
      <c r="K28" s="95" t="s">
        <v>283</v>
      </c>
      <c r="L28" s="95" t="s">
        <v>115</v>
      </c>
      <c r="M28" s="95"/>
      <c r="N28" s="95"/>
      <c r="O28" s="95"/>
      <c r="P28" s="95" t="s">
        <v>132</v>
      </c>
      <c r="Q28" s="95" t="s">
        <v>114</v>
      </c>
      <c r="R28" s="95" t="s">
        <v>114</v>
      </c>
      <c r="S28" s="95" t="s">
        <v>116</v>
      </c>
      <c r="T28" s="99" t="s">
        <v>547</v>
      </c>
      <c r="U28" s="99"/>
      <c r="V28" s="99"/>
      <c r="W28" s="99"/>
      <c r="X28" s="99"/>
      <c r="Y28" s="99"/>
      <c r="Z28" s="99"/>
    </row>
    <row r="29" customFormat="false" ht="13.8" hidden="false" customHeight="false" outlineLevel="0" collapsed="false">
      <c r="A29" s="243" t="s">
        <v>1055</v>
      </c>
      <c r="B29" s="244"/>
      <c r="C29" s="244" t="s">
        <v>1047</v>
      </c>
      <c r="D29" s="244"/>
      <c r="E29" s="244"/>
      <c r="F29" s="244"/>
      <c r="G29" s="244" t="s">
        <v>125</v>
      </c>
      <c r="H29" s="244" t="s">
        <v>303</v>
      </c>
      <c r="I29" s="244" t="s">
        <v>132</v>
      </c>
      <c r="J29" s="244" t="s">
        <v>313</v>
      </c>
      <c r="K29" s="244" t="s">
        <v>132</v>
      </c>
      <c r="L29" s="244" t="s">
        <v>115</v>
      </c>
      <c r="M29" s="244"/>
      <c r="N29" s="244"/>
      <c r="O29" s="244"/>
      <c r="P29" s="244" t="s">
        <v>179</v>
      </c>
      <c r="Q29" s="244" t="s">
        <v>149</v>
      </c>
      <c r="R29" s="244" t="s">
        <v>114</v>
      </c>
      <c r="S29" s="244" t="s">
        <v>116</v>
      </c>
      <c r="T29" s="246"/>
      <c r="U29" s="246"/>
      <c r="V29" s="246"/>
      <c r="W29" s="246"/>
      <c r="X29" s="246"/>
      <c r="Y29" s="246"/>
      <c r="Z29" s="246"/>
    </row>
    <row r="30" customFormat="false" ht="13.8" hidden="false" customHeight="false" outlineLevel="0" collapsed="false">
      <c r="A30" s="106" t="s">
        <v>1056</v>
      </c>
      <c r="B30" s="95"/>
      <c r="C30" s="95" t="s">
        <v>1057</v>
      </c>
      <c r="D30" s="95"/>
      <c r="E30" s="95"/>
      <c r="F30" s="95"/>
      <c r="G30" s="95" t="s">
        <v>125</v>
      </c>
      <c r="H30" s="95" t="s">
        <v>954</v>
      </c>
      <c r="I30" s="95" t="s">
        <v>132</v>
      </c>
      <c r="J30" s="95" t="s">
        <v>313</v>
      </c>
      <c r="K30" s="95" t="s">
        <v>283</v>
      </c>
      <c r="L30" s="95" t="s">
        <v>115</v>
      </c>
      <c r="M30" s="95"/>
      <c r="N30" s="95"/>
      <c r="O30" s="95"/>
      <c r="P30" s="95" t="s">
        <v>179</v>
      </c>
      <c r="Q30" s="95" t="s">
        <v>149</v>
      </c>
      <c r="R30" s="95" t="s">
        <v>114</v>
      </c>
      <c r="S30" s="95" t="s">
        <v>116</v>
      </c>
      <c r="T30" s="99"/>
      <c r="U30" s="99"/>
      <c r="V30" s="99"/>
      <c r="W30" s="99"/>
      <c r="X30" s="99"/>
      <c r="Y30" s="99"/>
      <c r="Z30" s="99"/>
    </row>
    <row r="31" customFormat="false" ht="13.8" hidden="false" customHeight="false" outlineLevel="0" collapsed="false">
      <c r="A31" s="106" t="s">
        <v>960</v>
      </c>
      <c r="B31" s="97" t="n">
        <v>4</v>
      </c>
      <c r="C31" s="97" t="s">
        <v>1058</v>
      </c>
      <c r="D31" s="97" t="n">
        <f aca="false">E31/3*2</f>
        <v>14</v>
      </c>
      <c r="E31" s="97" t="n">
        <f aca="false">35-14</f>
        <v>21</v>
      </c>
      <c r="F31" s="97" t="n">
        <v>35</v>
      </c>
      <c r="G31" s="97" t="n">
        <v>5</v>
      </c>
      <c r="H31" s="97" t="n">
        <v>60</v>
      </c>
      <c r="I31" s="97" t="n">
        <v>9</v>
      </c>
      <c r="J31" s="97" t="n">
        <v>40</v>
      </c>
      <c r="K31" s="97" t="n">
        <v>1</v>
      </c>
      <c r="L31" s="97" t="s">
        <v>115</v>
      </c>
      <c r="M31" s="100" t="n">
        <v>4</v>
      </c>
      <c r="N31" s="100" t="n">
        <v>6</v>
      </c>
      <c r="P31" s="97" t="n">
        <v>7</v>
      </c>
      <c r="Q31" s="97" t="n">
        <v>45</v>
      </c>
      <c r="R31" s="97" t="n">
        <v>6</v>
      </c>
      <c r="S31" s="97" t="s">
        <v>116</v>
      </c>
      <c r="T31" s="130"/>
      <c r="U31" s="130"/>
      <c r="V31" s="130"/>
      <c r="W31" s="130"/>
      <c r="X31" s="130"/>
    </row>
    <row r="32" customFormat="false" ht="13.8" hidden="false" customHeight="false" outlineLevel="0" collapsed="false">
      <c r="A32" s="243" t="s">
        <v>1059</v>
      </c>
      <c r="B32" s="250" t="n">
        <v>6</v>
      </c>
      <c r="C32" s="251" t="n">
        <v>43441</v>
      </c>
      <c r="D32" s="250" t="n">
        <v>9</v>
      </c>
      <c r="E32" s="250" t="n">
        <f aca="false">37-23</f>
        <v>14</v>
      </c>
      <c r="F32" s="250" t="n">
        <v>37</v>
      </c>
      <c r="G32" s="250" t="n">
        <v>4</v>
      </c>
      <c r="H32" s="250" t="n">
        <v>82</v>
      </c>
      <c r="I32" s="250" t="n">
        <v>2</v>
      </c>
      <c r="J32" s="250" t="n">
        <v>10</v>
      </c>
      <c r="K32" s="250" t="n">
        <v>2</v>
      </c>
      <c r="L32" s="250" t="s">
        <v>115</v>
      </c>
      <c r="M32" s="252" t="n">
        <v>4</v>
      </c>
      <c r="N32" s="252" t="n">
        <v>6</v>
      </c>
      <c r="P32" s="250" t="n">
        <v>5</v>
      </c>
      <c r="Q32" s="250" t="n">
        <v>20</v>
      </c>
      <c r="R32" s="250" t="n">
        <v>0</v>
      </c>
      <c r="S32" s="250" t="s">
        <v>116</v>
      </c>
      <c r="T32" s="253"/>
      <c r="U32" s="253"/>
      <c r="V32" s="253"/>
      <c r="W32" s="253"/>
      <c r="X32" s="253"/>
    </row>
    <row r="33" customFormat="false" ht="13.8" hidden="false" customHeight="false" outlineLevel="0" collapsed="false">
      <c r="A33" s="106" t="s">
        <v>1060</v>
      </c>
      <c r="B33" s="97"/>
      <c r="C33" s="97" t="s">
        <v>1061</v>
      </c>
      <c r="D33" s="97"/>
      <c r="E33" s="97"/>
      <c r="F33" s="97"/>
      <c r="G33" s="97" t="n">
        <v>5</v>
      </c>
      <c r="H33" s="97" t="n">
        <v>361</v>
      </c>
      <c r="I33" s="97" t="n">
        <v>6</v>
      </c>
      <c r="J33" s="97" t="n">
        <v>55</v>
      </c>
      <c r="K33" s="97" t="n">
        <v>2</v>
      </c>
      <c r="L33" s="97" t="s">
        <v>115</v>
      </c>
      <c r="M33" s="100"/>
      <c r="N33" s="100"/>
      <c r="P33" s="97" t="n">
        <v>5</v>
      </c>
      <c r="Q33" s="97" t="n">
        <v>20</v>
      </c>
      <c r="R33" s="97" t="n">
        <v>0</v>
      </c>
      <c r="S33" s="97" t="s">
        <v>116</v>
      </c>
      <c r="T33" s="99"/>
      <c r="U33" s="99"/>
      <c r="V33" s="99"/>
      <c r="W33" s="99"/>
      <c r="X33" s="99"/>
    </row>
    <row r="34" customFormat="false" ht="13.8" hidden="false" customHeight="false" outlineLevel="0" collapsed="false">
      <c r="A34" s="243" t="s">
        <v>1062</v>
      </c>
      <c r="B34" s="250" t="n">
        <v>9</v>
      </c>
      <c r="C34" s="251" t="n">
        <v>44175</v>
      </c>
      <c r="D34" s="250" t="n">
        <v>11</v>
      </c>
      <c r="E34" s="250" t="n">
        <f aca="false">35-18</f>
        <v>17</v>
      </c>
      <c r="F34" s="250" t="n">
        <v>35</v>
      </c>
      <c r="G34" s="250" t="n">
        <v>9</v>
      </c>
      <c r="H34" s="250" t="n">
        <v>40</v>
      </c>
      <c r="I34" s="250" t="n">
        <v>8</v>
      </c>
      <c r="J34" s="250" t="n">
        <v>55</v>
      </c>
      <c r="K34" s="250" t="n">
        <v>8</v>
      </c>
      <c r="L34" s="250" t="s">
        <v>115</v>
      </c>
      <c r="M34" s="252" t="n">
        <v>6</v>
      </c>
      <c r="N34" s="252" t="n">
        <v>9</v>
      </c>
      <c r="P34" s="250" t="n">
        <v>8</v>
      </c>
      <c r="Q34" s="250" t="n">
        <v>50</v>
      </c>
      <c r="R34" s="250" t="n">
        <v>5</v>
      </c>
      <c r="S34" s="250" t="s">
        <v>116</v>
      </c>
      <c r="T34" s="246"/>
      <c r="U34" s="246"/>
      <c r="V34" s="246"/>
      <c r="W34" s="246"/>
      <c r="X34" s="246"/>
    </row>
    <row r="35" customFormat="false" ht="13.8" hidden="false" customHeight="false" outlineLevel="0" collapsed="false">
      <c r="A35" s="94" t="s">
        <v>1063</v>
      </c>
      <c r="B35" s="94"/>
      <c r="C35" s="94" t="s">
        <v>152</v>
      </c>
      <c r="D35" s="94"/>
      <c r="E35" s="94"/>
      <c r="F35" s="94"/>
      <c r="G35" s="100" t="n">
        <v>7</v>
      </c>
      <c r="H35" s="100" t="n">
        <v>40</v>
      </c>
      <c r="I35" s="100" t="s">
        <v>1064</v>
      </c>
      <c r="J35" s="100" t="n">
        <v>55</v>
      </c>
      <c r="K35" s="100" t="n">
        <v>7</v>
      </c>
      <c r="L35" s="100" t="s">
        <v>115</v>
      </c>
      <c r="M35" s="100"/>
      <c r="N35" s="100"/>
      <c r="P35" s="100" t="n">
        <v>7</v>
      </c>
      <c r="Q35" s="100" t="n">
        <v>50</v>
      </c>
      <c r="R35" s="100" t="n">
        <v>5</v>
      </c>
      <c r="S35" s="100" t="s">
        <v>116</v>
      </c>
      <c r="T35" s="99"/>
      <c r="U35" s="99"/>
      <c r="V35" s="99"/>
      <c r="W35" s="99"/>
      <c r="X35" s="99"/>
    </row>
    <row r="36" customFormat="false" ht="13.8" hidden="false" customHeight="false" outlineLevel="0" collapsed="false">
      <c r="A36" s="243" t="s">
        <v>1065</v>
      </c>
      <c r="B36" s="250"/>
      <c r="C36" s="250" t="s">
        <v>1066</v>
      </c>
      <c r="D36" s="250"/>
      <c r="E36" s="250"/>
      <c r="F36" s="250"/>
      <c r="G36" s="250" t="n">
        <v>5</v>
      </c>
      <c r="H36" s="250" t="n">
        <v>361</v>
      </c>
      <c r="I36" s="250" t="s">
        <v>1067</v>
      </c>
      <c r="J36" s="250" t="n">
        <v>50</v>
      </c>
      <c r="K36" s="250" t="n">
        <v>2</v>
      </c>
      <c r="L36" s="250" t="s">
        <v>115</v>
      </c>
      <c r="M36" s="252"/>
      <c r="N36" s="252"/>
      <c r="P36" s="250" t="n">
        <v>6</v>
      </c>
      <c r="Q36" s="250" t="n">
        <v>40</v>
      </c>
      <c r="R36" s="250" t="n">
        <v>6</v>
      </c>
      <c r="S36" s="250" t="s">
        <v>116</v>
      </c>
      <c r="T36" s="246"/>
      <c r="U36" s="246"/>
      <c r="V36" s="246"/>
      <c r="W36" s="246"/>
      <c r="X36" s="246"/>
    </row>
    <row r="37" customFormat="false" ht="13.8" hidden="false" customHeight="false" outlineLevel="0" collapsed="false">
      <c r="A37" s="106" t="s">
        <v>1068</v>
      </c>
      <c r="B37" s="97" t="n">
        <v>5</v>
      </c>
      <c r="C37" s="254" t="n">
        <v>43287</v>
      </c>
      <c r="D37" s="97" t="n">
        <f aca="false">E37/3*2</f>
        <v>14</v>
      </c>
      <c r="E37" s="97" t="n">
        <f aca="false">35-14</f>
        <v>21</v>
      </c>
      <c r="F37" s="97" t="n">
        <v>35</v>
      </c>
      <c r="G37" s="97" t="n">
        <v>7</v>
      </c>
      <c r="H37" s="97" t="n">
        <v>361</v>
      </c>
      <c r="I37" s="97" t="n">
        <v>7</v>
      </c>
      <c r="J37" s="97" t="n">
        <v>60</v>
      </c>
      <c r="K37" s="97" t="n">
        <v>1</v>
      </c>
      <c r="L37" s="97" t="s">
        <v>115</v>
      </c>
      <c r="M37" s="100" t="n">
        <v>4</v>
      </c>
      <c r="N37" s="100" t="n">
        <v>6</v>
      </c>
      <c r="P37" s="97" t="n">
        <v>5</v>
      </c>
      <c r="Q37" s="97" t="n">
        <v>50</v>
      </c>
      <c r="R37" s="97" t="n">
        <v>0</v>
      </c>
      <c r="S37" s="97" t="s">
        <v>116</v>
      </c>
      <c r="T37" s="255" t="s">
        <v>1069</v>
      </c>
      <c r="U37" s="255"/>
      <c r="V37" s="255"/>
      <c r="W37" s="255"/>
      <c r="X37" s="255"/>
    </row>
    <row r="38" customFormat="false" ht="13.8" hidden="false" customHeight="false" outlineLevel="0" collapsed="false">
      <c r="A38" s="243" t="s">
        <v>1070</v>
      </c>
      <c r="B38" s="250"/>
      <c r="C38" s="251" t="n">
        <v>43412</v>
      </c>
      <c r="D38" s="250"/>
      <c r="E38" s="250"/>
      <c r="F38" s="250"/>
      <c r="G38" s="250" t="n">
        <v>7</v>
      </c>
      <c r="H38" s="250" t="n">
        <v>361</v>
      </c>
      <c r="I38" s="250" t="n">
        <v>7</v>
      </c>
      <c r="J38" s="250" t="n">
        <v>60</v>
      </c>
      <c r="K38" s="250" t="n">
        <v>1</v>
      </c>
      <c r="L38" s="250" t="s">
        <v>115</v>
      </c>
      <c r="M38" s="252"/>
      <c r="N38" s="252"/>
      <c r="P38" s="250" t="n">
        <v>5</v>
      </c>
      <c r="Q38" s="250" t="n">
        <v>50</v>
      </c>
      <c r="R38" s="250" t="n">
        <v>6</v>
      </c>
      <c r="S38" s="250" t="s">
        <v>116</v>
      </c>
      <c r="T38" s="246"/>
      <c r="U38" s="246"/>
      <c r="V38" s="246"/>
      <c r="W38" s="246"/>
      <c r="X38" s="246"/>
    </row>
    <row r="39" customFormat="false" ht="13.8" hidden="false" customHeight="false" outlineLevel="0" collapsed="false">
      <c r="A39" s="106" t="s">
        <v>1071</v>
      </c>
      <c r="B39" s="97"/>
      <c r="C39" s="97" t="s">
        <v>726</v>
      </c>
      <c r="D39" s="97"/>
      <c r="E39" s="97"/>
      <c r="F39" s="97"/>
      <c r="G39" s="97" t="n">
        <v>5</v>
      </c>
      <c r="H39" s="97" t="n">
        <v>150</v>
      </c>
      <c r="I39" s="97" t="n">
        <v>5.5</v>
      </c>
      <c r="J39" s="97" t="n">
        <v>50</v>
      </c>
      <c r="K39" s="97" t="n">
        <v>1</v>
      </c>
      <c r="L39" s="97" t="s">
        <v>115</v>
      </c>
      <c r="M39" s="100"/>
      <c r="N39" s="100"/>
      <c r="P39" s="97" t="n">
        <v>4</v>
      </c>
      <c r="Q39" s="97" t="n">
        <v>40</v>
      </c>
      <c r="R39" s="97" t="n">
        <v>0</v>
      </c>
      <c r="S39" s="97" t="s">
        <v>116</v>
      </c>
      <c r="T39" s="130"/>
      <c r="U39" s="130"/>
      <c r="V39" s="130"/>
      <c r="W39" s="130"/>
      <c r="X39" s="130"/>
    </row>
    <row r="40" customFormat="false" ht="15.75" hidden="false" customHeight="true" outlineLevel="0" collapsed="false">
      <c r="A40" s="243" t="s">
        <v>358</v>
      </c>
      <c r="B40" s="250" t="n">
        <v>15</v>
      </c>
      <c r="C40" s="256" t="s">
        <v>1072</v>
      </c>
      <c r="D40" s="250"/>
      <c r="E40" s="250"/>
      <c r="F40" s="256" t="s">
        <v>1073</v>
      </c>
      <c r="G40" s="250" t="n">
        <v>10</v>
      </c>
      <c r="H40" s="250" t="n">
        <v>270</v>
      </c>
      <c r="I40" s="250" t="n">
        <v>6</v>
      </c>
      <c r="J40" s="250" t="n">
        <v>50</v>
      </c>
      <c r="K40" s="250" t="n">
        <v>3</v>
      </c>
      <c r="L40" s="250" t="s">
        <v>115</v>
      </c>
      <c r="M40" s="252"/>
      <c r="N40" s="252"/>
      <c r="P40" s="250" t="n">
        <v>6</v>
      </c>
      <c r="Q40" s="250" t="n">
        <v>50</v>
      </c>
      <c r="R40" s="250" t="n">
        <v>0</v>
      </c>
      <c r="S40" s="250" t="s">
        <v>116</v>
      </c>
      <c r="T40" s="257" t="s">
        <v>1074</v>
      </c>
      <c r="U40" s="257"/>
      <c r="V40" s="257"/>
      <c r="W40" s="257"/>
      <c r="X40" s="257"/>
    </row>
    <row r="41" customFormat="false" ht="14.3" hidden="false" customHeight="false" outlineLevel="0" collapsed="false">
      <c r="A41" s="106" t="s">
        <v>1075</v>
      </c>
      <c r="B41" s="97"/>
      <c r="C41" s="254" t="n">
        <v>43160</v>
      </c>
      <c r="D41" s="97" t="n">
        <v>15</v>
      </c>
      <c r="E41" s="97" t="n">
        <f aca="false">23-4</f>
        <v>19</v>
      </c>
      <c r="F41" s="113" t="n">
        <v>23</v>
      </c>
      <c r="G41" s="97" t="n">
        <v>12</v>
      </c>
      <c r="H41" s="97" t="n">
        <v>361</v>
      </c>
      <c r="I41" s="97" t="n">
        <v>8</v>
      </c>
      <c r="J41" s="97" t="n">
        <v>65</v>
      </c>
      <c r="K41" s="97" t="n">
        <v>3</v>
      </c>
      <c r="L41" s="97" t="s">
        <v>115</v>
      </c>
      <c r="M41" s="97"/>
      <c r="N41" s="97"/>
      <c r="P41" s="97" t="n">
        <v>12</v>
      </c>
      <c r="Q41" s="97" t="n">
        <v>90</v>
      </c>
      <c r="R41" s="97" t="n">
        <v>6</v>
      </c>
      <c r="S41" s="97" t="s">
        <v>116</v>
      </c>
      <c r="T41" s="130"/>
      <c r="U41" s="130"/>
      <c r="V41" s="130"/>
      <c r="W41" s="130"/>
      <c r="X41" s="130"/>
    </row>
    <row r="42" customFormat="false" ht="15.75" hidden="false" customHeight="true" outlineLevel="0" collapsed="false">
      <c r="A42" s="243" t="s">
        <v>1076</v>
      </c>
      <c r="B42" s="244" t="s">
        <v>1077</v>
      </c>
      <c r="C42" s="245" t="s">
        <v>1078</v>
      </c>
      <c r="D42" s="244" t="s">
        <v>1079</v>
      </c>
      <c r="E42" s="244"/>
      <c r="F42" s="245" t="s">
        <v>1080</v>
      </c>
      <c r="G42" s="244" t="s">
        <v>300</v>
      </c>
      <c r="H42" s="244" t="s">
        <v>327</v>
      </c>
      <c r="I42" s="244" t="s">
        <v>285</v>
      </c>
      <c r="J42" s="244" t="s">
        <v>114</v>
      </c>
      <c r="K42" s="244" t="s">
        <v>300</v>
      </c>
      <c r="L42" s="244" t="s">
        <v>1081</v>
      </c>
      <c r="M42" s="244"/>
      <c r="N42" s="244"/>
      <c r="O42" s="245" t="s">
        <v>1082</v>
      </c>
      <c r="P42" s="244" t="s">
        <v>155</v>
      </c>
      <c r="Q42" s="244" t="s">
        <v>114</v>
      </c>
      <c r="R42" s="244" t="s">
        <v>114</v>
      </c>
      <c r="S42" s="244" t="s">
        <v>261</v>
      </c>
      <c r="T42" s="248" t="s">
        <v>1083</v>
      </c>
      <c r="U42" s="248"/>
      <c r="V42" s="248"/>
      <c r="W42" s="248"/>
      <c r="X42" s="248"/>
      <c r="Y42" s="248"/>
      <c r="Z42" s="248"/>
    </row>
    <row r="43" customFormat="false" ht="15.75" hidden="false" customHeight="true" outlineLevel="0" collapsed="false">
      <c r="A43" s="106" t="s">
        <v>1084</v>
      </c>
      <c r="B43" s="107" t="s">
        <v>1085</v>
      </c>
      <c r="C43" s="107" t="s">
        <v>1086</v>
      </c>
      <c r="D43" s="107" t="s">
        <v>1087</v>
      </c>
      <c r="E43" s="107"/>
      <c r="F43" s="107" t="s">
        <v>1080</v>
      </c>
      <c r="G43" s="95" t="s">
        <v>146</v>
      </c>
      <c r="H43" s="95" t="s">
        <v>284</v>
      </c>
      <c r="I43" s="95" t="s">
        <v>155</v>
      </c>
      <c r="J43" s="95" t="s">
        <v>128</v>
      </c>
      <c r="K43" s="95" t="s">
        <v>179</v>
      </c>
      <c r="L43" s="95" t="s">
        <v>204</v>
      </c>
      <c r="M43" s="95"/>
      <c r="N43" s="95"/>
      <c r="O43" s="107" t="s">
        <v>1088</v>
      </c>
      <c r="P43" s="95" t="s">
        <v>179</v>
      </c>
      <c r="Q43" s="95" t="s">
        <v>149</v>
      </c>
      <c r="R43" s="95" t="s">
        <v>179</v>
      </c>
      <c r="S43" s="95" t="s">
        <v>116</v>
      </c>
      <c r="T43" s="102" t="s">
        <v>1089</v>
      </c>
      <c r="U43" s="102"/>
      <c r="V43" s="102"/>
      <c r="W43" s="102"/>
      <c r="X43" s="102"/>
      <c r="Y43" s="102"/>
      <c r="Z43" s="102"/>
    </row>
    <row r="44" customFormat="false" ht="15.75" hidden="false" customHeight="true" outlineLevel="0" collapsed="false">
      <c r="A44" s="243" t="s">
        <v>1090</v>
      </c>
      <c r="B44" s="245" t="s">
        <v>1091</v>
      </c>
      <c r="C44" s="245" t="s">
        <v>1092</v>
      </c>
      <c r="D44" s="244" t="s">
        <v>195</v>
      </c>
      <c r="E44" s="244"/>
      <c r="F44" s="245" t="s">
        <v>1093</v>
      </c>
      <c r="G44" s="244" t="s">
        <v>300</v>
      </c>
      <c r="H44" s="244" t="s">
        <v>284</v>
      </c>
      <c r="I44" s="244" t="s">
        <v>155</v>
      </c>
      <c r="J44" s="244" t="s">
        <v>114</v>
      </c>
      <c r="K44" s="244" t="s">
        <v>283</v>
      </c>
      <c r="L44" s="244" t="s">
        <v>248</v>
      </c>
      <c r="M44" s="244"/>
      <c r="N44" s="244"/>
      <c r="O44" s="245" t="s">
        <v>168</v>
      </c>
      <c r="P44" s="244" t="s">
        <v>125</v>
      </c>
      <c r="Q44" s="244" t="s">
        <v>128</v>
      </c>
      <c r="R44" s="244" t="s">
        <v>283</v>
      </c>
      <c r="S44" s="244" t="s">
        <v>116</v>
      </c>
      <c r="T44" s="248" t="s">
        <v>1094</v>
      </c>
      <c r="U44" s="248"/>
      <c r="V44" s="248"/>
      <c r="W44" s="248"/>
      <c r="X44" s="248"/>
      <c r="Y44" s="248"/>
      <c r="Z44" s="248"/>
    </row>
    <row r="45" customFormat="false" ht="26.5" hidden="false" customHeight="false" outlineLevel="0" collapsed="false">
      <c r="A45" s="106" t="s">
        <v>1095</v>
      </c>
      <c r="C45" s="95" t="s">
        <v>1096</v>
      </c>
      <c r="G45" s="258" t="str">
        <f aca="false">HYPERLINK("https://docs.google.com/spreadsheets/d/1PCtOZj_RfMQiHetcAXIhzhoCcnVSl4g0o0fbyqURlqY/edit?usp=sharing","3")</f>
        <v>3</v>
      </c>
      <c r="H45" s="95" t="s">
        <v>284</v>
      </c>
      <c r="I45" s="97" t="n">
        <v>6</v>
      </c>
      <c r="J45" s="259" t="str">
        <f aca="false">HYPERLINK("https://docs.google.com/spreadsheets/d/1PCtOZj_RfMQiHetcAXIhzhoCcnVSl4g0o0fbyqURlqY/edit?usp=sharing","15")</f>
        <v>15</v>
      </c>
      <c r="K45" s="97" t="n">
        <v>3</v>
      </c>
      <c r="L45" s="95" t="s">
        <v>248</v>
      </c>
      <c r="M45" s="95"/>
      <c r="N45" s="95"/>
      <c r="P45" s="95" t="s">
        <v>125</v>
      </c>
      <c r="Q45" s="95" t="s">
        <v>128</v>
      </c>
      <c r="R45" s="97" t="n">
        <v>0</v>
      </c>
      <c r="S45" s="106" t="s">
        <v>116</v>
      </c>
      <c r="T45" s="260" t="str">
        <f aca="false">HYPERLINK("https://docs.google.com/spreadsheets/d/1PCtOZj_RfMQiHetcAXIhzhoCcnVSl4g0o0fbyqURlqY/edit?usp=sharing","To calculate the throw angle, speed, damage and knockback scaling of the orb explosion, see the Ori Forward Special calculator.")</f>
        <v>To calculate the throw angle, speed, damage and knockback scaling of the orb explosion, see the Ori Forward Special calculator.</v>
      </c>
      <c r="U45" s="260"/>
      <c r="V45" s="260"/>
      <c r="W45" s="260"/>
      <c r="X45" s="260"/>
      <c r="Y45" s="260"/>
      <c r="Z45" s="260"/>
    </row>
    <row r="46" customFormat="false" ht="26.5" hidden="false" customHeight="false" outlineLevel="0" collapsed="false">
      <c r="A46" s="243" t="s">
        <v>1097</v>
      </c>
      <c r="B46" s="244"/>
      <c r="C46" s="244" t="s">
        <v>1096</v>
      </c>
      <c r="D46" s="244"/>
      <c r="E46" s="244"/>
      <c r="F46" s="244"/>
      <c r="G46" s="261" t="str">
        <f aca="false">HYPERLINK("https://docs.google.com/spreadsheets/d/1PCtOZj_RfMQiHetcAXIhzhoCcnVSl4g0o0fbyqURlqY/edit?usp=sharing","7")</f>
        <v>7</v>
      </c>
      <c r="H46" s="244" t="s">
        <v>284</v>
      </c>
      <c r="I46" s="244" t="s">
        <v>125</v>
      </c>
      <c r="J46" s="261" t="str">
        <f aca="false">HYPERLINK("https://docs.google.com/spreadsheets/d/1PCtOZj_RfMQiHetcAXIhzhoCcnVSl4g0o0fbyqURlqY/edit?usp=sharing","60")</f>
        <v>60</v>
      </c>
      <c r="K46" s="244" t="s">
        <v>283</v>
      </c>
      <c r="L46" s="244" t="s">
        <v>248</v>
      </c>
      <c r="M46" s="244"/>
      <c r="N46" s="244"/>
      <c r="O46" s="245"/>
      <c r="P46" s="244" t="s">
        <v>125</v>
      </c>
      <c r="Q46" s="244" t="s">
        <v>128</v>
      </c>
      <c r="R46" s="244" t="s">
        <v>114</v>
      </c>
      <c r="S46" s="244" t="s">
        <v>116</v>
      </c>
      <c r="T46" s="262" t="str">
        <f aca="false">HYPERLINK("https://docs.google.com/spreadsheets/d/1PCtOZj_RfMQiHetcAXIhzhoCcnVSl4g0o0fbyqURlqY/edit?usp=sharing","To calculate the throw angle, speed, damage and knockback scaling of the orb explosion, see the Ori Forward Special calculator.")</f>
        <v>To calculate the throw angle, speed, damage and knockback scaling of the orb explosion, see the Ori Forward Special calculator.</v>
      </c>
      <c r="U46" s="262"/>
      <c r="V46" s="262"/>
      <c r="W46" s="262"/>
      <c r="X46" s="262"/>
      <c r="Y46" s="262"/>
      <c r="Z46" s="262"/>
    </row>
    <row r="47" customFormat="false" ht="15.75" hidden="false" customHeight="true" outlineLevel="0" collapsed="false">
      <c r="A47" s="106" t="s">
        <v>1098</v>
      </c>
      <c r="B47" s="95" t="s">
        <v>155</v>
      </c>
      <c r="C47" s="107" t="s">
        <v>1099</v>
      </c>
      <c r="D47" s="107" t="s">
        <v>1100</v>
      </c>
      <c r="E47" s="107"/>
      <c r="F47" s="107" t="s">
        <v>1101</v>
      </c>
      <c r="G47" s="95" t="s">
        <v>300</v>
      </c>
      <c r="H47" s="95" t="s">
        <v>168</v>
      </c>
      <c r="I47" s="95" t="s">
        <v>160</v>
      </c>
      <c r="J47" s="95" t="s">
        <v>114</v>
      </c>
      <c r="K47" s="95" t="s">
        <v>300</v>
      </c>
      <c r="L47" s="95" t="s">
        <v>901</v>
      </c>
      <c r="M47" s="95"/>
      <c r="N47" s="95"/>
      <c r="O47" s="95"/>
      <c r="P47" s="95" t="s">
        <v>283</v>
      </c>
      <c r="Q47" s="95" t="s">
        <v>114</v>
      </c>
      <c r="R47" s="95" t="s">
        <v>114</v>
      </c>
      <c r="S47" s="95" t="s">
        <v>261</v>
      </c>
      <c r="T47" s="102" t="s">
        <v>1102</v>
      </c>
      <c r="U47" s="102"/>
      <c r="V47" s="102"/>
      <c r="W47" s="102"/>
      <c r="X47" s="102"/>
      <c r="Y47" s="102"/>
      <c r="Z47" s="102"/>
    </row>
    <row r="48" customFormat="false" ht="15.75" hidden="false" customHeight="true" outlineLevel="0" collapsed="false">
      <c r="A48" s="243" t="s">
        <v>1103</v>
      </c>
      <c r="B48" s="244"/>
      <c r="C48" s="263" t="s">
        <v>1104</v>
      </c>
      <c r="G48" s="244" t="s">
        <v>283</v>
      </c>
      <c r="H48" s="244" t="s">
        <v>327</v>
      </c>
      <c r="I48" s="244" t="s">
        <v>285</v>
      </c>
      <c r="J48" s="244" t="s">
        <v>114</v>
      </c>
      <c r="K48" s="244" t="s">
        <v>300</v>
      </c>
      <c r="L48" s="244" t="s">
        <v>204</v>
      </c>
      <c r="M48" s="244"/>
      <c r="N48" s="244"/>
      <c r="O48" s="244"/>
      <c r="P48" s="244" t="s">
        <v>132</v>
      </c>
      <c r="Q48" s="244" t="s">
        <v>114</v>
      </c>
      <c r="R48" s="244" t="s">
        <v>114</v>
      </c>
      <c r="S48" s="244" t="s">
        <v>261</v>
      </c>
      <c r="T48" s="248" t="s">
        <v>1105</v>
      </c>
      <c r="U48" s="248"/>
      <c r="V48" s="248"/>
      <c r="W48" s="248"/>
      <c r="X48" s="248"/>
      <c r="Y48" s="248"/>
      <c r="Z48" s="248"/>
    </row>
    <row r="49" customFormat="false" ht="15.75" hidden="false" customHeight="true" outlineLevel="0" collapsed="false">
      <c r="A49" s="106" t="s">
        <v>1106</v>
      </c>
      <c r="B49" s="107" t="s">
        <v>1107</v>
      </c>
      <c r="C49" s="107" t="s">
        <v>1108</v>
      </c>
      <c r="D49" s="107" t="s">
        <v>1109</v>
      </c>
      <c r="E49" s="107"/>
      <c r="F49" s="107" t="s">
        <v>1110</v>
      </c>
      <c r="G49" s="95" t="s">
        <v>114</v>
      </c>
      <c r="H49" s="95" t="s">
        <v>327</v>
      </c>
      <c r="I49" s="95" t="s">
        <v>298</v>
      </c>
      <c r="J49" s="95" t="s">
        <v>114</v>
      </c>
      <c r="K49" s="95" t="s">
        <v>179</v>
      </c>
      <c r="L49" s="95" t="s">
        <v>115</v>
      </c>
      <c r="M49" s="95"/>
      <c r="N49" s="95"/>
      <c r="O49" s="95"/>
      <c r="P49" s="95" t="s">
        <v>222</v>
      </c>
      <c r="Q49" s="95" t="s">
        <v>114</v>
      </c>
      <c r="R49" s="95" t="s">
        <v>114</v>
      </c>
      <c r="S49" s="95" t="s">
        <v>116</v>
      </c>
      <c r="T49" s="102" t="s">
        <v>1111</v>
      </c>
      <c r="U49" s="102"/>
      <c r="V49" s="102"/>
      <c r="W49" s="102"/>
      <c r="X49" s="102"/>
      <c r="Y49" s="102"/>
      <c r="Z49" s="102"/>
    </row>
    <row r="50" customFormat="false" ht="15.75" hidden="false" customHeight="true" outlineLevel="0" collapsed="false">
      <c r="A50" s="243" t="s">
        <v>1112</v>
      </c>
      <c r="B50" s="245" t="s">
        <v>1113</v>
      </c>
      <c r="C50" s="245" t="s">
        <v>1114</v>
      </c>
      <c r="D50" s="245" t="s">
        <v>1115</v>
      </c>
      <c r="E50" s="245"/>
      <c r="F50" s="245" t="s">
        <v>1116</v>
      </c>
      <c r="G50" s="244" t="s">
        <v>450</v>
      </c>
      <c r="H50" s="245" t="s">
        <v>1117</v>
      </c>
      <c r="I50" s="244" t="s">
        <v>132</v>
      </c>
      <c r="J50" s="244" t="s">
        <v>149</v>
      </c>
      <c r="K50" s="244" t="s">
        <v>148</v>
      </c>
      <c r="L50" s="244" t="s">
        <v>459</v>
      </c>
      <c r="M50" s="244"/>
      <c r="N50" s="244"/>
      <c r="O50" s="244"/>
      <c r="P50" s="244" t="s">
        <v>285</v>
      </c>
      <c r="Q50" s="244" t="s">
        <v>128</v>
      </c>
      <c r="R50" s="244" t="s">
        <v>114</v>
      </c>
      <c r="S50" s="244" t="s">
        <v>116</v>
      </c>
      <c r="T50" s="248" t="s">
        <v>1118</v>
      </c>
      <c r="U50" s="248"/>
      <c r="V50" s="248"/>
      <c r="W50" s="248"/>
      <c r="X50" s="248"/>
      <c r="Y50" s="248"/>
      <c r="Z50" s="248"/>
    </row>
    <row r="51" customFormat="false" ht="13.8" hidden="false" customHeight="false" outlineLevel="0" collapsed="false">
      <c r="A51" s="106"/>
      <c r="B51" s="264"/>
      <c r="C51" s="264"/>
      <c r="D51" s="265"/>
      <c r="E51" s="265"/>
      <c r="F51" s="264"/>
      <c r="G51" s="97"/>
      <c r="H51" s="97"/>
      <c r="I51" s="97"/>
      <c r="J51" s="97"/>
      <c r="K51" s="97"/>
      <c r="L51" s="97"/>
      <c r="M51" s="97"/>
      <c r="N51" s="97"/>
      <c r="O51" s="97"/>
      <c r="P51" s="97"/>
      <c r="Q51" s="97"/>
      <c r="R51" s="113"/>
      <c r="S51" s="113"/>
      <c r="T51" s="113"/>
      <c r="U51" s="113"/>
      <c r="V51" s="113"/>
      <c r="W51" s="113"/>
      <c r="X51" s="113"/>
    </row>
    <row r="52" customFormat="false" ht="13.8" hidden="false" customHeight="false" outlineLevel="0" collapsed="false">
      <c r="A52" s="266" t="s">
        <v>935</v>
      </c>
      <c r="B52" s="267"/>
      <c r="C52" s="266" t="s">
        <v>936</v>
      </c>
      <c r="D52" s="268"/>
      <c r="E52" s="268"/>
      <c r="F52" s="268"/>
    </row>
  </sheetData>
  <mergeCells count="49">
    <mergeCell ref="T2:Z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2:Z22"/>
    <mergeCell ref="T23:Z23"/>
    <mergeCell ref="T24:Z24"/>
    <mergeCell ref="T25:Z25"/>
    <mergeCell ref="T26:Z26"/>
    <mergeCell ref="T27:Z27"/>
    <mergeCell ref="T28:Z28"/>
    <mergeCell ref="T29:Z29"/>
    <mergeCell ref="T30:Z30"/>
    <mergeCell ref="T31:X31"/>
    <mergeCell ref="T32:X32"/>
    <mergeCell ref="T33:X33"/>
    <mergeCell ref="T34:X34"/>
    <mergeCell ref="T35:X35"/>
    <mergeCell ref="T36:X36"/>
    <mergeCell ref="T37:X37"/>
    <mergeCell ref="T38:X38"/>
    <mergeCell ref="T39:X39"/>
    <mergeCell ref="T40:X40"/>
    <mergeCell ref="T41:X41"/>
    <mergeCell ref="T42:Z42"/>
    <mergeCell ref="T43:Z43"/>
    <mergeCell ref="T44:Z44"/>
    <mergeCell ref="T45:Z45"/>
    <mergeCell ref="T46:Z46"/>
    <mergeCell ref="T47:Z47"/>
    <mergeCell ref="T48:Z48"/>
    <mergeCell ref="T49:Z49"/>
    <mergeCell ref="T50:Z50"/>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5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ColWidth="14.4609375" defaultRowHeight="12.8" zeroHeight="false" outlineLevelRow="0" outlineLevelCol="0"/>
  <cols>
    <col collapsed="false" customWidth="true" hidden="false" outlineLevel="0" max="1" min="1" style="0" width="35.43"/>
    <col collapsed="false" customWidth="true" hidden="false" outlineLevel="0" max="2" min="2" style="0" width="19.57"/>
    <col collapsed="false" customWidth="true" hidden="false" outlineLevel="0" max="3" min="3" style="0" width="48.69"/>
    <col collapsed="false" customWidth="true" hidden="false" outlineLevel="0" max="4" min="4" style="0" width="24.87"/>
    <col collapsed="false" customWidth="true" hidden="false" outlineLevel="0" max="5" min="5" style="0" width="25.86"/>
    <col collapsed="false" customWidth="true" hidden="false" outlineLevel="0" max="8" min="8" style="0" width="15.88"/>
    <col collapsed="false" customWidth="true" hidden="false" outlineLevel="0" max="9" min="9" style="0" width="18"/>
    <col collapsed="false" customWidth="true" hidden="false" outlineLevel="0" max="10" min="10" style="0" width="16.71"/>
    <col collapsed="false" customWidth="true" hidden="false" outlineLevel="0" max="12" min="12" style="0" width="14.69"/>
    <col collapsed="false" customWidth="true" hidden="false" outlineLevel="0" max="13" min="13" style="0" width="15.42"/>
    <col collapsed="false" customWidth="true" hidden="false" outlineLevel="0" max="14" min="14" style="0" width="17.29"/>
    <col collapsed="false" customWidth="true" hidden="false" outlineLevel="0" max="16" min="15" style="0" width="15.14"/>
  </cols>
  <sheetData>
    <row r="1" customFormat="false" ht="13.8" hidden="false" customHeight="false" outlineLevel="0" collapsed="false">
      <c r="A1" s="229" t="s">
        <v>1119</v>
      </c>
      <c r="B1" s="230"/>
      <c r="C1" s="231"/>
      <c r="D1" s="230"/>
      <c r="E1" s="230"/>
      <c r="F1" s="230"/>
      <c r="G1" s="230"/>
      <c r="H1" s="232"/>
      <c r="I1" s="232"/>
      <c r="J1" s="232"/>
      <c r="K1" s="232"/>
      <c r="L1" s="232"/>
      <c r="M1" s="232"/>
      <c r="N1" s="232"/>
      <c r="O1" s="232"/>
      <c r="P1" s="232"/>
      <c r="Q1" s="232"/>
      <c r="R1" s="232"/>
      <c r="S1" s="232"/>
      <c r="T1" s="232"/>
      <c r="U1" s="232"/>
      <c r="V1" s="232"/>
    </row>
    <row r="2" customFormat="false" ht="13.8" hidden="false" customHeight="false" outlineLevel="0" collapsed="false">
      <c r="A2" s="86" t="s">
        <v>100</v>
      </c>
      <c r="B2" s="86" t="s">
        <v>11</v>
      </c>
      <c r="C2" s="158" t="s">
        <v>14</v>
      </c>
      <c r="D2" s="86" t="s">
        <v>101</v>
      </c>
      <c r="E2" s="86" t="s">
        <v>102</v>
      </c>
      <c r="F2" s="82" t="s">
        <v>103</v>
      </c>
      <c r="G2" s="86" t="s">
        <v>104</v>
      </c>
      <c r="H2" s="87" t="s">
        <v>24</v>
      </c>
      <c r="I2" s="87" t="s">
        <v>30</v>
      </c>
      <c r="J2" s="87" t="s">
        <v>33</v>
      </c>
      <c r="K2" s="87" t="s">
        <v>36</v>
      </c>
      <c r="L2" s="87" t="s">
        <v>39</v>
      </c>
      <c r="M2" s="123" t="s">
        <v>105</v>
      </c>
      <c r="N2" s="123" t="s">
        <v>106</v>
      </c>
      <c r="O2" s="269" t="s">
        <v>55</v>
      </c>
      <c r="P2" s="86" t="s">
        <v>42</v>
      </c>
      <c r="Q2" s="86" t="s">
        <v>45</v>
      </c>
      <c r="R2" s="86" t="s">
        <v>49</v>
      </c>
      <c r="S2" s="87" t="s">
        <v>107</v>
      </c>
      <c r="T2" s="87" t="s">
        <v>108</v>
      </c>
      <c r="U2" s="87"/>
      <c r="V2" s="87"/>
      <c r="W2" s="87"/>
      <c r="X2" s="87"/>
      <c r="Y2" s="87"/>
    </row>
    <row r="3" customFormat="false" ht="26.5" hidden="false" customHeight="false" outlineLevel="0" collapsed="false">
      <c r="A3" s="143" t="s">
        <v>109</v>
      </c>
      <c r="B3" s="126" t="n">
        <v>4</v>
      </c>
      <c r="C3" s="127" t="s">
        <v>564</v>
      </c>
      <c r="D3" s="137" t="s">
        <v>1120</v>
      </c>
      <c r="E3" s="126"/>
      <c r="F3" s="126" t="n">
        <v>19</v>
      </c>
      <c r="G3" s="128" t="n">
        <v>2</v>
      </c>
      <c r="H3" s="128" t="n">
        <v>361</v>
      </c>
      <c r="I3" s="128" t="n">
        <v>4</v>
      </c>
      <c r="J3" s="128" t="n">
        <v>0</v>
      </c>
      <c r="K3" s="128" t="n">
        <v>2</v>
      </c>
      <c r="L3" s="127" t="s">
        <v>115</v>
      </c>
      <c r="M3" s="127"/>
      <c r="N3" s="127"/>
      <c r="O3" s="127"/>
      <c r="P3" s="127" t="s">
        <v>285</v>
      </c>
      <c r="Q3" s="127" t="s">
        <v>114</v>
      </c>
      <c r="R3" s="127" t="s">
        <v>125</v>
      </c>
      <c r="S3" s="127" t="s">
        <v>116</v>
      </c>
      <c r="T3" s="136" t="s">
        <v>405</v>
      </c>
      <c r="U3" s="136"/>
      <c r="V3" s="136"/>
      <c r="W3" s="136"/>
      <c r="X3" s="136"/>
      <c r="Y3" s="136"/>
    </row>
    <row r="4" customFormat="false" ht="26.5" hidden="false" customHeight="false" outlineLevel="0" collapsed="false">
      <c r="A4" s="100" t="s">
        <v>118</v>
      </c>
      <c r="B4" s="97" t="s">
        <v>1121</v>
      </c>
      <c r="C4" s="96" t="s">
        <v>1122</v>
      </c>
      <c r="D4" s="113" t="s">
        <v>1123</v>
      </c>
      <c r="E4" s="97"/>
      <c r="F4" s="95" t="s">
        <v>1124</v>
      </c>
      <c r="G4" s="96" t="n">
        <v>2</v>
      </c>
      <c r="H4" s="96" t="n">
        <v>361</v>
      </c>
      <c r="I4" s="96" t="n">
        <v>4</v>
      </c>
      <c r="J4" s="96" t="n">
        <v>0</v>
      </c>
      <c r="K4" s="96" t="n">
        <v>1</v>
      </c>
      <c r="L4" s="95" t="s">
        <v>115</v>
      </c>
      <c r="M4" s="95"/>
      <c r="N4" s="95"/>
      <c r="O4" s="95"/>
      <c r="P4" s="95" t="s">
        <v>155</v>
      </c>
      <c r="Q4" s="95" t="s">
        <v>114</v>
      </c>
      <c r="R4" s="95" t="s">
        <v>125</v>
      </c>
      <c r="S4" s="95" t="s">
        <v>116</v>
      </c>
      <c r="T4" s="99"/>
      <c r="U4" s="99"/>
      <c r="V4" s="99"/>
      <c r="W4" s="99"/>
      <c r="X4" s="99"/>
      <c r="Y4" s="99"/>
    </row>
    <row r="5" customFormat="false" ht="26.5" hidden="false" customHeight="false" outlineLevel="0" collapsed="false">
      <c r="A5" s="143" t="s">
        <v>410</v>
      </c>
      <c r="B5" s="126" t="s">
        <v>1125</v>
      </c>
      <c r="C5" s="128" t="s">
        <v>1126</v>
      </c>
      <c r="D5" s="137" t="s">
        <v>1127</v>
      </c>
      <c r="E5" s="126"/>
      <c r="F5" s="127" t="s">
        <v>1128</v>
      </c>
      <c r="G5" s="128" t="n">
        <v>2</v>
      </c>
      <c r="H5" s="128" t="n">
        <v>361</v>
      </c>
      <c r="I5" s="128" t="n">
        <v>4</v>
      </c>
      <c r="J5" s="128" t="n">
        <v>0</v>
      </c>
      <c r="K5" s="128" t="n">
        <v>3</v>
      </c>
      <c r="L5" s="127" t="s">
        <v>115</v>
      </c>
      <c r="M5" s="127"/>
      <c r="N5" s="127"/>
      <c r="O5" s="127"/>
      <c r="P5" s="127" t="s">
        <v>179</v>
      </c>
      <c r="Q5" s="127" t="s">
        <v>303</v>
      </c>
      <c r="R5" s="127" t="s">
        <v>125</v>
      </c>
      <c r="S5" s="127" t="s">
        <v>116</v>
      </c>
      <c r="T5" s="129"/>
      <c r="U5" s="129"/>
      <c r="V5" s="129"/>
      <c r="W5" s="129"/>
      <c r="X5" s="129"/>
      <c r="Y5" s="129"/>
    </row>
    <row r="6" customFormat="false" ht="15.75" hidden="false" customHeight="true" outlineLevel="0" collapsed="false">
      <c r="A6" s="100" t="s">
        <v>1129</v>
      </c>
      <c r="B6" s="97" t="s">
        <v>1130</v>
      </c>
      <c r="C6" s="134" t="s">
        <v>1131</v>
      </c>
      <c r="D6" s="113" t="s">
        <v>1132</v>
      </c>
      <c r="E6" s="97"/>
      <c r="F6" s="113" t="s">
        <v>1133</v>
      </c>
      <c r="G6" s="96" t="n">
        <v>1</v>
      </c>
      <c r="H6" s="96" t="n">
        <v>361</v>
      </c>
      <c r="I6" s="96" t="n">
        <v>2</v>
      </c>
      <c r="J6" s="96" t="n">
        <v>0</v>
      </c>
      <c r="K6" s="96" t="n">
        <v>3</v>
      </c>
      <c r="L6" s="95" t="s">
        <v>115</v>
      </c>
      <c r="M6" s="95"/>
      <c r="N6" s="95"/>
      <c r="O6" s="95"/>
      <c r="P6" s="95" t="s">
        <v>285</v>
      </c>
      <c r="Q6" s="95" t="s">
        <v>114</v>
      </c>
      <c r="R6" s="95" t="s">
        <v>114</v>
      </c>
      <c r="S6" s="95" t="s">
        <v>116</v>
      </c>
      <c r="T6" s="165" t="s">
        <v>1134</v>
      </c>
      <c r="U6" s="165"/>
      <c r="V6" s="165"/>
      <c r="W6" s="165"/>
      <c r="X6" s="165"/>
      <c r="Y6" s="165"/>
    </row>
    <row r="7" customFormat="false" ht="13.8" hidden="false" customHeight="false" outlineLevel="0" collapsed="false">
      <c r="A7" s="143" t="s">
        <v>416</v>
      </c>
      <c r="B7" s="126" t="n">
        <v>6</v>
      </c>
      <c r="C7" s="128" t="s">
        <v>126</v>
      </c>
      <c r="D7" s="126" t="n">
        <f aca="false">E7/3*2</f>
        <v>16</v>
      </c>
      <c r="E7" s="126" t="n">
        <f aca="false">34-10</f>
        <v>24</v>
      </c>
      <c r="F7" s="126" t="n">
        <v>34</v>
      </c>
      <c r="G7" s="128" t="n">
        <v>6</v>
      </c>
      <c r="H7" s="128" t="n">
        <v>80</v>
      </c>
      <c r="I7" s="128" t="n">
        <v>8</v>
      </c>
      <c r="J7" s="128" t="n">
        <v>55</v>
      </c>
      <c r="K7" s="128" t="n">
        <v>2</v>
      </c>
      <c r="L7" s="127" t="s">
        <v>115</v>
      </c>
      <c r="M7" s="127"/>
      <c r="N7" s="127"/>
      <c r="O7" s="127"/>
      <c r="P7" s="127" t="s">
        <v>132</v>
      </c>
      <c r="Q7" s="127" t="s">
        <v>142</v>
      </c>
      <c r="R7" s="127" t="s">
        <v>114</v>
      </c>
      <c r="S7" s="126" t="s">
        <v>116</v>
      </c>
      <c r="T7" s="129"/>
      <c r="U7" s="129"/>
      <c r="V7" s="129"/>
      <c r="W7" s="129"/>
      <c r="X7" s="129"/>
      <c r="Y7" s="129"/>
    </row>
    <row r="8" customFormat="false" ht="13.8" hidden="false" customHeight="false" outlineLevel="0" collapsed="false">
      <c r="A8" s="100" t="s">
        <v>131</v>
      </c>
      <c r="B8" s="97" t="n">
        <v>4</v>
      </c>
      <c r="C8" s="96" t="s">
        <v>1135</v>
      </c>
      <c r="D8" s="97" t="n">
        <v>12</v>
      </c>
      <c r="E8" s="97" t="n">
        <f aca="false">F8-21</f>
        <v>18</v>
      </c>
      <c r="F8" s="97" t="n">
        <v>39</v>
      </c>
      <c r="G8" s="96" t="s">
        <v>285</v>
      </c>
      <c r="H8" s="96" t="n">
        <v>70</v>
      </c>
      <c r="I8" s="96" t="n">
        <v>3.5</v>
      </c>
      <c r="J8" s="96" t="n">
        <v>0</v>
      </c>
      <c r="K8" s="96" t="n">
        <v>2</v>
      </c>
      <c r="L8" s="95" t="s">
        <v>115</v>
      </c>
      <c r="M8" s="95"/>
      <c r="N8" s="95"/>
      <c r="O8" s="95"/>
      <c r="P8" s="95" t="s">
        <v>155</v>
      </c>
      <c r="Q8" s="95" t="s">
        <v>309</v>
      </c>
      <c r="R8" s="95" t="s">
        <v>125</v>
      </c>
      <c r="S8" s="97" t="s">
        <v>116</v>
      </c>
      <c r="T8" s="130" t="s">
        <v>585</v>
      </c>
      <c r="U8" s="130"/>
      <c r="V8" s="130"/>
      <c r="W8" s="130"/>
      <c r="X8" s="130"/>
      <c r="Y8" s="130"/>
    </row>
    <row r="9" customFormat="false" ht="13.8" hidden="false" customHeight="false" outlineLevel="0" collapsed="false">
      <c r="A9" s="143" t="s">
        <v>1136</v>
      </c>
      <c r="B9" s="126"/>
      <c r="C9" s="128" t="s">
        <v>1137</v>
      </c>
      <c r="D9" s="126"/>
      <c r="E9" s="126"/>
      <c r="F9" s="126"/>
      <c r="G9" s="128" t="s">
        <v>285</v>
      </c>
      <c r="H9" s="128" t="s">
        <v>222</v>
      </c>
      <c r="I9" s="128" t="n">
        <v>6</v>
      </c>
      <c r="J9" s="128" t="n">
        <v>50</v>
      </c>
      <c r="K9" s="128" t="s">
        <v>125</v>
      </c>
      <c r="L9" s="127" t="s">
        <v>115</v>
      </c>
      <c r="M9" s="127"/>
      <c r="N9" s="127"/>
      <c r="O9" s="127"/>
      <c r="P9" s="127" t="s">
        <v>155</v>
      </c>
      <c r="Q9" s="127" t="s">
        <v>309</v>
      </c>
      <c r="R9" s="127" t="s">
        <v>125</v>
      </c>
      <c r="S9" s="126" t="s">
        <v>116</v>
      </c>
      <c r="T9" s="136"/>
      <c r="U9" s="136"/>
      <c r="V9" s="136"/>
      <c r="W9" s="136"/>
      <c r="X9" s="136"/>
      <c r="Y9" s="136"/>
    </row>
    <row r="10" customFormat="false" ht="13.8" hidden="false" customHeight="false" outlineLevel="0" collapsed="false">
      <c r="A10" s="100" t="s">
        <v>1138</v>
      </c>
      <c r="B10" s="97"/>
      <c r="C10" s="96" t="s">
        <v>472</v>
      </c>
      <c r="D10" s="97"/>
      <c r="E10" s="97"/>
      <c r="F10" s="97"/>
      <c r="G10" s="96" t="s">
        <v>285</v>
      </c>
      <c r="H10" s="96" t="s">
        <v>1139</v>
      </c>
      <c r="I10" s="96" t="n">
        <v>6</v>
      </c>
      <c r="J10" s="96" t="n">
        <v>40</v>
      </c>
      <c r="K10" s="96" t="s">
        <v>298</v>
      </c>
      <c r="L10" s="95" t="s">
        <v>115</v>
      </c>
      <c r="M10" s="95"/>
      <c r="N10" s="95"/>
      <c r="O10" s="95"/>
      <c r="P10" s="95" t="s">
        <v>179</v>
      </c>
      <c r="Q10" s="95" t="s">
        <v>309</v>
      </c>
      <c r="R10" s="95" t="s">
        <v>114</v>
      </c>
      <c r="S10" s="97" t="s">
        <v>116</v>
      </c>
      <c r="T10" s="99"/>
      <c r="U10" s="99"/>
      <c r="V10" s="99"/>
      <c r="W10" s="99"/>
      <c r="X10" s="99"/>
      <c r="Y10" s="99"/>
    </row>
    <row r="11" customFormat="false" ht="13.8" hidden="false" customHeight="false" outlineLevel="0" collapsed="false">
      <c r="A11" s="143" t="s">
        <v>1140</v>
      </c>
      <c r="B11" s="126" t="n">
        <v>8</v>
      </c>
      <c r="C11" s="128" t="s">
        <v>306</v>
      </c>
      <c r="D11" s="126" t="n">
        <f aca="false">E11/3*2</f>
        <v>18</v>
      </c>
      <c r="E11" s="126" t="n">
        <f aca="false">41-14</f>
        <v>27</v>
      </c>
      <c r="F11" s="126" t="n">
        <v>39</v>
      </c>
      <c r="G11" s="128" t="s">
        <v>148</v>
      </c>
      <c r="H11" s="128" t="s">
        <v>924</v>
      </c>
      <c r="I11" s="128" t="n">
        <v>9</v>
      </c>
      <c r="J11" s="128" t="n">
        <v>30</v>
      </c>
      <c r="K11" s="128" t="s">
        <v>283</v>
      </c>
      <c r="L11" s="127" t="s">
        <v>115</v>
      </c>
      <c r="M11" s="127"/>
      <c r="N11" s="127"/>
      <c r="O11" s="127"/>
      <c r="P11" s="127" t="s">
        <v>132</v>
      </c>
      <c r="Q11" s="127" t="s">
        <v>146</v>
      </c>
      <c r="R11" s="127" t="s">
        <v>114</v>
      </c>
      <c r="S11" s="127" t="s">
        <v>116</v>
      </c>
      <c r="T11" s="136"/>
      <c r="U11" s="136"/>
      <c r="V11" s="136"/>
      <c r="W11" s="136"/>
      <c r="X11" s="136"/>
      <c r="Y11" s="136"/>
    </row>
    <row r="12" customFormat="false" ht="13.8" hidden="false" customHeight="false" outlineLevel="0" collapsed="false">
      <c r="A12" s="100" t="s">
        <v>1141</v>
      </c>
      <c r="B12" s="97"/>
      <c r="C12" s="96" t="s">
        <v>306</v>
      </c>
      <c r="D12" s="97"/>
      <c r="E12" s="97"/>
      <c r="F12" s="97"/>
      <c r="G12" s="96" t="s">
        <v>148</v>
      </c>
      <c r="H12" s="96" t="s">
        <v>308</v>
      </c>
      <c r="I12" s="96" t="s">
        <v>148</v>
      </c>
      <c r="J12" s="96" t="n">
        <v>30</v>
      </c>
      <c r="K12" s="96" t="s">
        <v>300</v>
      </c>
      <c r="L12" s="95" t="s">
        <v>115</v>
      </c>
      <c r="M12" s="95"/>
      <c r="N12" s="95"/>
      <c r="O12" s="95"/>
      <c r="P12" s="95" t="s">
        <v>179</v>
      </c>
      <c r="Q12" s="95" t="s">
        <v>146</v>
      </c>
      <c r="R12" s="95" t="s">
        <v>114</v>
      </c>
      <c r="S12" s="95" t="s">
        <v>116</v>
      </c>
      <c r="T12" s="99"/>
      <c r="U12" s="99"/>
      <c r="V12" s="99"/>
      <c r="W12" s="99"/>
      <c r="X12" s="99"/>
      <c r="Y12" s="99"/>
    </row>
    <row r="13" customFormat="false" ht="13.8" hidden="false" customHeight="false" outlineLevel="0" collapsed="false">
      <c r="A13" s="143" t="s">
        <v>1142</v>
      </c>
      <c r="B13" s="126"/>
      <c r="C13" s="128" t="s">
        <v>306</v>
      </c>
      <c r="D13" s="126"/>
      <c r="E13" s="126"/>
      <c r="F13" s="126"/>
      <c r="G13" s="128" t="s">
        <v>148</v>
      </c>
      <c r="H13" s="128" t="s">
        <v>308</v>
      </c>
      <c r="I13" s="128" t="s">
        <v>148</v>
      </c>
      <c r="J13" s="128" t="n">
        <v>30</v>
      </c>
      <c r="K13" s="128" t="s">
        <v>132</v>
      </c>
      <c r="L13" s="127" t="s">
        <v>115</v>
      </c>
      <c r="M13" s="127"/>
      <c r="N13" s="127"/>
      <c r="O13" s="127"/>
      <c r="P13" s="127" t="s">
        <v>179</v>
      </c>
      <c r="Q13" s="127" t="s">
        <v>146</v>
      </c>
      <c r="R13" s="127" t="s">
        <v>114</v>
      </c>
      <c r="S13" s="127" t="s">
        <v>116</v>
      </c>
      <c r="T13" s="136"/>
      <c r="U13" s="136"/>
      <c r="V13" s="136"/>
      <c r="W13" s="136"/>
      <c r="X13" s="136"/>
      <c r="Y13" s="136"/>
    </row>
    <row r="14" customFormat="false" ht="13.8" hidden="false" customHeight="false" outlineLevel="0" collapsed="false">
      <c r="A14" s="100" t="s">
        <v>154</v>
      </c>
      <c r="B14" s="97" t="n">
        <v>4</v>
      </c>
      <c r="C14" s="96" t="s">
        <v>879</v>
      </c>
      <c r="D14" s="97" t="n">
        <v>15</v>
      </c>
      <c r="E14" s="97" t="n">
        <f aca="false">32-9</f>
        <v>23</v>
      </c>
      <c r="F14" s="97" t="n">
        <v>32</v>
      </c>
      <c r="G14" s="95" t="s">
        <v>132</v>
      </c>
      <c r="H14" s="95" t="n">
        <v>90</v>
      </c>
      <c r="I14" s="96" t="n">
        <v>6</v>
      </c>
      <c r="J14" s="95" t="n">
        <v>35</v>
      </c>
      <c r="K14" s="96" t="n">
        <v>1</v>
      </c>
      <c r="L14" s="95" t="s">
        <v>115</v>
      </c>
      <c r="M14" s="95"/>
      <c r="N14" s="95"/>
      <c r="O14" s="95"/>
      <c r="P14" s="95" t="s">
        <v>155</v>
      </c>
      <c r="Q14" s="95" t="s">
        <v>146</v>
      </c>
      <c r="R14" s="95" t="s">
        <v>114</v>
      </c>
      <c r="S14" s="97" t="s">
        <v>116</v>
      </c>
      <c r="T14" s="99"/>
      <c r="U14" s="99"/>
      <c r="V14" s="99"/>
      <c r="W14" s="99"/>
      <c r="X14" s="99"/>
      <c r="Y14" s="99"/>
    </row>
    <row r="15" customFormat="false" ht="13.8" hidden="false" customHeight="false" outlineLevel="0" collapsed="false">
      <c r="A15" s="143" t="s">
        <v>1143</v>
      </c>
      <c r="B15" s="126" t="n">
        <v>14</v>
      </c>
      <c r="C15" s="128" t="s">
        <v>1144</v>
      </c>
      <c r="D15" s="126" t="n">
        <f aca="false">E15/3*2</f>
        <v>24</v>
      </c>
      <c r="E15" s="126" t="n">
        <f aca="false">55-19</f>
        <v>36</v>
      </c>
      <c r="F15" s="126" t="n">
        <v>55</v>
      </c>
      <c r="G15" s="128" t="s">
        <v>195</v>
      </c>
      <c r="H15" s="128" t="n">
        <v>361</v>
      </c>
      <c r="I15" s="128" t="n">
        <v>8</v>
      </c>
      <c r="J15" s="128" t="n">
        <v>100</v>
      </c>
      <c r="K15" s="128" t="n">
        <v>7</v>
      </c>
      <c r="L15" s="127" t="s">
        <v>115</v>
      </c>
      <c r="M15" s="127"/>
      <c r="N15" s="127"/>
      <c r="O15" s="127"/>
      <c r="P15" s="127" t="s">
        <v>146</v>
      </c>
      <c r="Q15" s="127" t="s">
        <v>149</v>
      </c>
      <c r="R15" s="127" t="s">
        <v>114</v>
      </c>
      <c r="S15" s="127" t="s">
        <v>116</v>
      </c>
      <c r="T15" s="136" t="s">
        <v>1145</v>
      </c>
      <c r="U15" s="136"/>
      <c r="V15" s="136"/>
      <c r="W15" s="136"/>
      <c r="X15" s="136"/>
      <c r="Y15" s="136"/>
    </row>
    <row r="16" customFormat="false" ht="13.8" hidden="false" customHeight="false" outlineLevel="0" collapsed="false">
      <c r="A16" s="100" t="s">
        <v>1146</v>
      </c>
      <c r="B16" s="97"/>
      <c r="C16" s="96" t="s">
        <v>1147</v>
      </c>
      <c r="D16" s="97"/>
      <c r="E16" s="97"/>
      <c r="F16" s="97"/>
      <c r="G16" s="96" t="s">
        <v>179</v>
      </c>
      <c r="H16" s="96" t="n">
        <v>361</v>
      </c>
      <c r="I16" s="96" t="n">
        <v>6</v>
      </c>
      <c r="J16" s="96" t="n">
        <v>80</v>
      </c>
      <c r="K16" s="96" t="n">
        <v>2</v>
      </c>
      <c r="L16" s="95" t="s">
        <v>115</v>
      </c>
      <c r="M16" s="95"/>
      <c r="N16" s="95"/>
      <c r="O16" s="95"/>
      <c r="P16" s="95" t="s">
        <v>179</v>
      </c>
      <c r="Q16" s="95" t="s">
        <v>222</v>
      </c>
      <c r="R16" s="95" t="s">
        <v>114</v>
      </c>
      <c r="S16" s="95" t="s">
        <v>116</v>
      </c>
      <c r="T16" s="99" t="s">
        <v>1145</v>
      </c>
      <c r="U16" s="99"/>
      <c r="V16" s="99"/>
      <c r="W16" s="99"/>
      <c r="X16" s="99"/>
      <c r="Y16" s="99"/>
    </row>
    <row r="17" customFormat="false" ht="13.8" hidden="false" customHeight="false" outlineLevel="0" collapsed="false">
      <c r="A17" s="143" t="s">
        <v>1148</v>
      </c>
      <c r="B17" s="126" t="n">
        <v>10</v>
      </c>
      <c r="C17" s="128" t="s">
        <v>147</v>
      </c>
      <c r="D17" s="126" t="n">
        <v>25</v>
      </c>
      <c r="E17" s="126" t="n">
        <v>37</v>
      </c>
      <c r="F17" s="126" t="n">
        <v>52</v>
      </c>
      <c r="G17" s="128" t="s">
        <v>201</v>
      </c>
      <c r="H17" s="126" t="n">
        <v>90</v>
      </c>
      <c r="I17" s="127" t="n">
        <v>8</v>
      </c>
      <c r="J17" s="128" t="n">
        <v>125</v>
      </c>
      <c r="K17" s="128" t="n">
        <v>5</v>
      </c>
      <c r="L17" s="127" t="s">
        <v>115</v>
      </c>
      <c r="M17" s="127"/>
      <c r="N17" s="127"/>
      <c r="O17" s="127"/>
      <c r="P17" s="127" t="s">
        <v>146</v>
      </c>
      <c r="Q17" s="127" t="s">
        <v>313</v>
      </c>
      <c r="R17" s="127" t="s">
        <v>125</v>
      </c>
      <c r="S17" s="127" t="s">
        <v>116</v>
      </c>
      <c r="T17" s="136" t="s">
        <v>1149</v>
      </c>
      <c r="U17" s="136"/>
      <c r="V17" s="136"/>
      <c r="W17" s="136"/>
      <c r="X17" s="136"/>
      <c r="Y17" s="136"/>
    </row>
    <row r="18" customFormat="false" ht="13.8" hidden="false" customHeight="false" outlineLevel="0" collapsed="false">
      <c r="A18" s="100" t="s">
        <v>1150</v>
      </c>
      <c r="B18" s="97"/>
      <c r="C18" s="96" t="s">
        <v>147</v>
      </c>
      <c r="D18" s="97"/>
      <c r="E18" s="97"/>
      <c r="F18" s="97"/>
      <c r="G18" s="96" t="s">
        <v>146</v>
      </c>
      <c r="H18" s="97" t="n">
        <v>85</v>
      </c>
      <c r="I18" s="95" t="s">
        <v>179</v>
      </c>
      <c r="J18" s="96" t="s">
        <v>294</v>
      </c>
      <c r="K18" s="96" t="n">
        <v>1</v>
      </c>
      <c r="L18" s="95" t="s">
        <v>115</v>
      </c>
      <c r="M18" s="95"/>
      <c r="N18" s="95"/>
      <c r="O18" s="95"/>
      <c r="P18" s="95" t="s">
        <v>179</v>
      </c>
      <c r="Q18" s="95" t="s">
        <v>149</v>
      </c>
      <c r="R18" s="95" t="s">
        <v>125</v>
      </c>
      <c r="S18" s="95" t="s">
        <v>116</v>
      </c>
      <c r="T18" s="99" t="s">
        <v>1149</v>
      </c>
      <c r="U18" s="99"/>
      <c r="V18" s="99"/>
      <c r="W18" s="99"/>
      <c r="X18" s="99"/>
      <c r="Y18" s="99"/>
    </row>
    <row r="19" customFormat="false" ht="13.8" hidden="false" customHeight="false" outlineLevel="0" collapsed="false">
      <c r="A19" s="143" t="s">
        <v>1151</v>
      </c>
      <c r="B19" s="126"/>
      <c r="C19" s="128" t="s">
        <v>210</v>
      </c>
      <c r="D19" s="126"/>
      <c r="E19" s="126"/>
      <c r="F19" s="126"/>
      <c r="G19" s="128" t="s">
        <v>179</v>
      </c>
      <c r="H19" s="126" t="n">
        <v>85</v>
      </c>
      <c r="I19" s="127" t="s">
        <v>132</v>
      </c>
      <c r="J19" s="128" t="s">
        <v>203</v>
      </c>
      <c r="K19" s="128" t="n">
        <v>1</v>
      </c>
      <c r="L19" s="127" t="s">
        <v>115</v>
      </c>
      <c r="M19" s="127"/>
      <c r="N19" s="127"/>
      <c r="O19" s="127"/>
      <c r="P19" s="127" t="s">
        <v>132</v>
      </c>
      <c r="Q19" s="127" t="s">
        <v>222</v>
      </c>
      <c r="R19" s="127" t="s">
        <v>125</v>
      </c>
      <c r="S19" s="127" t="s">
        <v>116</v>
      </c>
      <c r="T19" s="136" t="s">
        <v>1149</v>
      </c>
      <c r="U19" s="136"/>
      <c r="V19" s="136"/>
      <c r="W19" s="136"/>
      <c r="X19" s="136"/>
      <c r="Y19" s="136"/>
    </row>
    <row r="20" customFormat="false" ht="13.8" hidden="false" customHeight="false" outlineLevel="0" collapsed="false">
      <c r="A20" s="100" t="s">
        <v>1152</v>
      </c>
      <c r="B20" s="97" t="n">
        <v>22</v>
      </c>
      <c r="C20" s="96" t="s">
        <v>1153</v>
      </c>
      <c r="D20" s="97" t="n">
        <f aca="false">E20/3*2</f>
        <v>20</v>
      </c>
      <c r="E20" s="97" t="n">
        <f aca="false">59-29</f>
        <v>30</v>
      </c>
      <c r="F20" s="97" t="n">
        <v>59</v>
      </c>
      <c r="G20" s="97" t="n">
        <v>14</v>
      </c>
      <c r="H20" s="95" t="s">
        <v>327</v>
      </c>
      <c r="I20" s="96" t="s">
        <v>148</v>
      </c>
      <c r="J20" s="97" t="n">
        <v>125</v>
      </c>
      <c r="K20" s="96" t="s">
        <v>179</v>
      </c>
      <c r="L20" s="95" t="s">
        <v>115</v>
      </c>
      <c r="M20" s="95"/>
      <c r="N20" s="95"/>
      <c r="O20" s="95"/>
      <c r="P20" s="134" t="s">
        <v>170</v>
      </c>
      <c r="Q20" s="134" t="s">
        <v>203</v>
      </c>
      <c r="R20" s="134" t="s">
        <v>125</v>
      </c>
      <c r="S20" s="95" t="s">
        <v>116</v>
      </c>
      <c r="T20" s="99" t="s">
        <v>1149</v>
      </c>
      <c r="U20" s="99"/>
      <c r="V20" s="99"/>
      <c r="W20" s="99"/>
      <c r="X20" s="99"/>
      <c r="Y20" s="99"/>
    </row>
    <row r="21" customFormat="false" ht="13.8" hidden="false" customHeight="false" outlineLevel="0" collapsed="false">
      <c r="A21" s="143" t="s">
        <v>1154</v>
      </c>
      <c r="B21" s="126"/>
      <c r="C21" s="128" t="s">
        <v>1153</v>
      </c>
      <c r="D21" s="126"/>
      <c r="E21" s="126"/>
      <c r="F21" s="126"/>
      <c r="G21" s="126" t="n">
        <v>11</v>
      </c>
      <c r="H21" s="127" t="s">
        <v>168</v>
      </c>
      <c r="I21" s="128" t="s">
        <v>132</v>
      </c>
      <c r="J21" s="126" t="n">
        <v>125</v>
      </c>
      <c r="K21" s="128" t="s">
        <v>285</v>
      </c>
      <c r="L21" s="127" t="s">
        <v>115</v>
      </c>
      <c r="M21" s="127"/>
      <c r="N21" s="127"/>
      <c r="O21" s="127"/>
      <c r="P21" s="131" t="s">
        <v>132</v>
      </c>
      <c r="Q21" s="131" t="s">
        <v>168</v>
      </c>
      <c r="R21" s="131" t="s">
        <v>125</v>
      </c>
      <c r="S21" s="127" t="s">
        <v>116</v>
      </c>
      <c r="T21" s="136" t="s">
        <v>1149</v>
      </c>
      <c r="U21" s="136"/>
      <c r="V21" s="136"/>
      <c r="W21" s="136"/>
      <c r="X21" s="136"/>
      <c r="Y21" s="136"/>
    </row>
    <row r="22" customFormat="false" ht="13.8" hidden="false" customHeight="false" outlineLevel="0" collapsed="false">
      <c r="A22" s="100" t="s">
        <v>1155</v>
      </c>
      <c r="B22" s="97"/>
      <c r="C22" s="96" t="s">
        <v>884</v>
      </c>
      <c r="D22" s="97"/>
      <c r="E22" s="97"/>
      <c r="F22" s="97"/>
      <c r="G22" s="97" t="n">
        <v>10</v>
      </c>
      <c r="H22" s="95" t="n">
        <v>75</v>
      </c>
      <c r="I22" s="96" t="n">
        <v>7</v>
      </c>
      <c r="J22" s="97" t="n">
        <v>110</v>
      </c>
      <c r="K22" s="96" t="n">
        <v>2</v>
      </c>
      <c r="L22" s="95" t="s">
        <v>115</v>
      </c>
      <c r="M22" s="95"/>
      <c r="N22" s="95"/>
      <c r="O22" s="95"/>
      <c r="P22" s="134" t="s">
        <v>125</v>
      </c>
      <c r="Q22" s="134" t="s">
        <v>168</v>
      </c>
      <c r="R22" s="134" t="s">
        <v>125</v>
      </c>
      <c r="S22" s="95" t="s">
        <v>116</v>
      </c>
      <c r="T22" s="99" t="s">
        <v>1149</v>
      </c>
      <c r="U22" s="99"/>
      <c r="V22" s="99"/>
      <c r="W22" s="99"/>
      <c r="X22" s="99"/>
      <c r="Y22" s="99"/>
    </row>
    <row r="23" customFormat="false" ht="13.8" hidden="false" customHeight="false" outlineLevel="0" collapsed="false">
      <c r="A23" s="100" t="s">
        <v>803</v>
      </c>
      <c r="B23" s="97" t="n">
        <v>3</v>
      </c>
      <c r="C23" s="96" t="s">
        <v>1156</v>
      </c>
      <c r="D23" s="97" t="n">
        <v>7</v>
      </c>
      <c r="E23" s="97" t="n">
        <f aca="false">43-32</f>
        <v>11</v>
      </c>
      <c r="F23" s="96" t="n">
        <v>43</v>
      </c>
      <c r="G23" s="96" t="n">
        <v>5</v>
      </c>
      <c r="H23" s="96" t="n">
        <v>361</v>
      </c>
      <c r="I23" s="96" t="s">
        <v>1157</v>
      </c>
      <c r="J23" s="96" t="n">
        <v>60</v>
      </c>
      <c r="K23" s="96" t="n">
        <v>1</v>
      </c>
      <c r="L23" s="100" t="s">
        <v>115</v>
      </c>
      <c r="M23" s="100" t="n">
        <v>4</v>
      </c>
      <c r="N23" s="100" t="n">
        <v>6</v>
      </c>
      <c r="O23" s="100"/>
      <c r="P23" s="100" t="n">
        <v>6</v>
      </c>
      <c r="Q23" s="100" t="n">
        <v>20</v>
      </c>
      <c r="R23" s="100" t="n">
        <v>6</v>
      </c>
      <c r="S23" s="97" t="s">
        <v>116</v>
      </c>
      <c r="T23" s="130"/>
      <c r="U23" s="130"/>
      <c r="V23" s="130"/>
      <c r="W23" s="130"/>
    </row>
    <row r="24" customFormat="false" ht="13.8" hidden="false" customHeight="false" outlineLevel="0" collapsed="false">
      <c r="A24" s="143" t="s">
        <v>1158</v>
      </c>
      <c r="B24" s="126"/>
      <c r="C24" s="128" t="s">
        <v>1159</v>
      </c>
      <c r="D24" s="126"/>
      <c r="E24" s="126"/>
      <c r="F24" s="128"/>
      <c r="G24" s="128" t="s">
        <v>155</v>
      </c>
      <c r="H24" s="128" t="s">
        <v>284</v>
      </c>
      <c r="I24" s="128" t="s">
        <v>1157</v>
      </c>
      <c r="J24" s="128" t="n">
        <v>60</v>
      </c>
      <c r="K24" s="128" t="s">
        <v>300</v>
      </c>
      <c r="L24" s="143" t="s">
        <v>115</v>
      </c>
      <c r="M24" s="143"/>
      <c r="N24" s="143"/>
      <c r="O24" s="143"/>
      <c r="P24" s="143" t="n">
        <v>6</v>
      </c>
      <c r="Q24" s="143" t="n">
        <v>20</v>
      </c>
      <c r="R24" s="143" t="n">
        <v>6</v>
      </c>
      <c r="S24" s="126" t="s">
        <v>116</v>
      </c>
      <c r="T24" s="129"/>
      <c r="U24" s="129"/>
      <c r="V24" s="129"/>
      <c r="W24" s="129"/>
    </row>
    <row r="25" customFormat="false" ht="13.8" hidden="false" customHeight="false" outlineLevel="0" collapsed="false">
      <c r="A25" s="100" t="s">
        <v>888</v>
      </c>
      <c r="B25" s="97" t="n">
        <v>6</v>
      </c>
      <c r="C25" s="96" t="s">
        <v>957</v>
      </c>
      <c r="D25" s="97" t="n">
        <v>16</v>
      </c>
      <c r="E25" s="97" t="n">
        <v>24</v>
      </c>
      <c r="F25" s="96" t="s">
        <v>153</v>
      </c>
      <c r="G25" s="96" t="s">
        <v>179</v>
      </c>
      <c r="H25" s="96" t="n">
        <v>30</v>
      </c>
      <c r="I25" s="96" t="n">
        <v>7</v>
      </c>
      <c r="J25" s="97" t="n">
        <v>55</v>
      </c>
      <c r="K25" s="96" t="n">
        <v>2</v>
      </c>
      <c r="L25" s="100" t="s">
        <v>115</v>
      </c>
      <c r="M25" s="100" t="n">
        <v>6</v>
      </c>
      <c r="N25" s="100" t="n">
        <v>9</v>
      </c>
      <c r="O25" s="100"/>
      <c r="P25" s="100" t="n">
        <v>7</v>
      </c>
      <c r="Q25" s="100" t="n">
        <v>40</v>
      </c>
      <c r="R25" s="100" t="n">
        <v>0</v>
      </c>
      <c r="S25" s="97" t="s">
        <v>116</v>
      </c>
      <c r="T25" s="99"/>
      <c r="U25" s="99"/>
      <c r="V25" s="99"/>
      <c r="W25" s="99"/>
    </row>
    <row r="26" customFormat="false" ht="13.8" hidden="false" customHeight="false" outlineLevel="0" collapsed="false">
      <c r="A26" s="143" t="s">
        <v>1160</v>
      </c>
      <c r="B26" s="126"/>
      <c r="C26" s="128" t="s">
        <v>957</v>
      </c>
      <c r="D26" s="126"/>
      <c r="E26" s="126"/>
      <c r="F26" s="128"/>
      <c r="G26" s="128" t="s">
        <v>132</v>
      </c>
      <c r="H26" s="128" t="s">
        <v>158</v>
      </c>
      <c r="I26" s="128" t="n">
        <v>7</v>
      </c>
      <c r="J26" s="126" t="n">
        <v>55</v>
      </c>
      <c r="K26" s="128" t="s">
        <v>283</v>
      </c>
      <c r="L26" s="143" t="s">
        <v>115</v>
      </c>
      <c r="M26" s="143"/>
      <c r="N26" s="143"/>
      <c r="O26" s="143"/>
      <c r="P26" s="143" t="n">
        <v>7</v>
      </c>
      <c r="Q26" s="143" t="n">
        <v>40</v>
      </c>
      <c r="R26" s="143" t="n">
        <v>0</v>
      </c>
      <c r="S26" s="126" t="s">
        <v>116</v>
      </c>
      <c r="T26" s="136"/>
      <c r="U26" s="136"/>
      <c r="V26" s="136"/>
      <c r="W26" s="136"/>
    </row>
    <row r="27" customFormat="false" ht="13.8" hidden="false" customHeight="false" outlineLevel="0" collapsed="false">
      <c r="A27" s="100" t="s">
        <v>1161</v>
      </c>
      <c r="B27" s="97"/>
      <c r="C27" s="96" t="s">
        <v>315</v>
      </c>
      <c r="D27" s="97"/>
      <c r="E27" s="97"/>
      <c r="F27" s="96"/>
      <c r="G27" s="96" t="s">
        <v>148</v>
      </c>
      <c r="H27" s="96" t="n">
        <v>280</v>
      </c>
      <c r="I27" s="96" t="n">
        <v>5</v>
      </c>
      <c r="J27" s="96" t="n">
        <v>90</v>
      </c>
      <c r="K27" s="96" t="n">
        <v>8</v>
      </c>
      <c r="L27" s="100" t="s">
        <v>115</v>
      </c>
      <c r="M27" s="100"/>
      <c r="N27" s="100"/>
      <c r="O27" s="100"/>
      <c r="P27" s="100" t="n">
        <v>10</v>
      </c>
      <c r="Q27" s="100" t="n">
        <v>25</v>
      </c>
      <c r="R27" s="100" t="n">
        <v>0</v>
      </c>
      <c r="S27" s="97" t="s">
        <v>116</v>
      </c>
      <c r="T27" s="99"/>
      <c r="U27" s="99"/>
      <c r="V27" s="99"/>
      <c r="W27" s="99"/>
    </row>
    <row r="28" customFormat="false" ht="13.8" hidden="false" customHeight="false" outlineLevel="0" collapsed="false">
      <c r="A28" s="143" t="s">
        <v>1162</v>
      </c>
      <c r="B28" s="126" t="n">
        <v>4</v>
      </c>
      <c r="C28" s="128" t="s">
        <v>1163</v>
      </c>
      <c r="D28" s="126" t="n">
        <v>16</v>
      </c>
      <c r="E28" s="126" t="n">
        <v>24</v>
      </c>
      <c r="F28" s="128" t="s">
        <v>211</v>
      </c>
      <c r="G28" s="128" t="s">
        <v>179</v>
      </c>
      <c r="H28" s="128" t="s">
        <v>1139</v>
      </c>
      <c r="I28" s="128" t="s">
        <v>1067</v>
      </c>
      <c r="J28" s="128" t="n">
        <v>75</v>
      </c>
      <c r="K28" s="128" t="s">
        <v>179</v>
      </c>
      <c r="L28" s="143" t="s">
        <v>115</v>
      </c>
      <c r="M28" s="143" t="n">
        <v>5</v>
      </c>
      <c r="N28" s="143" t="n">
        <v>8</v>
      </c>
      <c r="O28" s="143"/>
      <c r="P28" s="143" t="n">
        <v>10</v>
      </c>
      <c r="Q28" s="143" t="n">
        <v>25</v>
      </c>
      <c r="R28" s="143" t="n">
        <v>0</v>
      </c>
      <c r="S28" s="126" t="s">
        <v>116</v>
      </c>
      <c r="T28" s="136"/>
      <c r="U28" s="136"/>
      <c r="V28" s="136"/>
      <c r="W28" s="136"/>
    </row>
    <row r="29" customFormat="false" ht="13.8" hidden="false" customHeight="false" outlineLevel="0" collapsed="false">
      <c r="A29" s="100" t="s">
        <v>1164</v>
      </c>
      <c r="B29" s="97"/>
      <c r="C29" s="96" t="s">
        <v>1163</v>
      </c>
      <c r="D29" s="97"/>
      <c r="E29" s="97"/>
      <c r="F29" s="97"/>
      <c r="G29" s="96" t="s">
        <v>125</v>
      </c>
      <c r="H29" s="96" t="s">
        <v>284</v>
      </c>
      <c r="I29" s="96" t="s">
        <v>155</v>
      </c>
      <c r="J29" s="96" t="n">
        <v>40</v>
      </c>
      <c r="K29" s="96" t="s">
        <v>298</v>
      </c>
      <c r="L29" s="100" t="s">
        <v>115</v>
      </c>
      <c r="M29" s="100"/>
      <c r="N29" s="100"/>
      <c r="O29" s="100"/>
      <c r="P29" s="100" t="n">
        <v>6</v>
      </c>
      <c r="Q29" s="100" t="n">
        <v>25</v>
      </c>
      <c r="R29" s="100" t="n">
        <v>6</v>
      </c>
      <c r="S29" s="97" t="s">
        <v>116</v>
      </c>
      <c r="T29" s="99"/>
      <c r="U29" s="99"/>
      <c r="V29" s="99"/>
      <c r="W29" s="99"/>
    </row>
    <row r="30" customFormat="false" ht="13.8" hidden="false" customHeight="false" outlineLevel="0" collapsed="false">
      <c r="A30" s="143" t="s">
        <v>1165</v>
      </c>
      <c r="B30" s="126"/>
      <c r="C30" s="128" t="s">
        <v>1163</v>
      </c>
      <c r="D30" s="126"/>
      <c r="E30" s="126"/>
      <c r="F30" s="126"/>
      <c r="G30" s="128" t="s">
        <v>125</v>
      </c>
      <c r="H30" s="128" t="s">
        <v>284</v>
      </c>
      <c r="I30" s="128" t="s">
        <v>155</v>
      </c>
      <c r="J30" s="128" t="n">
        <v>40</v>
      </c>
      <c r="K30" s="128" t="s">
        <v>155</v>
      </c>
      <c r="L30" s="143" t="s">
        <v>115</v>
      </c>
      <c r="M30" s="143"/>
      <c r="N30" s="143"/>
      <c r="O30" s="143"/>
      <c r="P30" s="143" t="n">
        <v>6</v>
      </c>
      <c r="Q30" s="143" t="n">
        <v>25</v>
      </c>
      <c r="R30" s="143" t="n">
        <v>6</v>
      </c>
      <c r="S30" s="126" t="s">
        <v>116</v>
      </c>
      <c r="T30" s="136"/>
      <c r="U30" s="136"/>
      <c r="V30" s="136"/>
      <c r="W30" s="136"/>
    </row>
    <row r="31" customFormat="false" ht="13.8" hidden="false" customHeight="false" outlineLevel="0" collapsed="false">
      <c r="A31" s="100" t="s">
        <v>627</v>
      </c>
      <c r="B31" s="97" t="n">
        <v>4</v>
      </c>
      <c r="C31" s="96" t="s">
        <v>879</v>
      </c>
      <c r="D31" s="97" t="n">
        <f aca="false">E31/3*2</f>
        <v>14</v>
      </c>
      <c r="E31" s="97" t="n">
        <f aca="false">40-19</f>
        <v>21</v>
      </c>
      <c r="F31" s="96" t="n">
        <v>40</v>
      </c>
      <c r="G31" s="97" t="n">
        <v>4</v>
      </c>
      <c r="H31" s="96" t="n">
        <v>82</v>
      </c>
      <c r="I31" s="96" t="n">
        <v>2</v>
      </c>
      <c r="J31" s="96" t="n">
        <v>0</v>
      </c>
      <c r="K31" s="96" t="n">
        <v>2</v>
      </c>
      <c r="L31" s="100" t="s">
        <v>1166</v>
      </c>
      <c r="M31" s="100" t="n">
        <v>4</v>
      </c>
      <c r="N31" s="100" t="n">
        <v>6</v>
      </c>
      <c r="O31" s="100"/>
      <c r="P31" s="100" t="n">
        <v>5</v>
      </c>
      <c r="Q31" s="100" t="n">
        <v>20</v>
      </c>
      <c r="R31" s="100" t="n">
        <v>0</v>
      </c>
      <c r="S31" s="97" t="s">
        <v>116</v>
      </c>
      <c r="T31" s="130"/>
      <c r="U31" s="130"/>
      <c r="V31" s="130"/>
      <c r="W31" s="130"/>
    </row>
    <row r="32" customFormat="false" ht="13.8" hidden="false" customHeight="false" outlineLevel="0" collapsed="false">
      <c r="A32" s="143" t="s">
        <v>628</v>
      </c>
      <c r="B32" s="126"/>
      <c r="C32" s="128" t="s">
        <v>797</v>
      </c>
      <c r="D32" s="126"/>
      <c r="E32" s="126"/>
      <c r="F32" s="128"/>
      <c r="G32" s="128" t="n">
        <v>4</v>
      </c>
      <c r="H32" s="128" t="n">
        <v>80</v>
      </c>
      <c r="I32" s="128" t="n">
        <v>6</v>
      </c>
      <c r="J32" s="128" t="n">
        <v>75</v>
      </c>
      <c r="K32" s="128" t="n">
        <v>2</v>
      </c>
      <c r="L32" s="143" t="s">
        <v>115</v>
      </c>
      <c r="M32" s="143"/>
      <c r="N32" s="143"/>
      <c r="O32" s="143"/>
      <c r="P32" s="143" t="n">
        <v>5</v>
      </c>
      <c r="Q32" s="143" t="n">
        <v>20</v>
      </c>
      <c r="R32" s="143" t="n">
        <v>0</v>
      </c>
      <c r="S32" s="126" t="s">
        <v>116</v>
      </c>
      <c r="T32" s="136"/>
      <c r="U32" s="136"/>
      <c r="V32" s="136"/>
      <c r="W32" s="136"/>
    </row>
    <row r="33" customFormat="false" ht="15.75" hidden="false" customHeight="true" outlineLevel="0" collapsed="false">
      <c r="A33" s="100" t="s">
        <v>358</v>
      </c>
      <c r="B33" s="97" t="n">
        <v>12</v>
      </c>
      <c r="C33" s="96" t="s">
        <v>1167</v>
      </c>
      <c r="E33" s="97" t="n">
        <f aca="false">49-28</f>
        <v>21</v>
      </c>
      <c r="F33" s="96" t="n">
        <v>49</v>
      </c>
      <c r="G33" s="96" t="n">
        <v>3</v>
      </c>
      <c r="H33" s="96" t="n">
        <v>70</v>
      </c>
      <c r="I33" s="96" t="n">
        <v>5</v>
      </c>
      <c r="J33" s="96" t="n">
        <v>0</v>
      </c>
      <c r="K33" s="96" t="n">
        <v>2</v>
      </c>
      <c r="L33" s="100" t="s">
        <v>115</v>
      </c>
      <c r="M33" s="100"/>
      <c r="N33" s="100" t="n">
        <v>9</v>
      </c>
      <c r="O33" s="100"/>
      <c r="P33" s="100" t="n">
        <v>5</v>
      </c>
      <c r="Q33" s="100" t="n">
        <v>0</v>
      </c>
      <c r="R33" s="100" t="n">
        <v>7</v>
      </c>
      <c r="S33" s="97" t="s">
        <v>116</v>
      </c>
      <c r="T33" s="135" t="s">
        <v>1168</v>
      </c>
      <c r="U33" s="135"/>
      <c r="V33" s="135"/>
      <c r="W33" s="135"/>
    </row>
    <row r="34" customFormat="false" ht="13.8" hidden="false" customHeight="false" outlineLevel="0" collapsed="false">
      <c r="A34" s="143" t="s">
        <v>1169</v>
      </c>
      <c r="B34" s="126" t="n">
        <v>6</v>
      </c>
      <c r="C34" s="128" t="s">
        <v>1170</v>
      </c>
      <c r="D34" s="126"/>
      <c r="E34" s="126"/>
      <c r="F34" s="126"/>
      <c r="G34" s="126" t="n">
        <v>3</v>
      </c>
      <c r="H34" s="128" t="n">
        <v>70</v>
      </c>
      <c r="I34" s="128" t="n">
        <v>5</v>
      </c>
      <c r="J34" s="128" t="n">
        <v>0</v>
      </c>
      <c r="K34" s="128" t="s">
        <v>283</v>
      </c>
      <c r="L34" s="143" t="s">
        <v>115</v>
      </c>
      <c r="M34" s="143"/>
      <c r="N34" s="143"/>
      <c r="O34" s="143"/>
      <c r="P34" s="143" t="n">
        <v>5</v>
      </c>
      <c r="Q34" s="143" t="n">
        <v>0</v>
      </c>
      <c r="R34" s="143" t="n">
        <v>7</v>
      </c>
      <c r="S34" s="126" t="s">
        <v>116</v>
      </c>
      <c r="T34" s="129"/>
      <c r="U34" s="129"/>
      <c r="V34" s="129"/>
      <c r="W34" s="129"/>
    </row>
    <row r="35" customFormat="false" ht="13.85" hidden="false" customHeight="false" outlineLevel="0" collapsed="false">
      <c r="A35" s="100" t="s">
        <v>1171</v>
      </c>
      <c r="B35" s="97"/>
      <c r="C35" s="96" t="s">
        <v>1172</v>
      </c>
      <c r="D35" s="97" t="n">
        <v>14</v>
      </c>
      <c r="E35" s="97"/>
      <c r="F35" s="113" t="s">
        <v>1173</v>
      </c>
      <c r="G35" s="97" t="n">
        <v>4</v>
      </c>
      <c r="H35" s="96" t="n">
        <v>90</v>
      </c>
      <c r="I35" s="96" t="n">
        <v>6</v>
      </c>
      <c r="J35" s="96" t="n">
        <v>25</v>
      </c>
      <c r="K35" s="96" t="s">
        <v>285</v>
      </c>
      <c r="L35" s="100" t="s">
        <v>204</v>
      </c>
      <c r="M35" s="100" t="n">
        <v>6</v>
      </c>
      <c r="N35" s="100"/>
      <c r="O35" s="100"/>
      <c r="P35" s="100" t="n">
        <v>5</v>
      </c>
      <c r="Q35" s="100" t="n">
        <v>0</v>
      </c>
      <c r="R35" s="100" t="n">
        <v>0</v>
      </c>
      <c r="S35" s="97" t="s">
        <v>116</v>
      </c>
      <c r="T35" s="130"/>
      <c r="U35" s="130"/>
      <c r="V35" s="130"/>
      <c r="W35" s="130"/>
    </row>
    <row r="36" customFormat="false" ht="15.75" hidden="false" customHeight="true" outlineLevel="0" collapsed="false">
      <c r="A36" s="270" t="s">
        <v>1174</v>
      </c>
      <c r="B36" s="131" t="s">
        <v>1175</v>
      </c>
      <c r="C36" s="270" t="s">
        <v>1176</v>
      </c>
      <c r="D36" s="270" t="s">
        <v>1177</v>
      </c>
      <c r="E36" s="131" t="s">
        <v>1178</v>
      </c>
      <c r="F36" s="131"/>
      <c r="G36" s="270"/>
      <c r="H36" s="270"/>
      <c r="I36" s="270"/>
      <c r="J36" s="270"/>
      <c r="K36" s="270"/>
      <c r="L36" s="270"/>
      <c r="M36" s="270"/>
      <c r="N36" s="270"/>
      <c r="O36" s="270"/>
      <c r="P36" s="270"/>
      <c r="Q36" s="270"/>
      <c r="R36" s="270"/>
      <c r="S36" s="270"/>
      <c r="T36" s="271" t="s">
        <v>1179</v>
      </c>
      <c r="U36" s="271"/>
      <c r="V36" s="271"/>
      <c r="W36" s="271"/>
      <c r="X36" s="271"/>
      <c r="Y36" s="271"/>
    </row>
    <row r="37" customFormat="false" ht="15.75" hidden="false" customHeight="true" outlineLevel="0" collapsed="false">
      <c r="A37" s="171" t="s">
        <v>1180</v>
      </c>
      <c r="B37" s="134" t="s">
        <v>283</v>
      </c>
      <c r="C37" s="134" t="s">
        <v>1181</v>
      </c>
      <c r="D37" s="171" t="n">
        <f aca="false">30-18</f>
        <v>12</v>
      </c>
      <c r="E37" s="134" t="s">
        <v>135</v>
      </c>
      <c r="F37" s="134"/>
      <c r="G37" s="171"/>
      <c r="H37" s="171"/>
      <c r="I37" s="171"/>
      <c r="J37" s="171"/>
      <c r="K37" s="134"/>
      <c r="L37" s="134"/>
      <c r="M37" s="134"/>
      <c r="N37" s="134"/>
      <c r="O37" s="171"/>
      <c r="P37" s="171"/>
      <c r="Q37" s="171"/>
      <c r="R37" s="171"/>
      <c r="S37" s="171"/>
      <c r="T37" s="272" t="s">
        <v>1182</v>
      </c>
      <c r="U37" s="272"/>
      <c r="V37" s="272"/>
      <c r="W37" s="272"/>
      <c r="X37" s="272"/>
      <c r="Y37" s="272"/>
    </row>
    <row r="38" customFormat="false" ht="15.75" hidden="false" customHeight="true" outlineLevel="0" collapsed="false">
      <c r="A38" s="270" t="s">
        <v>1183</v>
      </c>
      <c r="B38" s="131" t="s">
        <v>1184</v>
      </c>
      <c r="C38" s="131" t="s">
        <v>1185</v>
      </c>
      <c r="D38" s="131" t="s">
        <v>1186</v>
      </c>
      <c r="E38" s="131" t="s">
        <v>1187</v>
      </c>
      <c r="F38" s="131"/>
      <c r="G38" s="270" t="n">
        <v>1</v>
      </c>
      <c r="H38" s="270" t="n">
        <v>361</v>
      </c>
      <c r="I38" s="270" t="n">
        <v>4</v>
      </c>
      <c r="J38" s="270" t="n">
        <v>0</v>
      </c>
      <c r="K38" s="131" t="n">
        <v>3</v>
      </c>
      <c r="L38" s="131" t="s">
        <v>115</v>
      </c>
      <c r="M38" s="131"/>
      <c r="N38" s="131"/>
      <c r="O38" s="270"/>
      <c r="P38" s="270" t="n">
        <v>6</v>
      </c>
      <c r="Q38" s="270" t="n">
        <v>0</v>
      </c>
      <c r="R38" s="270" t="n">
        <v>0</v>
      </c>
      <c r="S38" s="270" t="s">
        <v>116</v>
      </c>
      <c r="T38" s="273" t="s">
        <v>1188</v>
      </c>
      <c r="U38" s="273"/>
      <c r="V38" s="273"/>
      <c r="W38" s="273"/>
      <c r="X38" s="273"/>
      <c r="Y38" s="273"/>
    </row>
    <row r="39" customFormat="false" ht="15.75" hidden="false" customHeight="true" outlineLevel="0" collapsed="false">
      <c r="A39" s="171" t="s">
        <v>1189</v>
      </c>
      <c r="B39" s="134" t="s">
        <v>216</v>
      </c>
      <c r="C39" s="134" t="s">
        <v>1190</v>
      </c>
      <c r="D39" s="171" t="s">
        <v>1191</v>
      </c>
      <c r="E39" s="134" t="s">
        <v>1192</v>
      </c>
      <c r="F39" s="134"/>
      <c r="G39" s="171" t="n">
        <v>6</v>
      </c>
      <c r="H39" s="171" t="n">
        <v>361</v>
      </c>
      <c r="I39" s="171" t="n">
        <v>5</v>
      </c>
      <c r="J39" s="171" t="n">
        <v>0</v>
      </c>
      <c r="K39" s="134" t="n">
        <v>1</v>
      </c>
      <c r="L39" s="134" t="s">
        <v>115</v>
      </c>
      <c r="M39" s="134"/>
      <c r="N39" s="134"/>
      <c r="O39" s="171"/>
      <c r="P39" s="171" t="n">
        <v>10</v>
      </c>
      <c r="Q39" s="171" t="n">
        <v>0</v>
      </c>
      <c r="R39" s="171" t="n">
        <v>0</v>
      </c>
      <c r="S39" s="171" t="s">
        <v>261</v>
      </c>
      <c r="T39" s="165" t="s">
        <v>1193</v>
      </c>
      <c r="U39" s="165"/>
      <c r="V39" s="165"/>
      <c r="W39" s="165"/>
      <c r="X39" s="165"/>
      <c r="Y39" s="165"/>
    </row>
    <row r="40" customFormat="false" ht="15.75" hidden="false" customHeight="true" outlineLevel="0" collapsed="false">
      <c r="A40" s="270" t="s">
        <v>1194</v>
      </c>
      <c r="B40" s="131" t="s">
        <v>216</v>
      </c>
      <c r="C40" s="131" t="s">
        <v>1190</v>
      </c>
      <c r="D40" s="270" t="s">
        <v>1195</v>
      </c>
      <c r="E40" s="131" t="s">
        <v>1196</v>
      </c>
      <c r="F40" s="131"/>
      <c r="G40" s="270" t="n">
        <v>6</v>
      </c>
      <c r="H40" s="270" t="n">
        <v>361</v>
      </c>
      <c r="I40" s="270" t="n">
        <v>5</v>
      </c>
      <c r="J40" s="270" t="n">
        <v>0</v>
      </c>
      <c r="K40" s="131" t="n">
        <v>1</v>
      </c>
      <c r="L40" s="131" t="s">
        <v>115</v>
      </c>
      <c r="M40" s="131"/>
      <c r="N40" s="131"/>
      <c r="O40" s="270" t="s">
        <v>1197</v>
      </c>
      <c r="P40" s="270" t="n">
        <v>10</v>
      </c>
      <c r="Q40" s="270" t="n">
        <v>0</v>
      </c>
      <c r="R40" s="270" t="n">
        <v>0</v>
      </c>
      <c r="S40" s="270" t="s">
        <v>261</v>
      </c>
      <c r="T40" s="271" t="s">
        <v>1198</v>
      </c>
      <c r="U40" s="271"/>
      <c r="V40" s="271"/>
      <c r="W40" s="271"/>
      <c r="X40" s="271"/>
      <c r="Y40" s="271"/>
    </row>
    <row r="41" customFormat="false" ht="15.75" hidden="false" customHeight="true" outlineLevel="0" collapsed="false">
      <c r="A41" s="171" t="s">
        <v>1199</v>
      </c>
      <c r="B41" s="134" t="s">
        <v>1200</v>
      </c>
      <c r="C41" s="134" t="s">
        <v>1201</v>
      </c>
      <c r="D41" s="171" t="s">
        <v>1202</v>
      </c>
      <c r="E41" s="134" t="s">
        <v>1203</v>
      </c>
      <c r="F41" s="134"/>
      <c r="G41" s="171"/>
      <c r="H41" s="171"/>
      <c r="I41" s="171"/>
      <c r="J41" s="171"/>
      <c r="K41" s="134"/>
      <c r="L41" s="134"/>
      <c r="M41" s="134"/>
      <c r="N41" s="134"/>
      <c r="O41" s="171"/>
      <c r="P41" s="171"/>
      <c r="Q41" s="171"/>
      <c r="R41" s="171"/>
      <c r="S41" s="171" t="s">
        <v>116</v>
      </c>
      <c r="T41" s="165" t="s">
        <v>1204</v>
      </c>
      <c r="U41" s="165"/>
      <c r="V41" s="165"/>
      <c r="W41" s="165"/>
      <c r="X41" s="165"/>
      <c r="Y41" s="165"/>
    </row>
    <row r="42" customFormat="false" ht="15.75" hidden="false" customHeight="true" outlineLevel="0" collapsed="false">
      <c r="A42" s="270" t="s">
        <v>1205</v>
      </c>
      <c r="B42" s="131" t="s">
        <v>146</v>
      </c>
      <c r="C42" s="131" t="s">
        <v>1206</v>
      </c>
      <c r="D42" s="270" t="s">
        <v>1207</v>
      </c>
      <c r="E42" s="131" t="s">
        <v>1208</v>
      </c>
      <c r="F42" s="131"/>
      <c r="G42" s="270" t="n">
        <v>4</v>
      </c>
      <c r="H42" s="270" t="n">
        <v>361</v>
      </c>
      <c r="I42" s="270" t="n">
        <v>8</v>
      </c>
      <c r="J42" s="270" t="n">
        <v>20</v>
      </c>
      <c r="K42" s="131" t="n">
        <v>5</v>
      </c>
      <c r="L42" s="131" t="s">
        <v>115</v>
      </c>
      <c r="M42" s="131"/>
      <c r="N42" s="131"/>
      <c r="O42" s="270"/>
      <c r="P42" s="270" t="n">
        <v>5</v>
      </c>
      <c r="Q42" s="270" t="n">
        <v>20</v>
      </c>
      <c r="R42" s="270" t="n">
        <v>0</v>
      </c>
      <c r="S42" s="270" t="s">
        <v>116</v>
      </c>
      <c r="T42" s="271" t="s">
        <v>1209</v>
      </c>
      <c r="U42" s="271"/>
      <c r="V42" s="271"/>
      <c r="W42" s="271"/>
      <c r="X42" s="271"/>
      <c r="Y42" s="271"/>
    </row>
    <row r="43" customFormat="false" ht="15.75" hidden="false" customHeight="true" outlineLevel="0" collapsed="false">
      <c r="A43" s="171" t="s">
        <v>1210</v>
      </c>
      <c r="B43" s="134" t="s">
        <v>1211</v>
      </c>
      <c r="C43" s="134" t="s">
        <v>1212</v>
      </c>
      <c r="D43" s="171" t="s">
        <v>1213</v>
      </c>
      <c r="E43" s="134" t="s">
        <v>1214</v>
      </c>
      <c r="F43" s="134"/>
      <c r="G43" s="171" t="n">
        <v>5</v>
      </c>
      <c r="H43" s="171" t="n">
        <v>361</v>
      </c>
      <c r="I43" s="171" t="n">
        <v>8</v>
      </c>
      <c r="J43" s="171" t="n">
        <v>65</v>
      </c>
      <c r="K43" s="134" t="n">
        <v>6</v>
      </c>
      <c r="L43" s="134" t="s">
        <v>115</v>
      </c>
      <c r="M43" s="134"/>
      <c r="N43" s="134"/>
      <c r="O43" s="171"/>
      <c r="P43" s="171" t="n">
        <v>7</v>
      </c>
      <c r="Q43" s="171" t="n">
        <v>60</v>
      </c>
      <c r="R43" s="171" t="n">
        <v>0</v>
      </c>
      <c r="S43" s="171" t="s">
        <v>116</v>
      </c>
      <c r="T43" s="165" t="s">
        <v>1209</v>
      </c>
      <c r="U43" s="165"/>
      <c r="V43" s="165"/>
      <c r="W43" s="165"/>
      <c r="X43" s="165"/>
      <c r="Y43" s="165"/>
    </row>
    <row r="44" customFormat="false" ht="15.75" hidden="false" customHeight="true" outlineLevel="0" collapsed="false">
      <c r="A44" s="270" t="s">
        <v>1215</v>
      </c>
      <c r="B44" s="131" t="s">
        <v>1216</v>
      </c>
      <c r="C44" s="131" t="s">
        <v>1217</v>
      </c>
      <c r="D44" s="270" t="n">
        <f aca="false">67-59</f>
        <v>8</v>
      </c>
      <c r="E44" s="131" t="s">
        <v>1218</v>
      </c>
      <c r="F44" s="131"/>
      <c r="G44" s="270" t="n">
        <v>1</v>
      </c>
      <c r="H44" s="270" t="n">
        <v>90</v>
      </c>
      <c r="I44" s="270" t="n">
        <v>2</v>
      </c>
      <c r="J44" s="270" t="n">
        <v>0</v>
      </c>
      <c r="K44" s="131" t="s">
        <v>300</v>
      </c>
      <c r="L44" s="131" t="s">
        <v>115</v>
      </c>
      <c r="M44" s="131"/>
      <c r="N44" s="131"/>
      <c r="O44" s="270"/>
      <c r="P44" s="270" t="n">
        <v>3</v>
      </c>
      <c r="Q44" s="270" t="n">
        <v>0</v>
      </c>
      <c r="R44" s="270" t="n">
        <v>9</v>
      </c>
      <c r="S44" s="270" t="s">
        <v>116</v>
      </c>
      <c r="T44" s="271" t="s">
        <v>1219</v>
      </c>
      <c r="U44" s="271"/>
      <c r="V44" s="271"/>
      <c r="W44" s="271"/>
      <c r="X44" s="271"/>
      <c r="Y44" s="271"/>
    </row>
    <row r="45" customFormat="false" ht="15.75" hidden="false" customHeight="true" outlineLevel="0" collapsed="false">
      <c r="A45" s="171" t="s">
        <v>1220</v>
      </c>
      <c r="B45" s="134"/>
      <c r="C45" s="171" t="s">
        <v>1221</v>
      </c>
      <c r="D45" s="171"/>
      <c r="E45" s="134"/>
      <c r="F45" s="134"/>
      <c r="G45" s="171" t="n">
        <v>1</v>
      </c>
      <c r="H45" s="171" t="n">
        <v>80</v>
      </c>
      <c r="I45" s="171" t="n">
        <v>10</v>
      </c>
      <c r="J45" s="171" t="n">
        <v>10</v>
      </c>
      <c r="K45" s="134" t="s">
        <v>298</v>
      </c>
      <c r="L45" s="171" t="s">
        <v>115</v>
      </c>
      <c r="M45" s="171"/>
      <c r="N45" s="171"/>
      <c r="O45" s="171"/>
      <c r="P45" s="171" t="n">
        <v>6</v>
      </c>
      <c r="Q45" s="171" t="n">
        <v>10</v>
      </c>
      <c r="R45" s="171" t="n">
        <v>6</v>
      </c>
      <c r="S45" s="171" t="s">
        <v>116</v>
      </c>
      <c r="T45" s="165" t="s">
        <v>1222</v>
      </c>
      <c r="U45" s="165"/>
      <c r="V45" s="165"/>
      <c r="W45" s="165"/>
      <c r="X45" s="165"/>
      <c r="Y45" s="165"/>
    </row>
    <row r="46" customFormat="false" ht="15.75" hidden="false" customHeight="true" outlineLevel="0" collapsed="false">
      <c r="A46" s="270" t="s">
        <v>1223</v>
      </c>
      <c r="B46" s="131" t="s">
        <v>1216</v>
      </c>
      <c r="C46" s="131" t="s">
        <v>1224</v>
      </c>
      <c r="D46" s="270"/>
      <c r="E46" s="131"/>
      <c r="F46" s="131"/>
      <c r="G46" s="270" t="n">
        <v>1</v>
      </c>
      <c r="H46" s="270" t="n">
        <v>361</v>
      </c>
      <c r="I46" s="270" t="n">
        <v>4</v>
      </c>
      <c r="J46" s="270" t="n">
        <v>0</v>
      </c>
      <c r="K46" s="131" t="n">
        <v>3</v>
      </c>
      <c r="L46" s="131" t="s">
        <v>115</v>
      </c>
      <c r="M46" s="131"/>
      <c r="N46" s="131"/>
      <c r="O46" s="270"/>
      <c r="P46" s="270" t="n">
        <v>6</v>
      </c>
      <c r="Q46" s="270" t="n">
        <v>0</v>
      </c>
      <c r="R46" s="270" t="n">
        <v>0</v>
      </c>
      <c r="S46" s="270" t="s">
        <v>116</v>
      </c>
      <c r="T46" s="271" t="s">
        <v>1225</v>
      </c>
      <c r="U46" s="271"/>
      <c r="V46" s="271"/>
      <c r="W46" s="271"/>
      <c r="X46" s="271"/>
      <c r="Y46" s="271"/>
    </row>
    <row r="47" customFormat="false" ht="56.25" hidden="false" customHeight="true" outlineLevel="0" collapsed="false">
      <c r="A47" s="171" t="s">
        <v>1226</v>
      </c>
      <c r="B47" s="134" t="s">
        <v>1227</v>
      </c>
      <c r="C47" s="134" t="s">
        <v>1228</v>
      </c>
      <c r="D47" s="171" t="n">
        <v>25</v>
      </c>
      <c r="E47" s="134" t="s">
        <v>1229</v>
      </c>
      <c r="F47" s="134"/>
      <c r="G47" s="171"/>
      <c r="H47" s="171"/>
      <c r="I47" s="171"/>
      <c r="J47" s="171"/>
      <c r="K47" s="134"/>
      <c r="L47" s="134"/>
      <c r="M47" s="134"/>
      <c r="N47" s="134"/>
      <c r="O47" s="171" t="s">
        <v>1230</v>
      </c>
      <c r="P47" s="171"/>
      <c r="Q47" s="171"/>
      <c r="R47" s="171"/>
      <c r="S47" s="171"/>
      <c r="T47" s="135" t="s">
        <v>1231</v>
      </c>
      <c r="U47" s="135"/>
      <c r="V47" s="135"/>
      <c r="W47" s="135"/>
      <c r="X47" s="135"/>
      <c r="Y47" s="135"/>
    </row>
    <row r="48" customFormat="false" ht="56.25" hidden="false" customHeight="true" outlineLevel="0" collapsed="false">
      <c r="A48" s="270" t="s">
        <v>1232</v>
      </c>
      <c r="B48" s="131" t="s">
        <v>1227</v>
      </c>
      <c r="C48" s="131" t="s">
        <v>1233</v>
      </c>
      <c r="D48" s="270" t="n">
        <v>10</v>
      </c>
      <c r="E48" s="131" t="s">
        <v>291</v>
      </c>
      <c r="F48" s="131"/>
      <c r="G48" s="270"/>
      <c r="H48" s="270"/>
      <c r="I48" s="270"/>
      <c r="J48" s="270"/>
      <c r="K48" s="131"/>
      <c r="L48" s="131"/>
      <c r="M48" s="131"/>
      <c r="N48" s="131"/>
      <c r="O48" s="270" t="s">
        <v>1230</v>
      </c>
      <c r="P48" s="270"/>
      <c r="Q48" s="270"/>
      <c r="R48" s="270"/>
      <c r="S48" s="270"/>
      <c r="T48" s="135"/>
      <c r="U48" s="135"/>
      <c r="V48" s="135"/>
      <c r="W48" s="135"/>
      <c r="X48" s="135"/>
      <c r="Y48" s="135"/>
    </row>
    <row r="49" customFormat="false" ht="15.75" hidden="false" customHeight="true" outlineLevel="0" collapsed="false">
      <c r="A49" s="171" t="s">
        <v>1234</v>
      </c>
      <c r="B49" s="134" t="s">
        <v>125</v>
      </c>
      <c r="C49" s="134" t="s">
        <v>1235</v>
      </c>
      <c r="D49" s="171" t="n">
        <v>5</v>
      </c>
      <c r="E49" s="134" t="s">
        <v>1236</v>
      </c>
      <c r="F49" s="134"/>
      <c r="G49" s="274"/>
      <c r="H49" s="171"/>
      <c r="I49" s="171"/>
      <c r="J49" s="171"/>
      <c r="K49" s="134"/>
      <c r="L49" s="134"/>
      <c r="M49" s="134"/>
      <c r="N49" s="134"/>
      <c r="O49" s="171" t="s">
        <v>1237</v>
      </c>
      <c r="P49" s="171"/>
      <c r="Q49" s="171"/>
      <c r="R49" s="171"/>
      <c r="S49" s="171"/>
      <c r="T49" s="135" t="s">
        <v>1238</v>
      </c>
      <c r="U49" s="135"/>
      <c r="V49" s="135"/>
      <c r="W49" s="135"/>
      <c r="X49" s="135"/>
      <c r="Y49" s="135"/>
    </row>
    <row r="50" customFormat="false" ht="15.75" hidden="false" customHeight="true" outlineLevel="0" collapsed="false">
      <c r="A50" s="171" t="s">
        <v>1239</v>
      </c>
      <c r="C50" s="272"/>
      <c r="D50" s="272"/>
      <c r="E50" s="272"/>
      <c r="F50" s="274"/>
      <c r="G50" s="171"/>
      <c r="H50" s="171"/>
      <c r="I50" s="171"/>
      <c r="J50" s="134"/>
      <c r="K50" s="134"/>
      <c r="L50" s="171"/>
      <c r="M50" s="171"/>
      <c r="N50" s="171"/>
      <c r="O50" s="171"/>
      <c r="P50" s="113"/>
      <c r="Q50" s="113"/>
      <c r="R50" s="113"/>
      <c r="S50" s="113"/>
      <c r="T50" s="272" t="s">
        <v>1240</v>
      </c>
      <c r="U50" s="113"/>
    </row>
  </sheetData>
  <mergeCells count="47">
    <mergeCell ref="T2:U2"/>
    <mergeCell ref="T3:Y3"/>
    <mergeCell ref="T4:Y4"/>
    <mergeCell ref="T5:Y5"/>
    <mergeCell ref="T6:Y6"/>
    <mergeCell ref="T7:Y7"/>
    <mergeCell ref="T8:Y8"/>
    <mergeCell ref="T9:Y9"/>
    <mergeCell ref="T10:Y10"/>
    <mergeCell ref="T11:Y11"/>
    <mergeCell ref="T12:Y12"/>
    <mergeCell ref="T13:Y13"/>
    <mergeCell ref="T14:Y14"/>
    <mergeCell ref="T15:Y15"/>
    <mergeCell ref="T16:Y16"/>
    <mergeCell ref="T17:Y17"/>
    <mergeCell ref="T18:Y18"/>
    <mergeCell ref="T19:Y19"/>
    <mergeCell ref="T20:Y20"/>
    <mergeCell ref="T21:Y21"/>
    <mergeCell ref="T22:Y22"/>
    <mergeCell ref="T23:W23"/>
    <mergeCell ref="T24:W24"/>
    <mergeCell ref="T25:W25"/>
    <mergeCell ref="T26:W26"/>
    <mergeCell ref="T27:W27"/>
    <mergeCell ref="T28:W28"/>
    <mergeCell ref="T29:W29"/>
    <mergeCell ref="T30:W30"/>
    <mergeCell ref="T31:W31"/>
    <mergeCell ref="T32:W32"/>
    <mergeCell ref="T33:W33"/>
    <mergeCell ref="T34:W34"/>
    <mergeCell ref="T35:W35"/>
    <mergeCell ref="T36:Y36"/>
    <mergeCell ref="T37:Y37"/>
    <mergeCell ref="T38:Y38"/>
    <mergeCell ref="T39:Y39"/>
    <mergeCell ref="T40:Y40"/>
    <mergeCell ref="T41:Y41"/>
    <mergeCell ref="T42:Y42"/>
    <mergeCell ref="T43:Y43"/>
    <mergeCell ref="T44:Y44"/>
    <mergeCell ref="T45:Y45"/>
    <mergeCell ref="T46:Y46"/>
    <mergeCell ref="T47:Y48"/>
    <mergeCell ref="T49:Y49"/>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G2" activePane="bottomRight" state="frozen"/>
      <selection pane="topLeft" activeCell="A1" activeCellId="0" sqref="A1"/>
      <selection pane="topRight" activeCell="G1" activeCellId="0" sqref="G1"/>
      <selection pane="bottomLeft" activeCell="A2" activeCellId="0" sqref="A2"/>
      <selection pane="bottomRight" activeCell="B22" activeCellId="0" sqref="B22"/>
    </sheetView>
  </sheetViews>
  <sheetFormatPr defaultColWidth="14.4609375" defaultRowHeight="12.8" zeroHeight="false" outlineLevelRow="0" outlineLevelCol="0"/>
  <cols>
    <col collapsed="false" customWidth="true" hidden="false" outlineLevel="0" max="1" min="1" style="0" width="33.87"/>
    <col collapsed="false" customWidth="true" hidden="false" outlineLevel="0" max="2" min="2" style="0" width="19.43"/>
    <col collapsed="false" customWidth="true" hidden="false" outlineLevel="0" max="3" min="3" style="0" width="53.43"/>
    <col collapsed="false" customWidth="true" hidden="false" outlineLevel="0" max="4" min="4" style="0" width="19.86"/>
    <col collapsed="false" customWidth="true" hidden="false" outlineLevel="0" max="5" min="5" style="0" width="25.86"/>
    <col collapsed="false" customWidth="true" hidden="false" outlineLevel="0" max="6" min="6" style="0" width="17.71"/>
    <col collapsed="false" customWidth="true" hidden="false" outlineLevel="0" max="7" min="7" style="0" width="17.43"/>
    <col collapsed="false" customWidth="true" hidden="false" outlineLevel="0" max="8" min="8" style="0" width="15.29"/>
    <col collapsed="false" customWidth="true" hidden="false" outlineLevel="0" max="10" min="9" style="0" width="16.71"/>
    <col collapsed="false" customWidth="true" hidden="false" outlineLevel="0" max="12" min="12" style="0" width="15.71"/>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22" min="22" style="0" width="13.57"/>
  </cols>
  <sheetData>
    <row r="1" customFormat="false" ht="12.8" hidden="false" customHeight="false" outlineLevel="0" collapsed="false">
      <c r="A1" s="275" t="s">
        <v>1241</v>
      </c>
      <c r="B1" s="276"/>
      <c r="C1" s="277"/>
      <c r="D1" s="276"/>
      <c r="E1" s="276"/>
      <c r="F1" s="276"/>
      <c r="G1" s="276"/>
      <c r="H1" s="276"/>
      <c r="I1" s="276"/>
      <c r="J1" s="276"/>
      <c r="K1" s="276"/>
      <c r="L1" s="276"/>
      <c r="M1" s="276"/>
      <c r="N1" s="276"/>
      <c r="O1" s="276"/>
      <c r="P1" s="276"/>
      <c r="Q1" s="276"/>
      <c r="R1" s="276"/>
      <c r="S1" s="276"/>
      <c r="T1" s="276"/>
      <c r="U1" s="276"/>
      <c r="V1" s="278"/>
      <c r="W1" s="278"/>
      <c r="X1" s="278"/>
      <c r="Y1" s="278"/>
    </row>
    <row r="2" customFormat="false" ht="12.8" hidden="false" customHeight="false" outlineLevel="0" collapsed="false">
      <c r="A2" s="279" t="s">
        <v>100</v>
      </c>
      <c r="B2" s="279" t="s">
        <v>11</v>
      </c>
      <c r="C2" s="280" t="s">
        <v>14</v>
      </c>
      <c r="D2" s="279" t="s">
        <v>101</v>
      </c>
      <c r="E2" s="279" t="s">
        <v>102</v>
      </c>
      <c r="F2" s="279" t="s">
        <v>103</v>
      </c>
      <c r="G2" s="279" t="s">
        <v>104</v>
      </c>
      <c r="H2" s="279" t="s">
        <v>24</v>
      </c>
      <c r="I2" s="279" t="s">
        <v>30</v>
      </c>
      <c r="J2" s="279" t="s">
        <v>33</v>
      </c>
      <c r="K2" s="279" t="s">
        <v>36</v>
      </c>
      <c r="L2" s="279" t="s">
        <v>39</v>
      </c>
      <c r="M2" s="279" t="s">
        <v>105</v>
      </c>
      <c r="N2" s="281" t="s">
        <v>106</v>
      </c>
      <c r="O2" s="279" t="s">
        <v>55</v>
      </c>
      <c r="P2" s="279" t="s">
        <v>42</v>
      </c>
      <c r="Q2" s="279" t="s">
        <v>45</v>
      </c>
      <c r="R2" s="279" t="s">
        <v>49</v>
      </c>
      <c r="S2" s="279" t="s">
        <v>107</v>
      </c>
      <c r="T2" s="279" t="s">
        <v>108</v>
      </c>
      <c r="U2" s="279"/>
      <c r="V2" s="279"/>
      <c r="W2" s="279"/>
      <c r="X2" s="279"/>
      <c r="Y2" s="279"/>
      <c r="Z2" s="279"/>
      <c r="AA2" s="279"/>
      <c r="AB2" s="279"/>
    </row>
    <row r="3" customFormat="false" ht="12.8" hidden="false" customHeight="false" outlineLevel="0" collapsed="false">
      <c r="A3" s="282" t="s">
        <v>281</v>
      </c>
      <c r="B3" s="283" t="s">
        <v>285</v>
      </c>
      <c r="C3" s="283" t="s">
        <v>564</v>
      </c>
      <c r="D3" s="283" t="s">
        <v>195</v>
      </c>
      <c r="E3" s="282" t="n">
        <v>18</v>
      </c>
      <c r="F3" s="283" t="s">
        <v>142</v>
      </c>
      <c r="G3" s="283" t="s">
        <v>125</v>
      </c>
      <c r="H3" s="283" t="s">
        <v>222</v>
      </c>
      <c r="I3" s="283" t="s">
        <v>125</v>
      </c>
      <c r="J3" s="283" t="s">
        <v>303</v>
      </c>
      <c r="K3" s="283" t="s">
        <v>125</v>
      </c>
      <c r="L3" s="283" t="s">
        <v>115</v>
      </c>
      <c r="M3" s="283"/>
      <c r="N3" s="283"/>
      <c r="O3" s="283"/>
      <c r="P3" s="283" t="s">
        <v>132</v>
      </c>
      <c r="Q3" s="283" t="s">
        <v>149</v>
      </c>
      <c r="R3" s="283" t="s">
        <v>125</v>
      </c>
      <c r="S3" s="283" t="s">
        <v>116</v>
      </c>
      <c r="T3" s="284"/>
      <c r="U3" s="284"/>
      <c r="V3" s="284"/>
      <c r="W3" s="284"/>
      <c r="X3" s="284"/>
      <c r="Y3" s="284"/>
      <c r="Z3" s="284"/>
      <c r="AA3" s="284"/>
      <c r="AB3" s="284"/>
    </row>
    <row r="4" customFormat="false" ht="12.8" hidden="false" customHeight="false" outlineLevel="0" collapsed="false">
      <c r="A4" s="285" t="s">
        <v>416</v>
      </c>
      <c r="B4" s="286" t="s">
        <v>132</v>
      </c>
      <c r="C4" s="286" t="s">
        <v>1242</v>
      </c>
      <c r="D4" s="286" t="s">
        <v>170</v>
      </c>
      <c r="E4" s="286" t="s">
        <v>163</v>
      </c>
      <c r="F4" s="286" t="s">
        <v>307</v>
      </c>
      <c r="G4" s="286" t="s">
        <v>179</v>
      </c>
      <c r="H4" s="286" t="s">
        <v>222</v>
      </c>
      <c r="I4" s="286" t="s">
        <v>132</v>
      </c>
      <c r="J4" s="286" t="s">
        <v>128</v>
      </c>
      <c r="K4" s="286" t="s">
        <v>298</v>
      </c>
      <c r="L4" s="286" t="s">
        <v>115</v>
      </c>
      <c r="M4" s="286"/>
      <c r="N4" s="286"/>
      <c r="O4" s="286"/>
      <c r="P4" s="286" t="s">
        <v>125</v>
      </c>
      <c r="Q4" s="286" t="s">
        <v>128</v>
      </c>
      <c r="R4" s="286" t="s">
        <v>114</v>
      </c>
      <c r="S4" s="286" t="s">
        <v>116</v>
      </c>
      <c r="T4" s="287"/>
      <c r="U4" s="287"/>
      <c r="V4" s="287"/>
      <c r="W4" s="287"/>
      <c r="X4" s="287"/>
      <c r="Y4" s="287"/>
      <c r="Z4" s="287"/>
      <c r="AA4" s="287"/>
      <c r="AB4" s="287"/>
    </row>
    <row r="5" customFormat="false" ht="12.8" hidden="false" customHeight="false" outlineLevel="0" collapsed="false">
      <c r="A5" s="282" t="s">
        <v>1243</v>
      </c>
      <c r="B5" s="283"/>
      <c r="C5" s="283" t="s">
        <v>949</v>
      </c>
      <c r="D5" s="283"/>
      <c r="E5" s="283"/>
      <c r="F5" s="283"/>
      <c r="G5" s="283" t="s">
        <v>125</v>
      </c>
      <c r="H5" s="283" t="s">
        <v>222</v>
      </c>
      <c r="I5" s="283" t="s">
        <v>968</v>
      </c>
      <c r="J5" s="283" t="s">
        <v>142</v>
      </c>
      <c r="K5" s="283" t="s">
        <v>298</v>
      </c>
      <c r="L5" s="283" t="s">
        <v>115</v>
      </c>
      <c r="M5" s="283"/>
      <c r="N5" s="283"/>
      <c r="O5" s="283"/>
      <c r="P5" s="283" t="s">
        <v>125</v>
      </c>
      <c r="Q5" s="283" t="s">
        <v>128</v>
      </c>
      <c r="R5" s="283" t="s">
        <v>114</v>
      </c>
      <c r="S5" s="283" t="s">
        <v>116</v>
      </c>
      <c r="T5" s="284"/>
      <c r="U5" s="284"/>
      <c r="V5" s="284"/>
      <c r="W5" s="284"/>
      <c r="X5" s="284"/>
      <c r="Y5" s="284"/>
      <c r="Z5" s="284"/>
      <c r="AA5" s="284"/>
      <c r="AB5" s="284"/>
    </row>
    <row r="6" customFormat="false" ht="35.5" hidden="false" customHeight="false" outlineLevel="0" collapsed="false">
      <c r="A6" s="285" t="s">
        <v>131</v>
      </c>
      <c r="B6" s="288" t="s">
        <v>1244</v>
      </c>
      <c r="C6" s="286" t="s">
        <v>306</v>
      </c>
      <c r="D6" s="288" t="s">
        <v>1245</v>
      </c>
      <c r="E6" s="288" t="s">
        <v>1246</v>
      </c>
      <c r="F6" s="286" t="s">
        <v>290</v>
      </c>
      <c r="G6" s="286" t="s">
        <v>155</v>
      </c>
      <c r="H6" s="286" t="s">
        <v>284</v>
      </c>
      <c r="I6" s="286" t="s">
        <v>125</v>
      </c>
      <c r="J6" s="286" t="s">
        <v>146</v>
      </c>
      <c r="K6" s="286" t="s">
        <v>300</v>
      </c>
      <c r="L6" s="286" t="s">
        <v>115</v>
      </c>
      <c r="M6" s="286"/>
      <c r="N6" s="286"/>
      <c r="O6" s="286"/>
      <c r="P6" s="286" t="s">
        <v>125</v>
      </c>
      <c r="Q6" s="286" t="s">
        <v>114</v>
      </c>
      <c r="R6" s="286" t="s">
        <v>114</v>
      </c>
      <c r="S6" s="286" t="s">
        <v>116</v>
      </c>
      <c r="T6" s="289" t="s">
        <v>1247</v>
      </c>
      <c r="U6" s="289"/>
      <c r="V6" s="289"/>
      <c r="W6" s="289"/>
      <c r="X6" s="289"/>
      <c r="Y6" s="289"/>
      <c r="Z6" s="289"/>
      <c r="AA6" s="289"/>
      <c r="AB6" s="289"/>
    </row>
    <row r="7" customFormat="false" ht="24.05" hidden="false" customHeight="false" outlineLevel="0" collapsed="false">
      <c r="A7" s="282" t="s">
        <v>1136</v>
      </c>
      <c r="B7" s="283" t="s">
        <v>1248</v>
      </c>
      <c r="C7" s="283" t="s">
        <v>1249</v>
      </c>
      <c r="D7" s="290" t="s">
        <v>1250</v>
      </c>
      <c r="E7" s="290" t="s">
        <v>195</v>
      </c>
      <c r="F7" s="283" t="s">
        <v>1251</v>
      </c>
      <c r="G7" s="283" t="s">
        <v>155</v>
      </c>
      <c r="H7" s="283" t="s">
        <v>284</v>
      </c>
      <c r="I7" s="283" t="s">
        <v>125</v>
      </c>
      <c r="J7" s="283" t="s">
        <v>146</v>
      </c>
      <c r="K7" s="283" t="s">
        <v>300</v>
      </c>
      <c r="L7" s="283" t="s">
        <v>115</v>
      </c>
      <c r="M7" s="283"/>
      <c r="N7" s="283"/>
      <c r="O7" s="283"/>
      <c r="P7" s="283" t="s">
        <v>125</v>
      </c>
      <c r="Q7" s="283" t="s">
        <v>114</v>
      </c>
      <c r="R7" s="283" t="s">
        <v>114</v>
      </c>
      <c r="S7" s="283" t="s">
        <v>116</v>
      </c>
      <c r="T7" s="291" t="s">
        <v>1252</v>
      </c>
      <c r="U7" s="291"/>
      <c r="V7" s="291"/>
      <c r="W7" s="291"/>
      <c r="X7" s="291"/>
      <c r="Y7" s="291"/>
      <c r="Z7" s="291"/>
      <c r="AA7" s="291"/>
      <c r="AB7" s="291"/>
    </row>
    <row r="8" customFormat="false" ht="12.8" hidden="false" customHeight="false" outlineLevel="0" collapsed="false">
      <c r="A8" s="285" t="s">
        <v>429</v>
      </c>
      <c r="B8" s="286" t="s">
        <v>179</v>
      </c>
      <c r="C8" s="286" t="s">
        <v>1253</v>
      </c>
      <c r="D8" s="286" t="s">
        <v>146</v>
      </c>
      <c r="E8" s="286" t="n">
        <f aca="false">44-29</f>
        <v>15</v>
      </c>
      <c r="F8" s="286" t="s">
        <v>877</v>
      </c>
      <c r="G8" s="286" t="s">
        <v>179</v>
      </c>
      <c r="H8" s="286" t="s">
        <v>327</v>
      </c>
      <c r="I8" s="286" t="s">
        <v>179</v>
      </c>
      <c r="J8" s="286" t="s">
        <v>128</v>
      </c>
      <c r="K8" s="286" t="s">
        <v>283</v>
      </c>
      <c r="L8" s="286" t="s">
        <v>115</v>
      </c>
      <c r="M8" s="286"/>
      <c r="N8" s="286"/>
      <c r="O8" s="286"/>
      <c r="P8" s="286" t="s">
        <v>125</v>
      </c>
      <c r="Q8" s="286" t="s">
        <v>135</v>
      </c>
      <c r="R8" s="286" t="s">
        <v>114</v>
      </c>
      <c r="S8" s="286" t="s">
        <v>116</v>
      </c>
      <c r="T8" s="287" t="s">
        <v>1254</v>
      </c>
      <c r="U8" s="287"/>
      <c r="V8" s="287"/>
      <c r="W8" s="287"/>
      <c r="X8" s="287"/>
      <c r="Y8" s="287"/>
      <c r="Z8" s="287"/>
      <c r="AA8" s="287"/>
      <c r="AB8" s="287"/>
    </row>
    <row r="9" customFormat="false" ht="12.8" hidden="false" customHeight="false" outlineLevel="0" collapsed="false">
      <c r="A9" s="282" t="s">
        <v>431</v>
      </c>
      <c r="B9" s="283" t="s">
        <v>125</v>
      </c>
      <c r="C9" s="283" t="s">
        <v>1255</v>
      </c>
      <c r="D9" s="283" t="n">
        <f aca="false">E9/3*2</f>
        <v>12</v>
      </c>
      <c r="E9" s="283" t="n">
        <f aca="false">36-18</f>
        <v>18</v>
      </c>
      <c r="F9" s="283" t="s">
        <v>352</v>
      </c>
      <c r="G9" s="283" t="s">
        <v>285</v>
      </c>
      <c r="H9" s="283" t="s">
        <v>527</v>
      </c>
      <c r="I9" s="283" t="s">
        <v>285</v>
      </c>
      <c r="J9" s="283" t="s">
        <v>128</v>
      </c>
      <c r="K9" s="283" t="s">
        <v>125</v>
      </c>
      <c r="L9" s="283" t="s">
        <v>115</v>
      </c>
      <c r="M9" s="283"/>
      <c r="N9" s="283"/>
      <c r="O9" s="283"/>
      <c r="P9" s="283" t="s">
        <v>125</v>
      </c>
      <c r="Q9" s="283" t="s">
        <v>309</v>
      </c>
      <c r="R9" s="283" t="s">
        <v>114</v>
      </c>
      <c r="S9" s="283" t="s">
        <v>116</v>
      </c>
      <c r="T9" s="284" t="s">
        <v>405</v>
      </c>
      <c r="U9" s="284"/>
      <c r="V9" s="284"/>
      <c r="W9" s="284"/>
      <c r="X9" s="284"/>
      <c r="Y9" s="284"/>
      <c r="Z9" s="284"/>
      <c r="AA9" s="284"/>
      <c r="AB9" s="284"/>
    </row>
    <row r="10" customFormat="false" ht="15.75" hidden="false" customHeight="true" outlineLevel="0" collapsed="false">
      <c r="A10" s="285" t="s">
        <v>435</v>
      </c>
      <c r="B10" s="286"/>
      <c r="C10" s="286" t="s">
        <v>130</v>
      </c>
      <c r="D10" s="286"/>
      <c r="E10" s="286"/>
      <c r="F10" s="286"/>
      <c r="G10" s="286" t="s">
        <v>179</v>
      </c>
      <c r="H10" s="286" t="s">
        <v>327</v>
      </c>
      <c r="I10" s="286" t="s">
        <v>179</v>
      </c>
      <c r="J10" s="286" t="s">
        <v>303</v>
      </c>
      <c r="K10" s="286" t="s">
        <v>125</v>
      </c>
      <c r="L10" s="286" t="s">
        <v>370</v>
      </c>
      <c r="M10" s="286"/>
      <c r="N10" s="286"/>
      <c r="O10" s="286"/>
      <c r="P10" s="286" t="s">
        <v>132</v>
      </c>
      <c r="Q10" s="286" t="s">
        <v>128</v>
      </c>
      <c r="R10" s="286" t="s">
        <v>114</v>
      </c>
      <c r="S10" s="286" t="s">
        <v>116</v>
      </c>
      <c r="T10" s="292" t="s">
        <v>1256</v>
      </c>
      <c r="U10" s="292"/>
      <c r="V10" s="292"/>
      <c r="W10" s="292"/>
      <c r="X10" s="292"/>
      <c r="Y10" s="292"/>
      <c r="Z10" s="292"/>
      <c r="AA10" s="292"/>
      <c r="AB10" s="292"/>
    </row>
    <row r="11" customFormat="false" ht="15.75" hidden="false" customHeight="true" outlineLevel="0" collapsed="false">
      <c r="A11" s="282" t="s">
        <v>787</v>
      </c>
      <c r="B11" s="283" t="s">
        <v>201</v>
      </c>
      <c r="C11" s="283" t="s">
        <v>214</v>
      </c>
      <c r="D11" s="283" t="n">
        <f aca="false">E11/3*2</f>
        <v>18</v>
      </c>
      <c r="E11" s="283" t="n">
        <f aca="false">44-17</f>
        <v>27</v>
      </c>
      <c r="F11" s="283" t="s">
        <v>877</v>
      </c>
      <c r="G11" s="283" t="s">
        <v>160</v>
      </c>
      <c r="H11" s="283" t="s">
        <v>284</v>
      </c>
      <c r="I11" s="283" t="s">
        <v>179</v>
      </c>
      <c r="J11" s="283" t="s">
        <v>203</v>
      </c>
      <c r="K11" s="283" t="s">
        <v>132</v>
      </c>
      <c r="L11" s="283" t="s">
        <v>115</v>
      </c>
      <c r="M11" s="283"/>
      <c r="N11" s="283"/>
      <c r="O11" s="283"/>
      <c r="P11" s="283" t="s">
        <v>148</v>
      </c>
      <c r="Q11" s="283" t="s">
        <v>294</v>
      </c>
      <c r="R11" s="283" t="s">
        <v>114</v>
      </c>
      <c r="S11" s="283" t="s">
        <v>116</v>
      </c>
      <c r="T11" s="293" t="s">
        <v>1257</v>
      </c>
      <c r="U11" s="293"/>
      <c r="V11" s="293"/>
      <c r="W11" s="293"/>
      <c r="X11" s="293"/>
      <c r="Y11" s="293"/>
      <c r="Z11" s="293"/>
      <c r="AA11" s="293"/>
      <c r="AB11" s="293"/>
    </row>
    <row r="12" customFormat="false" ht="15.75" hidden="false" customHeight="true" outlineLevel="0" collapsed="false">
      <c r="A12" s="285" t="s">
        <v>1258</v>
      </c>
      <c r="B12" s="286" t="s">
        <v>195</v>
      </c>
      <c r="C12" s="286" t="s">
        <v>130</v>
      </c>
      <c r="D12" s="286" t="s">
        <v>182</v>
      </c>
      <c r="E12" s="286" t="s">
        <v>275</v>
      </c>
      <c r="F12" s="286" t="s">
        <v>877</v>
      </c>
      <c r="G12" s="286" t="s">
        <v>160</v>
      </c>
      <c r="H12" s="286" t="s">
        <v>168</v>
      </c>
      <c r="I12" s="286" t="s">
        <v>179</v>
      </c>
      <c r="J12" s="286" t="s">
        <v>294</v>
      </c>
      <c r="K12" s="286" t="s">
        <v>1259</v>
      </c>
      <c r="L12" s="286" t="s">
        <v>115</v>
      </c>
      <c r="M12" s="286"/>
      <c r="N12" s="286"/>
      <c r="O12" s="286"/>
      <c r="P12" s="286" t="s">
        <v>179</v>
      </c>
      <c r="Q12" s="286" t="s">
        <v>149</v>
      </c>
      <c r="R12" s="286" t="s">
        <v>114</v>
      </c>
      <c r="S12" s="286" t="s">
        <v>116</v>
      </c>
      <c r="T12" s="292" t="s">
        <v>1260</v>
      </c>
      <c r="U12" s="292"/>
      <c r="V12" s="292"/>
      <c r="W12" s="292"/>
      <c r="X12" s="292"/>
      <c r="Y12" s="292"/>
      <c r="Z12" s="292"/>
      <c r="AA12" s="292"/>
      <c r="AB12" s="292"/>
    </row>
    <row r="13" customFormat="false" ht="12.8" hidden="false" customHeight="false" outlineLevel="0" collapsed="false">
      <c r="A13" s="282" t="s">
        <v>1261</v>
      </c>
      <c r="B13" s="283"/>
      <c r="C13" s="283" t="s">
        <v>795</v>
      </c>
      <c r="D13" s="283"/>
      <c r="E13" s="283"/>
      <c r="F13" s="282"/>
      <c r="G13" s="283" t="s">
        <v>125</v>
      </c>
      <c r="H13" s="283" t="s">
        <v>1139</v>
      </c>
      <c r="I13" s="283" t="s">
        <v>125</v>
      </c>
      <c r="J13" s="283" t="s">
        <v>149</v>
      </c>
      <c r="K13" s="283" t="s">
        <v>298</v>
      </c>
      <c r="L13" s="283" t="s">
        <v>115</v>
      </c>
      <c r="M13" s="283"/>
      <c r="N13" s="283"/>
      <c r="O13" s="283"/>
      <c r="P13" s="283" t="s">
        <v>179</v>
      </c>
      <c r="Q13" s="283" t="s">
        <v>149</v>
      </c>
      <c r="R13" s="283" t="s">
        <v>114</v>
      </c>
      <c r="S13" s="283" t="s">
        <v>116</v>
      </c>
      <c r="T13" s="291" t="s">
        <v>1262</v>
      </c>
      <c r="U13" s="291"/>
      <c r="V13" s="291"/>
      <c r="W13" s="291"/>
      <c r="X13" s="291"/>
      <c r="Y13" s="291"/>
      <c r="Z13" s="291"/>
      <c r="AA13" s="291"/>
      <c r="AB13" s="291"/>
    </row>
    <row r="14" customFormat="false" ht="15.75" hidden="false" customHeight="true" outlineLevel="0" collapsed="false">
      <c r="A14" s="285" t="s">
        <v>1263</v>
      </c>
      <c r="B14" s="286" t="s">
        <v>1264</v>
      </c>
      <c r="C14" s="288" t="s">
        <v>1265</v>
      </c>
      <c r="D14" s="286"/>
      <c r="E14" s="286"/>
      <c r="F14" s="285" t="n">
        <v>104</v>
      </c>
      <c r="G14" s="288" t="s">
        <v>1266</v>
      </c>
      <c r="H14" s="286" t="s">
        <v>327</v>
      </c>
      <c r="I14" s="286" t="s">
        <v>132</v>
      </c>
      <c r="J14" s="286" t="s">
        <v>168</v>
      </c>
      <c r="K14" s="286" t="s">
        <v>283</v>
      </c>
      <c r="L14" s="286" t="s">
        <v>459</v>
      </c>
      <c r="M14" s="286"/>
      <c r="N14" s="286"/>
      <c r="O14" s="286"/>
      <c r="P14" s="286" t="s">
        <v>179</v>
      </c>
      <c r="Q14" s="286" t="s">
        <v>114</v>
      </c>
      <c r="R14" s="286" t="s">
        <v>283</v>
      </c>
      <c r="S14" s="286" t="s">
        <v>116</v>
      </c>
      <c r="T14" s="292" t="s">
        <v>1267</v>
      </c>
      <c r="U14" s="292"/>
      <c r="V14" s="292"/>
      <c r="W14" s="292"/>
      <c r="X14" s="292"/>
      <c r="Y14" s="292"/>
      <c r="Z14" s="292"/>
      <c r="AA14" s="292"/>
      <c r="AB14" s="292"/>
    </row>
    <row r="15" customFormat="false" ht="15.75" hidden="false" customHeight="true" outlineLevel="0" collapsed="false">
      <c r="A15" s="282" t="s">
        <v>1268</v>
      </c>
      <c r="B15" s="290" t="s">
        <v>1269</v>
      </c>
      <c r="C15" s="290" t="s">
        <v>1270</v>
      </c>
      <c r="D15" s="283"/>
      <c r="E15" s="283"/>
      <c r="F15" s="282"/>
      <c r="G15" s="283" t="s">
        <v>300</v>
      </c>
      <c r="H15" s="283" t="s">
        <v>527</v>
      </c>
      <c r="I15" s="283" t="s">
        <v>132</v>
      </c>
      <c r="J15" s="283" t="s">
        <v>114</v>
      </c>
      <c r="K15" s="283" t="s">
        <v>298</v>
      </c>
      <c r="L15" s="283" t="s">
        <v>115</v>
      </c>
      <c r="M15" s="283"/>
      <c r="N15" s="283"/>
      <c r="O15" s="283"/>
      <c r="P15" s="283" t="s">
        <v>125</v>
      </c>
      <c r="Q15" s="283" t="s">
        <v>114</v>
      </c>
      <c r="R15" s="283" t="s">
        <v>114</v>
      </c>
      <c r="S15" s="283" t="s">
        <v>116</v>
      </c>
      <c r="T15" s="293" t="s">
        <v>1271</v>
      </c>
      <c r="U15" s="293"/>
      <c r="V15" s="293"/>
      <c r="W15" s="293"/>
      <c r="X15" s="293"/>
      <c r="Y15" s="293"/>
      <c r="Z15" s="293"/>
      <c r="AA15" s="293"/>
      <c r="AB15" s="293"/>
    </row>
    <row r="16" customFormat="false" ht="15.75" hidden="false" customHeight="true" outlineLevel="0" collapsed="false">
      <c r="A16" s="285" t="s">
        <v>1272</v>
      </c>
      <c r="B16" s="286"/>
      <c r="C16" s="286" t="s">
        <v>1273</v>
      </c>
      <c r="D16" s="286" t="s">
        <v>309</v>
      </c>
      <c r="E16" s="286" t="s">
        <v>135</v>
      </c>
      <c r="F16" s="286" t="s">
        <v>183</v>
      </c>
      <c r="G16" s="286" t="s">
        <v>298</v>
      </c>
      <c r="H16" s="286" t="s">
        <v>1139</v>
      </c>
      <c r="I16" s="286" t="s">
        <v>283</v>
      </c>
      <c r="J16" s="286" t="s">
        <v>114</v>
      </c>
      <c r="K16" s="286" t="s">
        <v>298</v>
      </c>
      <c r="L16" s="286" t="s">
        <v>115</v>
      </c>
      <c r="M16" s="286"/>
      <c r="N16" s="286"/>
      <c r="O16" s="286"/>
      <c r="P16" s="286" t="s">
        <v>125</v>
      </c>
      <c r="Q16" s="286" t="s">
        <v>114</v>
      </c>
      <c r="R16" s="286" t="s">
        <v>125</v>
      </c>
      <c r="S16" s="286" t="s">
        <v>116</v>
      </c>
      <c r="T16" s="292" t="s">
        <v>382</v>
      </c>
      <c r="U16" s="292"/>
      <c r="V16" s="292"/>
      <c r="W16" s="292"/>
      <c r="X16" s="292"/>
      <c r="Y16" s="292"/>
      <c r="Z16" s="292"/>
      <c r="AA16" s="292"/>
      <c r="AB16" s="292"/>
    </row>
    <row r="17" customFormat="false" ht="12.8" hidden="false" customHeight="false" outlineLevel="0" collapsed="false">
      <c r="A17" s="282" t="s">
        <v>1274</v>
      </c>
      <c r="B17" s="283"/>
      <c r="C17" s="283" t="s">
        <v>786</v>
      </c>
      <c r="G17" s="283" t="s">
        <v>146</v>
      </c>
      <c r="H17" s="283" t="s">
        <v>149</v>
      </c>
      <c r="I17" s="283" t="s">
        <v>132</v>
      </c>
      <c r="J17" s="283" t="s">
        <v>954</v>
      </c>
      <c r="K17" s="283" t="s">
        <v>125</v>
      </c>
      <c r="L17" s="283" t="s">
        <v>115</v>
      </c>
      <c r="M17" s="283"/>
      <c r="N17" s="283"/>
      <c r="O17" s="283"/>
      <c r="P17" s="283" t="s">
        <v>125</v>
      </c>
      <c r="Q17" s="283" t="s">
        <v>203</v>
      </c>
      <c r="R17" s="283" t="s">
        <v>125</v>
      </c>
      <c r="S17" s="283" t="s">
        <v>116</v>
      </c>
      <c r="T17" s="284" t="s">
        <v>626</v>
      </c>
      <c r="U17" s="284"/>
      <c r="V17" s="284"/>
      <c r="W17" s="284"/>
      <c r="X17" s="284"/>
      <c r="Y17" s="284"/>
      <c r="Z17" s="284"/>
      <c r="AA17" s="284"/>
      <c r="AB17" s="284"/>
    </row>
    <row r="18" customFormat="false" ht="12.8" hidden="false" customHeight="false" outlineLevel="0" collapsed="false">
      <c r="A18" s="285" t="s">
        <v>1275</v>
      </c>
      <c r="B18" s="286"/>
      <c r="C18" s="286" t="s">
        <v>126</v>
      </c>
      <c r="G18" s="286" t="s">
        <v>132</v>
      </c>
      <c r="H18" s="286" t="s">
        <v>149</v>
      </c>
      <c r="I18" s="286" t="s">
        <v>125</v>
      </c>
      <c r="J18" s="286" t="s">
        <v>177</v>
      </c>
      <c r="K18" s="286" t="s">
        <v>125</v>
      </c>
      <c r="L18" s="286" t="s">
        <v>115</v>
      </c>
      <c r="M18" s="286"/>
      <c r="N18" s="286"/>
      <c r="O18" s="286"/>
      <c r="P18" s="286" t="s">
        <v>125</v>
      </c>
      <c r="Q18" s="286" t="s">
        <v>203</v>
      </c>
      <c r="R18" s="286" t="s">
        <v>125</v>
      </c>
      <c r="S18" s="286" t="s">
        <v>116</v>
      </c>
      <c r="T18" s="287" t="s">
        <v>626</v>
      </c>
      <c r="U18" s="287"/>
      <c r="V18" s="287"/>
      <c r="W18" s="287"/>
      <c r="X18" s="287"/>
      <c r="Y18" s="287"/>
      <c r="Z18" s="287"/>
      <c r="AA18" s="287"/>
      <c r="AB18" s="287"/>
    </row>
    <row r="19" customFormat="false" ht="12.8" hidden="false" customHeight="false" outlineLevel="0" collapsed="false">
      <c r="A19" s="282" t="s">
        <v>1276</v>
      </c>
      <c r="B19" s="283"/>
      <c r="C19" s="283" t="s">
        <v>1066</v>
      </c>
      <c r="G19" s="283" t="s">
        <v>285</v>
      </c>
      <c r="H19" s="283" t="s">
        <v>149</v>
      </c>
      <c r="I19" s="283" t="s">
        <v>125</v>
      </c>
      <c r="J19" s="283" t="s">
        <v>303</v>
      </c>
      <c r="K19" s="283" t="s">
        <v>125</v>
      </c>
      <c r="L19" s="283" t="s">
        <v>115</v>
      </c>
      <c r="M19" s="283"/>
      <c r="N19" s="283"/>
      <c r="O19" s="283"/>
      <c r="P19" s="283" t="s">
        <v>125</v>
      </c>
      <c r="Q19" s="283" t="s">
        <v>303</v>
      </c>
      <c r="R19" s="283" t="s">
        <v>125</v>
      </c>
      <c r="S19" s="283" t="s">
        <v>116</v>
      </c>
      <c r="T19" s="284"/>
      <c r="U19" s="284"/>
      <c r="V19" s="284"/>
      <c r="W19" s="284"/>
      <c r="X19" s="284"/>
      <c r="Y19" s="284"/>
      <c r="Z19" s="284"/>
      <c r="AA19" s="284"/>
      <c r="AB19" s="284"/>
    </row>
    <row r="20" customFormat="false" ht="15.75" hidden="false" customHeight="true" outlineLevel="0" collapsed="false">
      <c r="A20" s="285" t="s">
        <v>800</v>
      </c>
      <c r="B20" s="286" t="s">
        <v>450</v>
      </c>
      <c r="C20" s="286" t="s">
        <v>428</v>
      </c>
      <c r="D20" s="286"/>
      <c r="E20" s="286"/>
      <c r="F20" s="288" t="s">
        <v>1277</v>
      </c>
      <c r="G20" s="286" t="s">
        <v>125</v>
      </c>
      <c r="H20" s="286" t="s">
        <v>158</v>
      </c>
      <c r="I20" s="286" t="s">
        <v>146</v>
      </c>
      <c r="J20" s="286" t="s">
        <v>142</v>
      </c>
      <c r="K20" s="286" t="s">
        <v>125</v>
      </c>
      <c r="L20" s="286" t="s">
        <v>115</v>
      </c>
      <c r="M20" s="286"/>
      <c r="N20" s="286"/>
      <c r="O20" s="286"/>
      <c r="P20" s="286" t="s">
        <v>132</v>
      </c>
      <c r="Q20" s="286" t="s">
        <v>303</v>
      </c>
      <c r="R20" s="286" t="s">
        <v>114</v>
      </c>
      <c r="S20" s="286" t="s">
        <v>116</v>
      </c>
      <c r="T20" s="294" t="s">
        <v>1278</v>
      </c>
      <c r="U20" s="294"/>
      <c r="V20" s="294"/>
      <c r="W20" s="294"/>
      <c r="X20" s="294"/>
      <c r="Y20" s="294"/>
      <c r="Z20" s="294"/>
      <c r="AA20" s="294"/>
      <c r="AB20" s="294"/>
    </row>
    <row r="21" customFormat="false" ht="12.8" hidden="false" customHeight="false" outlineLevel="0" collapsed="false">
      <c r="A21" s="282" t="s">
        <v>1279</v>
      </c>
      <c r="B21" s="283"/>
      <c r="C21" s="283"/>
      <c r="D21" s="283"/>
      <c r="E21" s="283" t="s">
        <v>202</v>
      </c>
      <c r="F21" s="290" t="s">
        <v>1280</v>
      </c>
      <c r="G21" s="283"/>
      <c r="H21" s="283"/>
      <c r="I21" s="283"/>
      <c r="J21" s="283"/>
      <c r="K21" s="283"/>
      <c r="L21" s="283"/>
      <c r="M21" s="283"/>
      <c r="N21" s="283"/>
      <c r="O21" s="283"/>
      <c r="P21" s="283"/>
      <c r="Q21" s="283"/>
      <c r="R21" s="283"/>
      <c r="S21" s="283"/>
      <c r="T21" s="284"/>
      <c r="U21" s="284"/>
      <c r="V21" s="284"/>
      <c r="W21" s="284"/>
      <c r="X21" s="284"/>
      <c r="Y21" s="284"/>
      <c r="Z21" s="284"/>
      <c r="AA21" s="284"/>
      <c r="AB21" s="284"/>
    </row>
    <row r="22" customFormat="false" ht="15.75" hidden="false" customHeight="true" outlineLevel="0" collapsed="false">
      <c r="A22" s="282" t="s">
        <v>960</v>
      </c>
      <c r="B22" s="282" t="n">
        <v>4</v>
      </c>
      <c r="C22" s="295" t="n">
        <v>43256</v>
      </c>
      <c r="D22" s="283" t="n">
        <f aca="false">E22/3*2</f>
        <v>16</v>
      </c>
      <c r="E22" s="282" t="n">
        <f aca="false">31-7</f>
        <v>24</v>
      </c>
      <c r="F22" s="282" t="n">
        <v>31</v>
      </c>
      <c r="G22" s="282" t="n">
        <v>6</v>
      </c>
      <c r="H22" s="282" t="n">
        <v>361</v>
      </c>
      <c r="I22" s="282" t="n">
        <v>6</v>
      </c>
      <c r="J22" s="282" t="n">
        <v>50</v>
      </c>
      <c r="K22" s="282" t="n">
        <v>6</v>
      </c>
      <c r="L22" s="282" t="s">
        <v>115</v>
      </c>
      <c r="M22" s="282" t="n">
        <v>4</v>
      </c>
      <c r="N22" s="282" t="n">
        <v>6</v>
      </c>
      <c r="O22" s="282"/>
      <c r="P22" s="282" t="n">
        <v>7</v>
      </c>
      <c r="Q22" s="282" t="n">
        <v>70</v>
      </c>
      <c r="R22" s="282" t="n">
        <v>6</v>
      </c>
      <c r="S22" s="282" t="s">
        <v>116</v>
      </c>
      <c r="T22" s="293" t="s">
        <v>1281</v>
      </c>
      <c r="U22" s="293"/>
      <c r="V22" s="293"/>
      <c r="W22" s="293"/>
      <c r="X22" s="293"/>
      <c r="Y22" s="293"/>
      <c r="Z22" s="293"/>
    </row>
    <row r="23" customFormat="false" ht="15.75" hidden="false" customHeight="true" outlineLevel="0" collapsed="false">
      <c r="A23" s="285" t="s">
        <v>1059</v>
      </c>
      <c r="B23" s="288" t="s">
        <v>1282</v>
      </c>
      <c r="C23" s="286" t="s">
        <v>306</v>
      </c>
      <c r="D23" s="288" t="s">
        <v>1283</v>
      </c>
      <c r="E23" s="288" t="s">
        <v>1284</v>
      </c>
      <c r="F23" s="286" t="s">
        <v>290</v>
      </c>
      <c r="G23" s="286" t="s">
        <v>155</v>
      </c>
      <c r="H23" s="285" t="n">
        <v>361</v>
      </c>
      <c r="I23" s="285" t="n">
        <v>5</v>
      </c>
      <c r="J23" s="285" t="n">
        <v>20</v>
      </c>
      <c r="K23" s="285" t="n">
        <v>1</v>
      </c>
      <c r="L23" s="285" t="s">
        <v>115</v>
      </c>
      <c r="M23" s="285"/>
      <c r="N23" s="285"/>
      <c r="O23" s="285"/>
      <c r="P23" s="285" t="n">
        <v>6</v>
      </c>
      <c r="Q23" s="285" t="n">
        <v>0</v>
      </c>
      <c r="R23" s="285" t="n">
        <v>0</v>
      </c>
      <c r="S23" s="285" t="s">
        <v>116</v>
      </c>
      <c r="T23" s="292" t="s">
        <v>1285</v>
      </c>
      <c r="U23" s="292"/>
      <c r="V23" s="292"/>
      <c r="W23" s="292"/>
      <c r="X23" s="292"/>
      <c r="Y23" s="292"/>
      <c r="Z23" s="292"/>
    </row>
    <row r="24" customFormat="false" ht="24.05" hidden="false" customHeight="false" outlineLevel="0" collapsed="false">
      <c r="A24" s="282" t="s">
        <v>1060</v>
      </c>
      <c r="B24" s="283" t="s">
        <v>1248</v>
      </c>
      <c r="C24" s="283" t="s">
        <v>1249</v>
      </c>
      <c r="D24" s="290" t="s">
        <v>1286</v>
      </c>
      <c r="E24" s="290" t="s">
        <v>195</v>
      </c>
      <c r="F24" s="283" t="s">
        <v>1251</v>
      </c>
      <c r="G24" s="283" t="s">
        <v>155</v>
      </c>
      <c r="H24" s="282" t="n">
        <v>361</v>
      </c>
      <c r="I24" s="282" t="n">
        <v>5</v>
      </c>
      <c r="J24" s="282" t="n">
        <v>20</v>
      </c>
      <c r="K24" s="282" t="n">
        <v>1</v>
      </c>
      <c r="L24" s="282" t="s">
        <v>115</v>
      </c>
      <c r="M24" s="282"/>
      <c r="N24" s="282"/>
      <c r="O24" s="282"/>
      <c r="P24" s="282" t="n">
        <v>6</v>
      </c>
      <c r="Q24" s="282" t="n">
        <v>0</v>
      </c>
      <c r="R24" s="282" t="n">
        <v>0</v>
      </c>
      <c r="S24" s="282" t="s">
        <v>116</v>
      </c>
      <c r="T24" s="291" t="s">
        <v>1287</v>
      </c>
      <c r="U24" s="291"/>
      <c r="V24" s="291"/>
      <c r="W24" s="291"/>
      <c r="X24" s="291"/>
      <c r="Y24" s="291"/>
      <c r="Z24" s="291"/>
    </row>
    <row r="25" customFormat="false" ht="12.8" hidden="false" customHeight="false" outlineLevel="0" collapsed="false">
      <c r="A25" s="285" t="s">
        <v>1288</v>
      </c>
      <c r="B25" s="285" t="n">
        <v>12</v>
      </c>
      <c r="C25" s="285" t="s">
        <v>1289</v>
      </c>
      <c r="D25" s="286" t="n">
        <f aca="false">E25/3*2</f>
        <v>10</v>
      </c>
      <c r="E25" s="285" t="n">
        <f aca="false">36-21</f>
        <v>15</v>
      </c>
      <c r="F25" s="285" t="n">
        <v>36</v>
      </c>
      <c r="G25" s="285" t="n">
        <v>3</v>
      </c>
      <c r="H25" s="285" t="n">
        <v>90</v>
      </c>
      <c r="I25" s="285" t="n">
        <v>6</v>
      </c>
      <c r="J25" s="285" t="n">
        <v>0</v>
      </c>
      <c r="K25" s="285" t="n">
        <v>2</v>
      </c>
      <c r="L25" s="285" t="s">
        <v>1290</v>
      </c>
      <c r="M25" s="285" t="n">
        <v>4</v>
      </c>
      <c r="N25" s="285" t="n">
        <v>6</v>
      </c>
      <c r="O25" s="285"/>
      <c r="P25" s="285" t="n">
        <v>5</v>
      </c>
      <c r="Q25" s="285" t="n">
        <v>0</v>
      </c>
      <c r="R25" s="285" t="n">
        <v>0</v>
      </c>
      <c r="S25" s="285" t="s">
        <v>116</v>
      </c>
      <c r="T25" s="289"/>
      <c r="U25" s="289"/>
      <c r="V25" s="289"/>
      <c r="W25" s="289"/>
      <c r="X25" s="289"/>
      <c r="Y25" s="289"/>
      <c r="Z25" s="289"/>
    </row>
    <row r="26" customFormat="false" ht="12.8" hidden="false" customHeight="false" outlineLevel="0" collapsed="false">
      <c r="A26" s="282" t="s">
        <v>1291</v>
      </c>
      <c r="B26" s="282"/>
      <c r="C26" s="282" t="s">
        <v>217</v>
      </c>
      <c r="D26" s="283"/>
      <c r="E26" s="282"/>
      <c r="F26" s="282"/>
      <c r="G26" s="282" t="n">
        <v>4</v>
      </c>
      <c r="H26" s="282" t="n">
        <v>120</v>
      </c>
      <c r="I26" s="282" t="n">
        <v>7</v>
      </c>
      <c r="J26" s="282" t="n">
        <v>70</v>
      </c>
      <c r="K26" s="282" t="n">
        <v>5</v>
      </c>
      <c r="L26" s="282" t="s">
        <v>115</v>
      </c>
      <c r="M26" s="282"/>
      <c r="N26" s="282"/>
      <c r="O26" s="282"/>
      <c r="P26" s="282" t="n">
        <v>10</v>
      </c>
      <c r="Q26" s="282" t="n">
        <v>50</v>
      </c>
      <c r="R26" s="282" t="n">
        <v>0</v>
      </c>
      <c r="S26" s="282" t="s">
        <v>116</v>
      </c>
      <c r="T26" s="291"/>
      <c r="U26" s="291"/>
      <c r="V26" s="291"/>
      <c r="W26" s="291"/>
      <c r="X26" s="291"/>
      <c r="Y26" s="291"/>
      <c r="Z26" s="291"/>
    </row>
    <row r="27" customFormat="false" ht="15.75" hidden="false" customHeight="true" outlineLevel="0" collapsed="false">
      <c r="A27" s="285" t="s">
        <v>627</v>
      </c>
      <c r="B27" s="285" t="n">
        <v>9</v>
      </c>
      <c r="C27" s="288" t="s">
        <v>1292</v>
      </c>
      <c r="D27" s="286" t="s">
        <v>170</v>
      </c>
      <c r="E27" s="285" t="n">
        <f aca="false">38-17</f>
        <v>21</v>
      </c>
      <c r="F27" s="296" t="s">
        <v>1293</v>
      </c>
      <c r="G27" s="285" t="n">
        <v>2</v>
      </c>
      <c r="H27" s="285" t="n">
        <v>70</v>
      </c>
      <c r="I27" s="285" t="n">
        <v>4</v>
      </c>
      <c r="J27" s="285" t="n">
        <v>0</v>
      </c>
      <c r="K27" s="285" t="n">
        <v>6</v>
      </c>
      <c r="L27" s="285" t="s">
        <v>115</v>
      </c>
      <c r="M27" s="285" t="n">
        <v>4</v>
      </c>
      <c r="N27" s="285" t="n">
        <v>6</v>
      </c>
      <c r="O27" s="285"/>
      <c r="P27" s="285" t="n">
        <v>4</v>
      </c>
      <c r="Q27" s="285" t="n">
        <v>0</v>
      </c>
      <c r="R27" s="285" t="n">
        <v>4</v>
      </c>
      <c r="S27" s="285" t="s">
        <v>116</v>
      </c>
      <c r="T27" s="297" t="s">
        <v>1294</v>
      </c>
      <c r="U27" s="297"/>
      <c r="V27" s="297"/>
      <c r="W27" s="297"/>
      <c r="X27" s="297"/>
      <c r="Y27" s="297"/>
      <c r="Z27" s="297"/>
    </row>
    <row r="28" customFormat="false" ht="12.8" hidden="false" customHeight="false" outlineLevel="0" collapsed="false">
      <c r="A28" s="282" t="s">
        <v>1295</v>
      </c>
      <c r="B28" s="282"/>
      <c r="C28" s="290" t="s">
        <v>1292</v>
      </c>
      <c r="D28" s="282"/>
      <c r="E28" s="282"/>
      <c r="F28" s="298"/>
      <c r="G28" s="282" t="n">
        <v>2</v>
      </c>
      <c r="H28" s="282" t="n">
        <v>70</v>
      </c>
      <c r="I28" s="282" t="n">
        <v>4</v>
      </c>
      <c r="J28" s="282" t="n">
        <v>0</v>
      </c>
      <c r="K28" s="282" t="n">
        <v>2</v>
      </c>
      <c r="L28" s="282" t="s">
        <v>115</v>
      </c>
      <c r="M28" s="282"/>
      <c r="N28" s="299"/>
      <c r="O28" s="299"/>
      <c r="P28" s="282" t="n">
        <v>4</v>
      </c>
      <c r="Q28" s="282" t="n">
        <v>0</v>
      </c>
      <c r="R28" s="282" t="n">
        <v>4</v>
      </c>
      <c r="S28" s="282" t="s">
        <v>116</v>
      </c>
      <c r="T28" s="291"/>
      <c r="U28" s="291"/>
      <c r="V28" s="291"/>
      <c r="W28" s="291"/>
      <c r="X28" s="291"/>
      <c r="Y28" s="291"/>
      <c r="Z28" s="291"/>
    </row>
    <row r="29" customFormat="false" ht="12.8" hidden="false" customHeight="false" outlineLevel="0" collapsed="false">
      <c r="A29" s="285" t="s">
        <v>1296</v>
      </c>
      <c r="B29" s="285"/>
      <c r="C29" s="288" t="s">
        <v>1292</v>
      </c>
      <c r="D29" s="285"/>
      <c r="E29" s="285"/>
      <c r="F29" s="296"/>
      <c r="G29" s="285" t="n">
        <v>2</v>
      </c>
      <c r="H29" s="285" t="n">
        <v>70</v>
      </c>
      <c r="I29" s="285" t="n">
        <v>7</v>
      </c>
      <c r="J29" s="285" t="n">
        <v>0</v>
      </c>
      <c r="K29" s="285" t="n">
        <v>1</v>
      </c>
      <c r="L29" s="285" t="s">
        <v>115</v>
      </c>
      <c r="M29" s="285"/>
      <c r="N29" s="300"/>
      <c r="O29" s="300"/>
      <c r="P29" s="285" t="n">
        <v>4</v>
      </c>
      <c r="Q29" s="285" t="n">
        <v>0</v>
      </c>
      <c r="R29" s="285" t="n">
        <v>4</v>
      </c>
      <c r="S29" s="285" t="s">
        <v>116</v>
      </c>
      <c r="T29" s="289"/>
      <c r="U29" s="289"/>
      <c r="V29" s="289"/>
      <c r="W29" s="289"/>
      <c r="X29" s="289"/>
      <c r="Y29" s="289"/>
      <c r="Z29" s="289"/>
    </row>
    <row r="30" customFormat="false" ht="15.75" hidden="false" customHeight="true" outlineLevel="0" collapsed="false">
      <c r="A30" s="282" t="s">
        <v>1297</v>
      </c>
      <c r="B30" s="282"/>
      <c r="C30" s="298" t="s">
        <v>1298</v>
      </c>
      <c r="D30" s="282"/>
      <c r="E30" s="282"/>
      <c r="F30" s="282"/>
      <c r="G30" s="282" t="n">
        <v>3</v>
      </c>
      <c r="H30" s="282" t="n">
        <v>90</v>
      </c>
      <c r="I30" s="282" t="n">
        <v>6</v>
      </c>
      <c r="J30" s="282" t="n">
        <v>70</v>
      </c>
      <c r="K30" s="282" t="n">
        <v>6</v>
      </c>
      <c r="L30" s="282" t="s">
        <v>115</v>
      </c>
      <c r="M30" s="282"/>
      <c r="N30" s="282"/>
      <c r="O30" s="282"/>
      <c r="P30" s="282" t="n">
        <v>7</v>
      </c>
      <c r="Q30" s="282" t="n">
        <v>80</v>
      </c>
      <c r="R30" s="282" t="n">
        <v>0</v>
      </c>
      <c r="S30" s="282" t="s">
        <v>116</v>
      </c>
      <c r="T30" s="301" t="s">
        <v>1299</v>
      </c>
      <c r="U30" s="301"/>
      <c r="V30" s="301"/>
      <c r="W30" s="301"/>
      <c r="X30" s="301"/>
      <c r="Y30" s="301"/>
      <c r="Z30" s="301"/>
    </row>
    <row r="31" customFormat="false" ht="24.05" hidden="false" customHeight="false" outlineLevel="0" collapsed="false">
      <c r="A31" s="285" t="s">
        <v>1300</v>
      </c>
      <c r="B31" s="285"/>
      <c r="C31" s="296" t="s">
        <v>1298</v>
      </c>
      <c r="D31" s="285"/>
      <c r="E31" s="285"/>
      <c r="F31" s="285"/>
      <c r="G31" s="285" t="n">
        <v>3</v>
      </c>
      <c r="H31" s="285" t="n">
        <v>90</v>
      </c>
      <c r="I31" s="285" t="n">
        <v>6</v>
      </c>
      <c r="J31" s="285" t="n">
        <v>55</v>
      </c>
      <c r="K31" s="285" t="n">
        <v>2</v>
      </c>
      <c r="L31" s="285" t="s">
        <v>115</v>
      </c>
      <c r="M31" s="285"/>
      <c r="N31" s="285"/>
      <c r="O31" s="285"/>
      <c r="P31" s="285" t="n">
        <v>7</v>
      </c>
      <c r="Q31" s="285" t="n">
        <v>80</v>
      </c>
      <c r="R31" s="285" t="n">
        <v>0</v>
      </c>
      <c r="S31" s="285" t="s">
        <v>116</v>
      </c>
      <c r="T31" s="289"/>
      <c r="U31" s="289"/>
      <c r="V31" s="289"/>
      <c r="W31" s="289"/>
      <c r="X31" s="289"/>
      <c r="Y31" s="289"/>
      <c r="Z31" s="289"/>
    </row>
    <row r="32" customFormat="false" ht="15.75" hidden="false" customHeight="true" outlineLevel="0" collapsed="false">
      <c r="A32" s="282" t="s">
        <v>1301</v>
      </c>
      <c r="B32" s="282" t="n">
        <v>6</v>
      </c>
      <c r="C32" s="302" t="n">
        <v>43684</v>
      </c>
      <c r="D32" s="282" t="n">
        <v>10</v>
      </c>
      <c r="E32" s="282" t="n">
        <v>15</v>
      </c>
      <c r="F32" s="282" t="n">
        <v>33</v>
      </c>
      <c r="G32" s="282" t="n">
        <v>9</v>
      </c>
      <c r="H32" s="282" t="n">
        <v>35</v>
      </c>
      <c r="I32" s="282" t="n">
        <v>6</v>
      </c>
      <c r="J32" s="282" t="n">
        <v>50</v>
      </c>
      <c r="K32" s="282" t="n">
        <v>10</v>
      </c>
      <c r="L32" s="282" t="s">
        <v>115</v>
      </c>
      <c r="M32" s="282" t="n">
        <v>12</v>
      </c>
      <c r="N32" s="282" t="s">
        <v>1302</v>
      </c>
      <c r="O32" s="282"/>
      <c r="P32" s="282" t="n">
        <v>10</v>
      </c>
      <c r="Q32" s="282" t="n">
        <v>80</v>
      </c>
      <c r="R32" s="282" t="n">
        <v>3</v>
      </c>
      <c r="S32" s="282" t="s">
        <v>116</v>
      </c>
      <c r="T32" s="303" t="s">
        <v>451</v>
      </c>
      <c r="U32" s="303"/>
      <c r="V32" s="303"/>
      <c r="W32" s="303"/>
      <c r="X32" s="303"/>
      <c r="Y32" s="303"/>
      <c r="Z32" s="303"/>
    </row>
    <row r="33" customFormat="false" ht="12.8" hidden="false" customHeight="false" outlineLevel="0" collapsed="false">
      <c r="A33" s="285" t="s">
        <v>1303</v>
      </c>
      <c r="B33" s="285"/>
      <c r="C33" s="304" t="n">
        <v>44415</v>
      </c>
      <c r="D33" s="285"/>
      <c r="E33" s="285"/>
      <c r="F33" s="285"/>
      <c r="G33" s="285" t="n">
        <v>10</v>
      </c>
      <c r="H33" s="285" t="n">
        <v>270</v>
      </c>
      <c r="I33" s="285" t="n">
        <v>6</v>
      </c>
      <c r="J33" s="285" t="n">
        <v>70</v>
      </c>
      <c r="K33" s="285" t="n">
        <v>2</v>
      </c>
      <c r="L33" s="285" t="s">
        <v>115</v>
      </c>
      <c r="M33" s="285"/>
      <c r="N33" s="285"/>
      <c r="O33" s="285"/>
      <c r="P33" s="285" t="n">
        <v>10</v>
      </c>
      <c r="Q33" s="285" t="n">
        <v>120</v>
      </c>
      <c r="R33" s="285" t="n">
        <v>0</v>
      </c>
      <c r="S33" s="285" t="s">
        <v>116</v>
      </c>
      <c r="T33" s="305" t="s">
        <v>1304</v>
      </c>
      <c r="U33" s="305"/>
      <c r="V33" s="305"/>
      <c r="W33" s="305"/>
      <c r="X33" s="305"/>
      <c r="Y33" s="305"/>
      <c r="Z33" s="305"/>
    </row>
    <row r="34" customFormat="false" ht="15.75" hidden="false" customHeight="true" outlineLevel="0" collapsed="false">
      <c r="A34" s="282" t="s">
        <v>1305</v>
      </c>
      <c r="C34" s="298" t="s">
        <v>1306</v>
      </c>
      <c r="G34" s="282" t="n">
        <v>7</v>
      </c>
      <c r="H34" s="282" t="n">
        <v>55</v>
      </c>
      <c r="I34" s="282" t="n">
        <v>6</v>
      </c>
      <c r="J34" s="282" t="n">
        <v>50</v>
      </c>
      <c r="K34" s="282" t="n">
        <v>8</v>
      </c>
      <c r="L34" s="282" t="s">
        <v>115</v>
      </c>
      <c r="P34" s="282" t="n">
        <v>5</v>
      </c>
      <c r="Q34" s="282" t="n">
        <v>50</v>
      </c>
      <c r="R34" s="282" t="n">
        <v>3</v>
      </c>
      <c r="S34" s="282" t="s">
        <v>116</v>
      </c>
      <c r="T34" s="303" t="s">
        <v>1307</v>
      </c>
      <c r="U34" s="303"/>
      <c r="V34" s="303"/>
      <c r="W34" s="303"/>
      <c r="X34" s="303"/>
      <c r="Y34" s="303"/>
      <c r="Z34" s="303"/>
    </row>
    <row r="35" customFormat="false" ht="35.5" hidden="false" customHeight="false" outlineLevel="0" collapsed="false">
      <c r="A35" s="285" t="s">
        <v>1308</v>
      </c>
      <c r="B35" s="285"/>
      <c r="C35" s="296" t="s">
        <v>1306</v>
      </c>
      <c r="D35" s="285"/>
      <c r="E35" s="285"/>
      <c r="F35" s="285"/>
      <c r="G35" s="285" t="n">
        <v>8</v>
      </c>
      <c r="H35" s="285" t="n">
        <v>270</v>
      </c>
      <c r="I35" s="285" t="n">
        <v>6</v>
      </c>
      <c r="J35" s="285" t="n">
        <v>55</v>
      </c>
      <c r="K35" s="285" t="n">
        <v>2</v>
      </c>
      <c r="L35" s="285" t="s">
        <v>115</v>
      </c>
      <c r="M35" s="285"/>
      <c r="N35" s="285"/>
      <c r="O35" s="285"/>
      <c r="P35" s="285" t="n">
        <v>10</v>
      </c>
      <c r="Q35" s="285" t="n">
        <v>100</v>
      </c>
      <c r="R35" s="285" t="n">
        <v>0</v>
      </c>
      <c r="S35" s="285" t="s">
        <v>116</v>
      </c>
      <c r="T35" s="305" t="s">
        <v>1304</v>
      </c>
      <c r="U35" s="305"/>
      <c r="V35" s="305"/>
      <c r="W35" s="305"/>
      <c r="X35" s="305"/>
      <c r="Y35" s="305"/>
      <c r="Z35" s="305"/>
    </row>
    <row r="36" customFormat="false" ht="24.05" hidden="false" customHeight="false" outlineLevel="0" collapsed="false">
      <c r="A36" s="282" t="s">
        <v>1309</v>
      </c>
      <c r="B36" s="283" t="s">
        <v>132</v>
      </c>
      <c r="C36" s="290" t="s">
        <v>1310</v>
      </c>
      <c r="D36" s="283" t="s">
        <v>309</v>
      </c>
      <c r="E36" s="283"/>
      <c r="F36" s="290" t="s">
        <v>236</v>
      </c>
      <c r="G36" s="283"/>
      <c r="H36" s="283"/>
      <c r="I36" s="283"/>
      <c r="J36" s="283"/>
      <c r="K36" s="283"/>
      <c r="L36" s="283"/>
      <c r="M36" s="283"/>
      <c r="N36" s="283"/>
      <c r="O36" s="283"/>
      <c r="P36" s="283"/>
      <c r="Q36" s="283"/>
      <c r="R36" s="283"/>
      <c r="S36" s="283"/>
      <c r="T36" s="284"/>
      <c r="U36" s="284"/>
      <c r="V36" s="284"/>
      <c r="W36" s="284"/>
      <c r="X36" s="284"/>
      <c r="Y36" s="284"/>
      <c r="Z36" s="284"/>
      <c r="AA36" s="284"/>
      <c r="AB36" s="284"/>
    </row>
    <row r="37" customFormat="false" ht="15.75" hidden="false" customHeight="true" outlineLevel="0" collapsed="false">
      <c r="A37" s="285" t="s">
        <v>1311</v>
      </c>
      <c r="B37" s="286" t="s">
        <v>216</v>
      </c>
      <c r="C37" s="288" t="s">
        <v>1312</v>
      </c>
      <c r="D37" s="288" t="s">
        <v>1313</v>
      </c>
      <c r="E37" s="288"/>
      <c r="F37" s="286" t="s">
        <v>1314</v>
      </c>
      <c r="G37" s="286" t="s">
        <v>285</v>
      </c>
      <c r="H37" s="286" t="s">
        <v>247</v>
      </c>
      <c r="I37" s="286" t="s">
        <v>125</v>
      </c>
      <c r="J37" s="286" t="s">
        <v>146</v>
      </c>
      <c r="K37" s="286" t="s">
        <v>300</v>
      </c>
      <c r="L37" s="286" t="s">
        <v>239</v>
      </c>
      <c r="M37" s="286"/>
      <c r="N37" s="286"/>
      <c r="O37" s="286"/>
      <c r="P37" s="286" t="s">
        <v>285</v>
      </c>
      <c r="Q37" s="286" t="s">
        <v>114</v>
      </c>
      <c r="R37" s="286" t="s">
        <v>114</v>
      </c>
      <c r="S37" s="286" t="s">
        <v>116</v>
      </c>
      <c r="T37" s="306" t="s">
        <v>1315</v>
      </c>
      <c r="U37" s="306"/>
      <c r="V37" s="306"/>
      <c r="W37" s="306"/>
      <c r="X37" s="306"/>
      <c r="Y37" s="306"/>
      <c r="Z37" s="306"/>
      <c r="AA37" s="306"/>
      <c r="AB37" s="306"/>
    </row>
    <row r="38" customFormat="false" ht="12.8" hidden="false" customHeight="false" outlineLevel="0" collapsed="false">
      <c r="A38" s="282" t="s">
        <v>1316</v>
      </c>
      <c r="B38" s="283" t="s">
        <v>142</v>
      </c>
      <c r="C38" s="290" t="s">
        <v>1317</v>
      </c>
      <c r="D38" s="283" t="n">
        <f aca="false">69-34</f>
        <v>35</v>
      </c>
      <c r="E38" s="283"/>
      <c r="F38" s="290" t="s">
        <v>1318</v>
      </c>
      <c r="G38" s="283" t="s">
        <v>179</v>
      </c>
      <c r="H38" s="307" t="n">
        <v>45</v>
      </c>
      <c r="I38" s="283" t="s">
        <v>1319</v>
      </c>
      <c r="J38" s="283" t="s">
        <v>149</v>
      </c>
      <c r="K38" s="283" t="s">
        <v>146</v>
      </c>
      <c r="L38" s="283" t="s">
        <v>204</v>
      </c>
      <c r="M38" s="283"/>
      <c r="N38" s="283"/>
      <c r="O38" s="283"/>
      <c r="P38" s="283" t="s">
        <v>146</v>
      </c>
      <c r="Q38" s="283" t="s">
        <v>303</v>
      </c>
      <c r="R38" s="283" t="s">
        <v>179</v>
      </c>
      <c r="S38" s="283" t="s">
        <v>116</v>
      </c>
      <c r="T38" s="284" t="s">
        <v>1320</v>
      </c>
      <c r="U38" s="284"/>
      <c r="V38" s="284"/>
      <c r="W38" s="284"/>
      <c r="X38" s="284"/>
      <c r="Y38" s="284"/>
      <c r="Z38" s="284"/>
      <c r="AA38" s="284"/>
      <c r="AB38" s="284"/>
    </row>
    <row r="39" customFormat="false" ht="12.8" hidden="false" customHeight="false" outlineLevel="0" collapsed="false">
      <c r="A39" s="285" t="s">
        <v>1321</v>
      </c>
      <c r="B39" s="286"/>
      <c r="C39" s="288" t="s">
        <v>1317</v>
      </c>
      <c r="D39" s="286"/>
      <c r="E39" s="286"/>
      <c r="F39" s="286"/>
      <c r="G39" s="286" t="s">
        <v>195</v>
      </c>
      <c r="H39" s="308" t="n">
        <v>45</v>
      </c>
      <c r="I39" s="286" t="s">
        <v>1322</v>
      </c>
      <c r="J39" s="286" t="s">
        <v>203</v>
      </c>
      <c r="K39" s="286" t="s">
        <v>148</v>
      </c>
      <c r="L39" s="286" t="s">
        <v>204</v>
      </c>
      <c r="M39" s="286"/>
      <c r="N39" s="286"/>
      <c r="O39" s="286"/>
      <c r="P39" s="286" t="s">
        <v>146</v>
      </c>
      <c r="Q39" s="286" t="s">
        <v>303</v>
      </c>
      <c r="R39" s="286" t="s">
        <v>179</v>
      </c>
      <c r="S39" s="286" t="s">
        <v>116</v>
      </c>
      <c r="T39" s="287" t="s">
        <v>626</v>
      </c>
      <c r="U39" s="287"/>
      <c r="V39" s="287"/>
      <c r="W39" s="287"/>
      <c r="X39" s="287"/>
      <c r="Y39" s="287"/>
      <c r="Z39" s="287"/>
      <c r="AA39" s="287"/>
      <c r="AB39" s="287"/>
    </row>
    <row r="40" customFormat="false" ht="15.75" hidden="false" customHeight="true" outlineLevel="0" collapsed="false">
      <c r="A40" s="282" t="s">
        <v>1323</v>
      </c>
      <c r="B40" s="283" t="s">
        <v>170</v>
      </c>
      <c r="C40" s="283" t="s">
        <v>1324</v>
      </c>
      <c r="D40" s="283" t="s">
        <v>201</v>
      </c>
      <c r="E40" s="283"/>
      <c r="F40" s="283" t="s">
        <v>1325</v>
      </c>
      <c r="G40" s="283" t="s">
        <v>298</v>
      </c>
      <c r="H40" s="283" t="s">
        <v>222</v>
      </c>
      <c r="I40" s="283" t="s">
        <v>125</v>
      </c>
      <c r="J40" s="283" t="s">
        <v>309</v>
      </c>
      <c r="K40" s="283" t="s">
        <v>300</v>
      </c>
      <c r="L40" s="283" t="s">
        <v>143</v>
      </c>
      <c r="M40" s="283"/>
      <c r="N40" s="283"/>
      <c r="O40" s="290" t="s">
        <v>177</v>
      </c>
      <c r="P40" s="283" t="s">
        <v>155</v>
      </c>
      <c r="Q40" s="283" t="s">
        <v>114</v>
      </c>
      <c r="R40" s="283" t="s">
        <v>114</v>
      </c>
      <c r="S40" s="283" t="s">
        <v>116</v>
      </c>
      <c r="T40" s="293" t="s">
        <v>1326</v>
      </c>
      <c r="U40" s="293"/>
      <c r="V40" s="293"/>
      <c r="W40" s="293"/>
      <c r="X40" s="293"/>
      <c r="Y40" s="293"/>
      <c r="Z40" s="293"/>
      <c r="AA40" s="293"/>
      <c r="AB40" s="293"/>
    </row>
    <row r="41" customFormat="false" ht="15.75" hidden="false" customHeight="true" outlineLevel="0" collapsed="false">
      <c r="A41" s="285" t="s">
        <v>1327</v>
      </c>
      <c r="B41" s="288" t="s">
        <v>1328</v>
      </c>
      <c r="C41" s="286" t="s">
        <v>1329</v>
      </c>
      <c r="D41" s="286"/>
      <c r="E41" s="286"/>
      <c r="F41" s="286"/>
      <c r="G41" s="286" t="s">
        <v>298</v>
      </c>
      <c r="H41" s="286" t="s">
        <v>414</v>
      </c>
      <c r="I41" s="286" t="s">
        <v>132</v>
      </c>
      <c r="J41" s="286" t="s">
        <v>146</v>
      </c>
      <c r="K41" s="286" t="s">
        <v>300</v>
      </c>
      <c r="L41" s="286" t="s">
        <v>143</v>
      </c>
      <c r="M41" s="286"/>
      <c r="N41" s="286"/>
      <c r="O41" s="300"/>
      <c r="P41" s="286" t="s">
        <v>155</v>
      </c>
      <c r="Q41" s="286" t="s">
        <v>114</v>
      </c>
      <c r="R41" s="286" t="s">
        <v>114</v>
      </c>
      <c r="S41" s="286" t="s">
        <v>116</v>
      </c>
      <c r="T41" s="292" t="s">
        <v>1330</v>
      </c>
      <c r="U41" s="292"/>
      <c r="V41" s="292"/>
      <c r="W41" s="292"/>
      <c r="X41" s="292"/>
      <c r="Y41" s="292"/>
      <c r="Z41" s="292"/>
      <c r="AA41" s="292"/>
      <c r="AB41" s="292"/>
    </row>
    <row r="42" customFormat="false" ht="35.5" hidden="false" customHeight="false" outlineLevel="0" collapsed="false">
      <c r="A42" s="298" t="s">
        <v>244</v>
      </c>
      <c r="B42" s="290" t="s">
        <v>1331</v>
      </c>
      <c r="C42" s="290" t="s">
        <v>1332</v>
      </c>
      <c r="D42" s="309" t="s">
        <v>1333</v>
      </c>
      <c r="E42" s="309"/>
      <c r="F42" s="290" t="s">
        <v>1334</v>
      </c>
      <c r="G42" s="310" t="str">
        <f aca="false">HYPERLINK("https://docs.google.com/spreadsheets/d/1YNgIbi2TWxxqVOEXj-HK9XmvMXWPZRdVFHantc3bjXY/edit?usp=sharing","6")</f>
        <v>6</v>
      </c>
      <c r="H42" s="283" t="s">
        <v>284</v>
      </c>
      <c r="I42" s="310" t="str">
        <f aca="false">HYPERLINK("https://docs.google.com/spreadsheets/d/1YNgIbi2TWxxqVOEXj-HK9XmvMXWPZRdVFHantc3bjXY/edit?usp=sharing","6")</f>
        <v>6</v>
      </c>
      <c r="J42" s="310" t="str">
        <f aca="false">HYPERLINK("https://docs.google.com/spreadsheets/d/1YNgIbi2TWxxqVOEXj-HK9XmvMXWPZRdVFHantc3bjXY/edit?usp=sharing","50")</f>
        <v>50</v>
      </c>
      <c r="K42" s="290" t="s">
        <v>1335</v>
      </c>
      <c r="L42" s="283" t="s">
        <v>115</v>
      </c>
      <c r="M42" s="283"/>
      <c r="N42" s="283"/>
      <c r="O42" s="290" t="s">
        <v>1336</v>
      </c>
      <c r="P42" s="283" t="s">
        <v>179</v>
      </c>
      <c r="Q42" s="283" t="s">
        <v>168</v>
      </c>
      <c r="R42" s="283" t="s">
        <v>114</v>
      </c>
      <c r="S42" s="283" t="s">
        <v>261</v>
      </c>
      <c r="T42" s="311" t="str">
        <f aca="false">HYPERLINK("https://docs.google.com/spreadsheets/d/1YNgIbi2TWxxqVOEXj-HK9XmvMXWPZRdVFHantc3bjXY/edit?usp=sharing","For travel duration, speed, damage, base knockback and knockback scaling values, see the Shovel Knight Forward Special Calculator. Although the animation after hitting a character or bouncing off an object, wall or the blastzone lasts for 20 frames, you a"&amp;"re able to cancel it after 11 frames (fully actionable f12). Jumping out of grounded Forward-Special during its travel leaves you unable to act for 15 frames, (5 frames jump-squat, 10 in the air, fully actionable f16), but uninterrupted the animation last"&amp;"s for 30 frames in full. Holding down on any actionable frame during either the hit/bounce animation or during jump-cancel's momentum will cancel the animation and slow Shovel Knight's aerial momentum to his usual amount. Holding back on the same frame yo"&amp;"u jump-cancel will cause Shovel Knight to turnaround on the first frame of jump-squat, allowing him to face the opposite direction in the air. A 30 frame cooldown applies on the final frame of endlag if you are in the air on whiff. On hit or after bouncin"&amp;"g all versions of Forward Special will apply a 40 frame cooldown on the first frame of endlag, which is effectively a 29 frame cooldown once you are actionable.")</f>
        <v>For travel duration, speed, damage, base knockback and knockback scaling values, see the Shovel Knight Forward Special Calculator. Although the animation after hitting a character or bouncing off an object, wall or the blastzone lasts for 20 frames, you are able to cancel it after 11 frames (fully actionable f12). Jumping out of grounded Forward-Special during its travel leaves you unable to act for 15 frames, (5 frames jump-squat, 10 in the air, fully actionable f16), but uninterrupted the animation lasts for 30 frames in full. Holding down on any actionable frame during either the hit/bounce animation or during jump-cancel's momentum will cancel the animation and slow Shovel Knight's aerial momentum to his usual amount. Holding back on the same frame you jump-cancel will cause Shovel Knight to turnaround on the first frame of jump-squat, allowing him to face the opposite direction in the air. A 30 frame cooldown applies on the final frame of endlag if you are in the air on whiff. On hit or after bouncing all versions of Forward Special will apply a 40 frame cooldown on the first frame of endlag, which is effectively a 29 frame cooldown once you are actionable.</v>
      </c>
      <c r="U42" s="311"/>
      <c r="V42" s="311"/>
      <c r="W42" s="311"/>
      <c r="X42" s="311"/>
      <c r="Y42" s="311"/>
      <c r="Z42" s="311"/>
      <c r="AA42" s="311"/>
      <c r="AB42" s="311"/>
    </row>
    <row r="43" customFormat="false" ht="39.75" hidden="false" customHeight="true" outlineLevel="0" collapsed="false">
      <c r="A43" s="296" t="s">
        <v>1337</v>
      </c>
      <c r="B43" s="288" t="s">
        <v>1338</v>
      </c>
      <c r="C43" s="288" t="s">
        <v>1339</v>
      </c>
      <c r="D43" s="312" t="s">
        <v>1333</v>
      </c>
      <c r="E43" s="312"/>
      <c r="F43" s="288" t="s">
        <v>1340</v>
      </c>
      <c r="G43" s="313" t="str">
        <f aca="false">HYPERLINK("https://docs.google.com/spreadsheets/d/1YNgIbi2TWxxqVOEXj-HK9XmvMXWPZRdVFHantc3bjXY/edit?usp=sharing","7")</f>
        <v>7</v>
      </c>
      <c r="H43" s="286" t="s">
        <v>284</v>
      </c>
      <c r="I43" s="313" t="str">
        <f aca="false">HYPERLINK("https://docs.google.com/spreadsheets/d/1YNgIbi2TWxxqVOEXj-HK9XmvMXWPZRdVFHantc3bjXY/edit?usp=sharing","6.5")</f>
        <v>6.5</v>
      </c>
      <c r="J43" s="313" t="str">
        <f aca="false">HYPERLINK("https://docs.google.com/spreadsheets/d/1YNgIbi2TWxxqVOEXj-HK9XmvMXWPZRdVFHantc3bjXY/edit?usp=sharing","55")</f>
        <v>55</v>
      </c>
      <c r="K43" s="288" t="s">
        <v>1335</v>
      </c>
      <c r="L43" s="286" t="s">
        <v>115</v>
      </c>
      <c r="M43" s="286"/>
      <c r="N43" s="286"/>
      <c r="O43" s="288" t="s">
        <v>1336</v>
      </c>
      <c r="P43" s="286" t="s">
        <v>179</v>
      </c>
      <c r="Q43" s="286" t="s">
        <v>168</v>
      </c>
      <c r="R43" s="286" t="s">
        <v>114</v>
      </c>
      <c r="S43" s="286" t="s">
        <v>261</v>
      </c>
      <c r="T43" s="311"/>
      <c r="U43" s="311"/>
      <c r="V43" s="311"/>
      <c r="W43" s="311"/>
      <c r="X43" s="311"/>
      <c r="Y43" s="311"/>
      <c r="Z43" s="311"/>
      <c r="AA43" s="311"/>
      <c r="AB43" s="311"/>
    </row>
    <row r="44" customFormat="false" ht="40.5" hidden="false" customHeight="true" outlineLevel="0" collapsed="false">
      <c r="A44" s="298" t="s">
        <v>1341</v>
      </c>
      <c r="B44" s="290" t="s">
        <v>1342</v>
      </c>
      <c r="C44" s="290" t="s">
        <v>1343</v>
      </c>
      <c r="D44" s="309" t="s">
        <v>1333</v>
      </c>
      <c r="E44" s="309"/>
      <c r="F44" s="290" t="s">
        <v>1344</v>
      </c>
      <c r="G44" s="310" t="str">
        <f aca="false">HYPERLINK("https://docs.google.com/spreadsheets/d/1YNgIbi2TWxxqVOEXj-HK9XmvMXWPZRdVFHantc3bjXY/edit?usp=sharing","8")</f>
        <v>8</v>
      </c>
      <c r="H44" s="283" t="s">
        <v>284</v>
      </c>
      <c r="I44" s="310" t="str">
        <f aca="false">HYPERLINK("https://docs.google.com/spreadsheets/d/1YNgIbi2TWxxqVOEXj-HK9XmvMXWPZRdVFHantc3bjXY/edit?usp=sharing","7")</f>
        <v>7</v>
      </c>
      <c r="J44" s="310" t="str">
        <f aca="false">HYPERLINK("https://docs.google.com/spreadsheets/d/1YNgIbi2TWxxqVOEXj-HK9XmvMXWPZRdVFHantc3bjXY/edit?usp=sharing","60")</f>
        <v>60</v>
      </c>
      <c r="K44" s="290" t="s">
        <v>1335</v>
      </c>
      <c r="L44" s="283" t="s">
        <v>115</v>
      </c>
      <c r="M44" s="283"/>
      <c r="N44" s="283"/>
      <c r="O44" s="290" t="s">
        <v>1336</v>
      </c>
      <c r="P44" s="283" t="s">
        <v>179</v>
      </c>
      <c r="Q44" s="283" t="s">
        <v>168</v>
      </c>
      <c r="R44" s="283" t="s">
        <v>114</v>
      </c>
      <c r="S44" s="283" t="s">
        <v>261</v>
      </c>
      <c r="T44" s="311"/>
      <c r="U44" s="311"/>
      <c r="V44" s="311"/>
      <c r="W44" s="311"/>
      <c r="X44" s="311"/>
      <c r="Y44" s="311"/>
      <c r="Z44" s="311"/>
      <c r="AA44" s="311"/>
      <c r="AB44" s="311"/>
    </row>
    <row r="45" customFormat="false" ht="15.75" hidden="false" customHeight="true" outlineLevel="0" collapsed="false">
      <c r="A45" s="285" t="s">
        <v>1345</v>
      </c>
      <c r="B45" s="288" t="s">
        <v>1342</v>
      </c>
      <c r="C45" s="288" t="s">
        <v>1346</v>
      </c>
      <c r="D45" s="288" t="s">
        <v>1347</v>
      </c>
      <c r="E45" s="288"/>
      <c r="F45" s="288" t="s">
        <v>1348</v>
      </c>
      <c r="G45" s="286" t="s">
        <v>195</v>
      </c>
      <c r="H45" s="286" t="s">
        <v>284</v>
      </c>
      <c r="I45" s="286" t="s">
        <v>179</v>
      </c>
      <c r="J45" s="286" t="s">
        <v>294</v>
      </c>
      <c r="K45" s="288" t="s">
        <v>1335</v>
      </c>
      <c r="L45" s="286" t="s">
        <v>115</v>
      </c>
      <c r="M45" s="286"/>
      <c r="N45" s="286"/>
      <c r="O45" s="288" t="s">
        <v>1336</v>
      </c>
      <c r="P45" s="286" t="s">
        <v>179</v>
      </c>
      <c r="Q45" s="286" t="s">
        <v>168</v>
      </c>
      <c r="R45" s="286" t="s">
        <v>114</v>
      </c>
      <c r="S45" s="286" t="s">
        <v>116</v>
      </c>
      <c r="T45" s="292" t="s">
        <v>1349</v>
      </c>
      <c r="U45" s="292"/>
      <c r="V45" s="292"/>
      <c r="W45" s="292"/>
      <c r="X45" s="292"/>
      <c r="Y45" s="292"/>
      <c r="Z45" s="292"/>
      <c r="AA45" s="292"/>
      <c r="AB45" s="292"/>
    </row>
    <row r="46" customFormat="false" ht="12.8" hidden="false" customHeight="false" outlineLevel="0" collapsed="false">
      <c r="A46" s="282" t="s">
        <v>257</v>
      </c>
      <c r="B46" s="283" t="s">
        <v>195</v>
      </c>
      <c r="C46" s="283" t="s">
        <v>1350</v>
      </c>
      <c r="D46" s="283"/>
      <c r="E46" s="283"/>
      <c r="F46" s="283"/>
      <c r="G46" s="283" t="s">
        <v>132</v>
      </c>
      <c r="H46" s="283" t="s">
        <v>1139</v>
      </c>
      <c r="I46" s="283" t="s">
        <v>179</v>
      </c>
      <c r="J46" s="283" t="s">
        <v>168</v>
      </c>
      <c r="K46" s="283" t="s">
        <v>125</v>
      </c>
      <c r="L46" s="283" t="s">
        <v>115</v>
      </c>
      <c r="M46" s="283"/>
      <c r="N46" s="283"/>
      <c r="O46" s="283"/>
      <c r="P46" s="283" t="s">
        <v>179</v>
      </c>
      <c r="Q46" s="283" t="s">
        <v>222</v>
      </c>
      <c r="R46" s="283" t="s">
        <v>114</v>
      </c>
      <c r="S46" s="283" t="s">
        <v>116</v>
      </c>
      <c r="T46" s="284" t="s">
        <v>1351</v>
      </c>
      <c r="U46" s="284"/>
      <c r="V46" s="284"/>
      <c r="W46" s="284"/>
      <c r="X46" s="284"/>
      <c r="Y46" s="284"/>
      <c r="Z46" s="284"/>
      <c r="AA46" s="284"/>
      <c r="AB46" s="284"/>
    </row>
    <row r="47" customFormat="false" ht="12.8" hidden="false" customHeight="false" outlineLevel="0" collapsed="false">
      <c r="A47" s="285" t="s">
        <v>1352</v>
      </c>
      <c r="B47" s="286"/>
      <c r="C47" s="286" t="s">
        <v>210</v>
      </c>
      <c r="D47" s="286"/>
      <c r="E47" s="286"/>
      <c r="F47" s="286"/>
      <c r="G47" s="286" t="s">
        <v>146</v>
      </c>
      <c r="H47" s="286" t="s">
        <v>1139</v>
      </c>
      <c r="I47" s="286" t="s">
        <v>148</v>
      </c>
      <c r="J47" s="286" t="s">
        <v>294</v>
      </c>
      <c r="K47" s="286" t="s">
        <v>179</v>
      </c>
      <c r="L47" s="286" t="s">
        <v>115</v>
      </c>
      <c r="M47" s="286"/>
      <c r="N47" s="286"/>
      <c r="O47" s="286"/>
      <c r="P47" s="286" t="s">
        <v>146</v>
      </c>
      <c r="Q47" s="286" t="s">
        <v>203</v>
      </c>
      <c r="R47" s="286" t="s">
        <v>114</v>
      </c>
      <c r="S47" s="286" t="s">
        <v>116</v>
      </c>
      <c r="T47" s="287" t="s">
        <v>626</v>
      </c>
      <c r="U47" s="287"/>
      <c r="V47" s="287"/>
      <c r="W47" s="287"/>
      <c r="X47" s="287"/>
      <c r="Y47" s="287"/>
      <c r="Z47" s="287"/>
      <c r="AA47" s="287"/>
      <c r="AB47" s="287"/>
    </row>
    <row r="48" customFormat="false" ht="12.8" hidden="false" customHeight="false" outlineLevel="0" collapsed="false">
      <c r="A48" s="282" t="s">
        <v>1353</v>
      </c>
      <c r="B48" s="283"/>
      <c r="C48" s="283" t="s">
        <v>1147</v>
      </c>
      <c r="D48" s="283"/>
      <c r="E48" s="283"/>
      <c r="F48" s="283"/>
      <c r="G48" s="283" t="s">
        <v>155</v>
      </c>
      <c r="H48" s="283" t="s">
        <v>340</v>
      </c>
      <c r="I48" s="283" t="s">
        <v>146</v>
      </c>
      <c r="J48" s="283" t="s">
        <v>135</v>
      </c>
      <c r="K48" s="283" t="s">
        <v>283</v>
      </c>
      <c r="L48" s="283" t="s">
        <v>115</v>
      </c>
      <c r="M48" s="283"/>
      <c r="N48" s="283"/>
      <c r="O48" s="283"/>
      <c r="P48" s="283" t="s">
        <v>179</v>
      </c>
      <c r="Q48" s="283" t="s">
        <v>128</v>
      </c>
      <c r="R48" s="283" t="s">
        <v>114</v>
      </c>
      <c r="S48" s="283" t="s">
        <v>116</v>
      </c>
      <c r="T48" s="284"/>
      <c r="U48" s="284"/>
      <c r="V48" s="284"/>
      <c r="W48" s="284"/>
      <c r="X48" s="284"/>
      <c r="Y48" s="284"/>
      <c r="Z48" s="284"/>
      <c r="AA48" s="284"/>
      <c r="AB48" s="284"/>
    </row>
    <row r="49" customFormat="false" ht="12.8" hidden="false" customHeight="false" outlineLevel="0" collapsed="false">
      <c r="A49" s="285" t="s">
        <v>1354</v>
      </c>
      <c r="B49" s="286"/>
      <c r="C49" s="286" t="s">
        <v>1355</v>
      </c>
      <c r="D49" s="286"/>
      <c r="E49" s="286"/>
      <c r="F49" s="286"/>
      <c r="G49" s="286" t="s">
        <v>155</v>
      </c>
      <c r="H49" s="286" t="s">
        <v>340</v>
      </c>
      <c r="I49" s="286" t="s">
        <v>1356</v>
      </c>
      <c r="J49" s="286" t="s">
        <v>135</v>
      </c>
      <c r="K49" s="286" t="s">
        <v>285</v>
      </c>
      <c r="L49" s="286" t="s">
        <v>115</v>
      </c>
      <c r="M49" s="286"/>
      <c r="N49" s="286"/>
      <c r="O49" s="286"/>
      <c r="P49" s="286" t="s">
        <v>179</v>
      </c>
      <c r="Q49" s="286" t="s">
        <v>128</v>
      </c>
      <c r="R49" s="286" t="s">
        <v>114</v>
      </c>
      <c r="S49" s="286" t="s">
        <v>116</v>
      </c>
      <c r="T49" s="287" t="s">
        <v>1357</v>
      </c>
      <c r="U49" s="287"/>
      <c r="V49" s="287"/>
      <c r="W49" s="287"/>
      <c r="X49" s="287"/>
      <c r="Y49" s="287"/>
      <c r="Z49" s="287"/>
      <c r="AA49" s="287"/>
      <c r="AB49" s="287"/>
    </row>
    <row r="50" customFormat="false" ht="12.8" hidden="false" customHeight="false" outlineLevel="0" collapsed="false">
      <c r="A50" s="282" t="s">
        <v>1358</v>
      </c>
      <c r="B50" s="283"/>
      <c r="C50" s="290" t="s">
        <v>1359</v>
      </c>
      <c r="D50" s="283"/>
      <c r="E50" s="283"/>
      <c r="F50" s="283"/>
      <c r="G50" s="283" t="s">
        <v>155</v>
      </c>
      <c r="H50" s="283" t="s">
        <v>527</v>
      </c>
      <c r="I50" s="283" t="s">
        <v>155</v>
      </c>
      <c r="J50" s="283" t="s">
        <v>222</v>
      </c>
      <c r="K50" s="283" t="s">
        <v>179</v>
      </c>
      <c r="L50" s="283" t="s">
        <v>115</v>
      </c>
      <c r="M50" s="283"/>
      <c r="N50" s="283"/>
      <c r="O50" s="283"/>
      <c r="P50" s="283" t="s">
        <v>125</v>
      </c>
      <c r="Q50" s="283" t="s">
        <v>327</v>
      </c>
      <c r="R50" s="283" t="s">
        <v>114</v>
      </c>
      <c r="S50" s="283" t="s">
        <v>116</v>
      </c>
      <c r="T50" s="284" t="s">
        <v>1360</v>
      </c>
      <c r="U50" s="284"/>
      <c r="V50" s="284"/>
      <c r="W50" s="284"/>
      <c r="X50" s="284"/>
      <c r="Y50" s="284"/>
      <c r="Z50" s="284"/>
      <c r="AA50" s="284"/>
      <c r="AB50" s="284"/>
    </row>
    <row r="51" customFormat="false" ht="24.05" hidden="false" customHeight="false" outlineLevel="0" collapsed="false">
      <c r="A51" s="285" t="s">
        <v>1361</v>
      </c>
      <c r="B51" s="286"/>
      <c r="C51" s="286" t="s">
        <v>1362</v>
      </c>
      <c r="D51" s="288" t="s">
        <v>1363</v>
      </c>
      <c r="E51" s="288"/>
      <c r="F51" s="286" t="s">
        <v>275</v>
      </c>
      <c r="G51" s="286" t="s">
        <v>155</v>
      </c>
      <c r="H51" s="286" t="s">
        <v>149</v>
      </c>
      <c r="I51" s="286" t="s">
        <v>125</v>
      </c>
      <c r="J51" s="286" t="s">
        <v>135</v>
      </c>
      <c r="K51" s="286" t="s">
        <v>283</v>
      </c>
      <c r="L51" s="286" t="s">
        <v>115</v>
      </c>
      <c r="M51" s="286"/>
      <c r="N51" s="286"/>
      <c r="O51" s="286"/>
      <c r="P51" s="286" t="s">
        <v>179</v>
      </c>
      <c r="Q51" s="286" t="s">
        <v>309</v>
      </c>
      <c r="R51" s="286" t="s">
        <v>125</v>
      </c>
      <c r="S51" s="286" t="s">
        <v>261</v>
      </c>
      <c r="T51" s="287"/>
      <c r="U51" s="287"/>
      <c r="V51" s="287"/>
      <c r="W51" s="287"/>
      <c r="X51" s="287"/>
      <c r="Y51" s="287"/>
      <c r="Z51" s="287"/>
      <c r="AA51" s="287"/>
      <c r="AB51" s="287"/>
    </row>
    <row r="52" customFormat="false" ht="15.75" hidden="false" customHeight="true" outlineLevel="0" collapsed="false">
      <c r="A52" s="282" t="s">
        <v>1364</v>
      </c>
      <c r="B52" s="283" t="s">
        <v>216</v>
      </c>
      <c r="C52" s="290" t="s">
        <v>1365</v>
      </c>
      <c r="D52" s="283"/>
      <c r="E52" s="283"/>
      <c r="F52" s="290" t="s">
        <v>1366</v>
      </c>
      <c r="G52" s="283" t="s">
        <v>179</v>
      </c>
      <c r="H52" s="283" t="s">
        <v>527</v>
      </c>
      <c r="I52" s="283" t="s">
        <v>155</v>
      </c>
      <c r="J52" s="283" t="s">
        <v>303</v>
      </c>
      <c r="K52" s="283" t="s">
        <v>300</v>
      </c>
      <c r="L52" s="283" t="s">
        <v>115</v>
      </c>
      <c r="M52" s="283"/>
      <c r="N52" s="283"/>
      <c r="O52" s="283"/>
      <c r="P52" s="283" t="s">
        <v>146</v>
      </c>
      <c r="Q52" s="283" t="s">
        <v>114</v>
      </c>
      <c r="R52" s="283" t="s">
        <v>114</v>
      </c>
      <c r="S52" s="283" t="s">
        <v>116</v>
      </c>
      <c r="T52" s="293" t="s">
        <v>1367</v>
      </c>
      <c r="U52" s="293"/>
      <c r="V52" s="293"/>
      <c r="W52" s="293"/>
      <c r="X52" s="293"/>
      <c r="Y52" s="293"/>
      <c r="Z52" s="293"/>
      <c r="AA52" s="293"/>
      <c r="AB52" s="293"/>
    </row>
    <row r="53" customFormat="false" ht="15.75" hidden="false" customHeight="true" outlineLevel="0" collapsed="false">
      <c r="A53" s="285" t="s">
        <v>1368</v>
      </c>
      <c r="B53" s="286" t="s">
        <v>283</v>
      </c>
      <c r="C53" s="288" t="s">
        <v>1369</v>
      </c>
      <c r="D53" s="288" t="s">
        <v>1370</v>
      </c>
      <c r="E53" s="288"/>
      <c r="F53" s="288" t="s">
        <v>1371</v>
      </c>
      <c r="G53" s="286" t="s">
        <v>179</v>
      </c>
      <c r="H53" s="286" t="s">
        <v>327</v>
      </c>
      <c r="I53" s="286" t="s">
        <v>132</v>
      </c>
      <c r="J53" s="286" t="s">
        <v>222</v>
      </c>
      <c r="K53" s="286" t="s">
        <v>300</v>
      </c>
      <c r="L53" s="286" t="s">
        <v>1372</v>
      </c>
      <c r="M53" s="286"/>
      <c r="N53" s="286"/>
      <c r="O53" s="286"/>
      <c r="P53" s="286" t="s">
        <v>146</v>
      </c>
      <c r="Q53" s="286" t="s">
        <v>114</v>
      </c>
      <c r="R53" s="286" t="s">
        <v>114</v>
      </c>
      <c r="S53" s="286" t="s">
        <v>116</v>
      </c>
      <c r="T53" s="292" t="s">
        <v>1373</v>
      </c>
      <c r="U53" s="292"/>
      <c r="V53" s="292"/>
      <c r="W53" s="292"/>
      <c r="X53" s="292"/>
      <c r="Y53" s="292"/>
      <c r="Z53" s="292"/>
      <c r="AA53" s="292"/>
      <c r="AB53" s="292"/>
    </row>
    <row r="54" customFormat="false" ht="15.75" hidden="false" customHeight="true" outlineLevel="0" collapsed="false">
      <c r="A54" s="282" t="s">
        <v>1374</v>
      </c>
      <c r="B54" s="283" t="s">
        <v>300</v>
      </c>
      <c r="C54" s="290" t="s">
        <v>1375</v>
      </c>
      <c r="D54" s="283"/>
      <c r="E54" s="283"/>
      <c r="F54" s="283"/>
      <c r="G54" s="283" t="s">
        <v>298</v>
      </c>
      <c r="H54" s="283" t="s">
        <v>222</v>
      </c>
      <c r="I54" s="283" t="s">
        <v>125</v>
      </c>
      <c r="J54" s="283" t="s">
        <v>309</v>
      </c>
      <c r="K54" s="283" t="s">
        <v>300</v>
      </c>
      <c r="L54" s="283" t="s">
        <v>143</v>
      </c>
      <c r="M54" s="283"/>
      <c r="N54" s="283"/>
      <c r="O54" s="283"/>
      <c r="P54" s="283" t="s">
        <v>155</v>
      </c>
      <c r="Q54" s="283" t="s">
        <v>114</v>
      </c>
      <c r="R54" s="283" t="s">
        <v>114</v>
      </c>
      <c r="S54" s="283" t="s">
        <v>116</v>
      </c>
      <c r="T54" s="293" t="s">
        <v>1376</v>
      </c>
      <c r="U54" s="293"/>
      <c r="V54" s="293"/>
      <c r="W54" s="293"/>
      <c r="X54" s="293"/>
      <c r="Y54" s="293"/>
      <c r="Z54" s="293"/>
      <c r="AA54" s="293"/>
      <c r="AB54" s="293"/>
    </row>
    <row r="55" customFormat="false" ht="12.8" hidden="false" customHeight="false" outlineLevel="0" collapsed="false">
      <c r="A55" s="314" t="s">
        <v>1377</v>
      </c>
      <c r="B55" s="315" t="s">
        <v>1378</v>
      </c>
      <c r="C55" s="314" t="s">
        <v>1379</v>
      </c>
      <c r="I55" s="314"/>
      <c r="J55" s="314"/>
      <c r="K55" s="314"/>
      <c r="L55" s="314"/>
      <c r="M55" s="314"/>
      <c r="N55" s="314"/>
      <c r="O55" s="314"/>
      <c r="P55" s="314"/>
      <c r="Q55" s="314"/>
      <c r="R55" s="314"/>
      <c r="S55" s="314"/>
      <c r="T55" s="314"/>
      <c r="U55" s="314"/>
      <c r="W55" s="314"/>
      <c r="X55" s="314"/>
      <c r="Y55" s="314"/>
      <c r="Z55" s="314"/>
      <c r="AA55" s="314"/>
      <c r="AB55" s="316"/>
    </row>
    <row r="56" customFormat="false" ht="12.8" hidden="false" customHeight="false" outlineLevel="0" collapsed="false">
      <c r="A56" s="317" t="s">
        <v>1380</v>
      </c>
      <c r="B56" s="318"/>
      <c r="C56" s="318" t="s">
        <v>300</v>
      </c>
      <c r="I56" s="318"/>
      <c r="J56" s="300"/>
      <c r="K56" s="300"/>
      <c r="L56" s="300"/>
      <c r="M56" s="300"/>
      <c r="N56" s="300"/>
      <c r="O56" s="300"/>
      <c r="P56" s="300"/>
      <c r="Q56" s="300"/>
      <c r="R56" s="300"/>
      <c r="S56" s="300"/>
      <c r="T56" s="319" t="s">
        <v>1381</v>
      </c>
      <c r="U56" s="319"/>
      <c r="V56" s="319"/>
      <c r="W56" s="319"/>
      <c r="X56" s="319"/>
      <c r="Y56" s="317"/>
    </row>
    <row r="57" customFormat="false" ht="12.8" hidden="false" customHeight="false" outlineLevel="0" collapsed="false">
      <c r="A57" s="320" t="s">
        <v>1382</v>
      </c>
      <c r="B57" s="321"/>
      <c r="C57" s="321" t="s">
        <v>155</v>
      </c>
      <c r="I57" s="321"/>
      <c r="T57" s="322" t="s">
        <v>1383</v>
      </c>
      <c r="U57" s="322"/>
      <c r="V57" s="322"/>
      <c r="W57" s="322"/>
      <c r="X57" s="322"/>
      <c r="Y57" s="320"/>
    </row>
    <row r="58" customFormat="false" ht="12.8" hidden="false" customHeight="false" outlineLevel="0" collapsed="false">
      <c r="A58" s="317" t="s">
        <v>1384</v>
      </c>
      <c r="B58" s="318"/>
      <c r="C58" s="318" t="s">
        <v>146</v>
      </c>
      <c r="I58" s="318"/>
      <c r="T58" s="319" t="s">
        <v>1385</v>
      </c>
      <c r="U58" s="319"/>
      <c r="V58" s="319"/>
      <c r="W58" s="319"/>
      <c r="X58" s="319"/>
      <c r="Y58" s="317"/>
    </row>
    <row r="59" customFormat="false" ht="15.75" hidden="false" customHeight="true" outlineLevel="0" collapsed="false">
      <c r="A59" s="320" t="s">
        <v>1386</v>
      </c>
      <c r="B59" s="321"/>
      <c r="C59" s="321" t="s">
        <v>309</v>
      </c>
      <c r="I59" s="321"/>
      <c r="T59" s="322" t="s">
        <v>1387</v>
      </c>
      <c r="U59" s="322"/>
      <c r="V59" s="322"/>
      <c r="W59" s="322"/>
      <c r="X59" s="322"/>
      <c r="Y59" s="320"/>
    </row>
    <row r="60" customFormat="false" ht="15.75" hidden="false" customHeight="true" outlineLevel="0" collapsed="false">
      <c r="A60" s="317" t="s">
        <v>1388</v>
      </c>
      <c r="B60" s="318"/>
      <c r="C60" s="318" t="s">
        <v>303</v>
      </c>
      <c r="I60" s="318"/>
      <c r="T60" s="319" t="s">
        <v>1389</v>
      </c>
      <c r="U60" s="319"/>
      <c r="V60" s="319"/>
      <c r="W60" s="319"/>
      <c r="X60" s="319"/>
      <c r="Y60" s="317"/>
    </row>
    <row r="61" customFormat="false" ht="15.75" hidden="false" customHeight="true" outlineLevel="0" collapsed="false">
      <c r="A61" s="320" t="s">
        <v>1390</v>
      </c>
      <c r="B61" s="321"/>
      <c r="C61" s="321" t="s">
        <v>203</v>
      </c>
      <c r="I61" s="321"/>
      <c r="T61" s="322" t="s">
        <v>1391</v>
      </c>
      <c r="U61" s="322"/>
      <c r="V61" s="322"/>
      <c r="W61" s="322"/>
      <c r="X61" s="322"/>
      <c r="Y61" s="320"/>
    </row>
    <row r="62" customFormat="false" ht="15.75" hidden="false" customHeight="true" outlineLevel="0" collapsed="false">
      <c r="A62" s="317" t="s">
        <v>1392</v>
      </c>
      <c r="B62" s="318"/>
      <c r="C62" s="318" t="s">
        <v>1393</v>
      </c>
      <c r="I62" s="318"/>
      <c r="T62" s="323" t="s">
        <v>1394</v>
      </c>
      <c r="U62" s="323"/>
      <c r="V62" s="323"/>
      <c r="W62" s="323"/>
      <c r="X62" s="323"/>
      <c r="Y62" s="317"/>
    </row>
    <row r="63" customFormat="false" ht="15.75" hidden="false" customHeight="true" outlineLevel="0" collapsed="false">
      <c r="A63" s="320" t="s">
        <v>1395</v>
      </c>
      <c r="B63" s="321"/>
      <c r="C63" s="321" t="s">
        <v>1396</v>
      </c>
      <c r="I63" s="321"/>
      <c r="T63" s="322" t="s">
        <v>1397</v>
      </c>
      <c r="U63" s="322"/>
      <c r="V63" s="322"/>
      <c r="W63" s="322"/>
      <c r="X63" s="322"/>
      <c r="Y63" s="320"/>
    </row>
    <row r="64" customFormat="false" ht="15.75" hidden="false" customHeight="true" outlineLevel="0" collapsed="false">
      <c r="A64" s="317" t="s">
        <v>1398</v>
      </c>
      <c r="B64" s="317"/>
      <c r="C64" s="318" t="s">
        <v>1396</v>
      </c>
      <c r="I64" s="317"/>
      <c r="T64" s="319" t="s">
        <v>1399</v>
      </c>
      <c r="U64" s="319"/>
      <c r="V64" s="319"/>
      <c r="W64" s="319"/>
      <c r="X64" s="319"/>
      <c r="Y64" s="317"/>
    </row>
    <row r="65" customFormat="false" ht="15.75" hidden="false" customHeight="true" outlineLevel="0" collapsed="false">
      <c r="A65" s="320" t="s">
        <v>1400</v>
      </c>
      <c r="B65" s="282" t="n">
        <v>1000</v>
      </c>
      <c r="C65" s="320"/>
      <c r="I65" s="320"/>
      <c r="T65" s="284" t="s">
        <v>1401</v>
      </c>
      <c r="U65" s="284"/>
      <c r="V65" s="284"/>
      <c r="W65" s="284"/>
      <c r="X65" s="284"/>
      <c r="Y65" s="320"/>
    </row>
    <row r="66" customFormat="false" ht="12.8" hidden="false" customHeight="false" outlineLevel="0" collapsed="false">
      <c r="A66" s="317" t="s">
        <v>1402</v>
      </c>
      <c r="B66" s="285" t="n">
        <v>1200</v>
      </c>
      <c r="C66" s="317"/>
      <c r="I66" s="317"/>
      <c r="J66" s="317"/>
      <c r="K66" s="317"/>
      <c r="L66" s="317"/>
      <c r="M66" s="317"/>
      <c r="N66" s="317"/>
      <c r="O66" s="317"/>
      <c r="P66" s="317"/>
      <c r="Q66" s="317"/>
      <c r="R66" s="317"/>
      <c r="S66" s="317"/>
      <c r="T66" s="287" t="s">
        <v>1403</v>
      </c>
      <c r="U66" s="287"/>
      <c r="V66" s="287"/>
      <c r="W66" s="287"/>
      <c r="X66" s="287"/>
      <c r="Y66" s="317"/>
    </row>
    <row r="67" customFormat="false" ht="12.8" hidden="false" customHeight="false" outlineLevel="0" collapsed="false">
      <c r="A67" s="320" t="s">
        <v>1311</v>
      </c>
      <c r="B67" s="282" t="n">
        <v>1400</v>
      </c>
      <c r="C67" s="320"/>
      <c r="I67" s="320"/>
      <c r="J67" s="320"/>
      <c r="K67" s="320"/>
      <c r="L67" s="320"/>
      <c r="M67" s="320"/>
      <c r="N67" s="320"/>
      <c r="O67" s="320"/>
      <c r="P67" s="320"/>
      <c r="Q67" s="320"/>
      <c r="R67" s="320"/>
      <c r="S67" s="320"/>
      <c r="T67" s="284"/>
      <c r="U67" s="284"/>
      <c r="V67" s="284"/>
      <c r="W67" s="284"/>
      <c r="X67" s="284"/>
      <c r="Y67" s="320"/>
    </row>
    <row r="68" customFormat="false" ht="15.75" hidden="false" customHeight="true" outlineLevel="0" collapsed="false">
      <c r="A68" s="317" t="s">
        <v>1404</v>
      </c>
      <c r="B68" s="285" t="n">
        <v>1600</v>
      </c>
      <c r="C68" s="317"/>
      <c r="I68" s="317"/>
      <c r="J68" s="317"/>
      <c r="K68" s="317"/>
      <c r="L68" s="317"/>
      <c r="M68" s="317"/>
      <c r="N68" s="317"/>
      <c r="O68" s="317"/>
      <c r="P68" s="317"/>
      <c r="Q68" s="317"/>
      <c r="R68" s="317"/>
      <c r="S68" s="317"/>
      <c r="T68" s="324" t="s">
        <v>1405</v>
      </c>
      <c r="U68" s="324"/>
      <c r="V68" s="324"/>
      <c r="W68" s="324"/>
      <c r="X68" s="324"/>
      <c r="Y68" s="317"/>
    </row>
    <row r="69" customFormat="false" ht="12.8" hidden="false" customHeight="false" outlineLevel="0" collapsed="false">
      <c r="A69" s="320" t="s">
        <v>1406</v>
      </c>
      <c r="B69" s="282" t="n">
        <v>1800</v>
      </c>
      <c r="C69" s="320"/>
      <c r="I69" s="320"/>
      <c r="J69" s="320"/>
      <c r="K69" s="320"/>
      <c r="L69" s="320"/>
      <c r="M69" s="320"/>
      <c r="N69" s="320"/>
      <c r="O69" s="320"/>
      <c r="P69" s="320"/>
      <c r="Q69" s="320"/>
      <c r="R69" s="320"/>
      <c r="S69" s="320"/>
      <c r="T69" s="284" t="s">
        <v>1407</v>
      </c>
      <c r="U69" s="284"/>
      <c r="V69" s="284"/>
      <c r="W69" s="284"/>
      <c r="X69" s="284"/>
      <c r="Y69" s="320"/>
    </row>
    <row r="70" customFormat="false" ht="12.8" hidden="false" customHeight="false" outlineLevel="0" collapsed="false">
      <c r="A70" s="317" t="s">
        <v>1408</v>
      </c>
      <c r="B70" s="285" t="n">
        <v>2000</v>
      </c>
      <c r="C70" s="317"/>
      <c r="I70" s="317"/>
      <c r="J70" s="317"/>
      <c r="K70" s="317"/>
      <c r="L70" s="317"/>
      <c r="M70" s="317"/>
      <c r="N70" s="317"/>
      <c r="O70" s="317"/>
      <c r="P70" s="317"/>
      <c r="Q70" s="317"/>
      <c r="R70" s="317"/>
      <c r="S70" s="317"/>
      <c r="T70" s="287"/>
      <c r="U70" s="287"/>
      <c r="V70" s="287"/>
      <c r="W70" s="287"/>
      <c r="X70" s="287"/>
      <c r="Y70" s="317"/>
    </row>
    <row r="71" customFormat="false" ht="21" hidden="false" customHeight="true" outlineLevel="0" collapsed="false">
      <c r="A71" s="320" t="s">
        <v>1409</v>
      </c>
      <c r="B71" s="325"/>
      <c r="C71" s="325" t="s">
        <v>1410</v>
      </c>
      <c r="I71" s="320"/>
      <c r="J71" s="320"/>
      <c r="K71" s="320"/>
      <c r="L71" s="320"/>
      <c r="M71" s="320"/>
      <c r="N71" s="320"/>
      <c r="O71" s="320"/>
      <c r="P71" s="320"/>
      <c r="Q71" s="320"/>
      <c r="R71" s="320"/>
      <c r="S71" s="320"/>
      <c r="T71" s="326" t="s">
        <v>1411</v>
      </c>
      <c r="U71" s="326"/>
      <c r="V71" s="326"/>
      <c r="W71" s="326"/>
      <c r="X71" s="326"/>
      <c r="Y71" s="320"/>
    </row>
    <row r="72" customFormat="false" ht="23.25" hidden="false" customHeight="true" outlineLevel="0" collapsed="false">
      <c r="A72" s="317" t="s">
        <v>1412</v>
      </c>
      <c r="B72" s="327"/>
      <c r="C72" s="327" t="s">
        <v>1413</v>
      </c>
      <c r="I72" s="317"/>
      <c r="J72" s="317"/>
      <c r="K72" s="317"/>
      <c r="L72" s="317"/>
      <c r="M72" s="317"/>
      <c r="N72" s="317"/>
      <c r="O72" s="317"/>
      <c r="P72" s="317"/>
      <c r="Q72" s="317"/>
      <c r="R72" s="317"/>
      <c r="S72" s="317"/>
      <c r="T72" s="326"/>
      <c r="U72" s="326"/>
      <c r="V72" s="326"/>
      <c r="W72" s="326"/>
      <c r="X72" s="326"/>
      <c r="Y72" s="317"/>
    </row>
    <row r="73" customFormat="false" ht="21" hidden="false" customHeight="true" outlineLevel="0" collapsed="false">
      <c r="A73" s="320" t="s">
        <v>1414</v>
      </c>
      <c r="B73" s="325"/>
      <c r="C73" s="325" t="s">
        <v>1415</v>
      </c>
      <c r="I73" s="320"/>
      <c r="J73" s="320"/>
      <c r="K73" s="320"/>
      <c r="L73" s="320"/>
      <c r="M73" s="320"/>
      <c r="N73" s="320"/>
      <c r="O73" s="320"/>
      <c r="P73" s="320"/>
      <c r="Q73" s="320"/>
      <c r="R73" s="320"/>
      <c r="S73" s="320"/>
      <c r="T73" s="326"/>
      <c r="U73" s="326"/>
      <c r="V73" s="326"/>
      <c r="W73" s="326"/>
      <c r="X73" s="326"/>
      <c r="Y73" s="320"/>
    </row>
    <row r="1048576" customFormat="false" ht="12.8" hidden="false" customHeight="true" outlineLevel="0" collapsed="false"/>
  </sheetData>
  <mergeCells count="66">
    <mergeCell ref="T2:AB2"/>
    <mergeCell ref="T3:AB3"/>
    <mergeCell ref="T4:AB4"/>
    <mergeCell ref="T5:AB5"/>
    <mergeCell ref="T6:AB6"/>
    <mergeCell ref="T7:AB7"/>
    <mergeCell ref="T8:AB8"/>
    <mergeCell ref="T9:AB9"/>
    <mergeCell ref="T10:AB10"/>
    <mergeCell ref="T11:AB11"/>
    <mergeCell ref="T12:AB12"/>
    <mergeCell ref="T13:AB13"/>
    <mergeCell ref="T14:AB14"/>
    <mergeCell ref="T15:AB15"/>
    <mergeCell ref="T16:AB16"/>
    <mergeCell ref="T17:AB17"/>
    <mergeCell ref="T18:AB18"/>
    <mergeCell ref="T19:AB19"/>
    <mergeCell ref="T20:AB20"/>
    <mergeCell ref="T21:AB21"/>
    <mergeCell ref="T22:Z22"/>
    <mergeCell ref="T23:Z23"/>
    <mergeCell ref="T24:Z24"/>
    <mergeCell ref="T25:Z25"/>
    <mergeCell ref="T26:Z26"/>
    <mergeCell ref="T27:Z27"/>
    <mergeCell ref="T28:Z28"/>
    <mergeCell ref="T29:Z29"/>
    <mergeCell ref="T30:Z30"/>
    <mergeCell ref="T31:Z31"/>
    <mergeCell ref="T32:Z32"/>
    <mergeCell ref="T33:Z33"/>
    <mergeCell ref="T34:Z34"/>
    <mergeCell ref="T35:Z35"/>
    <mergeCell ref="T36:AB36"/>
    <mergeCell ref="T37:AB37"/>
    <mergeCell ref="T38:AB38"/>
    <mergeCell ref="T39:AB39"/>
    <mergeCell ref="T40:AB40"/>
    <mergeCell ref="T41:AB41"/>
    <mergeCell ref="T42:AB44"/>
    <mergeCell ref="T45:AB45"/>
    <mergeCell ref="T46:AB46"/>
    <mergeCell ref="T47:AB47"/>
    <mergeCell ref="T48:AB48"/>
    <mergeCell ref="T49:AB49"/>
    <mergeCell ref="T50:AB50"/>
    <mergeCell ref="T51:AB51"/>
    <mergeCell ref="T52:AB52"/>
    <mergeCell ref="T53:AB53"/>
    <mergeCell ref="T56:X56"/>
    <mergeCell ref="T57:X57"/>
    <mergeCell ref="T58:X58"/>
    <mergeCell ref="T59:X59"/>
    <mergeCell ref="T60:X60"/>
    <mergeCell ref="T61:X61"/>
    <mergeCell ref="T62:X62"/>
    <mergeCell ref="T63:X63"/>
    <mergeCell ref="T64:X64"/>
    <mergeCell ref="T65:X65"/>
    <mergeCell ref="T66:X66"/>
    <mergeCell ref="T67:X67"/>
    <mergeCell ref="T68:X68"/>
    <mergeCell ref="T69:X69"/>
    <mergeCell ref="T70:X70"/>
    <mergeCell ref="T71:X73"/>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T58" activeCellId="0" sqref="T58"/>
    </sheetView>
  </sheetViews>
  <sheetFormatPr defaultColWidth="14.4609375" defaultRowHeight="15.75" zeroHeight="false" outlineLevelRow="0" outlineLevelCol="0"/>
  <cols>
    <col collapsed="false" customWidth="true" hidden="false" outlineLevel="0" max="1" min="1" style="0" width="30.7"/>
    <col collapsed="false" customWidth="true" hidden="false" outlineLevel="0" max="2" min="2" style="0" width="21.71"/>
    <col collapsed="false" customWidth="true" hidden="false" outlineLevel="0" max="3" min="3" style="0" width="56.01"/>
    <col collapsed="false" customWidth="true" hidden="false" outlineLevel="0" max="5" min="4" style="0" width="19.14"/>
    <col collapsed="false" customWidth="true" hidden="false" outlineLevel="0" max="7" min="7" style="0" width="17.86"/>
    <col collapsed="false" customWidth="true" hidden="false" outlineLevel="0" max="8" min="8" style="0" width="15.88"/>
    <col collapsed="false" customWidth="true" hidden="false" outlineLevel="0" max="9" min="9" style="0" width="17.13"/>
    <col collapsed="false" customWidth="true" hidden="false" outlineLevel="0" max="10" min="10" style="0" width="17"/>
    <col collapsed="false" customWidth="true" hidden="false" outlineLevel="0" max="13" min="13" style="0" width="15.42"/>
    <col collapsed="false" customWidth="true" hidden="false" outlineLevel="0" max="14" min="14" style="0" width="17.29"/>
    <col collapsed="false" customWidth="true" hidden="false" outlineLevel="0" max="17" min="17" style="0" width="16.29"/>
    <col collapsed="false" customWidth="true" hidden="false" outlineLevel="0" max="18" min="18" style="0" width="15.14"/>
    <col collapsed="false" customWidth="true" hidden="false" outlineLevel="0" max="19" min="19" style="0" width="14.14"/>
  </cols>
  <sheetData>
    <row r="1" customFormat="false" ht="13.8" hidden="false" customHeight="false" outlineLevel="0" collapsed="false">
      <c r="A1" s="328" t="s">
        <v>1416</v>
      </c>
      <c r="B1" s="329"/>
      <c r="C1" s="217"/>
      <c r="D1" s="329"/>
      <c r="E1" s="329"/>
      <c r="F1" s="329"/>
      <c r="G1" s="329"/>
      <c r="H1" s="329"/>
      <c r="I1" s="329"/>
      <c r="J1" s="329"/>
      <c r="K1" s="329"/>
      <c r="L1" s="329"/>
      <c r="M1" s="329"/>
      <c r="N1" s="329"/>
      <c r="O1" s="329"/>
      <c r="P1" s="329"/>
      <c r="Q1" s="329"/>
      <c r="R1" s="329"/>
      <c r="S1" s="329"/>
      <c r="T1" s="329"/>
      <c r="U1" s="329"/>
      <c r="V1" s="329"/>
      <c r="W1" s="329"/>
      <c r="X1" s="329"/>
      <c r="Y1" s="329"/>
      <c r="Z1" s="329"/>
      <c r="AA1" s="329"/>
    </row>
    <row r="2" customFormat="false" ht="13.8" hidden="false" customHeight="false" outlineLevel="0" collapsed="false">
      <c r="A2" s="86" t="s">
        <v>100</v>
      </c>
      <c r="B2" s="86" t="s">
        <v>11</v>
      </c>
      <c r="C2" s="158" t="s">
        <v>14</v>
      </c>
      <c r="D2" s="86" t="s">
        <v>101</v>
      </c>
      <c r="E2" s="86" t="s">
        <v>102</v>
      </c>
      <c r="F2" s="86" t="s">
        <v>103</v>
      </c>
      <c r="G2" s="86" t="s">
        <v>104</v>
      </c>
      <c r="H2" s="86" t="s">
        <v>24</v>
      </c>
      <c r="I2" s="86" t="s">
        <v>30</v>
      </c>
      <c r="J2" s="86" t="s">
        <v>33</v>
      </c>
      <c r="K2" s="86" t="s">
        <v>36</v>
      </c>
      <c r="L2" s="86" t="s">
        <v>39</v>
      </c>
      <c r="M2" s="330" t="s">
        <v>105</v>
      </c>
      <c r="N2" s="330" t="s">
        <v>106</v>
      </c>
      <c r="O2" s="198" t="s">
        <v>55</v>
      </c>
      <c r="P2" s="86" t="s">
        <v>42</v>
      </c>
      <c r="Q2" s="86" t="s">
        <v>45</v>
      </c>
      <c r="R2" s="86" t="s">
        <v>49</v>
      </c>
      <c r="S2" s="86" t="s">
        <v>107</v>
      </c>
      <c r="T2" s="86" t="s">
        <v>108</v>
      </c>
      <c r="U2" s="86"/>
      <c r="V2" s="86"/>
      <c r="W2" s="86"/>
      <c r="X2" s="86"/>
      <c r="Y2" s="86"/>
      <c r="Z2" s="86"/>
      <c r="AA2" s="86"/>
    </row>
    <row r="3" customFormat="false" ht="25.3" hidden="false" customHeight="false" outlineLevel="0" collapsed="false">
      <c r="A3" s="211" t="s">
        <v>109</v>
      </c>
      <c r="B3" s="205" t="s">
        <v>155</v>
      </c>
      <c r="C3" s="205" t="s">
        <v>282</v>
      </c>
      <c r="D3" s="204" t="s">
        <v>1417</v>
      </c>
      <c r="E3" s="211"/>
      <c r="F3" s="205" t="s">
        <v>163</v>
      </c>
      <c r="G3" s="211" t="n">
        <v>4</v>
      </c>
      <c r="H3" s="211" t="n">
        <v>361</v>
      </c>
      <c r="I3" s="211" t="n">
        <v>4</v>
      </c>
      <c r="J3" s="205" t="s">
        <v>114</v>
      </c>
      <c r="K3" s="211" t="n">
        <v>2</v>
      </c>
      <c r="L3" s="211" t="s">
        <v>115</v>
      </c>
      <c r="M3" s="211"/>
      <c r="N3" s="211"/>
      <c r="O3" s="211"/>
      <c r="P3" s="211" t="n">
        <v>4</v>
      </c>
      <c r="Q3" s="211" t="n">
        <v>0</v>
      </c>
      <c r="R3" s="211" t="n">
        <v>0</v>
      </c>
      <c r="S3" s="211" t="s">
        <v>116</v>
      </c>
      <c r="T3" s="206" t="s">
        <v>405</v>
      </c>
      <c r="U3" s="206"/>
      <c r="V3" s="206"/>
      <c r="W3" s="206"/>
      <c r="X3" s="206"/>
      <c r="Y3" s="206"/>
      <c r="Z3" s="206"/>
      <c r="AA3" s="206"/>
    </row>
    <row r="4" customFormat="false" ht="37.3" hidden="false" customHeight="false" outlineLevel="0" collapsed="false">
      <c r="A4" s="100" t="s">
        <v>118</v>
      </c>
      <c r="B4" s="96" t="s">
        <v>1418</v>
      </c>
      <c r="C4" s="134" t="s">
        <v>1419</v>
      </c>
      <c r="D4" s="134" t="s">
        <v>1420</v>
      </c>
      <c r="E4" s="100"/>
      <c r="F4" s="134" t="s">
        <v>1421</v>
      </c>
      <c r="G4" s="100" t="n">
        <v>4</v>
      </c>
      <c r="H4" s="100" t="n">
        <v>361</v>
      </c>
      <c r="I4" s="100" t="n">
        <v>5</v>
      </c>
      <c r="J4" s="96" t="s">
        <v>114</v>
      </c>
      <c r="K4" s="100" t="n">
        <v>1</v>
      </c>
      <c r="L4" s="100" t="s">
        <v>115</v>
      </c>
      <c r="M4" s="100"/>
      <c r="N4" s="100"/>
      <c r="O4" s="100"/>
      <c r="P4" s="100" t="n">
        <v>5</v>
      </c>
      <c r="Q4" s="100" t="n">
        <v>0</v>
      </c>
      <c r="R4" s="100" t="n">
        <v>0</v>
      </c>
      <c r="S4" s="100" t="s">
        <v>116</v>
      </c>
      <c r="T4" s="130"/>
      <c r="U4" s="130"/>
      <c r="V4" s="130"/>
      <c r="W4" s="130"/>
      <c r="X4" s="130"/>
      <c r="Y4" s="130"/>
      <c r="Z4" s="130"/>
      <c r="AA4" s="130"/>
    </row>
    <row r="5" customFormat="false" ht="25.3" hidden="false" customHeight="false" outlineLevel="0" collapsed="false">
      <c r="A5" s="211" t="s">
        <v>1422</v>
      </c>
      <c r="B5" s="205" t="s">
        <v>1423</v>
      </c>
      <c r="C5" s="204" t="s">
        <v>1424</v>
      </c>
      <c r="D5" s="331" t="s">
        <v>1425</v>
      </c>
      <c r="E5" s="202"/>
      <c r="F5" s="204" t="s">
        <v>1426</v>
      </c>
      <c r="G5" s="211" t="n">
        <v>6</v>
      </c>
      <c r="H5" s="211" t="n">
        <v>55</v>
      </c>
      <c r="I5" s="211" t="n">
        <v>11</v>
      </c>
      <c r="J5" s="205" t="s">
        <v>142</v>
      </c>
      <c r="K5" s="211" t="n">
        <v>1</v>
      </c>
      <c r="L5" s="211" t="s">
        <v>454</v>
      </c>
      <c r="M5" s="211"/>
      <c r="N5" s="211"/>
      <c r="O5" s="211"/>
      <c r="P5" s="211" t="n">
        <v>6</v>
      </c>
      <c r="Q5" s="211" t="n">
        <v>30</v>
      </c>
      <c r="R5" s="211" t="n">
        <v>6</v>
      </c>
      <c r="S5" s="211" t="s">
        <v>116</v>
      </c>
      <c r="T5" s="206"/>
      <c r="U5" s="206"/>
      <c r="V5" s="206"/>
      <c r="W5" s="206"/>
      <c r="X5" s="206"/>
      <c r="Y5" s="206"/>
      <c r="Z5" s="206"/>
      <c r="AA5" s="206"/>
    </row>
    <row r="6" customFormat="false" ht="25.3" hidden="false" customHeight="true" outlineLevel="0" collapsed="false">
      <c r="A6" s="171" t="s">
        <v>1427</v>
      </c>
      <c r="B6" s="96" t="s">
        <v>1428</v>
      </c>
      <c r="C6" s="96" t="s">
        <v>1429</v>
      </c>
      <c r="D6" s="96" t="s">
        <v>201</v>
      </c>
      <c r="E6" s="96" t="n">
        <f aca="false">31-11</f>
        <v>20</v>
      </c>
      <c r="F6" s="96" t="s">
        <v>1430</v>
      </c>
      <c r="G6" s="100" t="n">
        <v>5</v>
      </c>
      <c r="H6" s="100" t="n">
        <v>30</v>
      </c>
      <c r="I6" s="100" t="n">
        <v>6</v>
      </c>
      <c r="J6" s="96" t="s">
        <v>309</v>
      </c>
      <c r="K6" s="100" t="n">
        <v>6</v>
      </c>
      <c r="L6" s="100" t="s">
        <v>115</v>
      </c>
      <c r="M6" s="100"/>
      <c r="N6" s="100"/>
      <c r="O6" s="100"/>
      <c r="P6" s="100" t="n">
        <v>6</v>
      </c>
      <c r="Q6" s="100" t="n">
        <v>10</v>
      </c>
      <c r="R6" s="100" t="n">
        <v>0</v>
      </c>
      <c r="S6" s="100" t="s">
        <v>116</v>
      </c>
      <c r="T6" s="135" t="s">
        <v>1431</v>
      </c>
      <c r="U6" s="135"/>
      <c r="V6" s="135"/>
      <c r="W6" s="135"/>
      <c r="X6" s="135"/>
      <c r="Y6" s="135"/>
      <c r="Z6" s="135"/>
      <c r="AA6" s="135"/>
    </row>
    <row r="7" customFormat="false" ht="25.3" hidden="false" customHeight="true" outlineLevel="0" collapsed="false">
      <c r="A7" s="211" t="s">
        <v>1432</v>
      </c>
      <c r="B7" s="205" t="s">
        <v>1433</v>
      </c>
      <c r="C7" s="204" t="s">
        <v>1434</v>
      </c>
      <c r="D7" s="205"/>
      <c r="E7" s="205"/>
      <c r="F7" s="205"/>
      <c r="G7" s="211" t="n">
        <v>2</v>
      </c>
      <c r="H7" s="211" t="n">
        <v>30</v>
      </c>
      <c r="I7" s="211" t="n">
        <v>6</v>
      </c>
      <c r="J7" s="205" t="s">
        <v>114</v>
      </c>
      <c r="K7" s="211" t="n">
        <v>1</v>
      </c>
      <c r="L7" s="211" t="s">
        <v>115</v>
      </c>
      <c r="M7" s="211"/>
      <c r="N7" s="211"/>
      <c r="O7" s="211"/>
      <c r="P7" s="211" t="n">
        <v>5</v>
      </c>
      <c r="Q7" s="211" t="n">
        <v>0</v>
      </c>
      <c r="R7" s="211" t="n">
        <v>0</v>
      </c>
      <c r="S7" s="211" t="s">
        <v>261</v>
      </c>
      <c r="T7" s="332" t="s">
        <v>1435</v>
      </c>
      <c r="U7" s="332"/>
      <c r="V7" s="332"/>
      <c r="W7" s="332"/>
      <c r="X7" s="332"/>
      <c r="Y7" s="332"/>
      <c r="Z7" s="332"/>
      <c r="AA7" s="332"/>
    </row>
    <row r="8" customFormat="false" ht="13.8" hidden="false" customHeight="false" outlineLevel="0" collapsed="false">
      <c r="A8" s="100" t="s">
        <v>1436</v>
      </c>
      <c r="B8" s="96" t="s">
        <v>125</v>
      </c>
      <c r="C8" s="96" t="s">
        <v>126</v>
      </c>
      <c r="D8" s="96" t="s">
        <v>568</v>
      </c>
      <c r="E8" s="100" t="n">
        <f aca="false">46-17</f>
        <v>29</v>
      </c>
      <c r="F8" s="96" t="s">
        <v>164</v>
      </c>
      <c r="G8" s="100" t="n">
        <v>9</v>
      </c>
      <c r="H8" s="100" t="n">
        <v>60</v>
      </c>
      <c r="I8" s="100" t="n">
        <v>7</v>
      </c>
      <c r="J8" s="96" t="s">
        <v>313</v>
      </c>
      <c r="K8" s="100" t="n">
        <v>8</v>
      </c>
      <c r="L8" s="100" t="s">
        <v>115</v>
      </c>
      <c r="M8" s="100"/>
      <c r="N8" s="100"/>
      <c r="O8" s="100"/>
      <c r="P8" s="100" t="n">
        <v>8</v>
      </c>
      <c r="Q8" s="100" t="n">
        <v>70</v>
      </c>
      <c r="R8" s="100" t="n">
        <v>0</v>
      </c>
      <c r="S8" s="100" t="s">
        <v>116</v>
      </c>
      <c r="T8" s="130"/>
      <c r="U8" s="130"/>
      <c r="V8" s="130"/>
      <c r="W8" s="130"/>
      <c r="X8" s="130"/>
      <c r="Y8" s="130"/>
      <c r="Z8" s="130"/>
      <c r="AA8" s="130"/>
    </row>
    <row r="9" customFormat="false" ht="13.8" hidden="false" customHeight="false" outlineLevel="0" collapsed="false">
      <c r="A9" s="211" t="s">
        <v>1437</v>
      </c>
      <c r="B9" s="205"/>
      <c r="C9" s="205" t="s">
        <v>1438</v>
      </c>
      <c r="D9" s="211"/>
      <c r="E9" s="211"/>
      <c r="F9" s="211"/>
      <c r="G9" s="211" t="n">
        <v>6</v>
      </c>
      <c r="H9" s="211" t="n">
        <v>60</v>
      </c>
      <c r="I9" s="211" t="n">
        <v>6</v>
      </c>
      <c r="J9" s="205" t="s">
        <v>158</v>
      </c>
      <c r="K9" s="211" t="n">
        <v>4</v>
      </c>
      <c r="L9" s="211" t="s">
        <v>115</v>
      </c>
      <c r="M9" s="211"/>
      <c r="N9" s="211"/>
      <c r="O9" s="211"/>
      <c r="P9" s="211" t="n">
        <v>6</v>
      </c>
      <c r="Q9" s="211" t="n">
        <v>40</v>
      </c>
      <c r="R9" s="211" t="n">
        <v>0</v>
      </c>
      <c r="S9" s="211" t="s">
        <v>116</v>
      </c>
      <c r="T9" s="206"/>
      <c r="U9" s="206"/>
      <c r="V9" s="206"/>
      <c r="W9" s="206"/>
      <c r="X9" s="206"/>
      <c r="Y9" s="206"/>
      <c r="Z9" s="206"/>
      <c r="AA9" s="206"/>
    </row>
    <row r="10" customFormat="false" ht="14.05" hidden="false" customHeight="true" outlineLevel="0" collapsed="false">
      <c r="A10" s="171" t="s">
        <v>301</v>
      </c>
      <c r="B10" s="96" t="s">
        <v>179</v>
      </c>
      <c r="C10" s="134" t="s">
        <v>1439</v>
      </c>
      <c r="D10" s="134" t="s">
        <v>135</v>
      </c>
      <c r="E10" s="100"/>
      <c r="F10" s="134" t="s">
        <v>291</v>
      </c>
      <c r="G10" s="100" t="n">
        <v>3</v>
      </c>
      <c r="H10" s="100" t="n">
        <v>30</v>
      </c>
      <c r="I10" s="100" t="n">
        <v>4.75</v>
      </c>
      <c r="J10" s="96" t="s">
        <v>114</v>
      </c>
      <c r="K10" s="100" t="n">
        <v>6</v>
      </c>
      <c r="L10" s="100" t="s">
        <v>115</v>
      </c>
      <c r="M10" s="100"/>
      <c r="N10" s="100"/>
      <c r="O10" s="100"/>
      <c r="P10" s="100" t="n">
        <v>6</v>
      </c>
      <c r="Q10" s="100" t="n">
        <v>10</v>
      </c>
      <c r="R10" s="100" t="n">
        <v>0</v>
      </c>
      <c r="S10" s="100" t="s">
        <v>116</v>
      </c>
      <c r="T10" s="135" t="s">
        <v>1440</v>
      </c>
      <c r="U10" s="135"/>
      <c r="V10" s="135"/>
      <c r="W10" s="135"/>
      <c r="X10" s="135"/>
      <c r="Y10" s="135"/>
      <c r="Z10" s="135"/>
      <c r="AA10" s="135"/>
    </row>
    <row r="11" customFormat="false" ht="26.5" hidden="false" customHeight="true" outlineLevel="0" collapsed="false">
      <c r="A11" s="331" t="s">
        <v>1441</v>
      </c>
      <c r="B11" s="205"/>
      <c r="C11" s="204" t="s">
        <v>1442</v>
      </c>
      <c r="E11" s="211"/>
      <c r="G11" s="211" t="s">
        <v>1443</v>
      </c>
      <c r="H11" s="211" t="n">
        <v>60</v>
      </c>
      <c r="I11" s="211" t="n">
        <v>4</v>
      </c>
      <c r="J11" s="205" t="s">
        <v>153</v>
      </c>
      <c r="K11" s="211" t="n">
        <v>1</v>
      </c>
      <c r="L11" s="211" t="s">
        <v>143</v>
      </c>
      <c r="M11" s="211"/>
      <c r="N11" s="211"/>
      <c r="O11" s="211"/>
      <c r="P11" s="211" t="n">
        <v>6</v>
      </c>
      <c r="Q11" s="211" t="n">
        <v>10</v>
      </c>
      <c r="R11" s="211" t="n">
        <v>3</v>
      </c>
      <c r="S11" s="211" t="s">
        <v>116</v>
      </c>
      <c r="T11" s="214" t="s">
        <v>1444</v>
      </c>
      <c r="U11" s="214"/>
      <c r="V11" s="214"/>
      <c r="W11" s="214"/>
      <c r="X11" s="214"/>
      <c r="Y11" s="214"/>
      <c r="Z11" s="214"/>
      <c r="AA11" s="214"/>
    </row>
    <row r="12" customFormat="false" ht="13.8" hidden="false" customHeight="false" outlineLevel="0" collapsed="false">
      <c r="A12" s="100" t="s">
        <v>305</v>
      </c>
      <c r="B12" s="96" t="s">
        <v>179</v>
      </c>
      <c r="C12" s="96" t="s">
        <v>200</v>
      </c>
      <c r="D12" s="96" t="n">
        <f aca="false">E12/3*2</f>
        <v>12</v>
      </c>
      <c r="E12" s="96" t="n">
        <f aca="false">37-19</f>
        <v>18</v>
      </c>
      <c r="F12" s="96" t="s">
        <v>211</v>
      </c>
      <c r="G12" s="100" t="n">
        <v>2</v>
      </c>
      <c r="H12" s="100" t="n">
        <v>70</v>
      </c>
      <c r="I12" s="100" t="n">
        <v>7</v>
      </c>
      <c r="J12" s="96" t="s">
        <v>114</v>
      </c>
      <c r="K12" s="100" t="n">
        <v>1</v>
      </c>
      <c r="L12" s="100" t="s">
        <v>115</v>
      </c>
      <c r="M12" s="100"/>
      <c r="N12" s="100"/>
      <c r="O12" s="100"/>
      <c r="P12" s="100" t="n">
        <v>5</v>
      </c>
      <c r="Q12" s="100" t="n">
        <v>0</v>
      </c>
      <c r="R12" s="100" t="n">
        <v>9</v>
      </c>
      <c r="S12" s="100" t="s">
        <v>116</v>
      </c>
      <c r="T12" s="130"/>
      <c r="U12" s="130"/>
      <c r="V12" s="130"/>
      <c r="W12" s="130"/>
      <c r="X12" s="130"/>
      <c r="Y12" s="130"/>
      <c r="Z12" s="130"/>
      <c r="AA12" s="130"/>
    </row>
    <row r="13" customFormat="false" ht="13.8" hidden="false" customHeight="false" outlineLevel="0" collapsed="false">
      <c r="A13" s="211" t="s">
        <v>311</v>
      </c>
      <c r="B13" s="205"/>
      <c r="C13" s="205" t="s">
        <v>210</v>
      </c>
      <c r="D13" s="205"/>
      <c r="E13" s="205"/>
      <c r="F13" s="205"/>
      <c r="G13" s="211" t="n">
        <v>3</v>
      </c>
      <c r="H13" s="211" t="n">
        <v>70</v>
      </c>
      <c r="I13" s="211" t="n">
        <v>7</v>
      </c>
      <c r="J13" s="205" t="s">
        <v>114</v>
      </c>
      <c r="K13" s="211" t="n">
        <v>1</v>
      </c>
      <c r="L13" s="211" t="s">
        <v>115</v>
      </c>
      <c r="M13" s="211"/>
      <c r="N13" s="211"/>
      <c r="O13" s="211"/>
      <c r="P13" s="211" t="n">
        <v>5</v>
      </c>
      <c r="Q13" s="211" t="n">
        <v>0</v>
      </c>
      <c r="R13" s="211" t="n">
        <v>9</v>
      </c>
      <c r="S13" s="211" t="s">
        <v>116</v>
      </c>
      <c r="T13" s="206"/>
      <c r="U13" s="206"/>
      <c r="V13" s="206"/>
      <c r="W13" s="206"/>
      <c r="X13" s="206"/>
      <c r="Y13" s="206"/>
      <c r="Z13" s="206"/>
      <c r="AA13" s="206"/>
    </row>
    <row r="14" customFormat="false" ht="13.8" hidden="false" customHeight="false" outlineLevel="0" collapsed="false">
      <c r="A14" s="100" t="s">
        <v>691</v>
      </c>
      <c r="B14" s="96"/>
      <c r="C14" s="96" t="s">
        <v>624</v>
      </c>
      <c r="D14" s="96"/>
      <c r="E14" s="96"/>
      <c r="F14" s="96"/>
      <c r="G14" s="100" t="n">
        <v>5</v>
      </c>
      <c r="H14" s="100" t="n">
        <v>90</v>
      </c>
      <c r="I14" s="100" t="n">
        <v>7</v>
      </c>
      <c r="J14" s="96" t="s">
        <v>128</v>
      </c>
      <c r="K14" s="100" t="n">
        <v>1</v>
      </c>
      <c r="L14" s="100" t="s">
        <v>115</v>
      </c>
      <c r="M14" s="100"/>
      <c r="N14" s="100"/>
      <c r="O14" s="100"/>
      <c r="P14" s="100" t="n">
        <v>7</v>
      </c>
      <c r="Q14" s="100" t="n">
        <v>30</v>
      </c>
      <c r="R14" s="100" t="n">
        <v>0</v>
      </c>
      <c r="S14" s="100" t="s">
        <v>116</v>
      </c>
      <c r="T14" s="130"/>
      <c r="U14" s="130"/>
      <c r="V14" s="130"/>
      <c r="W14" s="130"/>
      <c r="X14" s="130"/>
      <c r="Y14" s="130"/>
      <c r="Z14" s="130"/>
      <c r="AA14" s="130"/>
    </row>
    <row r="15" customFormat="false" ht="13.8" hidden="false" customHeight="false" outlineLevel="0" collapsed="false">
      <c r="A15" s="211" t="s">
        <v>1445</v>
      </c>
      <c r="B15" s="205" t="s">
        <v>148</v>
      </c>
      <c r="C15" s="333" t="n">
        <v>43414</v>
      </c>
      <c r="D15" s="205" t="s">
        <v>450</v>
      </c>
      <c r="E15" s="205" t="n">
        <f aca="false">38-17</f>
        <v>21</v>
      </c>
      <c r="F15" s="205" t="s">
        <v>465</v>
      </c>
      <c r="G15" s="211" t="n">
        <v>3</v>
      </c>
      <c r="H15" s="211" t="n">
        <v>361</v>
      </c>
      <c r="I15" s="211" t="n">
        <v>6</v>
      </c>
      <c r="J15" s="205" t="s">
        <v>153</v>
      </c>
      <c r="K15" s="211" t="n">
        <v>1</v>
      </c>
      <c r="L15" s="211" t="s">
        <v>115</v>
      </c>
      <c r="M15" s="211"/>
      <c r="N15" s="211"/>
      <c r="O15" s="211"/>
      <c r="P15" s="211" t="n">
        <v>4</v>
      </c>
      <c r="Q15" s="211" t="n">
        <v>0</v>
      </c>
      <c r="R15" s="211" t="n">
        <v>0</v>
      </c>
      <c r="S15" s="211" t="s">
        <v>116</v>
      </c>
      <c r="T15" s="206" t="s">
        <v>1446</v>
      </c>
      <c r="U15" s="206"/>
      <c r="V15" s="206"/>
      <c r="W15" s="206"/>
      <c r="X15" s="206"/>
      <c r="Y15" s="206"/>
      <c r="Z15" s="206"/>
      <c r="AA15" s="206"/>
    </row>
    <row r="16" customFormat="false" ht="13.8" hidden="false" customHeight="false" outlineLevel="0" collapsed="false">
      <c r="A16" s="100" t="s">
        <v>1447</v>
      </c>
      <c r="B16" s="96"/>
      <c r="C16" s="334" t="n">
        <v>43414</v>
      </c>
      <c r="D16" s="96"/>
      <c r="E16" s="96"/>
      <c r="F16" s="96" t="s">
        <v>561</v>
      </c>
      <c r="G16" s="100" t="n">
        <v>5</v>
      </c>
      <c r="H16" s="100" t="n">
        <v>100</v>
      </c>
      <c r="I16" s="100" t="n">
        <v>6</v>
      </c>
      <c r="J16" s="96" t="s">
        <v>303</v>
      </c>
      <c r="K16" s="100" t="n">
        <v>6</v>
      </c>
      <c r="L16" s="100" t="s">
        <v>115</v>
      </c>
      <c r="M16" s="100"/>
      <c r="N16" s="100"/>
      <c r="O16" s="100"/>
      <c r="P16" s="100" t="n">
        <v>6</v>
      </c>
      <c r="Q16" s="100" t="n">
        <v>0</v>
      </c>
      <c r="R16" s="100" t="n">
        <v>0</v>
      </c>
      <c r="S16" s="100" t="s">
        <v>116</v>
      </c>
      <c r="T16" s="130" t="s">
        <v>1446</v>
      </c>
      <c r="U16" s="130"/>
      <c r="V16" s="130"/>
      <c r="W16" s="130"/>
      <c r="X16" s="130"/>
      <c r="Y16" s="130"/>
      <c r="Z16" s="130"/>
      <c r="AA16" s="130"/>
    </row>
    <row r="17" customFormat="false" ht="13.8" hidden="false" customHeight="false" outlineLevel="0" collapsed="false">
      <c r="A17" s="211" t="s">
        <v>1448</v>
      </c>
      <c r="B17" s="205"/>
      <c r="C17" s="211" t="s">
        <v>214</v>
      </c>
      <c r="D17" s="205"/>
      <c r="E17" s="205"/>
      <c r="F17" s="205"/>
      <c r="G17" s="211" t="n">
        <v>3</v>
      </c>
      <c r="H17" s="211" t="n">
        <v>361</v>
      </c>
      <c r="I17" s="211" t="n">
        <v>6</v>
      </c>
      <c r="J17" s="205" t="s">
        <v>153</v>
      </c>
      <c r="K17" s="211" t="n">
        <v>1</v>
      </c>
      <c r="L17" s="211" t="s">
        <v>115</v>
      </c>
      <c r="M17" s="211"/>
      <c r="N17" s="211"/>
      <c r="O17" s="211"/>
      <c r="P17" s="211" t="n">
        <v>5</v>
      </c>
      <c r="Q17" s="211" t="n">
        <v>30</v>
      </c>
      <c r="R17" s="211" t="n">
        <v>0</v>
      </c>
      <c r="S17" s="211" t="s">
        <v>116</v>
      </c>
      <c r="T17" s="206"/>
      <c r="U17" s="206"/>
      <c r="V17" s="206"/>
      <c r="W17" s="206"/>
      <c r="X17" s="206"/>
      <c r="Y17" s="206"/>
      <c r="Z17" s="206"/>
      <c r="AA17" s="206"/>
    </row>
    <row r="18" customFormat="false" ht="13.8" hidden="false" customHeight="false" outlineLevel="0" collapsed="false">
      <c r="A18" s="100" t="s">
        <v>1449</v>
      </c>
      <c r="B18" s="96"/>
      <c r="C18" s="100" t="s">
        <v>214</v>
      </c>
      <c r="D18" s="96"/>
      <c r="E18" s="96"/>
      <c r="F18" s="96"/>
      <c r="G18" s="100" t="n">
        <v>5</v>
      </c>
      <c r="H18" s="100" t="n">
        <v>100</v>
      </c>
      <c r="I18" s="100" t="n">
        <v>6</v>
      </c>
      <c r="J18" s="96" t="s">
        <v>303</v>
      </c>
      <c r="K18" s="100" t="n">
        <v>6</v>
      </c>
      <c r="L18" s="100" t="s">
        <v>115</v>
      </c>
      <c r="M18" s="100"/>
      <c r="N18" s="100"/>
      <c r="O18" s="100"/>
      <c r="P18" s="100" t="n">
        <v>6</v>
      </c>
      <c r="Q18" s="100" t="n">
        <v>40</v>
      </c>
      <c r="R18" s="100" t="n">
        <v>0</v>
      </c>
      <c r="S18" s="100" t="s">
        <v>116</v>
      </c>
      <c r="T18" s="130"/>
      <c r="U18" s="130"/>
      <c r="V18" s="130"/>
      <c r="W18" s="130"/>
      <c r="X18" s="130"/>
      <c r="Y18" s="130"/>
      <c r="Z18" s="130"/>
      <c r="AA18" s="130"/>
    </row>
    <row r="19" customFormat="false" ht="13.8" hidden="false" customHeight="false" outlineLevel="0" collapsed="false">
      <c r="A19" s="211" t="s">
        <v>1450</v>
      </c>
      <c r="B19" s="205" t="s">
        <v>450</v>
      </c>
      <c r="C19" s="205" t="s">
        <v>1451</v>
      </c>
      <c r="D19" s="205" t="s">
        <v>170</v>
      </c>
      <c r="E19" s="204" t="n">
        <f aca="false">62-39</f>
        <v>23</v>
      </c>
      <c r="F19" s="205" t="s">
        <v>237</v>
      </c>
      <c r="G19" s="211" t="n">
        <v>2</v>
      </c>
      <c r="H19" s="211" t="n">
        <v>361</v>
      </c>
      <c r="I19" s="211" t="n">
        <v>2</v>
      </c>
      <c r="J19" s="205" t="s">
        <v>114</v>
      </c>
      <c r="K19" s="211" t="n">
        <v>1</v>
      </c>
      <c r="L19" s="211" t="s">
        <v>370</v>
      </c>
      <c r="M19" s="211"/>
      <c r="N19" s="211"/>
      <c r="O19" s="211"/>
      <c r="P19" s="211" t="n">
        <v>2</v>
      </c>
      <c r="Q19" s="211" t="n">
        <v>0</v>
      </c>
      <c r="R19" s="211" t="n">
        <v>4</v>
      </c>
      <c r="S19" s="211" t="s">
        <v>116</v>
      </c>
      <c r="T19" s="206" t="s">
        <v>547</v>
      </c>
      <c r="U19" s="206"/>
      <c r="V19" s="206"/>
      <c r="W19" s="206"/>
      <c r="X19" s="206"/>
      <c r="Y19" s="206"/>
      <c r="Z19" s="206"/>
      <c r="AA19" s="206"/>
    </row>
    <row r="20" customFormat="false" ht="13.8" hidden="false" customHeight="false" outlineLevel="0" collapsed="false">
      <c r="A20" s="100" t="s">
        <v>1452</v>
      </c>
      <c r="B20" s="96"/>
      <c r="C20" s="96" t="s">
        <v>1453</v>
      </c>
      <c r="D20" s="96"/>
      <c r="E20" s="96"/>
      <c r="F20" s="100"/>
      <c r="G20" s="100" t="n">
        <v>10</v>
      </c>
      <c r="H20" s="100" t="n">
        <v>45</v>
      </c>
      <c r="I20" s="100" t="n">
        <v>7</v>
      </c>
      <c r="J20" s="96" t="s">
        <v>462</v>
      </c>
      <c r="K20" s="100" t="n">
        <v>1</v>
      </c>
      <c r="L20" s="100" t="s">
        <v>115</v>
      </c>
      <c r="M20" s="100"/>
      <c r="N20" s="100"/>
      <c r="O20" s="100"/>
      <c r="P20" s="100" t="n">
        <v>8</v>
      </c>
      <c r="Q20" s="100" t="n">
        <v>80</v>
      </c>
      <c r="R20" s="100" t="n">
        <v>0</v>
      </c>
      <c r="S20" s="100" t="s">
        <v>116</v>
      </c>
      <c r="T20" s="173" t="s">
        <v>626</v>
      </c>
      <c r="U20" s="173"/>
      <c r="V20" s="173"/>
      <c r="W20" s="173"/>
      <c r="X20" s="173"/>
      <c r="Y20" s="173"/>
      <c r="Z20" s="173"/>
      <c r="AA20" s="173"/>
    </row>
    <row r="21" customFormat="false" ht="13.8" hidden="false" customHeight="false" outlineLevel="0" collapsed="false">
      <c r="A21" s="211" t="s">
        <v>1454</v>
      </c>
      <c r="B21" s="205" t="s">
        <v>157</v>
      </c>
      <c r="C21" s="205" t="s">
        <v>1455</v>
      </c>
      <c r="D21" s="205" t="n">
        <f aca="false">E21/3*2</f>
        <v>20</v>
      </c>
      <c r="E21" s="204" t="n">
        <f aca="false">60-30</f>
        <v>30</v>
      </c>
      <c r="F21" s="205" t="s">
        <v>222</v>
      </c>
      <c r="G21" s="211" t="n">
        <v>10</v>
      </c>
      <c r="H21" s="211" t="n">
        <v>55</v>
      </c>
      <c r="I21" s="211" t="n">
        <v>7</v>
      </c>
      <c r="J21" s="205" t="s">
        <v>203</v>
      </c>
      <c r="K21" s="335" t="n">
        <v>43862</v>
      </c>
      <c r="L21" s="211" t="s">
        <v>115</v>
      </c>
      <c r="M21" s="211"/>
      <c r="N21" s="211"/>
      <c r="O21" s="211"/>
      <c r="P21" s="211" t="n">
        <v>8</v>
      </c>
      <c r="Q21" s="211" t="n">
        <v>90</v>
      </c>
      <c r="R21" s="211" t="n">
        <v>0</v>
      </c>
      <c r="S21" s="211" t="s">
        <v>116</v>
      </c>
      <c r="T21" s="336" t="s">
        <v>626</v>
      </c>
      <c r="U21" s="336"/>
      <c r="V21" s="336"/>
      <c r="W21" s="336"/>
      <c r="X21" s="336"/>
      <c r="Y21" s="336"/>
      <c r="Z21" s="336"/>
      <c r="AA21" s="336"/>
    </row>
    <row r="22" customFormat="false" ht="13.8" hidden="false" customHeight="false" outlineLevel="0" collapsed="false">
      <c r="A22" s="100" t="s">
        <v>1456</v>
      </c>
      <c r="B22" s="96"/>
      <c r="C22" s="96" t="s">
        <v>1455</v>
      </c>
      <c r="D22" s="134"/>
      <c r="E22" s="134"/>
      <c r="F22" s="96"/>
      <c r="G22" s="100" t="n">
        <v>14</v>
      </c>
      <c r="H22" s="100" t="n">
        <v>55</v>
      </c>
      <c r="I22" s="100" t="n">
        <v>8</v>
      </c>
      <c r="J22" s="96" t="s">
        <v>294</v>
      </c>
      <c r="K22" s="337" t="n">
        <v>43987</v>
      </c>
      <c r="L22" s="100" t="s">
        <v>115</v>
      </c>
      <c r="M22" s="100"/>
      <c r="N22" s="100"/>
      <c r="O22" s="100"/>
      <c r="P22" s="100" t="n">
        <v>8</v>
      </c>
      <c r="Q22" s="100" t="n">
        <v>100</v>
      </c>
      <c r="R22" s="100" t="n">
        <v>0</v>
      </c>
      <c r="S22" s="100" t="s">
        <v>116</v>
      </c>
      <c r="T22" s="173" t="s">
        <v>626</v>
      </c>
      <c r="U22" s="173"/>
      <c r="V22" s="173"/>
      <c r="W22" s="173"/>
      <c r="X22" s="173"/>
      <c r="Y22" s="173"/>
      <c r="Z22" s="173"/>
      <c r="AA22" s="173"/>
    </row>
    <row r="23" customFormat="false" ht="13.8" hidden="false" customHeight="false" outlineLevel="0" collapsed="false">
      <c r="A23" s="211" t="s">
        <v>1457</v>
      </c>
      <c r="B23" s="205"/>
      <c r="C23" s="205" t="s">
        <v>1455</v>
      </c>
      <c r="D23" s="205"/>
      <c r="E23" s="205"/>
      <c r="F23" s="205"/>
      <c r="G23" s="211" t="n">
        <v>18</v>
      </c>
      <c r="H23" s="211" t="n">
        <v>55</v>
      </c>
      <c r="I23" s="211" t="n">
        <v>9</v>
      </c>
      <c r="J23" s="205" t="s">
        <v>177</v>
      </c>
      <c r="K23" s="211" t="n">
        <v>8</v>
      </c>
      <c r="L23" s="211" t="s">
        <v>115</v>
      </c>
      <c r="M23" s="211"/>
      <c r="N23" s="211"/>
      <c r="O23" s="211"/>
      <c r="P23" s="211" t="n">
        <v>10</v>
      </c>
      <c r="Q23" s="211" t="n">
        <v>100</v>
      </c>
      <c r="R23" s="211" t="n">
        <v>0</v>
      </c>
      <c r="S23" s="211" t="s">
        <v>116</v>
      </c>
      <c r="T23" s="336" t="s">
        <v>626</v>
      </c>
      <c r="U23" s="336"/>
      <c r="V23" s="336"/>
      <c r="W23" s="336"/>
      <c r="X23" s="336"/>
      <c r="Y23" s="336"/>
      <c r="Z23" s="336"/>
      <c r="AA23" s="336"/>
    </row>
    <row r="24" customFormat="false" ht="13.8" hidden="false" customHeight="false" outlineLevel="0" collapsed="false">
      <c r="A24" s="100" t="s">
        <v>714</v>
      </c>
      <c r="B24" s="96" t="s">
        <v>146</v>
      </c>
      <c r="C24" s="96" t="s">
        <v>147</v>
      </c>
      <c r="D24" s="96" t="n">
        <f aca="false">E24/3*2</f>
        <v>24</v>
      </c>
      <c r="E24" s="134" t="n">
        <f aca="false">49-13</f>
        <v>36</v>
      </c>
      <c r="F24" s="96" t="s">
        <v>196</v>
      </c>
      <c r="G24" s="100" t="n">
        <v>11</v>
      </c>
      <c r="H24" s="100" t="n">
        <v>50</v>
      </c>
      <c r="I24" s="100" t="n">
        <v>7</v>
      </c>
      <c r="J24" s="96" t="s">
        <v>203</v>
      </c>
      <c r="K24" s="100" t="n">
        <v>2</v>
      </c>
      <c r="L24" s="100" t="s">
        <v>115</v>
      </c>
      <c r="M24" s="100"/>
      <c r="N24" s="100"/>
      <c r="O24" s="100"/>
      <c r="P24" s="100" t="n">
        <v>7</v>
      </c>
      <c r="Q24" s="100" t="n">
        <v>70</v>
      </c>
      <c r="R24" s="100" t="n">
        <v>4</v>
      </c>
      <c r="S24" s="100" t="s">
        <v>116</v>
      </c>
      <c r="T24" s="173" t="s">
        <v>626</v>
      </c>
      <c r="U24" s="173"/>
      <c r="V24" s="173"/>
      <c r="W24" s="173"/>
      <c r="X24" s="173"/>
      <c r="Y24" s="173"/>
      <c r="Z24" s="173"/>
      <c r="AA24" s="173"/>
    </row>
    <row r="25" customFormat="false" ht="13.8" hidden="false" customHeight="false" outlineLevel="0" collapsed="false">
      <c r="A25" s="100" t="s">
        <v>193</v>
      </c>
      <c r="B25" s="96" t="s">
        <v>179</v>
      </c>
      <c r="C25" s="96" t="s">
        <v>1458</v>
      </c>
      <c r="D25" s="96" t="n">
        <f aca="false">E25/3*2</f>
        <v>10</v>
      </c>
      <c r="E25" s="96" t="n">
        <f aca="false">36-21</f>
        <v>15</v>
      </c>
      <c r="F25" s="96" t="s">
        <v>247</v>
      </c>
      <c r="G25" s="100" t="n">
        <v>2</v>
      </c>
      <c r="H25" s="100" t="n">
        <v>300</v>
      </c>
      <c r="I25" s="100" t="n">
        <v>3</v>
      </c>
      <c r="J25" s="96" t="s">
        <v>309</v>
      </c>
      <c r="K25" s="100" t="n">
        <v>2</v>
      </c>
      <c r="L25" s="100" t="s">
        <v>115</v>
      </c>
      <c r="M25" s="100" t="s">
        <v>485</v>
      </c>
      <c r="N25" s="100" t="n">
        <v>8</v>
      </c>
      <c r="O25" s="100"/>
      <c r="P25" s="100" t="n">
        <v>4</v>
      </c>
      <c r="Q25" s="100" t="n">
        <v>10</v>
      </c>
      <c r="R25" s="100" t="n">
        <v>4</v>
      </c>
      <c r="S25" s="100" t="s">
        <v>116</v>
      </c>
      <c r="T25" s="173"/>
      <c r="U25" s="173"/>
      <c r="V25" s="173"/>
      <c r="W25" s="173"/>
      <c r="X25" s="173"/>
      <c r="Y25" s="173"/>
    </row>
    <row r="26" customFormat="false" ht="13.8" hidden="false" customHeight="false" outlineLevel="0" collapsed="false">
      <c r="A26" s="211" t="s">
        <v>206</v>
      </c>
      <c r="B26" s="205" t="s">
        <v>195</v>
      </c>
      <c r="C26" s="205" t="s">
        <v>130</v>
      </c>
      <c r="D26" s="205" t="s">
        <v>195</v>
      </c>
      <c r="E26" s="205" t="n">
        <f aca="false">34-16</f>
        <v>18</v>
      </c>
      <c r="F26" s="205" t="s">
        <v>352</v>
      </c>
      <c r="G26" s="211" t="n">
        <v>6</v>
      </c>
      <c r="H26" s="211" t="n">
        <v>55</v>
      </c>
      <c r="I26" s="211" t="n">
        <v>4</v>
      </c>
      <c r="J26" s="205" t="s">
        <v>303</v>
      </c>
      <c r="K26" s="211" t="n">
        <v>3</v>
      </c>
      <c r="L26" s="211" t="s">
        <v>115</v>
      </c>
      <c r="M26" s="211" t="n">
        <v>8</v>
      </c>
      <c r="N26" s="211" t="n">
        <v>12</v>
      </c>
      <c r="O26" s="211"/>
      <c r="P26" s="211" t="n">
        <v>5</v>
      </c>
      <c r="Q26" s="211" t="n">
        <v>25</v>
      </c>
      <c r="R26" s="211" t="n">
        <v>6</v>
      </c>
      <c r="S26" s="211" t="s">
        <v>116</v>
      </c>
      <c r="T26" s="336"/>
      <c r="U26" s="336"/>
      <c r="V26" s="336"/>
      <c r="W26" s="336"/>
      <c r="X26" s="336"/>
      <c r="Y26" s="336"/>
    </row>
    <row r="27" customFormat="false" ht="13.8" hidden="false" customHeight="false" outlineLevel="0" collapsed="false">
      <c r="A27" s="100" t="s">
        <v>199</v>
      </c>
      <c r="B27" s="96"/>
      <c r="C27" s="96" t="s">
        <v>130</v>
      </c>
      <c r="D27" s="96"/>
      <c r="E27" s="96"/>
      <c r="F27" s="100"/>
      <c r="G27" s="100" t="n">
        <v>8</v>
      </c>
      <c r="H27" s="100" t="n">
        <v>40</v>
      </c>
      <c r="I27" s="100" t="n">
        <v>6</v>
      </c>
      <c r="J27" s="96" t="s">
        <v>222</v>
      </c>
      <c r="K27" s="100" t="n">
        <v>2</v>
      </c>
      <c r="L27" s="100" t="s">
        <v>115</v>
      </c>
      <c r="M27" s="100"/>
      <c r="N27" s="100"/>
      <c r="O27" s="100"/>
      <c r="P27" s="100" t="n">
        <v>10</v>
      </c>
      <c r="Q27" s="100" t="n">
        <v>50</v>
      </c>
      <c r="R27" s="100" t="n">
        <v>0</v>
      </c>
      <c r="S27" s="100" t="s">
        <v>116</v>
      </c>
      <c r="T27" s="173"/>
      <c r="U27" s="173"/>
      <c r="V27" s="173"/>
      <c r="W27" s="173"/>
      <c r="X27" s="173"/>
      <c r="Y27" s="173"/>
    </row>
    <row r="28" customFormat="false" ht="37.3" hidden="false" customHeight="true" outlineLevel="0" collapsed="false">
      <c r="A28" s="211" t="s">
        <v>1459</v>
      </c>
      <c r="B28" s="205" t="s">
        <v>170</v>
      </c>
      <c r="C28" s="205" t="s">
        <v>359</v>
      </c>
      <c r="D28" s="205" t="s">
        <v>309</v>
      </c>
      <c r="E28" s="205" t="n">
        <f aca="false">49-19</f>
        <v>30</v>
      </c>
      <c r="F28" s="205" t="s">
        <v>196</v>
      </c>
      <c r="G28" s="211" t="n">
        <v>5</v>
      </c>
      <c r="H28" s="211" t="n">
        <v>135</v>
      </c>
      <c r="I28" s="211" t="n">
        <v>5</v>
      </c>
      <c r="J28" s="205" t="s">
        <v>135</v>
      </c>
      <c r="K28" s="211" t="n">
        <v>3</v>
      </c>
      <c r="L28" s="211" t="s">
        <v>115</v>
      </c>
      <c r="M28" s="211" t="n">
        <v>7</v>
      </c>
      <c r="N28" s="211" t="n">
        <v>11</v>
      </c>
      <c r="O28" s="211"/>
      <c r="P28" s="211" t="n">
        <v>5</v>
      </c>
      <c r="Q28" s="211" t="n">
        <v>30</v>
      </c>
      <c r="R28" s="211" t="n">
        <v>0</v>
      </c>
      <c r="S28" s="211" t="s">
        <v>116</v>
      </c>
      <c r="T28" s="332" t="s">
        <v>1460</v>
      </c>
      <c r="U28" s="332"/>
      <c r="V28" s="332"/>
      <c r="W28" s="332"/>
      <c r="X28" s="332"/>
      <c r="Y28" s="332"/>
    </row>
    <row r="29" customFormat="false" ht="13.8" hidden="false" customHeight="false" outlineLevel="0" collapsed="false">
      <c r="A29" s="100" t="s">
        <v>1461</v>
      </c>
      <c r="B29" s="96"/>
      <c r="C29" s="96" t="s">
        <v>359</v>
      </c>
      <c r="D29" s="96"/>
      <c r="E29" s="96"/>
      <c r="F29" s="96"/>
      <c r="G29" s="100" t="n">
        <v>5</v>
      </c>
      <c r="H29" s="100" t="n">
        <v>135</v>
      </c>
      <c r="I29" s="100" t="n">
        <v>5</v>
      </c>
      <c r="J29" s="96" t="s">
        <v>128</v>
      </c>
      <c r="K29" s="100" t="n">
        <v>4</v>
      </c>
      <c r="L29" s="100" t="s">
        <v>115</v>
      </c>
      <c r="M29" s="100"/>
      <c r="N29" s="100"/>
      <c r="O29" s="100"/>
      <c r="P29" s="100" t="n">
        <v>5</v>
      </c>
      <c r="Q29" s="100" t="n">
        <v>30</v>
      </c>
      <c r="R29" s="100" t="n">
        <v>0</v>
      </c>
      <c r="S29" s="100" t="s">
        <v>116</v>
      </c>
      <c r="T29" s="173" t="s">
        <v>626</v>
      </c>
      <c r="U29" s="173"/>
      <c r="V29" s="173"/>
      <c r="W29" s="173"/>
      <c r="X29" s="173"/>
      <c r="Y29" s="173"/>
    </row>
    <row r="30" customFormat="false" ht="13.8" hidden="false" customHeight="false" outlineLevel="0" collapsed="false">
      <c r="A30" s="211" t="s">
        <v>1462</v>
      </c>
      <c r="B30" s="205"/>
      <c r="C30" s="205" t="s">
        <v>624</v>
      </c>
      <c r="D30" s="205"/>
      <c r="E30" s="205"/>
      <c r="F30" s="205"/>
      <c r="G30" s="211" t="n">
        <v>5</v>
      </c>
      <c r="H30" s="211" t="n">
        <v>135</v>
      </c>
      <c r="I30" s="211" t="n">
        <v>5</v>
      </c>
      <c r="J30" s="205" t="s">
        <v>303</v>
      </c>
      <c r="K30" s="211" t="n">
        <v>5</v>
      </c>
      <c r="L30" s="211" t="s">
        <v>115</v>
      </c>
      <c r="M30" s="211"/>
      <c r="N30" s="211"/>
      <c r="O30" s="211"/>
      <c r="P30" s="211" t="n">
        <v>5</v>
      </c>
      <c r="Q30" s="211" t="n">
        <v>30</v>
      </c>
      <c r="R30" s="211" t="n">
        <v>0</v>
      </c>
      <c r="S30" s="211" t="s">
        <v>116</v>
      </c>
      <c r="T30" s="336" t="s">
        <v>626</v>
      </c>
      <c r="U30" s="336"/>
      <c r="V30" s="336"/>
      <c r="W30" s="336"/>
      <c r="X30" s="336"/>
      <c r="Y30" s="336"/>
    </row>
    <row r="31" customFormat="false" ht="13.8" hidden="false" customHeight="true" outlineLevel="0" collapsed="false">
      <c r="A31" s="100" t="s">
        <v>1463</v>
      </c>
      <c r="B31" s="96"/>
      <c r="C31" s="96" t="s">
        <v>182</v>
      </c>
      <c r="D31" s="96"/>
      <c r="E31" s="96"/>
      <c r="F31" s="96"/>
      <c r="G31" s="100" t="n">
        <v>6</v>
      </c>
      <c r="H31" s="100" t="n">
        <v>135</v>
      </c>
      <c r="I31" s="100" t="n">
        <v>5</v>
      </c>
      <c r="J31" s="96" t="s">
        <v>222</v>
      </c>
      <c r="K31" s="100" t="n">
        <v>6</v>
      </c>
      <c r="L31" s="100" t="s">
        <v>115</v>
      </c>
      <c r="M31" s="100"/>
      <c r="N31" s="100"/>
      <c r="O31" s="100"/>
      <c r="P31" s="100" t="n">
        <v>5</v>
      </c>
      <c r="Q31" s="100" t="n">
        <v>50</v>
      </c>
      <c r="R31" s="100" t="n">
        <v>0</v>
      </c>
      <c r="S31" s="100" t="s">
        <v>116</v>
      </c>
      <c r="T31" s="165" t="s">
        <v>626</v>
      </c>
      <c r="U31" s="165"/>
      <c r="V31" s="165"/>
      <c r="W31" s="165"/>
      <c r="X31" s="165"/>
      <c r="Y31" s="165"/>
    </row>
    <row r="32" customFormat="false" ht="13.8" hidden="false" customHeight="true" outlineLevel="0" collapsed="false">
      <c r="A32" s="211" t="s">
        <v>1464</v>
      </c>
      <c r="B32" s="205"/>
      <c r="C32" s="205" t="s">
        <v>182</v>
      </c>
      <c r="D32" s="205"/>
      <c r="E32" s="205"/>
      <c r="F32" s="205"/>
      <c r="G32" s="211" t="n">
        <v>7</v>
      </c>
      <c r="H32" s="211" t="n">
        <v>135</v>
      </c>
      <c r="I32" s="211" t="n">
        <v>5</v>
      </c>
      <c r="J32" s="205" t="s">
        <v>149</v>
      </c>
      <c r="K32" s="211" t="n">
        <v>7</v>
      </c>
      <c r="L32" s="211" t="s">
        <v>115</v>
      </c>
      <c r="M32" s="211"/>
      <c r="N32" s="211"/>
      <c r="O32" s="211"/>
      <c r="P32" s="211" t="n">
        <v>5</v>
      </c>
      <c r="Q32" s="211" t="n">
        <v>70</v>
      </c>
      <c r="R32" s="211" t="n">
        <v>0</v>
      </c>
      <c r="S32" s="211" t="s">
        <v>116</v>
      </c>
      <c r="T32" s="332" t="s">
        <v>626</v>
      </c>
      <c r="U32" s="332"/>
      <c r="V32" s="332"/>
      <c r="W32" s="332"/>
      <c r="X32" s="332"/>
      <c r="Y32" s="332"/>
    </row>
    <row r="33" customFormat="false" ht="13.8" hidden="false" customHeight="true" outlineLevel="0" collapsed="false">
      <c r="A33" s="100" t="s">
        <v>1465</v>
      </c>
      <c r="B33" s="96"/>
      <c r="C33" s="96" t="s">
        <v>182</v>
      </c>
      <c r="D33" s="96"/>
      <c r="E33" s="96"/>
      <c r="F33" s="100"/>
      <c r="G33" s="100" t="n">
        <v>16</v>
      </c>
      <c r="H33" s="100" t="n">
        <v>148</v>
      </c>
      <c r="I33" s="100" t="n">
        <v>5</v>
      </c>
      <c r="J33" s="96" t="s">
        <v>203</v>
      </c>
      <c r="K33" s="100" t="n">
        <v>8</v>
      </c>
      <c r="L33" s="100" t="s">
        <v>115</v>
      </c>
      <c r="M33" s="100"/>
      <c r="N33" s="100"/>
      <c r="O33" s="100"/>
      <c r="P33" s="100" t="n">
        <v>12</v>
      </c>
      <c r="Q33" s="100" t="n">
        <v>90</v>
      </c>
      <c r="R33" s="100" t="n">
        <v>0</v>
      </c>
      <c r="S33" s="100" t="s">
        <v>116</v>
      </c>
      <c r="T33" s="165" t="s">
        <v>626</v>
      </c>
      <c r="U33" s="165"/>
      <c r="V33" s="165"/>
      <c r="W33" s="165"/>
      <c r="X33" s="165"/>
      <c r="Y33" s="165"/>
    </row>
    <row r="34" customFormat="false" ht="109.6" hidden="false" customHeight="true" outlineLevel="0" collapsed="false">
      <c r="A34" s="211" t="s">
        <v>1466</v>
      </c>
      <c r="B34" s="205"/>
      <c r="C34" s="204" t="s">
        <v>1467</v>
      </c>
      <c r="D34" s="205" t="s">
        <v>300</v>
      </c>
      <c r="E34" s="204" t="s">
        <v>1468</v>
      </c>
      <c r="F34" s="205"/>
      <c r="G34" s="211"/>
      <c r="H34" s="211"/>
      <c r="I34" s="211"/>
      <c r="J34" s="205"/>
      <c r="K34" s="211"/>
      <c r="L34" s="211"/>
      <c r="M34" s="211"/>
      <c r="N34" s="211"/>
      <c r="O34" s="211"/>
      <c r="P34" s="211"/>
      <c r="Q34" s="211"/>
      <c r="R34" s="211"/>
      <c r="S34" s="211"/>
      <c r="T34" s="332" t="s">
        <v>1469</v>
      </c>
      <c r="U34" s="332"/>
      <c r="V34" s="332"/>
      <c r="W34" s="332"/>
      <c r="X34" s="332"/>
      <c r="Y34" s="332"/>
    </row>
    <row r="35" customFormat="false" ht="13.8" hidden="false" customHeight="false" outlineLevel="0" collapsed="false">
      <c r="A35" s="100" t="s">
        <v>627</v>
      </c>
      <c r="B35" s="96" t="s">
        <v>125</v>
      </c>
      <c r="C35" s="96" t="s">
        <v>126</v>
      </c>
      <c r="D35" s="96" t="s">
        <v>170</v>
      </c>
      <c r="E35" s="96" t="n">
        <f aca="false">40-17</f>
        <v>23</v>
      </c>
      <c r="F35" s="96" t="s">
        <v>273</v>
      </c>
      <c r="G35" s="100" t="n">
        <v>3</v>
      </c>
      <c r="H35" s="100" t="n">
        <v>82</v>
      </c>
      <c r="I35" s="100" t="n">
        <v>2</v>
      </c>
      <c r="J35" s="96" t="s">
        <v>114</v>
      </c>
      <c r="K35" s="100" t="n">
        <v>2</v>
      </c>
      <c r="L35" s="100" t="s">
        <v>1470</v>
      </c>
      <c r="M35" s="100" t="n">
        <v>8</v>
      </c>
      <c r="N35" s="100" t="n">
        <v>12</v>
      </c>
      <c r="O35" s="100"/>
      <c r="P35" s="100" t="n">
        <v>4</v>
      </c>
      <c r="Q35" s="100" t="n">
        <v>0</v>
      </c>
      <c r="R35" s="100" t="n">
        <v>0</v>
      </c>
      <c r="S35" s="100" t="s">
        <v>116</v>
      </c>
      <c r="T35" s="173"/>
      <c r="U35" s="173"/>
      <c r="V35" s="173"/>
      <c r="W35" s="173"/>
      <c r="X35" s="173"/>
      <c r="Y35" s="173"/>
    </row>
    <row r="36" customFormat="false" ht="13.8" hidden="false" customHeight="false" outlineLevel="0" collapsed="false">
      <c r="A36" s="211" t="s">
        <v>1297</v>
      </c>
      <c r="B36" s="205"/>
      <c r="C36" s="205" t="s">
        <v>130</v>
      </c>
      <c r="D36" s="205"/>
      <c r="E36" s="205"/>
      <c r="F36" s="205"/>
      <c r="G36" s="211" t="n">
        <v>5</v>
      </c>
      <c r="H36" s="211" t="n">
        <v>75</v>
      </c>
      <c r="I36" s="211" t="n">
        <v>8</v>
      </c>
      <c r="J36" s="205" t="s">
        <v>149</v>
      </c>
      <c r="K36" s="211" t="n">
        <v>5</v>
      </c>
      <c r="L36" s="211" t="s">
        <v>208</v>
      </c>
      <c r="M36" s="211"/>
      <c r="N36" s="211"/>
      <c r="O36" s="211"/>
      <c r="P36" s="211" t="n">
        <v>6</v>
      </c>
      <c r="Q36" s="211" t="n">
        <v>50</v>
      </c>
      <c r="R36" s="211" t="n">
        <v>6</v>
      </c>
      <c r="S36" s="211" t="s">
        <v>116</v>
      </c>
      <c r="T36" s="336" t="s">
        <v>713</v>
      </c>
      <c r="U36" s="336"/>
      <c r="V36" s="336"/>
      <c r="W36" s="336"/>
      <c r="X36" s="336"/>
      <c r="Y36" s="336"/>
    </row>
    <row r="37" customFormat="false" ht="13.8" hidden="false" customHeight="true" outlineLevel="0" collapsed="false">
      <c r="A37" s="100" t="s">
        <v>1471</v>
      </c>
      <c r="B37" s="96" t="s">
        <v>179</v>
      </c>
      <c r="C37" s="96" t="s">
        <v>306</v>
      </c>
      <c r="D37" s="96" t="n">
        <f aca="false">E37/3*2</f>
        <v>10</v>
      </c>
      <c r="E37" s="96" t="n">
        <f aca="false">40-25</f>
        <v>15</v>
      </c>
      <c r="F37" s="100" t="n">
        <v>40</v>
      </c>
      <c r="G37" s="100" t="n">
        <v>10</v>
      </c>
      <c r="H37" s="100" t="n">
        <v>280</v>
      </c>
      <c r="I37" s="100" t="n">
        <v>6</v>
      </c>
      <c r="J37" s="96" t="s">
        <v>340</v>
      </c>
      <c r="K37" s="100" t="n">
        <v>8</v>
      </c>
      <c r="L37" s="100" t="s">
        <v>115</v>
      </c>
      <c r="M37" s="100" t="s">
        <v>485</v>
      </c>
      <c r="N37" s="100" t="n">
        <v>9</v>
      </c>
      <c r="O37" s="100"/>
      <c r="P37" s="100" t="n">
        <v>6</v>
      </c>
      <c r="Q37" s="100" t="n">
        <v>50</v>
      </c>
      <c r="R37" s="100" t="n">
        <v>0</v>
      </c>
      <c r="S37" s="100" t="s">
        <v>116</v>
      </c>
      <c r="T37" s="165" t="s">
        <v>1472</v>
      </c>
      <c r="U37" s="165"/>
      <c r="V37" s="165"/>
      <c r="W37" s="165"/>
      <c r="X37" s="165"/>
      <c r="Y37" s="165"/>
    </row>
    <row r="38" customFormat="false" ht="13.8" hidden="false" customHeight="false" outlineLevel="0" collapsed="false">
      <c r="A38" s="211" t="s">
        <v>1473</v>
      </c>
      <c r="B38" s="205"/>
      <c r="C38" s="205" t="s">
        <v>1474</v>
      </c>
      <c r="G38" s="211" t="n">
        <v>7</v>
      </c>
      <c r="H38" s="211" t="n">
        <v>361</v>
      </c>
      <c r="I38" s="211" t="n">
        <v>6</v>
      </c>
      <c r="J38" s="205" t="s">
        <v>414</v>
      </c>
      <c r="K38" s="211" t="n">
        <v>3</v>
      </c>
      <c r="L38" s="211" t="s">
        <v>115</v>
      </c>
      <c r="M38" s="211"/>
      <c r="N38" s="211"/>
      <c r="O38" s="211"/>
      <c r="P38" s="211" t="n">
        <v>6</v>
      </c>
      <c r="Q38" s="211" t="n">
        <v>50</v>
      </c>
      <c r="R38" s="211" t="n">
        <v>0</v>
      </c>
      <c r="S38" s="211" t="s">
        <v>116</v>
      </c>
      <c r="T38" s="336"/>
      <c r="U38" s="336"/>
      <c r="V38" s="336"/>
      <c r="W38" s="336"/>
      <c r="X38" s="336"/>
      <c r="Y38" s="336"/>
    </row>
    <row r="39" customFormat="false" ht="25.3" hidden="false" customHeight="true" outlineLevel="0" collapsed="false">
      <c r="A39" s="100" t="s">
        <v>1475</v>
      </c>
      <c r="B39" s="96" t="s">
        <v>148</v>
      </c>
      <c r="C39" s="96" t="s">
        <v>980</v>
      </c>
      <c r="D39" s="96" t="s">
        <v>135</v>
      </c>
      <c r="E39" s="96"/>
      <c r="F39" s="96" t="s">
        <v>128</v>
      </c>
      <c r="G39" s="100" t="n">
        <v>6</v>
      </c>
      <c r="H39" s="100" t="n">
        <v>60</v>
      </c>
      <c r="I39" s="100" t="n">
        <v>4</v>
      </c>
      <c r="J39" s="96" t="s">
        <v>153</v>
      </c>
      <c r="K39" s="100" t="n">
        <v>2</v>
      </c>
      <c r="L39" s="100" t="s">
        <v>143</v>
      </c>
      <c r="M39" s="100"/>
      <c r="N39" s="100"/>
      <c r="O39" s="100" t="s">
        <v>1476</v>
      </c>
      <c r="P39" s="100" t="n">
        <v>6</v>
      </c>
      <c r="Q39" s="100" t="n">
        <v>10</v>
      </c>
      <c r="R39" s="100" t="n">
        <v>3</v>
      </c>
      <c r="S39" s="100" t="s">
        <v>116</v>
      </c>
      <c r="T39" s="165" t="s">
        <v>1477</v>
      </c>
      <c r="U39" s="165"/>
      <c r="V39" s="165"/>
      <c r="W39" s="165"/>
      <c r="X39" s="165"/>
      <c r="Y39" s="165"/>
      <c r="Z39" s="165"/>
      <c r="AA39" s="165"/>
    </row>
    <row r="40" customFormat="false" ht="14.05" hidden="false" customHeight="true" outlineLevel="0" collapsed="false">
      <c r="A40" s="211" t="s">
        <v>1478</v>
      </c>
      <c r="B40" s="205" t="s">
        <v>1479</v>
      </c>
      <c r="C40" s="205" t="s">
        <v>1480</v>
      </c>
      <c r="D40" s="205"/>
      <c r="E40" s="205"/>
      <c r="F40" s="205"/>
      <c r="G40" s="211" t="n">
        <v>1</v>
      </c>
      <c r="H40" s="211" t="n">
        <v>60</v>
      </c>
      <c r="I40" s="211" t="n">
        <v>4</v>
      </c>
      <c r="J40" s="205" t="s">
        <v>309</v>
      </c>
      <c r="K40" s="211" t="n">
        <v>2</v>
      </c>
      <c r="L40" s="211" t="s">
        <v>204</v>
      </c>
      <c r="M40" s="211"/>
      <c r="N40" s="211"/>
      <c r="O40" s="211"/>
      <c r="P40" s="211" t="n">
        <v>3</v>
      </c>
      <c r="Q40" s="211" t="n">
        <v>0</v>
      </c>
      <c r="R40" s="211" t="n">
        <v>3</v>
      </c>
      <c r="S40" s="211" t="s">
        <v>116</v>
      </c>
      <c r="T40" s="214" t="s">
        <v>1481</v>
      </c>
      <c r="U40" s="214"/>
      <c r="V40" s="214"/>
      <c r="W40" s="214"/>
      <c r="X40" s="214"/>
      <c r="Y40" s="214"/>
      <c r="Z40" s="214"/>
      <c r="AA40" s="214"/>
    </row>
    <row r="41" customFormat="false" ht="89.75" hidden="false" customHeight="true" outlineLevel="0" collapsed="false">
      <c r="A41" s="100" t="s">
        <v>1482</v>
      </c>
      <c r="B41" s="96"/>
      <c r="C41" s="134" t="s">
        <v>1483</v>
      </c>
      <c r="D41" s="96"/>
      <c r="E41" s="96"/>
      <c r="F41" s="96"/>
      <c r="G41" s="100"/>
      <c r="H41" s="100"/>
      <c r="I41" s="100"/>
      <c r="J41" s="96"/>
      <c r="K41" s="100"/>
      <c r="L41" s="100"/>
      <c r="M41" s="100"/>
      <c r="N41" s="100"/>
      <c r="O41" s="100"/>
      <c r="P41" s="100"/>
      <c r="Q41" s="100"/>
      <c r="R41" s="100"/>
      <c r="S41" s="100"/>
      <c r="T41" s="135" t="s">
        <v>1484</v>
      </c>
      <c r="U41" s="135"/>
      <c r="V41" s="135"/>
      <c r="W41" s="135"/>
      <c r="X41" s="135"/>
      <c r="Y41" s="135"/>
      <c r="Z41" s="135"/>
      <c r="AA41" s="135"/>
    </row>
    <row r="42" customFormat="false" ht="85.5" hidden="false" customHeight="true" outlineLevel="0" collapsed="false">
      <c r="A42" s="211" t="s">
        <v>373</v>
      </c>
      <c r="B42" s="205" t="s">
        <v>1485</v>
      </c>
      <c r="C42" s="204" t="s">
        <v>1486</v>
      </c>
      <c r="D42" s="204" t="s">
        <v>135</v>
      </c>
      <c r="E42" s="204"/>
      <c r="F42" s="204" t="s">
        <v>1487</v>
      </c>
      <c r="G42" s="211" t="n">
        <v>8</v>
      </c>
      <c r="H42" s="211" t="n">
        <v>45</v>
      </c>
      <c r="I42" s="211" t="n">
        <v>8</v>
      </c>
      <c r="J42" s="205" t="s">
        <v>153</v>
      </c>
      <c r="K42" s="211" t="n">
        <v>2</v>
      </c>
      <c r="L42" s="211" t="s">
        <v>115</v>
      </c>
      <c r="M42" s="211"/>
      <c r="N42" s="211"/>
      <c r="O42" s="211"/>
      <c r="P42" s="211" t="n">
        <v>10</v>
      </c>
      <c r="Q42" s="211" t="n">
        <v>35</v>
      </c>
      <c r="R42" s="211" t="n">
        <v>0</v>
      </c>
      <c r="S42" s="211" t="s">
        <v>261</v>
      </c>
      <c r="T42" s="332" t="s">
        <v>1488</v>
      </c>
      <c r="U42" s="332"/>
      <c r="V42" s="332"/>
      <c r="W42" s="332"/>
      <c r="X42" s="332"/>
      <c r="Y42" s="332"/>
      <c r="Z42" s="332"/>
      <c r="AA42" s="332"/>
    </row>
    <row r="43" customFormat="false" ht="49.35" hidden="false" customHeight="false" outlineLevel="0" collapsed="false">
      <c r="A43" s="100" t="s">
        <v>1489</v>
      </c>
      <c r="B43" s="96" t="s">
        <v>179</v>
      </c>
      <c r="C43" s="96" t="s">
        <v>1490</v>
      </c>
      <c r="D43" s="96" t="s">
        <v>1491</v>
      </c>
      <c r="E43" s="96"/>
      <c r="F43" s="134" t="s">
        <v>1492</v>
      </c>
      <c r="G43" s="100" t="n">
        <v>2</v>
      </c>
      <c r="H43" s="100" t="n">
        <v>45</v>
      </c>
      <c r="I43" s="100" t="n">
        <v>6</v>
      </c>
      <c r="J43" s="96" t="s">
        <v>114</v>
      </c>
      <c r="K43" s="100" t="n">
        <v>1</v>
      </c>
      <c r="L43" s="100" t="s">
        <v>115</v>
      </c>
      <c r="M43" s="100"/>
      <c r="N43" s="100"/>
      <c r="O43" s="100"/>
      <c r="P43" s="100" t="n">
        <v>4</v>
      </c>
      <c r="Q43" s="100" t="n">
        <v>0</v>
      </c>
      <c r="R43" s="100" t="n">
        <v>0</v>
      </c>
      <c r="S43" s="100" t="s">
        <v>261</v>
      </c>
      <c r="T43" s="130" t="s">
        <v>382</v>
      </c>
      <c r="U43" s="130"/>
      <c r="V43" s="130"/>
      <c r="W43" s="130"/>
      <c r="X43" s="130"/>
      <c r="Y43" s="130"/>
      <c r="Z43" s="130"/>
      <c r="AA43" s="130"/>
    </row>
    <row r="44" customFormat="false" ht="13.8" hidden="false" customHeight="false" outlineLevel="0" collapsed="false">
      <c r="A44" s="211" t="s">
        <v>1493</v>
      </c>
      <c r="B44" s="205"/>
      <c r="C44" s="205" t="s">
        <v>355</v>
      </c>
      <c r="D44" s="205"/>
      <c r="E44" s="205"/>
      <c r="F44" s="205"/>
      <c r="G44" s="211" t="n">
        <v>2</v>
      </c>
      <c r="H44" s="211" t="n">
        <v>20</v>
      </c>
      <c r="I44" s="211" t="n">
        <v>6</v>
      </c>
      <c r="J44" s="205" t="s">
        <v>114</v>
      </c>
      <c r="K44" s="211" t="n">
        <v>1</v>
      </c>
      <c r="L44" s="211" t="s">
        <v>115</v>
      </c>
      <c r="M44" s="211"/>
      <c r="N44" s="211"/>
      <c r="O44" s="211"/>
      <c r="P44" s="211" t="n">
        <v>4</v>
      </c>
      <c r="Q44" s="211" t="n">
        <v>0</v>
      </c>
      <c r="R44" s="211" t="n">
        <v>0</v>
      </c>
      <c r="S44" s="211" t="s">
        <v>261</v>
      </c>
      <c r="T44" s="206" t="s">
        <v>382</v>
      </c>
      <c r="U44" s="206"/>
      <c r="V44" s="206"/>
      <c r="W44" s="206"/>
      <c r="X44" s="206"/>
      <c r="Y44" s="206"/>
      <c r="Z44" s="206"/>
      <c r="AA44" s="206"/>
    </row>
    <row r="45" customFormat="false" ht="13.8" hidden="false" customHeight="false" outlineLevel="0" collapsed="false">
      <c r="A45" s="100" t="s">
        <v>1494</v>
      </c>
      <c r="B45" s="96"/>
      <c r="C45" s="96" t="s">
        <v>461</v>
      </c>
      <c r="D45" s="96"/>
      <c r="E45" s="96"/>
      <c r="F45" s="96"/>
      <c r="G45" s="100" t="n">
        <v>2</v>
      </c>
      <c r="H45" s="100" t="n">
        <v>0</v>
      </c>
      <c r="I45" s="100" t="n">
        <v>6</v>
      </c>
      <c r="J45" s="96" t="s">
        <v>114</v>
      </c>
      <c r="K45" s="100" t="n">
        <v>1</v>
      </c>
      <c r="L45" s="100" t="s">
        <v>115</v>
      </c>
      <c r="M45" s="100"/>
      <c r="N45" s="100"/>
      <c r="O45" s="100"/>
      <c r="P45" s="100" t="n">
        <v>4</v>
      </c>
      <c r="Q45" s="100" t="n">
        <v>0</v>
      </c>
      <c r="R45" s="100" t="n">
        <v>0</v>
      </c>
      <c r="S45" s="100" t="s">
        <v>261</v>
      </c>
      <c r="T45" s="130" t="s">
        <v>382</v>
      </c>
      <c r="U45" s="130"/>
      <c r="V45" s="130"/>
      <c r="W45" s="130"/>
      <c r="X45" s="130"/>
      <c r="Y45" s="130"/>
      <c r="Z45" s="130"/>
      <c r="AA45" s="130"/>
    </row>
    <row r="46" customFormat="false" ht="13.8" hidden="false" customHeight="false" outlineLevel="0" collapsed="false">
      <c r="A46" s="211" t="s">
        <v>1495</v>
      </c>
      <c r="B46" s="205"/>
      <c r="C46" s="205" t="s">
        <v>1496</v>
      </c>
      <c r="D46" s="205"/>
      <c r="E46" s="205"/>
      <c r="F46" s="205"/>
      <c r="G46" s="211" t="n">
        <v>2</v>
      </c>
      <c r="H46" s="211" t="n">
        <v>-20</v>
      </c>
      <c r="I46" s="211" t="n">
        <v>6</v>
      </c>
      <c r="J46" s="205" t="s">
        <v>114</v>
      </c>
      <c r="K46" s="211" t="n">
        <v>1</v>
      </c>
      <c r="L46" s="211" t="s">
        <v>115</v>
      </c>
      <c r="M46" s="211"/>
      <c r="N46" s="211"/>
      <c r="O46" s="211"/>
      <c r="P46" s="211" t="n">
        <v>4</v>
      </c>
      <c r="Q46" s="211" t="n">
        <v>0</v>
      </c>
      <c r="R46" s="211" t="n">
        <v>0</v>
      </c>
      <c r="S46" s="211" t="s">
        <v>261</v>
      </c>
      <c r="T46" s="206" t="s">
        <v>382</v>
      </c>
      <c r="U46" s="206"/>
      <c r="V46" s="206"/>
      <c r="W46" s="206"/>
      <c r="X46" s="206"/>
      <c r="Y46" s="206"/>
      <c r="Z46" s="206"/>
      <c r="AA46" s="206"/>
    </row>
    <row r="47" customFormat="false" ht="13.8" hidden="false" customHeight="false" outlineLevel="0" collapsed="false">
      <c r="A47" s="100" t="s">
        <v>1497</v>
      </c>
      <c r="B47" s="96"/>
      <c r="C47" s="96" t="s">
        <v>1498</v>
      </c>
      <c r="D47" s="96"/>
      <c r="E47" s="96"/>
      <c r="F47" s="96"/>
      <c r="G47" s="100" t="n">
        <v>2</v>
      </c>
      <c r="H47" s="100" t="n">
        <v>-45</v>
      </c>
      <c r="I47" s="100" t="n">
        <v>6</v>
      </c>
      <c r="J47" s="96" t="s">
        <v>114</v>
      </c>
      <c r="K47" s="100" t="n">
        <v>1</v>
      </c>
      <c r="L47" s="100" t="s">
        <v>115</v>
      </c>
      <c r="M47" s="100"/>
      <c r="N47" s="100"/>
      <c r="O47" s="100"/>
      <c r="P47" s="100" t="n">
        <v>4</v>
      </c>
      <c r="Q47" s="100" t="n">
        <v>0</v>
      </c>
      <c r="R47" s="100" t="n">
        <v>0</v>
      </c>
      <c r="S47" s="100" t="s">
        <v>261</v>
      </c>
      <c r="T47" s="130" t="s">
        <v>382</v>
      </c>
      <c r="U47" s="130"/>
      <c r="V47" s="130"/>
      <c r="W47" s="130"/>
      <c r="X47" s="130"/>
      <c r="Y47" s="130"/>
      <c r="Z47" s="130"/>
      <c r="AA47" s="130"/>
    </row>
    <row r="48" customFormat="false" ht="13.8" hidden="false" customHeight="false" outlineLevel="0" collapsed="false">
      <c r="A48" s="211" t="s">
        <v>1499</v>
      </c>
      <c r="B48" s="205"/>
      <c r="C48" s="205" t="s">
        <v>1500</v>
      </c>
      <c r="D48" s="205"/>
      <c r="E48" s="205"/>
      <c r="F48" s="205"/>
      <c r="G48" s="211" t="n">
        <v>2</v>
      </c>
      <c r="H48" s="211" t="n">
        <v>-60</v>
      </c>
      <c r="I48" s="211" t="n">
        <v>7</v>
      </c>
      <c r="J48" s="205" t="s">
        <v>146</v>
      </c>
      <c r="K48" s="211" t="n">
        <v>1</v>
      </c>
      <c r="L48" s="211" t="s">
        <v>115</v>
      </c>
      <c r="M48" s="211"/>
      <c r="N48" s="211"/>
      <c r="O48" s="211"/>
      <c r="P48" s="211" t="n">
        <v>4</v>
      </c>
      <c r="Q48" s="211" t="n">
        <v>0</v>
      </c>
      <c r="R48" s="211" t="n">
        <v>0</v>
      </c>
      <c r="S48" s="211" t="s">
        <v>261</v>
      </c>
      <c r="T48" s="206" t="s">
        <v>1501</v>
      </c>
      <c r="U48" s="206"/>
      <c r="V48" s="206"/>
      <c r="W48" s="206"/>
      <c r="X48" s="206"/>
      <c r="Y48" s="206"/>
      <c r="Z48" s="206"/>
      <c r="AA48" s="206"/>
    </row>
    <row r="49" customFormat="false" ht="37.3" hidden="false" customHeight="true" outlineLevel="0" collapsed="false">
      <c r="A49" s="100" t="s">
        <v>1502</v>
      </c>
      <c r="B49" s="134" t="s">
        <v>1503</v>
      </c>
      <c r="C49" s="96" t="s">
        <v>1504</v>
      </c>
      <c r="D49" s="96" t="n">
        <f aca="false">13-6</f>
        <v>7</v>
      </c>
      <c r="E49" s="96"/>
      <c r="F49" s="134" t="s">
        <v>1505</v>
      </c>
      <c r="G49" s="100" t="n">
        <v>5</v>
      </c>
      <c r="H49" s="100" t="n">
        <v>90</v>
      </c>
      <c r="I49" s="100" t="n">
        <v>7</v>
      </c>
      <c r="J49" s="96" t="s">
        <v>309</v>
      </c>
      <c r="K49" s="100" t="n">
        <v>3</v>
      </c>
      <c r="L49" s="100" t="s">
        <v>370</v>
      </c>
      <c r="M49" s="100"/>
      <c r="N49" s="100"/>
      <c r="O49" s="100"/>
      <c r="P49" s="100" t="n">
        <v>6</v>
      </c>
      <c r="Q49" s="100" t="n">
        <v>10</v>
      </c>
      <c r="R49" s="100" t="n">
        <v>6</v>
      </c>
      <c r="S49" s="100" t="s">
        <v>116</v>
      </c>
      <c r="T49" s="165" t="s">
        <v>1506</v>
      </c>
      <c r="U49" s="165"/>
      <c r="V49" s="165"/>
      <c r="W49" s="165"/>
      <c r="X49" s="165"/>
      <c r="Y49" s="165"/>
      <c r="Z49" s="165"/>
      <c r="AA49" s="165"/>
    </row>
    <row r="50" customFormat="false" ht="13.8" hidden="false" customHeight="false" outlineLevel="0" collapsed="false">
      <c r="A50" s="211" t="s">
        <v>1507</v>
      </c>
      <c r="B50" s="205"/>
      <c r="C50" s="205" t="s">
        <v>1508</v>
      </c>
      <c r="D50" s="205" t="n">
        <f aca="false">13-6</f>
        <v>7</v>
      </c>
      <c r="E50" s="205"/>
      <c r="F50" s="205" t="s">
        <v>1509</v>
      </c>
      <c r="G50" s="211" t="n">
        <v>5</v>
      </c>
      <c r="H50" s="211" t="n">
        <v>135</v>
      </c>
      <c r="I50" s="211" t="n">
        <v>7</v>
      </c>
      <c r="J50" s="205" t="s">
        <v>146</v>
      </c>
      <c r="K50" s="211" t="n">
        <v>3</v>
      </c>
      <c r="L50" s="211" t="s">
        <v>115</v>
      </c>
      <c r="M50" s="211"/>
      <c r="N50" s="211"/>
      <c r="O50" s="211"/>
      <c r="P50" s="211" t="n">
        <v>6</v>
      </c>
      <c r="Q50" s="211" t="n">
        <v>10</v>
      </c>
      <c r="R50" s="211" t="n">
        <v>0</v>
      </c>
      <c r="S50" s="211" t="s">
        <v>116</v>
      </c>
      <c r="T50" s="206"/>
      <c r="U50" s="206"/>
      <c r="V50" s="206"/>
      <c r="W50" s="206"/>
      <c r="X50" s="206"/>
      <c r="Y50" s="206"/>
      <c r="Z50" s="206"/>
      <c r="AA50" s="206"/>
    </row>
    <row r="51" customFormat="false" ht="25.3" hidden="false" customHeight="true" outlineLevel="0" collapsed="false">
      <c r="A51" s="100" t="s">
        <v>1510</v>
      </c>
      <c r="B51" s="96" t="s">
        <v>1511</v>
      </c>
      <c r="C51" s="96" t="s">
        <v>1512</v>
      </c>
      <c r="D51" s="96" t="n">
        <f aca="false">45-17</f>
        <v>28</v>
      </c>
      <c r="E51" s="96"/>
      <c r="F51" s="96" t="n">
        <f aca="false">F52+8</f>
        <v>45</v>
      </c>
      <c r="G51" s="100"/>
      <c r="H51" s="100"/>
      <c r="I51" s="100"/>
      <c r="J51" s="96"/>
      <c r="K51" s="100"/>
      <c r="L51" s="100"/>
      <c r="M51" s="100"/>
      <c r="N51" s="100"/>
      <c r="O51" s="100"/>
      <c r="P51" s="100"/>
      <c r="Q51" s="100"/>
      <c r="R51" s="100"/>
      <c r="S51" s="100"/>
      <c r="T51" s="165" t="s">
        <v>1513</v>
      </c>
      <c r="U51" s="165"/>
      <c r="V51" s="165"/>
      <c r="W51" s="165"/>
      <c r="X51" s="165"/>
      <c r="Y51" s="165"/>
      <c r="Z51" s="165"/>
      <c r="AA51" s="165"/>
    </row>
    <row r="52" customFormat="false" ht="13.8" hidden="false" customHeight="false" outlineLevel="0" collapsed="false">
      <c r="A52" s="211" t="s">
        <v>1514</v>
      </c>
      <c r="B52" s="205"/>
      <c r="C52" s="205" t="s">
        <v>1512</v>
      </c>
      <c r="D52" s="205" t="n">
        <f aca="false">37-17</f>
        <v>20</v>
      </c>
      <c r="E52" s="205"/>
      <c r="F52" s="205" t="s">
        <v>211</v>
      </c>
      <c r="G52" s="211"/>
      <c r="H52" s="211"/>
      <c r="I52" s="211"/>
      <c r="J52" s="205"/>
      <c r="K52" s="211"/>
      <c r="L52" s="211"/>
      <c r="M52" s="211"/>
      <c r="N52" s="211"/>
      <c r="O52" s="211"/>
      <c r="P52" s="211"/>
      <c r="Q52" s="211"/>
      <c r="R52" s="211"/>
      <c r="S52" s="211"/>
      <c r="T52" s="206"/>
      <c r="U52" s="206"/>
      <c r="V52" s="206"/>
      <c r="W52" s="206"/>
      <c r="X52" s="206"/>
      <c r="Y52" s="206"/>
      <c r="Z52" s="206"/>
      <c r="AA52" s="206"/>
    </row>
    <row r="53" customFormat="false" ht="25.3" hidden="false" customHeight="false" outlineLevel="0" collapsed="false">
      <c r="A53" s="100" t="s">
        <v>1515</v>
      </c>
      <c r="B53" s="134" t="s">
        <v>1516</v>
      </c>
      <c r="C53" s="96" t="s">
        <v>1517</v>
      </c>
      <c r="D53" s="96" t="s">
        <v>135</v>
      </c>
      <c r="E53" s="96"/>
      <c r="F53" s="96" t="s">
        <v>1044</v>
      </c>
      <c r="G53" s="100" t="n">
        <v>10</v>
      </c>
      <c r="H53" s="100" t="n">
        <v>90</v>
      </c>
      <c r="I53" s="100" t="n">
        <v>9</v>
      </c>
      <c r="J53" s="96" t="s">
        <v>308</v>
      </c>
      <c r="K53" s="100" t="n">
        <v>3</v>
      </c>
      <c r="L53" s="100" t="s">
        <v>115</v>
      </c>
      <c r="M53" s="100"/>
      <c r="N53" s="100"/>
      <c r="O53" s="100"/>
      <c r="P53" s="100" t="n">
        <v>8</v>
      </c>
      <c r="Q53" s="100" t="n">
        <v>100</v>
      </c>
      <c r="R53" s="100" t="n">
        <v>0</v>
      </c>
      <c r="S53" s="100" t="s">
        <v>116</v>
      </c>
      <c r="T53" s="173" t="s">
        <v>626</v>
      </c>
      <c r="U53" s="173"/>
      <c r="V53" s="173"/>
      <c r="W53" s="173"/>
      <c r="X53" s="173"/>
      <c r="Y53" s="173"/>
      <c r="Z53" s="173"/>
      <c r="AA53" s="173"/>
    </row>
    <row r="54" customFormat="false" ht="13.8" hidden="false" customHeight="false" outlineLevel="0" collapsed="false">
      <c r="A54" s="211" t="s">
        <v>1518</v>
      </c>
      <c r="B54" s="205"/>
      <c r="C54" s="205" t="s">
        <v>1517</v>
      </c>
      <c r="D54" s="205"/>
      <c r="E54" s="205"/>
      <c r="F54" s="205"/>
      <c r="G54" s="211" t="n">
        <v>8</v>
      </c>
      <c r="H54" s="211" t="n">
        <v>60</v>
      </c>
      <c r="I54" s="211" t="n">
        <v>7</v>
      </c>
      <c r="J54" s="205" t="s">
        <v>303</v>
      </c>
      <c r="K54" s="211" t="n">
        <v>2</v>
      </c>
      <c r="L54" s="211" t="s">
        <v>115</v>
      </c>
      <c r="M54" s="211"/>
      <c r="N54" s="211"/>
      <c r="O54" s="211"/>
      <c r="P54" s="211" t="n">
        <v>6</v>
      </c>
      <c r="Q54" s="211" t="n">
        <v>50</v>
      </c>
      <c r="R54" s="211" t="n">
        <v>6</v>
      </c>
      <c r="S54" s="211" t="s">
        <v>116</v>
      </c>
      <c r="T54" s="336"/>
      <c r="U54" s="336"/>
      <c r="V54" s="336"/>
      <c r="W54" s="336"/>
      <c r="X54" s="336"/>
      <c r="Y54" s="336"/>
      <c r="Z54" s="336"/>
      <c r="AA54" s="336"/>
    </row>
    <row r="55" customFormat="false" ht="49.35" hidden="false" customHeight="true" outlineLevel="0" collapsed="false">
      <c r="A55" s="100" t="s">
        <v>1519</v>
      </c>
      <c r="B55" s="134" t="s">
        <v>1520</v>
      </c>
      <c r="C55" s="134" t="s">
        <v>1521</v>
      </c>
      <c r="D55" s="100" t="n">
        <v>19</v>
      </c>
      <c r="E55" s="100"/>
      <c r="F55" s="97" t="n">
        <v>35</v>
      </c>
      <c r="G55" s="100" t="n">
        <v>2</v>
      </c>
      <c r="H55" s="100" t="n">
        <v>110</v>
      </c>
      <c r="I55" s="100" t="n">
        <v>7</v>
      </c>
      <c r="J55" s="96" t="s">
        <v>309</v>
      </c>
      <c r="K55" s="100" t="n">
        <v>1</v>
      </c>
      <c r="L55" s="100" t="s">
        <v>115</v>
      </c>
      <c r="M55" s="100"/>
      <c r="N55" s="100"/>
      <c r="O55" s="171" t="s">
        <v>1522</v>
      </c>
      <c r="P55" s="100" t="n">
        <v>4</v>
      </c>
      <c r="Q55" s="100" t="n">
        <v>0</v>
      </c>
      <c r="R55" s="100" t="n">
        <v>0</v>
      </c>
      <c r="S55" s="100" t="s">
        <v>261</v>
      </c>
      <c r="T55" s="165" t="s">
        <v>1523</v>
      </c>
      <c r="U55" s="165"/>
      <c r="V55" s="165"/>
      <c r="W55" s="165"/>
      <c r="X55" s="165"/>
      <c r="Y55" s="165"/>
      <c r="Z55" s="165"/>
      <c r="AA55" s="165"/>
    </row>
    <row r="56" customFormat="false" ht="13.8" hidden="false" customHeight="false" outlineLevel="0" collapsed="false">
      <c r="A56" s="211"/>
      <c r="B56" s="205"/>
      <c r="C56" s="204"/>
      <c r="D56" s="211"/>
      <c r="E56" s="211"/>
      <c r="F56" s="202"/>
      <c r="G56" s="211"/>
      <c r="H56" s="211"/>
      <c r="I56" s="211"/>
      <c r="J56" s="205"/>
      <c r="K56" s="211"/>
      <c r="L56" s="211"/>
      <c r="M56" s="211"/>
      <c r="N56" s="211"/>
      <c r="O56" s="331"/>
      <c r="P56" s="211"/>
      <c r="Q56" s="211"/>
      <c r="R56" s="211"/>
      <c r="S56" s="211"/>
      <c r="T56" s="336"/>
      <c r="U56" s="336"/>
      <c r="V56" s="336"/>
      <c r="W56" s="336"/>
      <c r="X56" s="336"/>
      <c r="Y56" s="336"/>
      <c r="Z56" s="336"/>
      <c r="AA56" s="336"/>
    </row>
    <row r="57" customFormat="false" ht="13.8" hidden="false" customHeight="false" outlineLevel="0" collapsed="false">
      <c r="A57" s="100" t="s">
        <v>1524</v>
      </c>
      <c r="K57" s="134"/>
      <c r="L57" s="171"/>
      <c r="M57" s="171"/>
      <c r="N57" s="171"/>
      <c r="O57" s="100"/>
      <c r="P57" s="100"/>
      <c r="Q57" s="100"/>
      <c r="R57" s="100"/>
      <c r="S57" s="173"/>
      <c r="T57" s="338" t="s">
        <v>1525</v>
      </c>
      <c r="U57" s="338"/>
      <c r="V57" s="338"/>
      <c r="W57" s="338"/>
      <c r="X57" s="338"/>
      <c r="Y57" s="338"/>
      <c r="Z57" s="338"/>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55">
    <mergeCell ref="T2:AA2"/>
    <mergeCell ref="T3:AA3"/>
    <mergeCell ref="T4:AA4"/>
    <mergeCell ref="T5:AA5"/>
    <mergeCell ref="T6:AA6"/>
    <mergeCell ref="T7:AA7"/>
    <mergeCell ref="T8:AA8"/>
    <mergeCell ref="T9:AA9"/>
    <mergeCell ref="T10:AA10"/>
    <mergeCell ref="T11:AA11"/>
    <mergeCell ref="T12:AA12"/>
    <mergeCell ref="T13:AA13"/>
    <mergeCell ref="T14:AA14"/>
    <mergeCell ref="T15:AA15"/>
    <mergeCell ref="T16:AA16"/>
    <mergeCell ref="T17:AA17"/>
    <mergeCell ref="T18:AA18"/>
    <mergeCell ref="T19:AA19"/>
    <mergeCell ref="T20:AA20"/>
    <mergeCell ref="T21:AA21"/>
    <mergeCell ref="T22:AA22"/>
    <mergeCell ref="T23:AA23"/>
    <mergeCell ref="T24:AA24"/>
    <mergeCell ref="T25:Y25"/>
    <mergeCell ref="T26:Y26"/>
    <mergeCell ref="T27:Y27"/>
    <mergeCell ref="T28:Y28"/>
    <mergeCell ref="T29:Y29"/>
    <mergeCell ref="T30:Y30"/>
    <mergeCell ref="T31:Y31"/>
    <mergeCell ref="T32:Y32"/>
    <mergeCell ref="T33:Y33"/>
    <mergeCell ref="T34:Y34"/>
    <mergeCell ref="T35:Y35"/>
    <mergeCell ref="T36:Y36"/>
    <mergeCell ref="T37:Y37"/>
    <mergeCell ref="T38:Y38"/>
    <mergeCell ref="T39:AA39"/>
    <mergeCell ref="T40:AA40"/>
    <mergeCell ref="T41:AA41"/>
    <mergeCell ref="T42:AA42"/>
    <mergeCell ref="T43:AA43"/>
    <mergeCell ref="T44:AA44"/>
    <mergeCell ref="T45:AA45"/>
    <mergeCell ref="T46:AA46"/>
    <mergeCell ref="T47:AA47"/>
    <mergeCell ref="T48:AA48"/>
    <mergeCell ref="T49:AA49"/>
    <mergeCell ref="T50:AA50"/>
    <mergeCell ref="T51:AA51"/>
    <mergeCell ref="T52:AA52"/>
    <mergeCell ref="T53:AA53"/>
    <mergeCell ref="T54:AA54"/>
    <mergeCell ref="T55:AA55"/>
    <mergeCell ref="T56:AA56"/>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4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14" activeCellId="0" sqref="B14"/>
    </sheetView>
  </sheetViews>
  <sheetFormatPr defaultColWidth="14.4609375" defaultRowHeight="12.8" zeroHeight="false" outlineLevelRow="0" outlineLevelCol="0"/>
  <cols>
    <col collapsed="false" customWidth="true" hidden="false" outlineLevel="0" max="1" min="1" style="0" width="32.57"/>
    <col collapsed="false" customWidth="true" hidden="false" outlineLevel="0" max="3" min="3" style="0" width="40.14"/>
    <col collapsed="false" customWidth="true" hidden="false" outlineLevel="0" max="4" min="4" style="0" width="32.57"/>
    <col collapsed="false" customWidth="true" hidden="false" outlineLevel="0" max="5" min="5" style="0" width="41"/>
    <col collapsed="false" customWidth="true" hidden="false" outlineLevel="0" max="6" min="6" style="0" width="14.57"/>
    <col collapsed="false" customWidth="true" hidden="false" outlineLevel="0" max="8" min="8" style="0" width="15.29"/>
    <col collapsed="false" customWidth="true" hidden="false" outlineLevel="0" max="9" min="9" style="0" width="16.87"/>
    <col collapsed="false" customWidth="true" hidden="false" outlineLevel="0" max="10" min="10" style="0" width="17.29"/>
    <col collapsed="false" customWidth="true" hidden="false" outlineLevel="0" max="12" min="12" style="0" width="14.01"/>
    <col collapsed="false" customWidth="true" hidden="false" outlineLevel="0" max="13" min="13" style="0" width="15.42"/>
    <col collapsed="false" customWidth="true" hidden="false" outlineLevel="0" max="14" min="14" style="0" width="17.29"/>
    <col collapsed="false" customWidth="true" hidden="false" outlineLevel="0" max="16" min="15" style="0" width="15.14"/>
    <col collapsed="false" customWidth="true" hidden="false" outlineLevel="0" max="22" min="22" style="0" width="16.87"/>
  </cols>
  <sheetData>
    <row r="1" customFormat="false" ht="13.8" hidden="false" customHeight="false" outlineLevel="0" collapsed="false">
      <c r="A1" s="339" t="s">
        <v>1526</v>
      </c>
      <c r="B1" s="157"/>
      <c r="C1" s="157"/>
      <c r="D1" s="157"/>
      <c r="E1" s="157"/>
      <c r="F1" s="157"/>
      <c r="G1" s="157"/>
      <c r="H1" s="340"/>
      <c r="I1" s="340"/>
      <c r="J1" s="340"/>
      <c r="K1" s="340"/>
      <c r="L1" s="340"/>
      <c r="M1" s="340"/>
      <c r="N1" s="340"/>
      <c r="O1" s="340"/>
      <c r="P1" s="340"/>
      <c r="Q1" s="340"/>
      <c r="R1" s="340"/>
      <c r="S1" s="340"/>
      <c r="T1" s="340"/>
      <c r="U1" s="340"/>
      <c r="V1" s="340"/>
    </row>
    <row r="2" customFormat="false" ht="13.8" hidden="false" customHeight="false" outlineLevel="0" collapsed="false">
      <c r="A2" s="158" t="s">
        <v>100</v>
      </c>
      <c r="B2" s="158" t="s">
        <v>11</v>
      </c>
      <c r="C2" s="158" t="s">
        <v>14</v>
      </c>
      <c r="D2" s="158" t="s">
        <v>101</v>
      </c>
      <c r="E2" s="158" t="s">
        <v>102</v>
      </c>
      <c r="F2" s="86" t="s">
        <v>103</v>
      </c>
      <c r="G2" s="158" t="s">
        <v>104</v>
      </c>
      <c r="H2" s="219" t="s">
        <v>24</v>
      </c>
      <c r="I2" s="219" t="s">
        <v>30</v>
      </c>
      <c r="J2" s="219" t="s">
        <v>33</v>
      </c>
      <c r="K2" s="219" t="s">
        <v>36</v>
      </c>
      <c r="L2" s="219" t="s">
        <v>39</v>
      </c>
      <c r="M2" s="83" t="s">
        <v>105</v>
      </c>
      <c r="N2" s="158" t="s">
        <v>106</v>
      </c>
      <c r="O2" s="341" t="s">
        <v>55</v>
      </c>
      <c r="P2" s="86" t="s">
        <v>42</v>
      </c>
      <c r="Q2" s="86" t="s">
        <v>45</v>
      </c>
      <c r="R2" s="86" t="s">
        <v>49</v>
      </c>
      <c r="S2" s="219" t="s">
        <v>107</v>
      </c>
      <c r="T2" s="219" t="s">
        <v>108</v>
      </c>
      <c r="U2" s="219"/>
      <c r="V2" s="219"/>
      <c r="W2" s="219"/>
      <c r="X2" s="219"/>
      <c r="Y2" s="219"/>
    </row>
    <row r="3" customFormat="false" ht="13.85" hidden="false" customHeight="false" outlineLevel="0" collapsed="false">
      <c r="A3" s="342" t="s">
        <v>109</v>
      </c>
      <c r="B3" s="342" t="s">
        <v>285</v>
      </c>
      <c r="C3" s="342" t="s">
        <v>564</v>
      </c>
      <c r="D3" s="343" t="s">
        <v>939</v>
      </c>
      <c r="F3" s="342" t="s">
        <v>142</v>
      </c>
      <c r="G3" s="342" t="s">
        <v>283</v>
      </c>
      <c r="H3" s="342" t="s">
        <v>284</v>
      </c>
      <c r="I3" s="342" t="s">
        <v>285</v>
      </c>
      <c r="J3" s="342" t="s">
        <v>114</v>
      </c>
      <c r="K3" s="342" t="s">
        <v>298</v>
      </c>
      <c r="L3" s="342" t="s">
        <v>115</v>
      </c>
      <c r="M3" s="342"/>
      <c r="N3" s="342"/>
      <c r="O3" s="342"/>
      <c r="P3" s="342" t="s">
        <v>285</v>
      </c>
      <c r="Q3" s="342" t="s">
        <v>114</v>
      </c>
      <c r="R3" s="342" t="s">
        <v>125</v>
      </c>
      <c r="S3" s="342" t="s">
        <v>116</v>
      </c>
      <c r="T3" s="344" t="s">
        <v>405</v>
      </c>
      <c r="U3" s="344"/>
      <c r="V3" s="344"/>
      <c r="W3" s="344"/>
      <c r="X3" s="344"/>
      <c r="Y3" s="344"/>
    </row>
    <row r="4" customFormat="false" ht="13.85" hidden="false" customHeight="false" outlineLevel="0" collapsed="false">
      <c r="A4" s="95" t="s">
        <v>118</v>
      </c>
      <c r="B4" s="95" t="s">
        <v>774</v>
      </c>
      <c r="C4" s="95" t="s">
        <v>775</v>
      </c>
      <c r="D4" s="107" t="s">
        <v>681</v>
      </c>
      <c r="F4" s="95" t="s">
        <v>1527</v>
      </c>
      <c r="G4" s="95" t="s">
        <v>155</v>
      </c>
      <c r="H4" s="95" t="s">
        <v>284</v>
      </c>
      <c r="I4" s="95" t="s">
        <v>285</v>
      </c>
      <c r="J4" s="95" t="s">
        <v>114</v>
      </c>
      <c r="K4" s="95" t="s">
        <v>300</v>
      </c>
      <c r="L4" s="95" t="s">
        <v>115</v>
      </c>
      <c r="M4" s="95"/>
      <c r="N4" s="95"/>
      <c r="O4" s="95"/>
      <c r="P4" s="95" t="s">
        <v>155</v>
      </c>
      <c r="Q4" s="95" t="s">
        <v>114</v>
      </c>
      <c r="R4" s="95" t="s">
        <v>125</v>
      </c>
      <c r="S4" s="95" t="s">
        <v>116</v>
      </c>
      <c r="T4" s="99"/>
      <c r="U4" s="99"/>
      <c r="V4" s="99"/>
      <c r="W4" s="99"/>
      <c r="X4" s="99"/>
      <c r="Y4" s="99"/>
    </row>
    <row r="5" customFormat="false" ht="13.8" hidden="false" customHeight="false" outlineLevel="0" collapsed="false">
      <c r="A5" s="342" t="s">
        <v>410</v>
      </c>
      <c r="B5" s="342" t="s">
        <v>780</v>
      </c>
      <c r="C5" s="342" t="s">
        <v>781</v>
      </c>
      <c r="D5" s="342" t="n">
        <f aca="false">25-8</f>
        <v>17</v>
      </c>
      <c r="F5" s="342" t="s">
        <v>1528</v>
      </c>
      <c r="G5" s="342" t="s">
        <v>125</v>
      </c>
      <c r="H5" s="342" t="s">
        <v>430</v>
      </c>
      <c r="I5" s="342" t="s">
        <v>148</v>
      </c>
      <c r="J5" s="342" t="s">
        <v>222</v>
      </c>
      <c r="K5" s="342" t="s">
        <v>283</v>
      </c>
      <c r="L5" s="342" t="s">
        <v>115</v>
      </c>
      <c r="M5" s="342"/>
      <c r="N5" s="342"/>
      <c r="O5" s="342"/>
      <c r="P5" s="342" t="s">
        <v>146</v>
      </c>
      <c r="Q5" s="342" t="s">
        <v>170</v>
      </c>
      <c r="R5" s="342" t="s">
        <v>125</v>
      </c>
      <c r="S5" s="342" t="s">
        <v>116</v>
      </c>
      <c r="T5" s="344"/>
      <c r="U5" s="344"/>
      <c r="V5" s="344"/>
      <c r="W5" s="344"/>
      <c r="X5" s="344"/>
      <c r="Y5" s="344"/>
    </row>
    <row r="6" customFormat="false" ht="13.8" hidden="false" customHeight="false" outlineLevel="0" collapsed="false">
      <c r="A6" s="95" t="s">
        <v>416</v>
      </c>
      <c r="B6" s="95" t="s">
        <v>125</v>
      </c>
      <c r="C6" s="95" t="s">
        <v>1529</v>
      </c>
      <c r="D6" s="95" t="s">
        <v>1530</v>
      </c>
      <c r="E6" s="95" t="n">
        <f aca="false">42-19</f>
        <v>23</v>
      </c>
      <c r="F6" s="95" t="s">
        <v>704</v>
      </c>
      <c r="G6" s="95" t="s">
        <v>125</v>
      </c>
      <c r="H6" s="95" t="s">
        <v>340</v>
      </c>
      <c r="I6" s="95" t="s">
        <v>132</v>
      </c>
      <c r="J6" s="95" t="s">
        <v>303</v>
      </c>
      <c r="K6" s="95" t="s">
        <v>298</v>
      </c>
      <c r="L6" s="95" t="s">
        <v>208</v>
      </c>
      <c r="M6" s="95"/>
      <c r="N6" s="95"/>
      <c r="O6" s="95"/>
      <c r="P6" s="95" t="s">
        <v>155</v>
      </c>
      <c r="Q6" s="95" t="s">
        <v>114</v>
      </c>
      <c r="R6" s="95" t="s">
        <v>114</v>
      </c>
      <c r="S6" s="95" t="s">
        <v>116</v>
      </c>
      <c r="T6" s="99"/>
      <c r="U6" s="99"/>
      <c r="V6" s="99"/>
      <c r="W6" s="99"/>
      <c r="X6" s="99"/>
      <c r="Y6" s="99"/>
    </row>
    <row r="7" customFormat="false" ht="15.75" hidden="false" customHeight="true" outlineLevel="0" collapsed="false">
      <c r="A7" s="342" t="s">
        <v>1531</v>
      </c>
      <c r="B7" s="342" t="s">
        <v>125</v>
      </c>
      <c r="C7" s="342" t="s">
        <v>1529</v>
      </c>
      <c r="D7" s="342" t="s">
        <v>283</v>
      </c>
      <c r="E7" s="342" t="n">
        <f aca="false">27-19</f>
        <v>8</v>
      </c>
      <c r="F7" s="342" t="s">
        <v>275</v>
      </c>
      <c r="G7" s="342" t="s">
        <v>125</v>
      </c>
      <c r="H7" s="342" t="s">
        <v>340</v>
      </c>
      <c r="I7" s="342" t="s">
        <v>132</v>
      </c>
      <c r="J7" s="342" t="s">
        <v>303</v>
      </c>
      <c r="K7" s="342" t="s">
        <v>298</v>
      </c>
      <c r="L7" s="342" t="s">
        <v>208</v>
      </c>
      <c r="M7" s="342"/>
      <c r="N7" s="342"/>
      <c r="O7" s="342"/>
      <c r="P7" s="342" t="s">
        <v>155</v>
      </c>
      <c r="Q7" s="342" t="s">
        <v>114</v>
      </c>
      <c r="R7" s="342" t="s">
        <v>114</v>
      </c>
      <c r="S7" s="342" t="s">
        <v>116</v>
      </c>
      <c r="T7" s="345" t="s">
        <v>1532</v>
      </c>
      <c r="U7" s="345"/>
      <c r="V7" s="345"/>
      <c r="W7" s="345"/>
      <c r="X7" s="345"/>
      <c r="Y7" s="345"/>
    </row>
    <row r="8" customFormat="false" ht="14.7" hidden="false" customHeight="false" outlineLevel="0" collapsed="false">
      <c r="A8" s="95" t="s">
        <v>424</v>
      </c>
      <c r="B8" s="95" t="s">
        <v>148</v>
      </c>
      <c r="C8" s="95" t="s">
        <v>689</v>
      </c>
      <c r="E8" s="107" t="s">
        <v>1533</v>
      </c>
      <c r="F8" s="95" t="s">
        <v>307</v>
      </c>
      <c r="G8" s="95" t="s">
        <v>283</v>
      </c>
      <c r="H8" s="95" t="s">
        <v>128</v>
      </c>
      <c r="I8" s="95" t="s">
        <v>285</v>
      </c>
      <c r="J8" s="95" t="s">
        <v>114</v>
      </c>
      <c r="K8" s="95" t="s">
        <v>298</v>
      </c>
      <c r="L8" s="95" t="s">
        <v>115</v>
      </c>
      <c r="M8" s="95"/>
      <c r="N8" s="95"/>
      <c r="O8" s="95"/>
      <c r="P8" s="95" t="s">
        <v>155</v>
      </c>
      <c r="Q8" s="95" t="s">
        <v>309</v>
      </c>
      <c r="R8" s="95" t="s">
        <v>148</v>
      </c>
      <c r="S8" s="95" t="s">
        <v>116</v>
      </c>
      <c r="T8" s="99"/>
      <c r="U8" s="99"/>
      <c r="V8" s="99"/>
      <c r="W8" s="99"/>
      <c r="X8" s="99"/>
      <c r="Y8" s="99"/>
    </row>
    <row r="9" customFormat="false" ht="13.8" hidden="false" customHeight="false" outlineLevel="0" collapsed="false">
      <c r="A9" s="342" t="s">
        <v>427</v>
      </c>
      <c r="B9" s="342"/>
      <c r="C9" s="342" t="s">
        <v>1534</v>
      </c>
      <c r="D9" s="342" t="s">
        <v>1535</v>
      </c>
      <c r="E9" s="342"/>
      <c r="F9" s="342"/>
      <c r="G9" s="342" t="s">
        <v>283</v>
      </c>
      <c r="H9" s="342" t="s">
        <v>168</v>
      </c>
      <c r="I9" s="342" t="s">
        <v>148</v>
      </c>
      <c r="J9" s="342" t="s">
        <v>303</v>
      </c>
      <c r="K9" s="342" t="s">
        <v>298</v>
      </c>
      <c r="L9" s="342" t="s">
        <v>115</v>
      </c>
      <c r="M9" s="342"/>
      <c r="N9" s="342"/>
      <c r="O9" s="342"/>
      <c r="P9" s="342" t="s">
        <v>179</v>
      </c>
      <c r="Q9" s="342" t="s">
        <v>309</v>
      </c>
      <c r="R9" s="342" t="s">
        <v>114</v>
      </c>
      <c r="S9" s="342" t="s">
        <v>116</v>
      </c>
      <c r="T9" s="344" t="s">
        <v>1536</v>
      </c>
      <c r="U9" s="344"/>
      <c r="V9" s="344"/>
      <c r="W9" s="344"/>
      <c r="X9" s="344"/>
      <c r="Y9" s="344"/>
    </row>
    <row r="10" customFormat="false" ht="13.8" hidden="false" customHeight="false" outlineLevel="0" collapsed="false">
      <c r="A10" s="95" t="s">
        <v>1537</v>
      </c>
      <c r="B10" s="95" t="s">
        <v>450</v>
      </c>
      <c r="C10" s="95" t="s">
        <v>1144</v>
      </c>
      <c r="D10" s="95" t="s">
        <v>1538</v>
      </c>
      <c r="E10" s="95" t="s">
        <v>134</v>
      </c>
      <c r="F10" s="95" t="s">
        <v>211</v>
      </c>
      <c r="G10" s="95" t="s">
        <v>179</v>
      </c>
      <c r="H10" s="95" t="s">
        <v>340</v>
      </c>
      <c r="I10" s="95" t="s">
        <v>125</v>
      </c>
      <c r="J10" s="95" t="s">
        <v>222</v>
      </c>
      <c r="K10" s="95" t="s">
        <v>300</v>
      </c>
      <c r="L10" s="95" t="s">
        <v>459</v>
      </c>
      <c r="M10" s="95"/>
      <c r="N10" s="95"/>
      <c r="O10" s="95"/>
      <c r="P10" s="95" t="s">
        <v>132</v>
      </c>
      <c r="Q10" s="95" t="s">
        <v>222</v>
      </c>
      <c r="R10" s="95" t="s">
        <v>114</v>
      </c>
      <c r="S10" s="95" t="s">
        <v>116</v>
      </c>
      <c r="T10" s="99" t="s">
        <v>1539</v>
      </c>
      <c r="U10" s="99"/>
      <c r="V10" s="99"/>
      <c r="W10" s="99"/>
      <c r="X10" s="99"/>
      <c r="Y10" s="99"/>
    </row>
    <row r="11" customFormat="false" ht="13.8" hidden="false" customHeight="false" outlineLevel="0" collapsed="false">
      <c r="A11" s="342" t="s">
        <v>1142</v>
      </c>
      <c r="B11" s="342"/>
      <c r="C11" s="342" t="s">
        <v>1144</v>
      </c>
      <c r="D11" s="342"/>
      <c r="E11" s="342"/>
      <c r="F11" s="342"/>
      <c r="G11" s="342" t="s">
        <v>179</v>
      </c>
      <c r="H11" s="342" t="s">
        <v>284</v>
      </c>
      <c r="I11" s="342" t="s">
        <v>179</v>
      </c>
      <c r="J11" s="342" t="s">
        <v>203</v>
      </c>
      <c r="K11" s="342" t="s">
        <v>298</v>
      </c>
      <c r="L11" s="342" t="s">
        <v>459</v>
      </c>
      <c r="M11" s="342"/>
      <c r="N11" s="342"/>
      <c r="O11" s="342"/>
      <c r="P11" s="342" t="s">
        <v>179</v>
      </c>
      <c r="Q11" s="342" t="s">
        <v>168</v>
      </c>
      <c r="R11" s="342" t="s">
        <v>114</v>
      </c>
      <c r="S11" s="342" t="s">
        <v>116</v>
      </c>
      <c r="T11" s="344"/>
      <c r="U11" s="344"/>
      <c r="V11" s="344"/>
      <c r="W11" s="344"/>
      <c r="X11" s="344"/>
      <c r="Y11" s="344"/>
    </row>
    <row r="12" customFormat="false" ht="13.8" hidden="false" customHeight="false" outlineLevel="0" collapsed="false">
      <c r="A12" s="95" t="s">
        <v>1540</v>
      </c>
      <c r="B12" s="95"/>
      <c r="C12" s="95" t="s">
        <v>1147</v>
      </c>
      <c r="D12" s="95"/>
      <c r="E12" s="95"/>
      <c r="F12" s="95"/>
      <c r="G12" s="95" t="s">
        <v>146</v>
      </c>
      <c r="H12" s="95" t="s">
        <v>527</v>
      </c>
      <c r="I12" s="95" t="s">
        <v>179</v>
      </c>
      <c r="J12" s="95" t="s">
        <v>222</v>
      </c>
      <c r="K12" s="95" t="s">
        <v>283</v>
      </c>
      <c r="L12" s="95" t="s">
        <v>115</v>
      </c>
      <c r="M12" s="95"/>
      <c r="N12" s="95"/>
      <c r="O12" s="95"/>
      <c r="P12" s="95" t="s">
        <v>146</v>
      </c>
      <c r="Q12" s="95" t="s">
        <v>313</v>
      </c>
      <c r="R12" s="95" t="s">
        <v>114</v>
      </c>
      <c r="S12" s="95" t="s">
        <v>116</v>
      </c>
      <c r="T12" s="99"/>
      <c r="U12" s="99"/>
      <c r="V12" s="99"/>
      <c r="W12" s="99"/>
      <c r="X12" s="99"/>
      <c r="Y12" s="99"/>
    </row>
    <row r="13" customFormat="false" ht="13.8" hidden="false" customHeight="false" outlineLevel="0" collapsed="false">
      <c r="A13" s="342" t="s">
        <v>154</v>
      </c>
      <c r="B13" s="342" t="s">
        <v>125</v>
      </c>
      <c r="C13" s="342" t="s">
        <v>126</v>
      </c>
      <c r="D13" s="342" t="s">
        <v>1541</v>
      </c>
      <c r="E13" s="342" t="s">
        <v>290</v>
      </c>
      <c r="F13" s="342" t="s">
        <v>352</v>
      </c>
      <c r="G13" s="342" t="s">
        <v>132</v>
      </c>
      <c r="H13" s="342" t="s">
        <v>313</v>
      </c>
      <c r="I13" s="342" t="s">
        <v>125</v>
      </c>
      <c r="J13" s="342" t="s">
        <v>303</v>
      </c>
      <c r="K13" s="342" t="s">
        <v>300</v>
      </c>
      <c r="L13" s="342" t="s">
        <v>115</v>
      </c>
      <c r="M13" s="342"/>
      <c r="N13" s="342"/>
      <c r="O13" s="342"/>
      <c r="P13" s="342" t="s">
        <v>132</v>
      </c>
      <c r="Q13" s="342" t="s">
        <v>142</v>
      </c>
      <c r="R13" s="342" t="s">
        <v>125</v>
      </c>
      <c r="S13" s="342" t="s">
        <v>116</v>
      </c>
      <c r="T13" s="344" t="s">
        <v>1542</v>
      </c>
      <c r="U13" s="344"/>
      <c r="V13" s="344"/>
      <c r="W13" s="344"/>
      <c r="X13" s="344"/>
      <c r="Y13" s="344"/>
    </row>
    <row r="14" customFormat="false" ht="13.8" hidden="false" customHeight="false" outlineLevel="0" collapsed="false">
      <c r="A14" s="342" t="s">
        <v>803</v>
      </c>
      <c r="B14" s="342" t="s">
        <v>285</v>
      </c>
      <c r="C14" s="342" t="s">
        <v>880</v>
      </c>
      <c r="D14" s="342" t="s">
        <v>146</v>
      </c>
      <c r="E14" s="342" t="s">
        <v>170</v>
      </c>
      <c r="F14" s="342" t="s">
        <v>127</v>
      </c>
      <c r="G14" s="346" t="n">
        <v>4</v>
      </c>
      <c r="H14" s="346" t="n">
        <v>30</v>
      </c>
      <c r="I14" s="346" t="n">
        <v>7</v>
      </c>
      <c r="J14" s="346" t="n">
        <v>20</v>
      </c>
      <c r="K14" s="346" t="n">
        <v>2</v>
      </c>
      <c r="L14" s="346" t="s">
        <v>239</v>
      </c>
      <c r="M14" s="347" t="s">
        <v>285</v>
      </c>
      <c r="N14" s="161" t="s">
        <v>125</v>
      </c>
      <c r="O14" s="161"/>
      <c r="P14" s="346" t="n">
        <v>6</v>
      </c>
      <c r="Q14" s="342" t="s">
        <v>309</v>
      </c>
      <c r="R14" s="342" t="s">
        <v>125</v>
      </c>
      <c r="S14" s="346" t="s">
        <v>116</v>
      </c>
      <c r="T14" s="344"/>
      <c r="U14" s="344"/>
      <c r="V14" s="344"/>
      <c r="W14" s="344"/>
    </row>
    <row r="15" customFormat="false" ht="13.8" hidden="false" customHeight="false" outlineLevel="0" collapsed="false">
      <c r="A15" s="95" t="s">
        <v>717</v>
      </c>
      <c r="B15" s="95"/>
      <c r="C15" s="95" t="s">
        <v>852</v>
      </c>
      <c r="D15" s="95"/>
      <c r="E15" s="95"/>
      <c r="F15" s="95"/>
      <c r="G15" s="95" t="s">
        <v>285</v>
      </c>
      <c r="H15" s="95" t="s">
        <v>128</v>
      </c>
      <c r="I15" s="95" t="s">
        <v>1543</v>
      </c>
      <c r="J15" s="95" t="s">
        <v>222</v>
      </c>
      <c r="K15" s="95" t="s">
        <v>300</v>
      </c>
      <c r="L15" s="95" t="s">
        <v>459</v>
      </c>
      <c r="M15" s="98"/>
      <c r="N15" s="96"/>
      <c r="O15" s="96"/>
      <c r="P15" s="95" t="s">
        <v>179</v>
      </c>
      <c r="Q15" s="97" t="n">
        <v>70</v>
      </c>
      <c r="R15" s="97" t="n">
        <v>6</v>
      </c>
      <c r="S15" s="95" t="s">
        <v>116</v>
      </c>
      <c r="T15" s="99"/>
      <c r="U15" s="99"/>
      <c r="V15" s="99"/>
      <c r="W15" s="99"/>
    </row>
    <row r="16" customFormat="false" ht="13.8" hidden="false" customHeight="false" outlineLevel="0" collapsed="false">
      <c r="A16" s="342" t="s">
        <v>1544</v>
      </c>
      <c r="B16" s="342" t="s">
        <v>179</v>
      </c>
      <c r="C16" s="342" t="s">
        <v>306</v>
      </c>
      <c r="D16" s="342" t="n">
        <f aca="false">E16/3*2</f>
        <v>10</v>
      </c>
      <c r="E16" s="342" t="n">
        <f aca="false">30-15</f>
        <v>15</v>
      </c>
      <c r="F16" s="342" t="s">
        <v>135</v>
      </c>
      <c r="G16" s="342" t="s">
        <v>132</v>
      </c>
      <c r="H16" s="342" t="s">
        <v>222</v>
      </c>
      <c r="I16" s="342" t="s">
        <v>132</v>
      </c>
      <c r="J16" s="342" t="s">
        <v>222</v>
      </c>
      <c r="K16" s="342" t="s">
        <v>125</v>
      </c>
      <c r="L16" s="342" t="s">
        <v>208</v>
      </c>
      <c r="M16" s="347" t="s">
        <v>285</v>
      </c>
      <c r="N16" s="161" t="s">
        <v>125</v>
      </c>
      <c r="O16" s="161"/>
      <c r="P16" s="342" t="s">
        <v>125</v>
      </c>
      <c r="Q16" s="342" t="s">
        <v>170</v>
      </c>
      <c r="R16" s="342" t="s">
        <v>125</v>
      </c>
      <c r="S16" s="342" t="s">
        <v>116</v>
      </c>
      <c r="T16" s="344"/>
      <c r="U16" s="344"/>
      <c r="V16" s="344"/>
      <c r="W16" s="344"/>
    </row>
    <row r="17" customFormat="false" ht="13.8" hidden="false" customHeight="false" outlineLevel="0" collapsed="false">
      <c r="A17" s="95" t="s">
        <v>1545</v>
      </c>
      <c r="B17" s="95"/>
      <c r="C17" s="95" t="s">
        <v>306</v>
      </c>
      <c r="D17" s="95"/>
      <c r="E17" s="95"/>
      <c r="F17" s="95"/>
      <c r="G17" s="95" t="s">
        <v>155</v>
      </c>
      <c r="H17" s="95" t="s">
        <v>128</v>
      </c>
      <c r="I17" s="95" t="s">
        <v>132</v>
      </c>
      <c r="J17" s="95" t="s">
        <v>128</v>
      </c>
      <c r="K17" s="95" t="s">
        <v>298</v>
      </c>
      <c r="L17" s="95" t="s">
        <v>208</v>
      </c>
      <c r="M17" s="98"/>
      <c r="N17" s="96"/>
      <c r="O17" s="96"/>
      <c r="P17" s="95" t="s">
        <v>125</v>
      </c>
      <c r="Q17" s="95" t="s">
        <v>170</v>
      </c>
      <c r="R17" s="95" t="s">
        <v>125</v>
      </c>
      <c r="S17" s="95" t="s">
        <v>116</v>
      </c>
      <c r="T17" s="99"/>
      <c r="U17" s="99"/>
      <c r="V17" s="99"/>
      <c r="W17" s="99"/>
    </row>
    <row r="18" customFormat="false" ht="13.8" hidden="false" customHeight="false" outlineLevel="0" collapsed="false">
      <c r="A18" s="342" t="s">
        <v>1546</v>
      </c>
      <c r="B18" s="342"/>
      <c r="C18" s="342" t="s">
        <v>312</v>
      </c>
      <c r="D18" s="342"/>
      <c r="E18" s="342"/>
      <c r="F18" s="342"/>
      <c r="G18" s="342" t="s">
        <v>155</v>
      </c>
      <c r="H18" s="342" t="s">
        <v>284</v>
      </c>
      <c r="I18" s="342" t="s">
        <v>155</v>
      </c>
      <c r="J18" s="342" t="s">
        <v>303</v>
      </c>
      <c r="K18" s="342" t="s">
        <v>300</v>
      </c>
      <c r="L18" s="342" t="s">
        <v>208</v>
      </c>
      <c r="M18" s="347"/>
      <c r="N18" s="161"/>
      <c r="O18" s="161"/>
      <c r="P18" s="342" t="s">
        <v>155</v>
      </c>
      <c r="Q18" s="342" t="s">
        <v>303</v>
      </c>
      <c r="R18" s="342" t="s">
        <v>125</v>
      </c>
      <c r="S18" s="342" t="s">
        <v>116</v>
      </c>
      <c r="T18" s="344"/>
      <c r="U18" s="344"/>
      <c r="V18" s="344"/>
      <c r="W18" s="344"/>
    </row>
    <row r="19" customFormat="false" ht="13.8" hidden="false" customHeight="false" outlineLevel="0" collapsed="false">
      <c r="A19" s="95" t="s">
        <v>891</v>
      </c>
      <c r="B19" s="95" t="s">
        <v>155</v>
      </c>
      <c r="C19" s="95" t="s">
        <v>282</v>
      </c>
      <c r="D19" s="95" t="s">
        <v>148</v>
      </c>
      <c r="E19" s="95" t="n">
        <f aca="false">30-16</f>
        <v>14</v>
      </c>
      <c r="F19" s="95" t="s">
        <v>135</v>
      </c>
      <c r="G19" s="95" t="s">
        <v>125</v>
      </c>
      <c r="H19" s="95" t="s">
        <v>462</v>
      </c>
      <c r="I19" s="95" t="s">
        <v>155</v>
      </c>
      <c r="J19" s="95" t="s">
        <v>168</v>
      </c>
      <c r="K19" s="95" t="s">
        <v>298</v>
      </c>
      <c r="L19" s="95" t="s">
        <v>459</v>
      </c>
      <c r="M19" s="98" t="s">
        <v>285</v>
      </c>
      <c r="N19" s="96" t="s">
        <v>125</v>
      </c>
      <c r="O19" s="96"/>
      <c r="P19" s="95" t="s">
        <v>125</v>
      </c>
      <c r="Q19" s="95" t="s">
        <v>142</v>
      </c>
      <c r="R19" s="95" t="s">
        <v>125</v>
      </c>
      <c r="S19" s="95" t="s">
        <v>116</v>
      </c>
      <c r="T19" s="99"/>
      <c r="U19" s="99"/>
      <c r="V19" s="99"/>
      <c r="W19" s="99"/>
    </row>
    <row r="20" customFormat="false" ht="13.8" hidden="false" customHeight="false" outlineLevel="0" collapsed="false">
      <c r="A20" s="342" t="s">
        <v>892</v>
      </c>
      <c r="B20" s="342"/>
      <c r="C20" s="342" t="s">
        <v>809</v>
      </c>
      <c r="D20" s="342"/>
      <c r="E20" s="342"/>
      <c r="F20" s="342"/>
      <c r="G20" s="342" t="s">
        <v>155</v>
      </c>
      <c r="H20" s="342" t="s">
        <v>462</v>
      </c>
      <c r="I20" s="342" t="s">
        <v>155</v>
      </c>
      <c r="J20" s="342" t="s">
        <v>222</v>
      </c>
      <c r="K20" s="342" t="s">
        <v>298</v>
      </c>
      <c r="L20" s="342" t="s">
        <v>459</v>
      </c>
      <c r="M20" s="347"/>
      <c r="N20" s="161"/>
      <c r="O20" s="161"/>
      <c r="P20" s="342" t="s">
        <v>125</v>
      </c>
      <c r="Q20" s="342" t="s">
        <v>142</v>
      </c>
      <c r="R20" s="342" t="s">
        <v>125</v>
      </c>
      <c r="S20" s="342" t="s">
        <v>116</v>
      </c>
      <c r="T20" s="344"/>
      <c r="U20" s="344"/>
      <c r="V20" s="344"/>
      <c r="W20" s="344"/>
    </row>
    <row r="21" customFormat="false" ht="13.8" hidden="false" customHeight="false" outlineLevel="0" collapsed="false">
      <c r="A21" s="95" t="s">
        <v>627</v>
      </c>
      <c r="B21" s="95" t="s">
        <v>179</v>
      </c>
      <c r="C21" s="95" t="s">
        <v>200</v>
      </c>
      <c r="D21" s="95" t="n">
        <f aca="false">E21/3*2</f>
        <v>14</v>
      </c>
      <c r="E21" s="95" t="n">
        <f aca="false">36-15</f>
        <v>21</v>
      </c>
      <c r="F21" s="95" t="s">
        <v>247</v>
      </c>
      <c r="G21" s="95" t="s">
        <v>132</v>
      </c>
      <c r="H21" s="95" t="s">
        <v>313</v>
      </c>
      <c r="I21" s="95" t="s">
        <v>179</v>
      </c>
      <c r="J21" s="95" t="s">
        <v>128</v>
      </c>
      <c r="K21" s="95" t="s">
        <v>300</v>
      </c>
      <c r="L21" s="95" t="s">
        <v>204</v>
      </c>
      <c r="M21" s="98" t="s">
        <v>285</v>
      </c>
      <c r="N21" s="96" t="s">
        <v>125</v>
      </c>
      <c r="O21" s="96"/>
      <c r="P21" s="95" t="s">
        <v>132</v>
      </c>
      <c r="Q21" s="95" t="s">
        <v>146</v>
      </c>
      <c r="R21" s="95" t="s">
        <v>125</v>
      </c>
      <c r="S21" s="95" t="s">
        <v>116</v>
      </c>
      <c r="T21" s="99"/>
      <c r="U21" s="99"/>
      <c r="V21" s="99"/>
      <c r="W21" s="99"/>
    </row>
    <row r="22" customFormat="false" ht="13.8" hidden="false" customHeight="false" outlineLevel="0" collapsed="false">
      <c r="A22" s="342" t="s">
        <v>628</v>
      </c>
      <c r="B22" s="342"/>
      <c r="C22" s="342" t="s">
        <v>1547</v>
      </c>
      <c r="D22" s="342"/>
      <c r="E22" s="342"/>
      <c r="F22" s="342"/>
      <c r="G22" s="342" t="s">
        <v>155</v>
      </c>
      <c r="H22" s="342" t="s">
        <v>313</v>
      </c>
      <c r="I22" s="342" t="s">
        <v>125</v>
      </c>
      <c r="J22" s="342" t="s">
        <v>128</v>
      </c>
      <c r="K22" s="342" t="s">
        <v>300</v>
      </c>
      <c r="L22" s="342" t="s">
        <v>204</v>
      </c>
      <c r="M22" s="347"/>
      <c r="N22" s="161"/>
      <c r="O22" s="161"/>
      <c r="P22" s="342" t="s">
        <v>125</v>
      </c>
      <c r="Q22" s="342" t="s">
        <v>146</v>
      </c>
      <c r="R22" s="342" t="s">
        <v>125</v>
      </c>
      <c r="S22" s="342" t="s">
        <v>116</v>
      </c>
      <c r="T22" s="344"/>
      <c r="U22" s="344"/>
      <c r="V22" s="344"/>
      <c r="W22" s="344"/>
    </row>
    <row r="23" customFormat="false" ht="13.8" hidden="false" customHeight="false" outlineLevel="0" collapsed="false">
      <c r="A23" s="95" t="s">
        <v>629</v>
      </c>
      <c r="B23" s="95"/>
      <c r="C23" s="95" t="s">
        <v>312</v>
      </c>
      <c r="D23" s="95"/>
      <c r="E23" s="95"/>
      <c r="F23" s="95"/>
      <c r="G23" s="95" t="s">
        <v>155</v>
      </c>
      <c r="H23" s="95" t="s">
        <v>308</v>
      </c>
      <c r="I23" s="95" t="s">
        <v>179</v>
      </c>
      <c r="J23" s="95" t="s">
        <v>153</v>
      </c>
      <c r="K23" s="95" t="s">
        <v>300</v>
      </c>
      <c r="L23" s="95" t="s">
        <v>204</v>
      </c>
      <c r="M23" s="98"/>
      <c r="N23" s="96"/>
      <c r="O23" s="96"/>
      <c r="P23" s="95" t="s">
        <v>125</v>
      </c>
      <c r="Q23" s="97" t="n">
        <v>10</v>
      </c>
      <c r="R23" s="97" t="n">
        <v>6</v>
      </c>
      <c r="S23" s="95" t="s">
        <v>116</v>
      </c>
      <c r="T23" s="99"/>
      <c r="U23" s="99"/>
      <c r="V23" s="99"/>
      <c r="W23" s="99"/>
    </row>
    <row r="24" customFormat="false" ht="13.8" hidden="false" customHeight="false" outlineLevel="0" collapsed="false">
      <c r="A24" s="342" t="s">
        <v>358</v>
      </c>
      <c r="B24" s="342" t="s">
        <v>179</v>
      </c>
      <c r="C24" s="342" t="s">
        <v>306</v>
      </c>
      <c r="D24" s="342" t="s">
        <v>148</v>
      </c>
      <c r="E24" s="342" t="n">
        <f aca="false">30-15</f>
        <v>15</v>
      </c>
      <c r="F24" s="342" t="s">
        <v>135</v>
      </c>
      <c r="G24" s="342" t="s">
        <v>132</v>
      </c>
      <c r="H24" s="342" t="s">
        <v>284</v>
      </c>
      <c r="I24" s="342" t="s">
        <v>132</v>
      </c>
      <c r="J24" s="342" t="s">
        <v>303</v>
      </c>
      <c r="K24" s="342" t="s">
        <v>300</v>
      </c>
      <c r="L24" s="342" t="s">
        <v>454</v>
      </c>
      <c r="M24" s="347" t="s">
        <v>125</v>
      </c>
      <c r="N24" s="161" t="s">
        <v>148</v>
      </c>
      <c r="O24" s="161"/>
      <c r="P24" s="346" t="n">
        <v>8</v>
      </c>
      <c r="Q24" s="342" t="s">
        <v>128</v>
      </c>
      <c r="R24" s="342" t="s">
        <v>285</v>
      </c>
      <c r="S24" s="342" t="s">
        <v>116</v>
      </c>
      <c r="T24" s="344" t="s">
        <v>697</v>
      </c>
      <c r="U24" s="344"/>
      <c r="V24" s="344"/>
      <c r="W24" s="344"/>
    </row>
    <row r="25" customFormat="false" ht="13.8" hidden="false" customHeight="false" outlineLevel="0" collapsed="false">
      <c r="A25" s="95" t="s">
        <v>362</v>
      </c>
      <c r="B25" s="95"/>
      <c r="C25" s="95" t="s">
        <v>312</v>
      </c>
      <c r="D25" s="95"/>
      <c r="E25" s="95"/>
      <c r="F25" s="95"/>
      <c r="G25" s="95" t="s">
        <v>125</v>
      </c>
      <c r="H25" s="95" t="s">
        <v>889</v>
      </c>
      <c r="I25" s="95" t="s">
        <v>283</v>
      </c>
      <c r="J25" s="95" t="s">
        <v>313</v>
      </c>
      <c r="K25" s="95" t="s">
        <v>298</v>
      </c>
      <c r="L25" s="95" t="s">
        <v>115</v>
      </c>
      <c r="M25" s="95"/>
      <c r="N25" s="95"/>
      <c r="O25" s="95"/>
      <c r="P25" s="95" t="s">
        <v>285</v>
      </c>
      <c r="Q25" s="95" t="s">
        <v>309</v>
      </c>
      <c r="R25" s="95" t="s">
        <v>114</v>
      </c>
      <c r="S25" s="95" t="s">
        <v>116</v>
      </c>
      <c r="T25" s="99"/>
      <c r="U25" s="99"/>
      <c r="V25" s="99"/>
      <c r="W25" s="99"/>
    </row>
    <row r="26" customFormat="false" ht="15.75" hidden="false" customHeight="true" outlineLevel="0" collapsed="false">
      <c r="A26" s="342" t="s">
        <v>1143</v>
      </c>
      <c r="B26" s="342" t="s">
        <v>201</v>
      </c>
      <c r="C26" s="346" t="s">
        <v>721</v>
      </c>
      <c r="D26" s="342" t="s">
        <v>1548</v>
      </c>
      <c r="E26" s="342" t="s">
        <v>1549</v>
      </c>
      <c r="F26" s="343" t="s">
        <v>1550</v>
      </c>
      <c r="G26" s="346" t="n">
        <v>12</v>
      </c>
      <c r="H26" s="346" t="n">
        <v>45</v>
      </c>
      <c r="I26" s="342" t="s">
        <v>179</v>
      </c>
      <c r="J26" s="342" t="s">
        <v>177</v>
      </c>
      <c r="K26" s="342" t="s">
        <v>155</v>
      </c>
      <c r="L26" s="342" t="s">
        <v>115</v>
      </c>
      <c r="M26" s="342"/>
      <c r="N26" s="342"/>
      <c r="O26" s="342"/>
      <c r="P26" s="342" t="s">
        <v>146</v>
      </c>
      <c r="Q26" s="342" t="s">
        <v>313</v>
      </c>
      <c r="R26" s="342" t="s">
        <v>114</v>
      </c>
      <c r="S26" s="342" t="s">
        <v>116</v>
      </c>
      <c r="T26" s="345" t="s">
        <v>1551</v>
      </c>
      <c r="U26" s="345"/>
      <c r="V26" s="345"/>
      <c r="W26" s="345"/>
    </row>
    <row r="27" customFormat="false" ht="13.8" hidden="false" customHeight="false" outlineLevel="0" collapsed="false">
      <c r="A27" s="95" t="s">
        <v>1146</v>
      </c>
      <c r="B27" s="95"/>
      <c r="C27" s="97" t="s">
        <v>949</v>
      </c>
      <c r="D27" s="95"/>
      <c r="E27" s="95"/>
      <c r="F27" s="95"/>
      <c r="G27" s="95" t="s">
        <v>132</v>
      </c>
      <c r="H27" s="95" t="s">
        <v>284</v>
      </c>
      <c r="I27" s="95" t="s">
        <v>125</v>
      </c>
      <c r="J27" s="95" t="s">
        <v>203</v>
      </c>
      <c r="K27" s="95" t="s">
        <v>300</v>
      </c>
      <c r="L27" s="95" t="s">
        <v>115</v>
      </c>
      <c r="M27" s="95"/>
      <c r="N27" s="95"/>
      <c r="O27" s="95"/>
      <c r="P27" s="95" t="s">
        <v>125</v>
      </c>
      <c r="Q27" s="95" t="s">
        <v>153</v>
      </c>
      <c r="R27" s="95" t="s">
        <v>114</v>
      </c>
      <c r="S27" s="95" t="s">
        <v>116</v>
      </c>
      <c r="T27" s="99"/>
      <c r="U27" s="99"/>
      <c r="V27" s="99"/>
      <c r="W27" s="99"/>
    </row>
    <row r="28" customFormat="false" ht="15.75" hidden="false" customHeight="true" outlineLevel="0" collapsed="false">
      <c r="A28" s="342" t="s">
        <v>1148</v>
      </c>
      <c r="B28" s="342" t="s">
        <v>216</v>
      </c>
      <c r="C28" s="342" t="s">
        <v>624</v>
      </c>
      <c r="D28" s="342" t="s">
        <v>1548</v>
      </c>
      <c r="E28" s="342" t="s">
        <v>1549</v>
      </c>
      <c r="F28" s="343" t="s">
        <v>1552</v>
      </c>
      <c r="G28" s="342" t="s">
        <v>146</v>
      </c>
      <c r="H28" s="342" t="s">
        <v>327</v>
      </c>
      <c r="I28" s="346" t="n">
        <v>7</v>
      </c>
      <c r="J28" s="342" t="s">
        <v>444</v>
      </c>
      <c r="K28" s="342" t="s">
        <v>155</v>
      </c>
      <c r="L28" s="342" t="s">
        <v>115</v>
      </c>
      <c r="M28" s="342"/>
      <c r="N28" s="342"/>
      <c r="O28" s="342"/>
      <c r="P28" s="342" t="s">
        <v>146</v>
      </c>
      <c r="Q28" s="342" t="s">
        <v>313</v>
      </c>
      <c r="R28" s="342" t="s">
        <v>125</v>
      </c>
      <c r="S28" s="342" t="s">
        <v>116</v>
      </c>
      <c r="T28" s="345" t="s">
        <v>1553</v>
      </c>
      <c r="U28" s="345"/>
      <c r="V28" s="345"/>
      <c r="W28" s="345"/>
    </row>
    <row r="29" customFormat="false" ht="13.8" hidden="false" customHeight="false" outlineLevel="0" collapsed="false">
      <c r="A29" s="95" t="s">
        <v>1554</v>
      </c>
      <c r="B29" s="95"/>
      <c r="C29" s="95" t="s">
        <v>217</v>
      </c>
      <c r="D29" s="95"/>
      <c r="E29" s="95"/>
      <c r="F29" s="95"/>
      <c r="G29" s="95" t="s">
        <v>132</v>
      </c>
      <c r="H29" s="95" t="s">
        <v>430</v>
      </c>
      <c r="I29" s="97" t="n">
        <v>6</v>
      </c>
      <c r="J29" s="95" t="s">
        <v>203</v>
      </c>
      <c r="K29" s="95" t="s">
        <v>300</v>
      </c>
      <c r="L29" s="95" t="s">
        <v>115</v>
      </c>
      <c r="M29" s="95"/>
      <c r="N29" s="95"/>
      <c r="O29" s="95"/>
      <c r="P29" s="95" t="s">
        <v>125</v>
      </c>
      <c r="Q29" s="95" t="s">
        <v>153</v>
      </c>
      <c r="R29" s="95" t="s">
        <v>125</v>
      </c>
      <c r="S29" s="95" t="s">
        <v>116</v>
      </c>
      <c r="T29" s="99"/>
      <c r="U29" s="99"/>
      <c r="V29" s="99"/>
      <c r="W29" s="99"/>
    </row>
    <row r="30" customFormat="false" ht="26.5" hidden="false" customHeight="false" outlineLevel="0" collapsed="false">
      <c r="A30" s="342" t="s">
        <v>714</v>
      </c>
      <c r="B30" s="342" t="s">
        <v>160</v>
      </c>
      <c r="C30" s="342" t="s">
        <v>1555</v>
      </c>
      <c r="D30" s="342" t="s">
        <v>160</v>
      </c>
      <c r="E30" s="342" t="s">
        <v>1556</v>
      </c>
      <c r="F30" s="343" t="s">
        <v>1557</v>
      </c>
      <c r="G30" s="342" t="s">
        <v>179</v>
      </c>
      <c r="H30" s="342" t="s">
        <v>527</v>
      </c>
      <c r="I30" s="342" t="s">
        <v>125</v>
      </c>
      <c r="J30" s="342" t="s">
        <v>222</v>
      </c>
      <c r="K30" s="342" t="s">
        <v>300</v>
      </c>
      <c r="L30" s="342" t="s">
        <v>115</v>
      </c>
      <c r="M30" s="342"/>
      <c r="N30" s="342"/>
      <c r="O30" s="342"/>
      <c r="P30" s="342" t="s">
        <v>132</v>
      </c>
      <c r="Q30" s="342" t="s">
        <v>128</v>
      </c>
      <c r="R30" s="342" t="s">
        <v>125</v>
      </c>
      <c r="S30" s="342" t="s">
        <v>116</v>
      </c>
      <c r="T30" s="344" t="s">
        <v>1558</v>
      </c>
      <c r="U30" s="344"/>
      <c r="V30" s="344"/>
      <c r="W30" s="344"/>
    </row>
    <row r="31" customFormat="false" ht="26.5" hidden="false" customHeight="false" outlineLevel="0" collapsed="false">
      <c r="A31" s="95" t="s">
        <v>1559</v>
      </c>
      <c r="B31" s="95" t="s">
        <v>132</v>
      </c>
      <c r="C31" s="107" t="s">
        <v>1560</v>
      </c>
      <c r="G31" s="95" t="s">
        <v>300</v>
      </c>
      <c r="H31" s="95" t="s">
        <v>327</v>
      </c>
      <c r="I31" s="95" t="s">
        <v>132</v>
      </c>
      <c r="J31" s="95" t="s">
        <v>309</v>
      </c>
      <c r="K31" s="95" t="s">
        <v>300</v>
      </c>
      <c r="L31" s="95" t="s">
        <v>115</v>
      </c>
      <c r="M31" s="95"/>
      <c r="N31" s="95"/>
      <c r="O31" s="95"/>
      <c r="P31" s="95" t="s">
        <v>283</v>
      </c>
      <c r="Q31" s="95" t="s">
        <v>146</v>
      </c>
      <c r="R31" s="95" t="s">
        <v>114</v>
      </c>
      <c r="S31" s="95" t="s">
        <v>116</v>
      </c>
      <c r="T31" s="99" t="s">
        <v>1561</v>
      </c>
      <c r="U31" s="99"/>
      <c r="V31" s="99"/>
      <c r="W31" s="99"/>
      <c r="X31" s="99"/>
      <c r="Y31" s="99"/>
    </row>
    <row r="32" customFormat="false" ht="26.5" hidden="false" customHeight="false" outlineLevel="0" collapsed="false">
      <c r="A32" s="342" t="s">
        <v>1562</v>
      </c>
      <c r="B32" s="342"/>
      <c r="C32" s="178" t="s">
        <v>1563</v>
      </c>
      <c r="D32" s="342"/>
      <c r="E32" s="342"/>
      <c r="F32" s="342"/>
      <c r="G32" s="342" t="s">
        <v>300</v>
      </c>
      <c r="H32" s="342" t="s">
        <v>1564</v>
      </c>
      <c r="I32" s="342" t="s">
        <v>125</v>
      </c>
      <c r="J32" s="342" t="s">
        <v>146</v>
      </c>
      <c r="K32" s="342" t="s">
        <v>300</v>
      </c>
      <c r="L32" s="342" t="s">
        <v>1565</v>
      </c>
      <c r="M32" s="342"/>
      <c r="N32" s="342"/>
      <c r="O32" s="342"/>
      <c r="P32" s="342" t="s">
        <v>283</v>
      </c>
      <c r="Q32" s="342" t="s">
        <v>146</v>
      </c>
      <c r="R32" s="342" t="s">
        <v>114</v>
      </c>
      <c r="S32" s="342" t="s">
        <v>116</v>
      </c>
      <c r="T32" s="344" t="s">
        <v>1561</v>
      </c>
      <c r="U32" s="344"/>
      <c r="V32" s="344"/>
      <c r="W32" s="344"/>
      <c r="X32" s="344"/>
      <c r="Y32" s="344"/>
    </row>
    <row r="33" customFormat="false" ht="15.75" hidden="false" customHeight="true" outlineLevel="0" collapsed="false">
      <c r="A33" s="95" t="s">
        <v>1566</v>
      </c>
      <c r="B33" s="95" t="s">
        <v>300</v>
      </c>
      <c r="C33" s="107" t="s">
        <v>1567</v>
      </c>
      <c r="D33" s="95" t="s">
        <v>309</v>
      </c>
      <c r="E33" s="95"/>
      <c r="F33" s="107" t="s">
        <v>1568</v>
      </c>
      <c r="G33" s="95" t="s">
        <v>283</v>
      </c>
      <c r="H33" s="95" t="s">
        <v>327</v>
      </c>
      <c r="I33" s="95" t="s">
        <v>285</v>
      </c>
      <c r="J33" s="95" t="s">
        <v>414</v>
      </c>
      <c r="K33" s="95" t="s">
        <v>300</v>
      </c>
      <c r="L33" s="95" t="s">
        <v>115</v>
      </c>
      <c r="M33" s="95"/>
      <c r="N33" s="95"/>
      <c r="O33" s="95"/>
      <c r="P33" s="95" t="s">
        <v>283</v>
      </c>
      <c r="Q33" s="95" t="s">
        <v>135</v>
      </c>
      <c r="R33" s="95" t="s">
        <v>114</v>
      </c>
      <c r="S33" s="95" t="s">
        <v>116</v>
      </c>
      <c r="T33" s="102" t="s">
        <v>1569</v>
      </c>
      <c r="U33" s="102"/>
      <c r="V33" s="102"/>
      <c r="W33" s="102"/>
      <c r="X33" s="102"/>
      <c r="Y33" s="102"/>
    </row>
    <row r="34" customFormat="false" ht="15.75" hidden="false" customHeight="true" outlineLevel="0" collapsed="false">
      <c r="A34" s="342" t="s">
        <v>1570</v>
      </c>
      <c r="B34" s="342"/>
      <c r="C34" s="343" t="s">
        <v>1567</v>
      </c>
      <c r="D34" s="342"/>
      <c r="E34" s="342"/>
      <c r="F34" s="343" t="s">
        <v>1571</v>
      </c>
      <c r="G34" s="342" t="s">
        <v>283</v>
      </c>
      <c r="H34" s="342" t="s">
        <v>327</v>
      </c>
      <c r="I34" s="342" t="s">
        <v>285</v>
      </c>
      <c r="J34" s="342" t="s">
        <v>414</v>
      </c>
      <c r="K34" s="342" t="s">
        <v>300</v>
      </c>
      <c r="L34" s="342" t="s">
        <v>1565</v>
      </c>
      <c r="M34" s="342"/>
      <c r="N34" s="342"/>
      <c r="O34" s="342"/>
      <c r="P34" s="342" t="s">
        <v>283</v>
      </c>
      <c r="Q34" s="342" t="s">
        <v>135</v>
      </c>
      <c r="R34" s="342" t="s">
        <v>114</v>
      </c>
      <c r="S34" s="342" t="s">
        <v>116</v>
      </c>
      <c r="T34" s="345" t="s">
        <v>1569</v>
      </c>
      <c r="U34" s="345"/>
      <c r="V34" s="345"/>
      <c r="W34" s="345"/>
      <c r="X34" s="345"/>
      <c r="Y34" s="345"/>
    </row>
    <row r="35" customFormat="false" ht="15.75" hidden="false" customHeight="true" outlineLevel="0" collapsed="false">
      <c r="A35" s="95" t="s">
        <v>373</v>
      </c>
      <c r="B35" s="95" t="s">
        <v>132</v>
      </c>
      <c r="C35" s="107" t="s">
        <v>1572</v>
      </c>
      <c r="D35" s="95" t="s">
        <v>450</v>
      </c>
      <c r="E35" s="95"/>
      <c r="F35" s="95" t="s">
        <v>113</v>
      </c>
      <c r="G35" s="95" t="s">
        <v>155</v>
      </c>
      <c r="H35" s="95" t="s">
        <v>327</v>
      </c>
      <c r="I35" s="95" t="s">
        <v>125</v>
      </c>
      <c r="J35" s="95" t="s">
        <v>114</v>
      </c>
      <c r="K35" s="95" t="s">
        <v>283</v>
      </c>
      <c r="L35" s="95" t="s">
        <v>1573</v>
      </c>
      <c r="M35" s="95"/>
      <c r="N35" s="95"/>
      <c r="O35" s="107" t="s">
        <v>1574</v>
      </c>
      <c r="P35" s="95" t="s">
        <v>125</v>
      </c>
      <c r="Q35" s="95" t="s">
        <v>114</v>
      </c>
      <c r="R35" s="95" t="s">
        <v>114</v>
      </c>
      <c r="S35" s="95" t="s">
        <v>116</v>
      </c>
      <c r="T35" s="102" t="s">
        <v>1575</v>
      </c>
      <c r="U35" s="102"/>
      <c r="V35" s="102"/>
      <c r="W35" s="102"/>
      <c r="X35" s="102"/>
      <c r="Y35" s="102"/>
    </row>
    <row r="36" customFormat="false" ht="15.75" hidden="false" customHeight="true" outlineLevel="0" collapsed="false">
      <c r="A36" s="342" t="s">
        <v>1576</v>
      </c>
      <c r="B36" s="342" t="s">
        <v>285</v>
      </c>
      <c r="C36" s="342" t="s">
        <v>155</v>
      </c>
      <c r="D36" s="342" t="n">
        <f aca="false">33-14</f>
        <v>19</v>
      </c>
      <c r="E36" s="342"/>
      <c r="F36" s="343" t="s">
        <v>1577</v>
      </c>
      <c r="G36" s="346" t="n">
        <v>10</v>
      </c>
      <c r="H36" s="342" t="s">
        <v>158</v>
      </c>
      <c r="I36" s="342" t="s">
        <v>148</v>
      </c>
      <c r="J36" s="342" t="s">
        <v>462</v>
      </c>
      <c r="K36" s="342" t="s">
        <v>300</v>
      </c>
      <c r="L36" s="342" t="s">
        <v>115</v>
      </c>
      <c r="M36" s="342"/>
      <c r="N36" s="342"/>
      <c r="O36" s="342"/>
      <c r="P36" s="342" t="s">
        <v>146</v>
      </c>
      <c r="Q36" s="342" t="s">
        <v>313</v>
      </c>
      <c r="R36" s="342" t="s">
        <v>114</v>
      </c>
      <c r="S36" s="342" t="s">
        <v>261</v>
      </c>
      <c r="T36" s="345" t="s">
        <v>1578</v>
      </c>
      <c r="U36" s="345"/>
      <c r="V36" s="345"/>
      <c r="W36" s="345"/>
      <c r="X36" s="345"/>
      <c r="Y36" s="345"/>
    </row>
    <row r="37" customFormat="false" ht="13.8" hidden="false" customHeight="false" outlineLevel="0" collapsed="false">
      <c r="A37" s="95" t="s">
        <v>1579</v>
      </c>
      <c r="B37" s="95"/>
      <c r="C37" s="95" t="s">
        <v>957</v>
      </c>
      <c r="D37" s="95"/>
      <c r="E37" s="95"/>
      <c r="F37" s="95"/>
      <c r="G37" s="95" t="s">
        <v>132</v>
      </c>
      <c r="H37" s="95" t="s">
        <v>313</v>
      </c>
      <c r="I37" s="95" t="s">
        <v>132</v>
      </c>
      <c r="J37" s="95" t="s">
        <v>303</v>
      </c>
      <c r="K37" s="95" t="s">
        <v>300</v>
      </c>
      <c r="L37" s="95" t="s">
        <v>115</v>
      </c>
      <c r="M37" s="95"/>
      <c r="N37" s="95"/>
      <c r="O37" s="95"/>
      <c r="P37" s="95" t="s">
        <v>155</v>
      </c>
      <c r="Q37" s="95" t="s">
        <v>142</v>
      </c>
      <c r="R37" s="95" t="s">
        <v>125</v>
      </c>
      <c r="S37" s="95" t="s">
        <v>261</v>
      </c>
      <c r="T37" s="99"/>
      <c r="U37" s="99"/>
      <c r="V37" s="99"/>
      <c r="W37" s="99"/>
      <c r="X37" s="99"/>
      <c r="Y37" s="99"/>
    </row>
    <row r="38" customFormat="false" ht="13.8" hidden="false" customHeight="false" outlineLevel="0" collapsed="false">
      <c r="A38" s="342" t="s">
        <v>1580</v>
      </c>
      <c r="B38" s="342"/>
      <c r="C38" s="342" t="s">
        <v>718</v>
      </c>
      <c r="D38" s="342"/>
      <c r="E38" s="342"/>
      <c r="F38" s="342"/>
      <c r="G38" s="342" t="s">
        <v>132</v>
      </c>
      <c r="H38" s="342" t="s">
        <v>327</v>
      </c>
      <c r="I38" s="342" t="s">
        <v>125</v>
      </c>
      <c r="J38" s="342" t="s">
        <v>303</v>
      </c>
      <c r="K38" s="342" t="s">
        <v>300</v>
      </c>
      <c r="L38" s="342" t="s">
        <v>115</v>
      </c>
      <c r="M38" s="342"/>
      <c r="N38" s="342"/>
      <c r="O38" s="342"/>
      <c r="P38" s="342" t="s">
        <v>155</v>
      </c>
      <c r="Q38" s="342" t="s">
        <v>114</v>
      </c>
      <c r="R38" s="342" t="s">
        <v>125</v>
      </c>
      <c r="S38" s="342" t="s">
        <v>261</v>
      </c>
      <c r="T38" s="344"/>
      <c r="U38" s="344"/>
      <c r="V38" s="344"/>
      <c r="W38" s="344"/>
      <c r="X38" s="344"/>
      <c r="Y38" s="344"/>
    </row>
    <row r="39" customFormat="false" ht="13.8" hidden="false" customHeight="false" outlineLevel="0" collapsed="false">
      <c r="A39" s="95" t="s">
        <v>850</v>
      </c>
      <c r="B39" s="95" t="s">
        <v>216</v>
      </c>
      <c r="C39" s="95" t="s">
        <v>1581</v>
      </c>
      <c r="D39" s="95" t="s">
        <v>1582</v>
      </c>
      <c r="E39" s="95"/>
      <c r="F39" s="95" t="s">
        <v>1583</v>
      </c>
      <c r="G39" s="95" t="s">
        <v>285</v>
      </c>
      <c r="H39" s="95" t="s">
        <v>158</v>
      </c>
      <c r="I39" s="95" t="s">
        <v>125</v>
      </c>
      <c r="J39" s="95" t="s">
        <v>309</v>
      </c>
      <c r="K39" s="95" t="s">
        <v>300</v>
      </c>
      <c r="L39" s="95" t="s">
        <v>115</v>
      </c>
      <c r="M39" s="95"/>
      <c r="N39" s="95"/>
      <c r="O39" s="95"/>
      <c r="P39" s="97" t="n">
        <v>6</v>
      </c>
      <c r="Q39" s="97" t="n">
        <v>0</v>
      </c>
      <c r="R39" s="97" t="n">
        <v>0</v>
      </c>
      <c r="S39" s="95" t="s">
        <v>116</v>
      </c>
      <c r="T39" s="99" t="s">
        <v>382</v>
      </c>
      <c r="U39" s="99"/>
      <c r="V39" s="99"/>
      <c r="W39" s="99"/>
      <c r="X39" s="99"/>
      <c r="Y39" s="99"/>
    </row>
    <row r="40" customFormat="false" ht="15.75" hidden="false" customHeight="true" outlineLevel="0" collapsed="false">
      <c r="A40" s="342" t="s">
        <v>1584</v>
      </c>
      <c r="B40" s="342" t="s">
        <v>216</v>
      </c>
      <c r="C40" s="342" t="s">
        <v>1581</v>
      </c>
      <c r="D40" s="343" t="s">
        <v>1585</v>
      </c>
      <c r="E40" s="343"/>
      <c r="F40" s="343" t="s">
        <v>1571</v>
      </c>
      <c r="G40" s="342" t="s">
        <v>285</v>
      </c>
      <c r="H40" s="342" t="s">
        <v>158</v>
      </c>
      <c r="I40" s="342" t="s">
        <v>125</v>
      </c>
      <c r="J40" s="342" t="s">
        <v>309</v>
      </c>
      <c r="K40" s="342" t="s">
        <v>300</v>
      </c>
      <c r="L40" s="342" t="s">
        <v>115</v>
      </c>
      <c r="M40" s="342"/>
      <c r="N40" s="342"/>
      <c r="O40" s="342"/>
      <c r="P40" s="346" t="n">
        <v>6</v>
      </c>
      <c r="Q40" s="346" t="n">
        <v>0</v>
      </c>
      <c r="R40" s="346" t="n">
        <v>0</v>
      </c>
      <c r="S40" s="342" t="s">
        <v>116</v>
      </c>
      <c r="T40" s="345" t="s">
        <v>1586</v>
      </c>
      <c r="U40" s="345"/>
      <c r="V40" s="345"/>
      <c r="W40" s="345"/>
      <c r="X40" s="345"/>
      <c r="Y40" s="345"/>
    </row>
    <row r="41" customFormat="false" ht="13.8" hidden="false" customHeight="false" outlineLevel="0" collapsed="false">
      <c r="A41" s="95" t="s">
        <v>1587</v>
      </c>
      <c r="B41" s="95"/>
      <c r="C41" s="95" t="s">
        <v>1588</v>
      </c>
      <c r="D41" s="95" t="s">
        <v>125</v>
      </c>
      <c r="E41" s="95"/>
      <c r="F41" s="95" t="s">
        <v>135</v>
      </c>
      <c r="G41" s="95" t="s">
        <v>125</v>
      </c>
      <c r="H41" s="95" t="s">
        <v>327</v>
      </c>
      <c r="I41" s="95" t="s">
        <v>146</v>
      </c>
      <c r="J41" s="95" t="s">
        <v>309</v>
      </c>
      <c r="K41" s="95" t="s">
        <v>155</v>
      </c>
      <c r="L41" s="95" t="s">
        <v>370</v>
      </c>
      <c r="M41" s="95"/>
      <c r="N41" s="95"/>
      <c r="O41" s="95"/>
      <c r="P41" s="95" t="s">
        <v>309</v>
      </c>
      <c r="Q41" s="95" t="s">
        <v>114</v>
      </c>
      <c r="R41" s="95" t="s">
        <v>114</v>
      </c>
      <c r="S41" s="95" t="s">
        <v>116</v>
      </c>
      <c r="T41" s="99" t="s">
        <v>1589</v>
      </c>
      <c r="U41" s="99"/>
      <c r="V41" s="99"/>
      <c r="W41" s="99"/>
      <c r="X41" s="99"/>
      <c r="Y41" s="99"/>
    </row>
  </sheetData>
  <mergeCells count="40">
    <mergeCell ref="T2:Y2"/>
    <mergeCell ref="T3:Y3"/>
    <mergeCell ref="T4:Y4"/>
    <mergeCell ref="T5:Y5"/>
    <mergeCell ref="T6:Y6"/>
    <mergeCell ref="T7:Y7"/>
    <mergeCell ref="T8:Y8"/>
    <mergeCell ref="T9:Y9"/>
    <mergeCell ref="T10:Y10"/>
    <mergeCell ref="T11:Y11"/>
    <mergeCell ref="T12:Y12"/>
    <mergeCell ref="T13:Y13"/>
    <mergeCell ref="T14:W14"/>
    <mergeCell ref="T15:W15"/>
    <mergeCell ref="T16:W16"/>
    <mergeCell ref="T17:W17"/>
    <mergeCell ref="T18:W18"/>
    <mergeCell ref="T19:W19"/>
    <mergeCell ref="T20:W20"/>
    <mergeCell ref="T21:W21"/>
    <mergeCell ref="T22:W22"/>
    <mergeCell ref="T23:W23"/>
    <mergeCell ref="T24:W24"/>
    <mergeCell ref="T25:W25"/>
    <mergeCell ref="T26:W26"/>
    <mergeCell ref="T27:W27"/>
    <mergeCell ref="T28:W28"/>
    <mergeCell ref="T29:W29"/>
    <mergeCell ref="T30:W30"/>
    <mergeCell ref="T31:Y31"/>
    <mergeCell ref="T32:Y32"/>
    <mergeCell ref="T33:Y33"/>
    <mergeCell ref="T34:Y34"/>
    <mergeCell ref="T35:Y35"/>
    <mergeCell ref="T36:Y36"/>
    <mergeCell ref="T37:Y37"/>
    <mergeCell ref="T38:Y38"/>
    <mergeCell ref="T39:Y39"/>
    <mergeCell ref="T40:Y40"/>
    <mergeCell ref="T41:Y4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1" ySplit="0" topLeftCell="B1" activePane="topRight" state="frozen"/>
      <selection pane="topLeft" activeCell="A1" activeCellId="0" sqref="A1"/>
      <selection pane="topRight" activeCell="C17" activeCellId="0" sqref="C17"/>
    </sheetView>
  </sheetViews>
  <sheetFormatPr defaultColWidth="14.4609375" defaultRowHeight="12.8" zeroHeight="false" outlineLevelRow="0" outlineLevelCol="0"/>
  <cols>
    <col collapsed="false" customWidth="true" hidden="false" outlineLevel="0" max="1" min="1" style="0" width="34.59"/>
    <col collapsed="false" customWidth="true" hidden="false" outlineLevel="0" max="2" min="2" style="0" width="15.14"/>
    <col collapsed="false" customWidth="true" hidden="false" outlineLevel="0" max="3" min="3" style="0" width="38.86"/>
    <col collapsed="false" customWidth="true" hidden="false" outlineLevel="0" max="4" min="4" style="0" width="23.71"/>
    <col collapsed="false" customWidth="true" hidden="false" outlineLevel="0" max="5" min="5" style="0" width="19.71"/>
    <col collapsed="false" customWidth="true" hidden="false" outlineLevel="0" max="8" min="8" style="0" width="15"/>
    <col collapsed="false" customWidth="true" hidden="false" outlineLevel="0" max="10" min="9" style="0" width="17.29"/>
    <col collapsed="false" customWidth="true" hidden="false" outlineLevel="0" max="11" min="11" style="0" width="15.42"/>
    <col collapsed="false" customWidth="true" hidden="false" outlineLevel="0" max="13" min="13" style="0" width="15.71"/>
    <col collapsed="false" customWidth="true" hidden="false" outlineLevel="0" max="14" min="14" style="0" width="17.71"/>
    <col collapsed="false" customWidth="true" hidden="false" outlineLevel="0" max="16" min="16" style="0" width="15.14"/>
  </cols>
  <sheetData>
    <row r="1" customFormat="false" ht="12.8" hidden="false" customHeight="false" outlineLevel="0" collapsed="false">
      <c r="A1" s="348" t="s">
        <v>1590</v>
      </c>
      <c r="B1" s="349"/>
      <c r="C1" s="350"/>
      <c r="D1" s="349"/>
      <c r="E1" s="349"/>
      <c r="F1" s="349"/>
      <c r="G1" s="349"/>
      <c r="H1" s="349"/>
      <c r="I1" s="349"/>
      <c r="J1" s="349"/>
      <c r="K1" s="349"/>
      <c r="L1" s="349"/>
      <c r="M1" s="349"/>
      <c r="N1" s="349"/>
      <c r="O1" s="349"/>
      <c r="P1" s="349"/>
      <c r="Q1" s="349"/>
      <c r="R1" s="349"/>
      <c r="S1" s="349"/>
      <c r="T1" s="349"/>
      <c r="U1" s="349"/>
      <c r="V1" s="349"/>
      <c r="W1" s="349"/>
    </row>
    <row r="2" customFormat="false" ht="13.8" hidden="false" customHeight="false" outlineLevel="0" collapsed="false">
      <c r="A2" s="281" t="s">
        <v>100</v>
      </c>
      <c r="B2" s="281" t="s">
        <v>11</v>
      </c>
      <c r="C2" s="351" t="s">
        <v>14</v>
      </c>
      <c r="D2" s="281" t="s">
        <v>101</v>
      </c>
      <c r="E2" s="281" t="s">
        <v>102</v>
      </c>
      <c r="F2" s="281" t="s">
        <v>19</v>
      </c>
      <c r="G2" s="281" t="s">
        <v>104</v>
      </c>
      <c r="H2" s="281" t="s">
        <v>24</v>
      </c>
      <c r="I2" s="281" t="s">
        <v>30</v>
      </c>
      <c r="J2" s="281" t="s">
        <v>33</v>
      </c>
      <c r="K2" s="281" t="s">
        <v>36</v>
      </c>
      <c r="L2" s="281" t="s">
        <v>39</v>
      </c>
      <c r="M2" s="86" t="s">
        <v>105</v>
      </c>
      <c r="N2" s="86" t="s">
        <v>106</v>
      </c>
      <c r="O2" s="84" t="s">
        <v>55</v>
      </c>
      <c r="P2" s="86" t="s">
        <v>42</v>
      </c>
      <c r="Q2" s="86" t="s">
        <v>45</v>
      </c>
      <c r="R2" s="86" t="s">
        <v>49</v>
      </c>
      <c r="S2" s="281" t="s">
        <v>107</v>
      </c>
      <c r="T2" s="281" t="s">
        <v>108</v>
      </c>
      <c r="U2" s="281"/>
      <c r="V2" s="281"/>
      <c r="W2" s="281"/>
      <c r="X2" s="281"/>
      <c r="Y2" s="281"/>
      <c r="Z2" s="281"/>
    </row>
    <row r="3" customFormat="false" ht="24.05" hidden="false" customHeight="true" outlineLevel="0" collapsed="false">
      <c r="A3" s="352" t="s">
        <v>109</v>
      </c>
      <c r="B3" s="353" t="n">
        <v>5</v>
      </c>
      <c r="C3" s="354" t="s">
        <v>282</v>
      </c>
      <c r="D3" s="355" t="s">
        <v>773</v>
      </c>
      <c r="F3" s="353" t="n">
        <v>22</v>
      </c>
      <c r="G3" s="353" t="n">
        <v>4</v>
      </c>
      <c r="H3" s="353" t="n">
        <v>361</v>
      </c>
      <c r="I3" s="353" t="n">
        <v>4</v>
      </c>
      <c r="J3" s="353" t="n">
        <v>0</v>
      </c>
      <c r="K3" s="353" t="n">
        <v>2</v>
      </c>
      <c r="L3" s="353" t="s">
        <v>115</v>
      </c>
      <c r="M3" s="353"/>
      <c r="N3" s="353"/>
      <c r="O3" s="353"/>
      <c r="P3" s="353" t="n">
        <v>4</v>
      </c>
      <c r="Q3" s="353" t="n">
        <v>0</v>
      </c>
      <c r="R3" s="353" t="n">
        <v>6</v>
      </c>
      <c r="S3" s="353" t="s">
        <v>116</v>
      </c>
      <c r="T3" s="356" t="s">
        <v>405</v>
      </c>
      <c r="U3" s="356"/>
      <c r="V3" s="356"/>
      <c r="W3" s="356"/>
      <c r="X3" s="356"/>
      <c r="Y3" s="356"/>
      <c r="Z3" s="356"/>
    </row>
    <row r="4" customFormat="false" ht="24.05" hidden="false" customHeight="false" outlineLevel="0" collapsed="false">
      <c r="A4" s="317" t="s">
        <v>118</v>
      </c>
      <c r="B4" s="285" t="s">
        <v>679</v>
      </c>
      <c r="C4" s="286" t="s">
        <v>680</v>
      </c>
      <c r="D4" s="296" t="s">
        <v>681</v>
      </c>
      <c r="F4" s="285" t="s">
        <v>682</v>
      </c>
      <c r="G4" s="285" t="n">
        <v>4</v>
      </c>
      <c r="H4" s="285" t="n">
        <v>361</v>
      </c>
      <c r="I4" s="285" t="n">
        <v>4</v>
      </c>
      <c r="J4" s="285" t="n">
        <v>0</v>
      </c>
      <c r="K4" s="285" t="n">
        <v>1</v>
      </c>
      <c r="L4" s="285" t="s">
        <v>115</v>
      </c>
      <c r="M4" s="285"/>
      <c r="N4" s="285"/>
      <c r="O4" s="285"/>
      <c r="P4" s="285" t="n">
        <v>5</v>
      </c>
      <c r="Q4" s="285" t="n">
        <v>0</v>
      </c>
      <c r="R4" s="285" t="n">
        <v>6</v>
      </c>
      <c r="S4" s="285" t="s">
        <v>116</v>
      </c>
      <c r="T4" s="292"/>
      <c r="U4" s="292"/>
      <c r="V4" s="292"/>
      <c r="W4" s="292"/>
      <c r="X4" s="292"/>
      <c r="Y4" s="292"/>
      <c r="Z4" s="292"/>
    </row>
    <row r="5" customFormat="false" ht="12.8" hidden="false" customHeight="false" outlineLevel="0" collapsed="false">
      <c r="A5" s="352" t="s">
        <v>410</v>
      </c>
      <c r="B5" s="353" t="s">
        <v>1591</v>
      </c>
      <c r="C5" s="354" t="s">
        <v>1592</v>
      </c>
      <c r="D5" s="353" t="n">
        <f aca="false">52-35</f>
        <v>17</v>
      </c>
      <c r="F5" s="353" t="s">
        <v>1593</v>
      </c>
      <c r="G5" s="353" t="n">
        <v>6</v>
      </c>
      <c r="H5" s="353" t="n">
        <v>361</v>
      </c>
      <c r="I5" s="353" t="n">
        <v>8</v>
      </c>
      <c r="J5" s="353" t="n">
        <v>50</v>
      </c>
      <c r="K5" s="353" t="n">
        <v>3</v>
      </c>
      <c r="L5" s="353" t="s">
        <v>115</v>
      </c>
      <c r="M5" s="353"/>
      <c r="N5" s="353"/>
      <c r="O5" s="353"/>
      <c r="P5" s="353" t="n">
        <v>12</v>
      </c>
      <c r="Q5" s="353" t="n">
        <v>70</v>
      </c>
      <c r="R5" s="353" t="n">
        <v>6</v>
      </c>
      <c r="S5" s="353" t="s">
        <v>116</v>
      </c>
      <c r="T5" s="356"/>
      <c r="U5" s="356"/>
      <c r="V5" s="356"/>
      <c r="W5" s="356"/>
      <c r="X5" s="356"/>
      <c r="Y5" s="356"/>
      <c r="Z5" s="356"/>
    </row>
    <row r="6" customFormat="false" ht="12.8" hidden="false" customHeight="false" outlineLevel="0" collapsed="false">
      <c r="A6" s="317" t="s">
        <v>292</v>
      </c>
      <c r="B6" s="285" t="n">
        <v>10</v>
      </c>
      <c r="C6" s="288" t="s">
        <v>147</v>
      </c>
      <c r="D6" s="296" t="s">
        <v>1594</v>
      </c>
      <c r="E6" s="296" t="n">
        <v>20</v>
      </c>
      <c r="F6" s="285" t="n">
        <v>35</v>
      </c>
      <c r="G6" s="285" t="n">
        <v>6</v>
      </c>
      <c r="H6" s="285" t="n">
        <v>105</v>
      </c>
      <c r="I6" s="285" t="n">
        <v>5</v>
      </c>
      <c r="J6" s="285" t="n">
        <v>30</v>
      </c>
      <c r="K6" s="285" t="n">
        <v>1</v>
      </c>
      <c r="L6" s="285" t="s">
        <v>115</v>
      </c>
      <c r="M6" s="285"/>
      <c r="N6" s="285"/>
      <c r="O6" s="285"/>
      <c r="P6" s="285" t="n">
        <v>5</v>
      </c>
      <c r="Q6" s="285" t="n">
        <v>25</v>
      </c>
      <c r="R6" s="285" t="n">
        <v>6</v>
      </c>
      <c r="S6" s="285" t="s">
        <v>116</v>
      </c>
      <c r="T6" s="292"/>
      <c r="U6" s="292"/>
      <c r="V6" s="292"/>
      <c r="W6" s="292"/>
      <c r="X6" s="292"/>
      <c r="Y6" s="292"/>
      <c r="Z6" s="292"/>
    </row>
    <row r="7" customFormat="false" ht="12.8" hidden="false" customHeight="false" outlineLevel="0" collapsed="false">
      <c r="A7" s="352" t="s">
        <v>288</v>
      </c>
      <c r="B7" s="353"/>
      <c r="C7" s="357" t="s">
        <v>620</v>
      </c>
      <c r="D7" s="353"/>
      <c r="E7" s="353"/>
      <c r="F7" s="353"/>
      <c r="G7" s="353" t="n">
        <v>8</v>
      </c>
      <c r="H7" s="353" t="n">
        <v>361</v>
      </c>
      <c r="I7" s="353" t="n">
        <v>6</v>
      </c>
      <c r="J7" s="353" t="n">
        <v>35</v>
      </c>
      <c r="K7" s="353" t="n">
        <v>2</v>
      </c>
      <c r="L7" s="353" t="s">
        <v>115</v>
      </c>
      <c r="M7" s="353"/>
      <c r="N7" s="353"/>
      <c r="O7" s="353"/>
      <c r="P7" s="353" t="n">
        <v>5</v>
      </c>
      <c r="Q7" s="353" t="n">
        <v>25</v>
      </c>
      <c r="R7" s="353" t="n">
        <v>6</v>
      </c>
      <c r="S7" s="353" t="s">
        <v>116</v>
      </c>
      <c r="T7" s="356"/>
      <c r="U7" s="356"/>
      <c r="V7" s="356"/>
      <c r="W7" s="356"/>
      <c r="X7" s="356"/>
      <c r="Y7" s="356"/>
      <c r="Z7" s="356"/>
    </row>
    <row r="8" customFormat="false" ht="12.8" hidden="false" customHeight="true" outlineLevel="0" collapsed="false">
      <c r="A8" s="317" t="s">
        <v>131</v>
      </c>
      <c r="B8" s="285" t="n">
        <v>8</v>
      </c>
      <c r="C8" s="286" t="n">
        <v>9</v>
      </c>
      <c r="D8" s="285" t="n">
        <v>7</v>
      </c>
      <c r="E8" s="285" t="n">
        <f aca="false">23-12</f>
        <v>11</v>
      </c>
      <c r="F8" s="285" t="n">
        <v>23</v>
      </c>
      <c r="G8" s="285" t="n">
        <v>5</v>
      </c>
      <c r="H8" s="285" t="n">
        <v>361</v>
      </c>
      <c r="I8" s="285" t="n">
        <v>4</v>
      </c>
      <c r="J8" s="285" t="n">
        <v>0</v>
      </c>
      <c r="K8" s="285" t="n">
        <v>1</v>
      </c>
      <c r="L8" s="285" t="s">
        <v>115</v>
      </c>
      <c r="M8" s="285"/>
      <c r="N8" s="285"/>
      <c r="O8" s="285"/>
      <c r="P8" s="285" t="n">
        <v>10</v>
      </c>
      <c r="Q8" s="285" t="n">
        <v>100</v>
      </c>
      <c r="R8" s="285" t="n">
        <v>0</v>
      </c>
      <c r="S8" s="285" t="s">
        <v>116</v>
      </c>
      <c r="T8" s="292" t="s">
        <v>1595</v>
      </c>
      <c r="U8" s="292"/>
      <c r="V8" s="292"/>
      <c r="W8" s="292"/>
      <c r="X8" s="292"/>
      <c r="Y8" s="292"/>
      <c r="Z8" s="292"/>
    </row>
    <row r="9" customFormat="false" ht="12.8" hidden="false" customHeight="false" outlineLevel="0" collapsed="false">
      <c r="A9" s="352" t="s">
        <v>1136</v>
      </c>
      <c r="B9" s="353"/>
      <c r="C9" s="354" t="s">
        <v>1547</v>
      </c>
      <c r="D9" s="353"/>
      <c r="E9" s="353"/>
      <c r="F9" s="353"/>
      <c r="G9" s="353" t="n">
        <v>5</v>
      </c>
      <c r="H9" s="353" t="n">
        <v>361</v>
      </c>
      <c r="I9" s="353" t="n">
        <v>7</v>
      </c>
      <c r="J9" s="353" t="n">
        <v>65</v>
      </c>
      <c r="K9" s="353" t="n">
        <v>1</v>
      </c>
      <c r="L9" s="353" t="s">
        <v>115</v>
      </c>
      <c r="M9" s="353"/>
      <c r="N9" s="353"/>
      <c r="O9" s="353"/>
      <c r="P9" s="353" t="n">
        <v>6</v>
      </c>
      <c r="Q9" s="353" t="n">
        <v>50</v>
      </c>
      <c r="R9" s="353" t="n">
        <v>6</v>
      </c>
      <c r="S9" s="353" t="s">
        <v>116</v>
      </c>
      <c r="T9" s="356"/>
      <c r="U9" s="356"/>
      <c r="V9" s="356"/>
      <c r="W9" s="356"/>
      <c r="X9" s="356"/>
      <c r="Y9" s="356"/>
      <c r="Z9" s="356"/>
    </row>
    <row r="10" customFormat="false" ht="12.8" hidden="false" customHeight="false" outlineLevel="0" collapsed="false">
      <c r="A10" s="317" t="s">
        <v>305</v>
      </c>
      <c r="B10" s="285" t="n">
        <v>8</v>
      </c>
      <c r="C10" s="286" t="s">
        <v>200</v>
      </c>
      <c r="D10" s="285" t="n">
        <f aca="false">E10/3*2</f>
        <v>8</v>
      </c>
      <c r="E10" s="285" t="n">
        <f aca="false">25-13</f>
        <v>12</v>
      </c>
      <c r="F10" s="285" t="n">
        <v>25</v>
      </c>
      <c r="G10" s="285" t="n">
        <v>10</v>
      </c>
      <c r="H10" s="285" t="n">
        <v>75</v>
      </c>
      <c r="I10" s="285" t="n">
        <v>8</v>
      </c>
      <c r="J10" s="285" t="n">
        <v>20</v>
      </c>
      <c r="K10" s="285" t="n">
        <v>1</v>
      </c>
      <c r="L10" s="285" t="s">
        <v>115</v>
      </c>
      <c r="M10" s="285"/>
      <c r="N10" s="285"/>
      <c r="O10" s="285"/>
      <c r="P10" s="285" t="n">
        <v>7</v>
      </c>
      <c r="Q10" s="285" t="n">
        <v>25</v>
      </c>
      <c r="R10" s="285" t="n">
        <v>6</v>
      </c>
      <c r="S10" s="285" t="s">
        <v>116</v>
      </c>
      <c r="T10" s="292"/>
      <c r="U10" s="292"/>
      <c r="V10" s="292"/>
      <c r="W10" s="292"/>
      <c r="X10" s="292"/>
      <c r="Y10" s="292"/>
      <c r="Z10" s="292"/>
    </row>
    <row r="11" customFormat="false" ht="12.8" hidden="false" customHeight="false" outlineLevel="0" collapsed="false">
      <c r="A11" s="352" t="s">
        <v>311</v>
      </c>
      <c r="B11" s="353"/>
      <c r="C11" s="354" t="s">
        <v>1547</v>
      </c>
      <c r="D11" s="353"/>
      <c r="E11" s="353"/>
      <c r="F11" s="353"/>
      <c r="G11" s="353" t="n">
        <v>8</v>
      </c>
      <c r="H11" s="353" t="n">
        <v>90</v>
      </c>
      <c r="I11" s="353" t="n">
        <v>8</v>
      </c>
      <c r="J11" s="353" t="n">
        <v>20</v>
      </c>
      <c r="K11" s="353" t="n">
        <v>1</v>
      </c>
      <c r="L11" s="353" t="s">
        <v>115</v>
      </c>
      <c r="M11" s="353"/>
      <c r="N11" s="353"/>
      <c r="O11" s="353"/>
      <c r="P11" s="353" t="n">
        <v>7</v>
      </c>
      <c r="Q11" s="353" t="n">
        <v>25</v>
      </c>
      <c r="R11" s="353" t="n">
        <v>6</v>
      </c>
      <c r="S11" s="353" t="s">
        <v>116</v>
      </c>
      <c r="T11" s="356"/>
      <c r="U11" s="356"/>
      <c r="V11" s="356"/>
      <c r="W11" s="356"/>
      <c r="X11" s="356"/>
      <c r="Y11" s="356"/>
      <c r="Z11" s="356"/>
    </row>
    <row r="12" customFormat="false" ht="12.8" hidden="false" customHeight="false" outlineLevel="0" collapsed="false">
      <c r="A12" s="317" t="s">
        <v>691</v>
      </c>
      <c r="B12" s="285"/>
      <c r="C12" s="286" t="s">
        <v>147</v>
      </c>
      <c r="D12" s="285"/>
      <c r="E12" s="285"/>
      <c r="F12" s="285"/>
      <c r="G12" s="285" t="n">
        <v>11</v>
      </c>
      <c r="H12" s="285" t="n">
        <v>105</v>
      </c>
      <c r="I12" s="285" t="n">
        <v>8</v>
      </c>
      <c r="J12" s="285" t="n">
        <v>20</v>
      </c>
      <c r="K12" s="285" t="n">
        <v>1</v>
      </c>
      <c r="L12" s="285" t="s">
        <v>115</v>
      </c>
      <c r="M12" s="285"/>
      <c r="N12" s="285"/>
      <c r="O12" s="285"/>
      <c r="P12" s="285" t="n">
        <v>6</v>
      </c>
      <c r="Q12" s="285" t="n">
        <v>50</v>
      </c>
      <c r="R12" s="285" t="n">
        <v>6</v>
      </c>
      <c r="S12" s="285" t="s">
        <v>116</v>
      </c>
      <c r="T12" s="292"/>
      <c r="U12" s="292"/>
      <c r="V12" s="292"/>
      <c r="W12" s="292"/>
      <c r="X12" s="292"/>
      <c r="Y12" s="292"/>
      <c r="Z12" s="292"/>
    </row>
    <row r="13" customFormat="false" ht="12.8" hidden="false" customHeight="false" outlineLevel="0" collapsed="false">
      <c r="A13" s="352" t="s">
        <v>154</v>
      </c>
      <c r="B13" s="353" t="n">
        <v>4</v>
      </c>
      <c r="C13" s="354" t="s">
        <v>880</v>
      </c>
      <c r="D13" s="353" t="n">
        <f aca="false">E13/3*2</f>
        <v>12</v>
      </c>
      <c r="E13" s="353" t="n">
        <f aca="false">26-8</f>
        <v>18</v>
      </c>
      <c r="F13" s="353" t="n">
        <v>26</v>
      </c>
      <c r="G13" s="353" t="n">
        <v>9</v>
      </c>
      <c r="H13" s="353" t="n">
        <v>361</v>
      </c>
      <c r="I13" s="353" t="n">
        <v>6</v>
      </c>
      <c r="J13" s="353" t="n">
        <v>30</v>
      </c>
      <c r="K13" s="353" t="n">
        <v>1</v>
      </c>
      <c r="L13" s="353" t="s">
        <v>115</v>
      </c>
      <c r="M13" s="353"/>
      <c r="N13" s="353"/>
      <c r="O13" s="353"/>
      <c r="P13" s="353" t="n">
        <v>7</v>
      </c>
      <c r="Q13" s="353" t="n">
        <v>25</v>
      </c>
      <c r="R13" s="353" t="n">
        <v>6</v>
      </c>
      <c r="S13" s="353" t="s">
        <v>116</v>
      </c>
      <c r="T13" s="356"/>
      <c r="U13" s="356"/>
      <c r="V13" s="356"/>
      <c r="W13" s="356"/>
      <c r="X13" s="356"/>
      <c r="Y13" s="356"/>
      <c r="Z13" s="356"/>
    </row>
    <row r="14" customFormat="false" ht="12.8" hidden="false" customHeight="true" outlineLevel="0" collapsed="false">
      <c r="A14" s="317" t="s">
        <v>317</v>
      </c>
      <c r="B14" s="285" t="n">
        <v>13</v>
      </c>
      <c r="C14" s="286" t="s">
        <v>1596</v>
      </c>
      <c r="D14" s="285" t="n">
        <v>21</v>
      </c>
      <c r="E14" s="285" t="n">
        <f aca="false">55-23</f>
        <v>32</v>
      </c>
      <c r="F14" s="285" t="n">
        <v>55</v>
      </c>
      <c r="G14" s="285" t="n">
        <v>4</v>
      </c>
      <c r="H14" s="285" t="n">
        <v>10</v>
      </c>
      <c r="I14" s="285" t="n">
        <v>6</v>
      </c>
      <c r="J14" s="285" t="n">
        <v>0</v>
      </c>
      <c r="K14" s="285" t="n">
        <v>2</v>
      </c>
      <c r="L14" s="285" t="s">
        <v>1597</v>
      </c>
      <c r="M14" s="285"/>
      <c r="N14" s="285"/>
      <c r="O14" s="285"/>
      <c r="P14" s="285" t="n">
        <v>5</v>
      </c>
      <c r="Q14" s="285" t="n">
        <v>0</v>
      </c>
      <c r="R14" s="285" t="n">
        <v>0</v>
      </c>
      <c r="S14" s="285" t="s">
        <v>116</v>
      </c>
      <c r="T14" s="292" t="s">
        <v>1598</v>
      </c>
      <c r="U14" s="292"/>
      <c r="V14" s="292"/>
      <c r="W14" s="292"/>
      <c r="X14" s="292"/>
      <c r="Y14" s="292"/>
      <c r="Z14" s="292"/>
    </row>
    <row r="15" customFormat="false" ht="12.8" hidden="false" customHeight="false" outlineLevel="0" collapsed="false">
      <c r="A15" s="352" t="s">
        <v>442</v>
      </c>
      <c r="B15" s="353"/>
      <c r="C15" s="354" t="s">
        <v>1599</v>
      </c>
      <c r="D15" s="353"/>
      <c r="E15" s="353"/>
      <c r="F15" s="353"/>
      <c r="G15" s="353" t="n">
        <v>8</v>
      </c>
      <c r="H15" s="353" t="n">
        <v>361</v>
      </c>
      <c r="I15" s="353" t="n">
        <v>8</v>
      </c>
      <c r="J15" s="353" t="n">
        <v>90</v>
      </c>
      <c r="K15" s="353" t="n">
        <v>1</v>
      </c>
      <c r="L15" s="353" t="s">
        <v>115</v>
      </c>
      <c r="M15" s="353"/>
      <c r="N15" s="353"/>
      <c r="O15" s="353"/>
      <c r="P15" s="353" t="n">
        <v>8</v>
      </c>
      <c r="Q15" s="353" t="n">
        <v>50</v>
      </c>
      <c r="R15" s="353" t="n">
        <v>0</v>
      </c>
      <c r="S15" s="353" t="s">
        <v>116</v>
      </c>
      <c r="T15" s="356"/>
      <c r="U15" s="356"/>
      <c r="V15" s="356"/>
      <c r="W15" s="356"/>
      <c r="X15" s="356"/>
      <c r="Y15" s="356"/>
      <c r="Z15" s="356"/>
    </row>
    <row r="16" customFormat="false" ht="24.05" hidden="false" customHeight="true" outlineLevel="0" collapsed="false">
      <c r="A16" s="317" t="s">
        <v>1600</v>
      </c>
      <c r="B16" s="285"/>
      <c r="C16" s="286" t="s">
        <v>1601</v>
      </c>
      <c r="D16" s="285" t="n">
        <v>21</v>
      </c>
      <c r="E16" s="285"/>
      <c r="F16" s="285"/>
      <c r="G16" s="285" t="n">
        <v>10</v>
      </c>
      <c r="H16" s="285" t="n">
        <v>45</v>
      </c>
      <c r="I16" s="285" t="n">
        <v>8</v>
      </c>
      <c r="J16" s="285" t="n">
        <v>120</v>
      </c>
      <c r="K16" s="285" t="n">
        <v>3</v>
      </c>
      <c r="L16" s="285" t="s">
        <v>115</v>
      </c>
      <c r="M16" s="285"/>
      <c r="N16" s="285"/>
      <c r="O16" s="285"/>
      <c r="P16" s="285" t="n">
        <v>18</v>
      </c>
      <c r="Q16" s="285" t="n">
        <v>50</v>
      </c>
      <c r="R16" s="285" t="n">
        <v>0</v>
      </c>
      <c r="S16" s="285" t="s">
        <v>116</v>
      </c>
      <c r="T16" s="292" t="s">
        <v>1602</v>
      </c>
      <c r="U16" s="292"/>
      <c r="V16" s="292"/>
      <c r="W16" s="292"/>
      <c r="X16" s="292"/>
      <c r="Y16" s="292"/>
      <c r="Z16" s="292"/>
    </row>
    <row r="17" customFormat="false" ht="12.8" hidden="false" customHeight="false" outlineLevel="0" collapsed="false">
      <c r="A17" s="352" t="s">
        <v>1603</v>
      </c>
      <c r="B17" s="353" t="n">
        <v>11</v>
      </c>
      <c r="C17" s="354" t="n">
        <v>12</v>
      </c>
      <c r="D17" s="353" t="n">
        <f aca="false">E17/3*2</f>
        <v>24</v>
      </c>
      <c r="E17" s="353" t="n">
        <f aca="false">49-13</f>
        <v>36</v>
      </c>
      <c r="F17" s="353" t="n">
        <v>49</v>
      </c>
      <c r="G17" s="353" t="n">
        <v>7</v>
      </c>
      <c r="H17" s="353" t="n">
        <v>90</v>
      </c>
      <c r="I17" s="353" t="n">
        <v>8</v>
      </c>
      <c r="J17" s="353" t="n">
        <v>110</v>
      </c>
      <c r="K17" s="353" t="n">
        <v>2</v>
      </c>
      <c r="L17" s="353" t="s">
        <v>115</v>
      </c>
      <c r="M17" s="353"/>
      <c r="N17" s="353"/>
      <c r="O17" s="353"/>
      <c r="P17" s="353" t="n">
        <v>8</v>
      </c>
      <c r="Q17" s="353" t="n">
        <v>50</v>
      </c>
      <c r="R17" s="353" t="n">
        <v>0</v>
      </c>
      <c r="S17" s="353" t="s">
        <v>116</v>
      </c>
      <c r="T17" s="356"/>
      <c r="U17" s="356"/>
      <c r="V17" s="356"/>
      <c r="W17" s="356"/>
      <c r="X17" s="356"/>
      <c r="Y17" s="356"/>
      <c r="Z17" s="356"/>
    </row>
    <row r="18" customFormat="false" ht="24.05" hidden="false" customHeight="true" outlineLevel="0" collapsed="false">
      <c r="A18" s="317" t="s">
        <v>1604</v>
      </c>
      <c r="B18" s="285"/>
      <c r="C18" s="286" t="s">
        <v>210</v>
      </c>
      <c r="D18" s="285" t="n">
        <v>25</v>
      </c>
      <c r="E18" s="285"/>
      <c r="F18" s="285"/>
      <c r="G18" s="285" t="n">
        <v>8</v>
      </c>
      <c r="H18" s="285" t="n">
        <v>90</v>
      </c>
      <c r="I18" s="285" t="n">
        <v>8</v>
      </c>
      <c r="J18" s="285" t="n">
        <v>130</v>
      </c>
      <c r="K18" s="285" t="n">
        <v>3</v>
      </c>
      <c r="L18" s="285" t="s">
        <v>115</v>
      </c>
      <c r="M18" s="285"/>
      <c r="N18" s="285"/>
      <c r="O18" s="285"/>
      <c r="P18" s="285" t="n">
        <v>18</v>
      </c>
      <c r="Q18" s="285" t="n">
        <v>50</v>
      </c>
      <c r="R18" s="285" t="n">
        <v>0</v>
      </c>
      <c r="S18" s="285" t="s">
        <v>116</v>
      </c>
      <c r="T18" s="292" t="s">
        <v>1605</v>
      </c>
      <c r="U18" s="292"/>
      <c r="V18" s="292"/>
      <c r="W18" s="292"/>
      <c r="X18" s="292"/>
      <c r="Y18" s="292"/>
      <c r="Z18" s="292"/>
    </row>
    <row r="19" customFormat="false" ht="12.8" hidden="false" customHeight="true" outlineLevel="0" collapsed="false">
      <c r="A19" s="352" t="s">
        <v>178</v>
      </c>
      <c r="B19" s="353" t="n">
        <v>4</v>
      </c>
      <c r="C19" s="354" t="s">
        <v>1606</v>
      </c>
      <c r="D19" s="353" t="n">
        <v>20</v>
      </c>
      <c r="E19" s="353" t="n">
        <f aca="false">44-14</f>
        <v>30</v>
      </c>
      <c r="F19" s="353" t="n">
        <v>44</v>
      </c>
      <c r="G19" s="353" t="n">
        <v>5</v>
      </c>
      <c r="H19" s="353" t="n">
        <v>0</v>
      </c>
      <c r="I19" s="353" t="n">
        <v>8</v>
      </c>
      <c r="J19" s="353" t="n">
        <v>0</v>
      </c>
      <c r="K19" s="353" t="n">
        <v>2</v>
      </c>
      <c r="L19" s="353" t="s">
        <v>1597</v>
      </c>
      <c r="M19" s="353"/>
      <c r="N19" s="353"/>
      <c r="O19" s="353"/>
      <c r="P19" s="353" t="n">
        <v>7</v>
      </c>
      <c r="Q19" s="353" t="n">
        <v>0</v>
      </c>
      <c r="R19" s="353" t="n">
        <v>0</v>
      </c>
      <c r="S19" s="353" t="s">
        <v>116</v>
      </c>
      <c r="T19" s="356" t="s">
        <v>1607</v>
      </c>
      <c r="U19" s="356"/>
      <c r="V19" s="356"/>
      <c r="W19" s="356"/>
      <c r="X19" s="356"/>
      <c r="Y19" s="356"/>
      <c r="Z19" s="356"/>
    </row>
    <row r="20" customFormat="false" ht="12.8" hidden="false" customHeight="false" outlineLevel="0" collapsed="false">
      <c r="A20" s="317" t="s">
        <v>185</v>
      </c>
      <c r="B20" s="285"/>
      <c r="C20" s="286" t="s">
        <v>726</v>
      </c>
      <c r="D20" s="285"/>
      <c r="E20" s="285"/>
      <c r="F20" s="285"/>
      <c r="G20" s="285" t="n">
        <v>8</v>
      </c>
      <c r="H20" s="285" t="n">
        <v>361</v>
      </c>
      <c r="I20" s="285" t="n">
        <v>8</v>
      </c>
      <c r="J20" s="285" t="n">
        <v>90</v>
      </c>
      <c r="K20" s="285" t="n">
        <v>1</v>
      </c>
      <c r="L20" s="285" t="s">
        <v>115</v>
      </c>
      <c r="M20" s="285"/>
      <c r="N20" s="285"/>
      <c r="O20" s="285"/>
      <c r="P20" s="285" t="n">
        <v>8</v>
      </c>
      <c r="Q20" s="285" t="n">
        <v>50</v>
      </c>
      <c r="R20" s="285" t="n">
        <v>0</v>
      </c>
      <c r="S20" s="285" t="s">
        <v>116</v>
      </c>
      <c r="T20" s="292"/>
      <c r="U20" s="292"/>
      <c r="V20" s="292"/>
      <c r="W20" s="292"/>
      <c r="X20" s="292"/>
      <c r="Y20" s="292"/>
      <c r="Z20" s="292"/>
    </row>
    <row r="21" customFormat="false" ht="24.05" hidden="false" customHeight="true" outlineLevel="0" collapsed="false">
      <c r="A21" s="352" t="s">
        <v>1608</v>
      </c>
      <c r="B21" s="353"/>
      <c r="C21" s="354" t="s">
        <v>1147</v>
      </c>
      <c r="D21" s="353" t="n">
        <v>19</v>
      </c>
      <c r="E21" s="353"/>
      <c r="F21" s="353"/>
      <c r="G21" s="353" t="n">
        <v>10</v>
      </c>
      <c r="H21" s="353" t="n">
        <v>45</v>
      </c>
      <c r="I21" s="353" t="n">
        <v>8</v>
      </c>
      <c r="J21" s="353" t="n">
        <v>115</v>
      </c>
      <c r="K21" s="353" t="n">
        <v>3</v>
      </c>
      <c r="L21" s="353" t="s">
        <v>115</v>
      </c>
      <c r="M21" s="353"/>
      <c r="N21" s="353"/>
      <c r="O21" s="353"/>
      <c r="P21" s="353" t="n">
        <v>18</v>
      </c>
      <c r="Q21" s="353" t="n">
        <v>50</v>
      </c>
      <c r="R21" s="353" t="n">
        <v>0</v>
      </c>
      <c r="S21" s="353" t="s">
        <v>116</v>
      </c>
      <c r="T21" s="356" t="s">
        <v>1609</v>
      </c>
      <c r="U21" s="356"/>
      <c r="V21" s="356"/>
      <c r="W21" s="356"/>
      <c r="X21" s="356"/>
      <c r="Y21" s="356"/>
      <c r="Z21" s="356"/>
    </row>
    <row r="22" customFormat="false" ht="13.8" hidden="false" customHeight="false" outlineLevel="0" collapsed="false">
      <c r="A22" s="140"/>
      <c r="B22" s="140"/>
      <c r="C22" s="358"/>
      <c r="D22" s="140"/>
      <c r="E22" s="140"/>
      <c r="F22" s="140"/>
      <c r="G22" s="140"/>
      <c r="H22" s="140"/>
      <c r="I22" s="140"/>
      <c r="J22" s="140"/>
      <c r="K22" s="140"/>
      <c r="L22" s="140"/>
      <c r="M22" s="140"/>
      <c r="N22" s="140"/>
      <c r="O22" s="140"/>
      <c r="P22" s="140"/>
      <c r="Q22" s="140"/>
      <c r="R22" s="140"/>
      <c r="S22" s="140"/>
      <c r="T22" s="140"/>
      <c r="U22" s="140"/>
      <c r="V22" s="140"/>
      <c r="W22" s="140"/>
      <c r="X22" s="140"/>
      <c r="Y22" s="140"/>
      <c r="Z22" s="140"/>
    </row>
    <row r="23" customFormat="false" ht="13.8" hidden="false" customHeight="false" outlineLevel="0" collapsed="false">
      <c r="A23" s="91" t="s">
        <v>1610</v>
      </c>
      <c r="B23" s="91" t="n">
        <v>5</v>
      </c>
      <c r="C23" s="91" t="s">
        <v>1611</v>
      </c>
      <c r="D23" s="91" t="n">
        <v>7</v>
      </c>
      <c r="E23" s="91" t="n">
        <f aca="false">28-17</f>
        <v>11</v>
      </c>
      <c r="F23" s="91" t="n">
        <v>28</v>
      </c>
      <c r="G23" s="91" t="n">
        <v>2</v>
      </c>
      <c r="H23" s="91" t="n">
        <v>45</v>
      </c>
      <c r="I23" s="91" t="n">
        <v>6</v>
      </c>
      <c r="J23" s="91" t="n">
        <v>0</v>
      </c>
      <c r="K23" s="91" t="n">
        <v>1</v>
      </c>
      <c r="L23" s="91" t="s">
        <v>115</v>
      </c>
      <c r="M23" s="101" t="n">
        <v>4</v>
      </c>
      <c r="N23" s="101" t="n">
        <v>6</v>
      </c>
      <c r="O23" s="101"/>
      <c r="P23" s="91" t="n">
        <v>5</v>
      </c>
      <c r="Q23" s="91" t="n">
        <v>0</v>
      </c>
      <c r="R23" s="91" t="n">
        <v>0</v>
      </c>
      <c r="S23" s="91" t="s">
        <v>116</v>
      </c>
      <c r="T23" s="186"/>
      <c r="U23" s="186"/>
      <c r="V23" s="186"/>
      <c r="W23" s="186"/>
      <c r="X23" s="186"/>
    </row>
    <row r="24" customFormat="false" ht="13.8" hidden="false" customHeight="false" outlineLevel="0" collapsed="false">
      <c r="A24" s="97" t="s">
        <v>719</v>
      </c>
      <c r="B24" s="97"/>
      <c r="C24" s="97" t="s">
        <v>214</v>
      </c>
      <c r="D24" s="97"/>
      <c r="E24" s="97"/>
      <c r="F24" s="97"/>
      <c r="G24" s="97" t="n">
        <v>5</v>
      </c>
      <c r="H24" s="97" t="n">
        <v>60</v>
      </c>
      <c r="I24" s="97" t="n">
        <v>7</v>
      </c>
      <c r="J24" s="97" t="n">
        <v>20</v>
      </c>
      <c r="K24" s="97" t="n">
        <v>1</v>
      </c>
      <c r="L24" s="97" t="s">
        <v>115</v>
      </c>
      <c r="M24" s="100"/>
      <c r="N24" s="100"/>
      <c r="O24" s="100"/>
      <c r="P24" s="97" t="n">
        <v>7</v>
      </c>
      <c r="Q24" s="97" t="n">
        <v>20</v>
      </c>
      <c r="R24" s="97" t="n">
        <v>0</v>
      </c>
      <c r="S24" s="97" t="s">
        <v>116</v>
      </c>
      <c r="T24" s="130"/>
      <c r="U24" s="130"/>
      <c r="V24" s="130"/>
      <c r="W24" s="130"/>
      <c r="X24" s="130"/>
    </row>
    <row r="25" customFormat="false" ht="13.8" hidden="false" customHeight="false" outlineLevel="0" collapsed="false">
      <c r="A25" s="91" t="s">
        <v>888</v>
      </c>
      <c r="B25" s="91" t="n">
        <v>10</v>
      </c>
      <c r="C25" s="91" t="s">
        <v>718</v>
      </c>
      <c r="D25" s="91" t="n">
        <v>10</v>
      </c>
      <c r="E25" s="91" t="n">
        <f aca="false">29-14</f>
        <v>15</v>
      </c>
      <c r="F25" s="91" t="n">
        <v>29</v>
      </c>
      <c r="G25" s="91" t="n">
        <v>8</v>
      </c>
      <c r="H25" s="91" t="n">
        <v>361</v>
      </c>
      <c r="I25" s="91" t="n">
        <v>6</v>
      </c>
      <c r="J25" s="91" t="n">
        <v>25</v>
      </c>
      <c r="K25" s="91" t="n">
        <v>2</v>
      </c>
      <c r="L25" s="91" t="s">
        <v>115</v>
      </c>
      <c r="M25" s="101" t="n">
        <v>6</v>
      </c>
      <c r="N25" s="101" t="n">
        <v>9</v>
      </c>
      <c r="O25" s="101"/>
      <c r="P25" s="91" t="n">
        <v>5</v>
      </c>
      <c r="Q25" s="91" t="n">
        <v>25</v>
      </c>
      <c r="R25" s="91" t="n">
        <v>6</v>
      </c>
      <c r="S25" s="91" t="s">
        <v>116</v>
      </c>
      <c r="T25" s="191"/>
      <c r="U25" s="191"/>
      <c r="V25" s="191"/>
      <c r="W25" s="191"/>
      <c r="X25" s="191"/>
    </row>
    <row r="26" customFormat="false" ht="13.8" hidden="false" customHeight="false" outlineLevel="0" collapsed="false">
      <c r="A26" s="97" t="s">
        <v>206</v>
      </c>
      <c r="B26" s="97"/>
      <c r="C26" s="97" t="s">
        <v>718</v>
      </c>
      <c r="D26" s="97"/>
      <c r="E26" s="97"/>
      <c r="F26" s="97"/>
      <c r="G26" s="97" t="n">
        <v>6</v>
      </c>
      <c r="H26" s="97" t="n">
        <v>60</v>
      </c>
      <c r="I26" s="97" t="n">
        <v>5</v>
      </c>
      <c r="J26" s="97" t="n">
        <v>20</v>
      </c>
      <c r="K26" s="97" t="n">
        <v>3</v>
      </c>
      <c r="L26" s="97" t="s">
        <v>115</v>
      </c>
      <c r="M26" s="100"/>
      <c r="N26" s="100"/>
      <c r="O26" s="100"/>
      <c r="P26" s="97" t="n">
        <v>5</v>
      </c>
      <c r="Q26" s="97" t="n">
        <v>50</v>
      </c>
      <c r="R26" s="97" t="n">
        <v>6</v>
      </c>
      <c r="S26" s="97" t="s">
        <v>116</v>
      </c>
      <c r="T26" s="135"/>
      <c r="U26" s="135"/>
      <c r="V26" s="135"/>
      <c r="W26" s="135"/>
      <c r="X26" s="135"/>
    </row>
    <row r="27" customFormat="false" ht="13.8" hidden="false" customHeight="false" outlineLevel="0" collapsed="false">
      <c r="A27" s="91" t="s">
        <v>199</v>
      </c>
      <c r="B27" s="91"/>
      <c r="C27" s="91" t="s">
        <v>718</v>
      </c>
      <c r="D27" s="91"/>
      <c r="E27" s="91"/>
      <c r="F27" s="91"/>
      <c r="G27" s="91" t="n">
        <v>13</v>
      </c>
      <c r="H27" s="91" t="n">
        <v>40</v>
      </c>
      <c r="I27" s="91" t="n">
        <v>8</v>
      </c>
      <c r="J27" s="91" t="n">
        <v>75</v>
      </c>
      <c r="K27" s="91" t="n">
        <v>4</v>
      </c>
      <c r="L27" s="91" t="s">
        <v>115</v>
      </c>
      <c r="M27" s="101"/>
      <c r="N27" s="101"/>
      <c r="O27" s="101"/>
      <c r="P27" s="91" t="n">
        <v>10</v>
      </c>
      <c r="Q27" s="91" t="n">
        <v>75</v>
      </c>
      <c r="R27" s="91" t="n">
        <v>0</v>
      </c>
      <c r="S27" s="91" t="s">
        <v>116</v>
      </c>
      <c r="T27" s="191"/>
      <c r="U27" s="191"/>
      <c r="V27" s="191"/>
      <c r="W27" s="191"/>
      <c r="X27" s="191"/>
    </row>
    <row r="28" customFormat="false" ht="13.8" hidden="false" customHeight="false" outlineLevel="0" collapsed="false">
      <c r="A28" s="97" t="s">
        <v>351</v>
      </c>
      <c r="B28" s="97" t="n">
        <v>9</v>
      </c>
      <c r="C28" s="254" t="s">
        <v>207</v>
      </c>
      <c r="D28" s="97" t="n">
        <v>7</v>
      </c>
      <c r="E28" s="97" t="n">
        <v>11</v>
      </c>
      <c r="F28" s="97" t="n">
        <v>24</v>
      </c>
      <c r="G28" s="97" t="n">
        <v>3</v>
      </c>
      <c r="H28" s="97" t="n">
        <v>110</v>
      </c>
      <c r="I28" s="97" t="n">
        <v>5</v>
      </c>
      <c r="J28" s="97" t="n">
        <v>25</v>
      </c>
      <c r="K28" s="97" t="n">
        <v>2</v>
      </c>
      <c r="L28" s="97" t="s">
        <v>115</v>
      </c>
      <c r="M28" s="100" t="n">
        <v>4</v>
      </c>
      <c r="N28" s="100" t="n">
        <v>6</v>
      </c>
      <c r="O28" s="100"/>
      <c r="P28" s="97" t="n">
        <v>6</v>
      </c>
      <c r="Q28" s="97" t="n">
        <v>25</v>
      </c>
      <c r="R28" s="97" t="n">
        <v>6</v>
      </c>
      <c r="S28" s="97" t="s">
        <v>116</v>
      </c>
      <c r="T28" s="130" t="s">
        <v>1612</v>
      </c>
      <c r="U28" s="130"/>
      <c r="V28" s="130"/>
      <c r="W28" s="130"/>
      <c r="X28" s="130"/>
    </row>
    <row r="29" customFormat="false" ht="13.8" hidden="false" customHeight="false" outlineLevel="0" collapsed="false">
      <c r="A29" s="91" t="s">
        <v>496</v>
      </c>
      <c r="B29" s="91" t="n">
        <v>8</v>
      </c>
      <c r="C29" s="192" t="s">
        <v>306</v>
      </c>
      <c r="D29" s="91" t="n">
        <v>10</v>
      </c>
      <c r="E29" s="91" t="n">
        <f aca="false">27-12</f>
        <v>15</v>
      </c>
      <c r="F29" s="91" t="n">
        <v>27</v>
      </c>
      <c r="G29" s="91" t="n">
        <v>7</v>
      </c>
      <c r="H29" s="91" t="n">
        <v>70</v>
      </c>
      <c r="I29" s="91" t="n">
        <v>8</v>
      </c>
      <c r="J29" s="91" t="n">
        <v>20</v>
      </c>
      <c r="K29" s="91" t="n">
        <v>2</v>
      </c>
      <c r="L29" s="91" t="s">
        <v>115</v>
      </c>
      <c r="M29" s="101" t="n">
        <v>4</v>
      </c>
      <c r="N29" s="101" t="n">
        <v>6</v>
      </c>
      <c r="O29" s="101"/>
      <c r="P29" s="91" t="n">
        <v>6</v>
      </c>
      <c r="Q29" s="91" t="n">
        <v>25</v>
      </c>
      <c r="R29" s="91" t="n">
        <v>6</v>
      </c>
      <c r="S29" s="91" t="s">
        <v>116</v>
      </c>
      <c r="T29" s="191"/>
      <c r="U29" s="191"/>
      <c r="V29" s="191"/>
      <c r="W29" s="191"/>
      <c r="X29" s="191"/>
    </row>
    <row r="30" customFormat="false" ht="13.8" hidden="false" customHeight="false" outlineLevel="0" collapsed="false">
      <c r="A30" s="97" t="s">
        <v>1613</v>
      </c>
      <c r="B30" s="97"/>
      <c r="C30" s="254" t="s">
        <v>306</v>
      </c>
      <c r="D30" s="97"/>
      <c r="E30" s="97"/>
      <c r="F30" s="97"/>
      <c r="G30" s="97" t="n">
        <v>7</v>
      </c>
      <c r="H30" s="97" t="n">
        <v>65</v>
      </c>
      <c r="I30" s="97" t="n">
        <v>8</v>
      </c>
      <c r="J30" s="97" t="n">
        <v>20</v>
      </c>
      <c r="K30" s="97" t="n">
        <v>3</v>
      </c>
      <c r="L30" s="97" t="s">
        <v>115</v>
      </c>
      <c r="M30" s="100"/>
      <c r="N30" s="100"/>
      <c r="O30" s="100"/>
      <c r="P30" s="97" t="n">
        <v>6</v>
      </c>
      <c r="Q30" s="97" t="n">
        <v>25</v>
      </c>
      <c r="R30" s="97" t="n">
        <v>6</v>
      </c>
      <c r="S30" s="97" t="s">
        <v>116</v>
      </c>
      <c r="T30" s="135"/>
      <c r="U30" s="135"/>
      <c r="V30" s="135"/>
      <c r="W30" s="135"/>
      <c r="X30" s="135"/>
    </row>
    <row r="31" customFormat="false" ht="13.8" hidden="false" customHeight="false" outlineLevel="0" collapsed="false">
      <c r="A31" s="91" t="s">
        <v>1614</v>
      </c>
      <c r="B31" s="91"/>
      <c r="C31" s="192" t="s">
        <v>200</v>
      </c>
      <c r="D31" s="91"/>
      <c r="E31" s="91"/>
      <c r="F31" s="91"/>
      <c r="G31" s="91" t="n">
        <v>13</v>
      </c>
      <c r="H31" s="91" t="n">
        <v>90</v>
      </c>
      <c r="I31" s="91" t="n">
        <v>8</v>
      </c>
      <c r="J31" s="91" t="n">
        <v>82.5</v>
      </c>
      <c r="K31" s="91" t="n">
        <v>1</v>
      </c>
      <c r="L31" s="91" t="s">
        <v>115</v>
      </c>
      <c r="M31" s="101"/>
      <c r="N31" s="101"/>
      <c r="O31" s="101"/>
      <c r="P31" s="91" t="n">
        <v>8</v>
      </c>
      <c r="Q31" s="91" t="n">
        <v>75</v>
      </c>
      <c r="R31" s="91" t="n">
        <v>6</v>
      </c>
      <c r="S31" s="91" t="s">
        <v>116</v>
      </c>
      <c r="T31" s="191"/>
      <c r="U31" s="191"/>
      <c r="V31" s="191"/>
      <c r="W31" s="191"/>
      <c r="X31" s="191"/>
    </row>
    <row r="32" customFormat="false" ht="13.8" hidden="false" customHeight="false" outlineLevel="0" collapsed="false">
      <c r="A32" s="97" t="s">
        <v>810</v>
      </c>
      <c r="B32" s="97" t="n">
        <v>13</v>
      </c>
      <c r="C32" s="97" t="s">
        <v>721</v>
      </c>
      <c r="D32" s="97" t="n">
        <v>10</v>
      </c>
      <c r="E32" s="97" t="n">
        <f aca="false">31-16</f>
        <v>15</v>
      </c>
      <c r="F32" s="97" t="n">
        <v>31</v>
      </c>
      <c r="G32" s="97" t="n">
        <v>12</v>
      </c>
      <c r="H32" s="97" t="n">
        <v>270</v>
      </c>
      <c r="I32" s="97" t="n">
        <v>6</v>
      </c>
      <c r="J32" s="97" t="n">
        <v>65</v>
      </c>
      <c r="K32" s="97" t="n">
        <v>2</v>
      </c>
      <c r="L32" s="97" t="s">
        <v>115</v>
      </c>
      <c r="M32" s="100" t="n">
        <v>4</v>
      </c>
      <c r="N32" s="100" t="n">
        <v>6</v>
      </c>
      <c r="O32" s="100"/>
      <c r="P32" s="97" t="n">
        <v>8</v>
      </c>
      <c r="Q32" s="97" t="n">
        <v>50</v>
      </c>
      <c r="R32" s="97" t="n">
        <v>6</v>
      </c>
      <c r="S32" s="97" t="s">
        <v>116</v>
      </c>
      <c r="T32" s="130"/>
      <c r="U32" s="130"/>
      <c r="V32" s="130"/>
      <c r="W32" s="130"/>
      <c r="X32" s="130"/>
    </row>
    <row r="33" customFormat="false" ht="39.9" hidden="false" customHeight="false" outlineLevel="0" collapsed="false">
      <c r="A33" s="103" t="s">
        <v>1615</v>
      </c>
      <c r="B33" s="91" t="n">
        <v>1</v>
      </c>
      <c r="C33" s="116" t="s">
        <v>1616</v>
      </c>
      <c r="D33" s="91" t="s">
        <v>1617</v>
      </c>
      <c r="E33" s="91"/>
      <c r="F33" s="91" t="n">
        <v>25</v>
      </c>
      <c r="G33" s="91" t="n">
        <v>2</v>
      </c>
      <c r="H33" s="91" t="n">
        <v>90</v>
      </c>
      <c r="I33" s="91" t="n">
        <v>8.5</v>
      </c>
      <c r="J33" s="91" t="n">
        <v>14</v>
      </c>
      <c r="K33" s="91" t="n">
        <v>1</v>
      </c>
      <c r="L33" s="91" t="s">
        <v>239</v>
      </c>
      <c r="M33" s="91"/>
      <c r="N33" s="91"/>
      <c r="O33" s="91"/>
      <c r="P33" s="91" t="n">
        <v>3</v>
      </c>
      <c r="Q33" s="91" t="n">
        <v>0</v>
      </c>
      <c r="R33" s="91" t="n">
        <v>1</v>
      </c>
      <c r="S33" s="91" t="s">
        <v>116</v>
      </c>
      <c r="T33" s="186" t="s">
        <v>1618</v>
      </c>
      <c r="U33" s="186"/>
      <c r="V33" s="186"/>
      <c r="W33" s="186"/>
      <c r="X33" s="186"/>
      <c r="Y33" s="186"/>
      <c r="Z33" s="186"/>
    </row>
    <row r="34" customFormat="false" ht="13.8" hidden="false" customHeight="false" outlineLevel="0" collapsed="false">
      <c r="A34" s="106" t="s">
        <v>1619</v>
      </c>
      <c r="B34" s="97"/>
      <c r="C34" s="97" t="s">
        <v>1620</v>
      </c>
      <c r="D34" s="97" t="s">
        <v>1621</v>
      </c>
      <c r="E34" s="97"/>
      <c r="F34" s="97" t="n">
        <v>63</v>
      </c>
      <c r="G34" s="97" t="n">
        <v>10</v>
      </c>
      <c r="H34" s="97" t="n">
        <v>90</v>
      </c>
      <c r="I34" s="97" t="n">
        <v>9</v>
      </c>
      <c r="J34" s="97" t="n">
        <v>30</v>
      </c>
      <c r="K34" s="97" t="n">
        <v>3</v>
      </c>
      <c r="L34" s="97" t="s">
        <v>239</v>
      </c>
      <c r="M34" s="97"/>
      <c r="N34" s="97"/>
      <c r="O34" s="97"/>
      <c r="P34" s="97" t="n">
        <v>8</v>
      </c>
      <c r="Q34" s="97" t="n">
        <v>60</v>
      </c>
      <c r="R34" s="97" t="n">
        <v>1</v>
      </c>
      <c r="S34" s="97" t="s">
        <v>116</v>
      </c>
      <c r="T34" s="130" t="s">
        <v>1618</v>
      </c>
      <c r="U34" s="130"/>
      <c r="V34" s="130"/>
      <c r="W34" s="130"/>
      <c r="X34" s="130"/>
      <c r="Y34" s="130"/>
      <c r="Z34" s="130"/>
    </row>
    <row r="35" customFormat="false" ht="13.8" hidden="false" customHeight="false" outlineLevel="0" collapsed="false">
      <c r="A35" s="103" t="s">
        <v>1622</v>
      </c>
      <c r="B35" s="91" t="n">
        <v>10</v>
      </c>
      <c r="C35" s="91" t="n">
        <v>11</v>
      </c>
      <c r="D35" s="91" t="n">
        <v>15</v>
      </c>
      <c r="E35" s="91"/>
      <c r="F35" s="91" t="n">
        <v>31</v>
      </c>
      <c r="G35" s="91" t="n">
        <v>3</v>
      </c>
      <c r="H35" s="91" t="n">
        <v>30</v>
      </c>
      <c r="I35" s="91" t="n">
        <v>8</v>
      </c>
      <c r="J35" s="91" t="n">
        <v>10</v>
      </c>
      <c r="K35" s="91" t="n">
        <v>1</v>
      </c>
      <c r="L35" s="91" t="s">
        <v>115</v>
      </c>
      <c r="M35" s="91"/>
      <c r="N35" s="91"/>
      <c r="O35" s="91"/>
      <c r="P35" s="91" t="n">
        <v>6</v>
      </c>
      <c r="Q35" s="91" t="n">
        <v>10</v>
      </c>
      <c r="R35" s="91" t="n">
        <v>0</v>
      </c>
      <c r="S35" s="91" t="s">
        <v>116</v>
      </c>
      <c r="T35" s="359"/>
      <c r="U35" s="359"/>
      <c r="V35" s="359"/>
      <c r="W35" s="359"/>
      <c r="X35" s="359"/>
      <c r="Y35" s="359"/>
      <c r="Z35" s="359"/>
    </row>
    <row r="36" customFormat="false" ht="13.8" hidden="false" customHeight="false" outlineLevel="0" collapsed="false">
      <c r="A36" s="106" t="s">
        <v>1623</v>
      </c>
      <c r="B36" s="97"/>
      <c r="C36" s="97" t="s">
        <v>1624</v>
      </c>
      <c r="D36" s="97"/>
      <c r="E36" s="97"/>
      <c r="F36" s="97"/>
      <c r="G36" s="97" t="n">
        <v>2</v>
      </c>
      <c r="H36" s="97" t="n">
        <v>50</v>
      </c>
      <c r="I36" s="97" t="n">
        <v>6</v>
      </c>
      <c r="J36" s="97" t="n">
        <v>10</v>
      </c>
      <c r="K36" s="97" t="n">
        <v>3</v>
      </c>
      <c r="L36" s="97" t="s">
        <v>143</v>
      </c>
      <c r="M36" s="97"/>
      <c r="N36" s="97"/>
      <c r="O36" s="97" t="n">
        <v>45</v>
      </c>
      <c r="P36" s="97" t="n">
        <v>6</v>
      </c>
      <c r="Q36" s="97" t="n">
        <v>0</v>
      </c>
      <c r="R36" s="97" t="n">
        <v>0</v>
      </c>
      <c r="S36" s="97" t="s">
        <v>116</v>
      </c>
      <c r="T36" s="130" t="s">
        <v>1625</v>
      </c>
      <c r="U36" s="130"/>
      <c r="V36" s="130"/>
      <c r="W36" s="130"/>
      <c r="X36" s="130"/>
      <c r="Y36" s="130"/>
      <c r="Z36" s="130"/>
    </row>
    <row r="37" customFormat="false" ht="64.45" hidden="false" customHeight="true" outlineLevel="0" collapsed="false">
      <c r="A37" s="103" t="s">
        <v>1626</v>
      </c>
      <c r="B37" s="91" t="n">
        <v>16</v>
      </c>
      <c r="C37" s="116" t="s">
        <v>1627</v>
      </c>
      <c r="D37" s="116" t="s">
        <v>1628</v>
      </c>
      <c r="E37" s="116"/>
      <c r="F37" s="116" t="s">
        <v>1629</v>
      </c>
      <c r="G37" s="91" t="n">
        <v>1</v>
      </c>
      <c r="H37" s="91" t="n">
        <v>75</v>
      </c>
      <c r="I37" s="91" t="n">
        <v>1</v>
      </c>
      <c r="J37" s="91" t="n">
        <v>0</v>
      </c>
      <c r="K37" s="91" t="n">
        <v>1</v>
      </c>
      <c r="L37" s="91" t="s">
        <v>632</v>
      </c>
      <c r="M37" s="91"/>
      <c r="N37" s="91"/>
      <c r="O37" s="91"/>
      <c r="P37" s="91" t="n">
        <v>3</v>
      </c>
      <c r="Q37" s="91" t="n">
        <v>0</v>
      </c>
      <c r="R37" s="91" t="n">
        <v>2</v>
      </c>
      <c r="S37" s="91" t="s">
        <v>261</v>
      </c>
      <c r="T37" s="191" t="s">
        <v>1630</v>
      </c>
      <c r="U37" s="191"/>
      <c r="V37" s="191"/>
      <c r="W37" s="191"/>
      <c r="X37" s="191"/>
      <c r="Y37" s="191"/>
      <c r="Z37" s="191"/>
    </row>
    <row r="38" customFormat="false" ht="51.8" hidden="false" customHeight="true" outlineLevel="0" collapsed="false">
      <c r="A38" s="106" t="s">
        <v>1631</v>
      </c>
      <c r="B38" s="97"/>
      <c r="C38" s="113" t="s">
        <v>1632</v>
      </c>
      <c r="D38" s="97"/>
      <c r="E38" s="97"/>
      <c r="F38" s="97"/>
      <c r="G38" s="97" t="n">
        <v>8</v>
      </c>
      <c r="H38" s="97" t="n">
        <v>361</v>
      </c>
      <c r="I38" s="97" t="s">
        <v>958</v>
      </c>
      <c r="J38" s="97" t="n">
        <v>60</v>
      </c>
      <c r="K38" s="97" t="n">
        <v>3</v>
      </c>
      <c r="L38" s="97" t="s">
        <v>115</v>
      </c>
      <c r="M38" s="97"/>
      <c r="N38" s="97"/>
      <c r="O38" s="97"/>
      <c r="P38" s="97" t="n">
        <v>8</v>
      </c>
      <c r="Q38" s="97" t="n">
        <v>60</v>
      </c>
      <c r="R38" s="97" t="n">
        <v>10</v>
      </c>
      <c r="S38" s="97" t="s">
        <v>116</v>
      </c>
      <c r="T38" s="135" t="s">
        <v>1633</v>
      </c>
      <c r="U38" s="135"/>
      <c r="V38" s="135"/>
      <c r="W38" s="135"/>
      <c r="X38" s="135"/>
      <c r="Y38" s="135"/>
      <c r="Z38" s="135"/>
    </row>
    <row r="39" customFormat="false" ht="13.8" hidden="false" customHeight="false" outlineLevel="0" collapsed="false">
      <c r="A39" s="103" t="s">
        <v>850</v>
      </c>
      <c r="B39" s="91" t="n">
        <v>22</v>
      </c>
      <c r="C39" s="91" t="n">
        <v>23</v>
      </c>
      <c r="D39" s="91"/>
      <c r="E39" s="91"/>
      <c r="F39" s="91"/>
      <c r="G39" s="91" t="n">
        <v>2</v>
      </c>
      <c r="H39" s="91" t="n">
        <v>-75</v>
      </c>
      <c r="I39" s="91" t="n">
        <v>4</v>
      </c>
      <c r="J39" s="91" t="n">
        <v>0</v>
      </c>
      <c r="K39" s="91" t="n">
        <v>1</v>
      </c>
      <c r="L39" s="91" t="s">
        <v>115</v>
      </c>
      <c r="M39" s="91"/>
      <c r="N39" s="91"/>
      <c r="O39" s="91"/>
      <c r="P39" s="91" t="n">
        <v>4</v>
      </c>
      <c r="Q39" s="91" t="n">
        <v>0</v>
      </c>
      <c r="R39" s="91" t="n">
        <v>0</v>
      </c>
      <c r="S39" s="91" t="s">
        <v>116</v>
      </c>
      <c r="T39" s="186" t="s">
        <v>1634</v>
      </c>
      <c r="U39" s="186"/>
      <c r="V39" s="186"/>
      <c r="W39" s="186"/>
      <c r="X39" s="186"/>
      <c r="Y39" s="186"/>
      <c r="Z39" s="186"/>
    </row>
    <row r="40" customFormat="false" ht="26.5" hidden="false" customHeight="false" outlineLevel="0" collapsed="false">
      <c r="A40" s="106" t="s">
        <v>1635</v>
      </c>
      <c r="B40" s="97"/>
      <c r="C40" s="113" t="s">
        <v>1636</v>
      </c>
      <c r="D40" s="97" t="n">
        <f aca="false">27-6</f>
        <v>21</v>
      </c>
      <c r="E40" s="97"/>
      <c r="F40" s="97" t="s">
        <v>1637</v>
      </c>
      <c r="G40" s="97" t="n">
        <v>8</v>
      </c>
      <c r="H40" s="97" t="n">
        <v>361</v>
      </c>
      <c r="I40" s="97" t="n">
        <v>10</v>
      </c>
      <c r="J40" s="97" t="n">
        <v>55</v>
      </c>
      <c r="K40" s="97" t="n">
        <v>3</v>
      </c>
      <c r="L40" s="97" t="s">
        <v>204</v>
      </c>
      <c r="M40" s="97"/>
      <c r="N40" s="97"/>
      <c r="O40" s="97"/>
      <c r="P40" s="97" t="n">
        <v>8</v>
      </c>
      <c r="Q40" s="97" t="n">
        <v>75</v>
      </c>
      <c r="R40" s="97" t="n">
        <v>6</v>
      </c>
      <c r="S40" s="97" t="s">
        <v>116</v>
      </c>
      <c r="T40" s="130" t="s">
        <v>1612</v>
      </c>
      <c r="U40" s="130"/>
      <c r="V40" s="130"/>
      <c r="W40" s="130"/>
      <c r="X40" s="130"/>
      <c r="Y40" s="130"/>
      <c r="Z40" s="130"/>
    </row>
    <row r="41" customFormat="false" ht="77.1" hidden="false" customHeight="true" outlineLevel="0" collapsed="false">
      <c r="A41" s="103" t="s">
        <v>1638</v>
      </c>
      <c r="B41" s="91" t="n">
        <v>22</v>
      </c>
      <c r="C41" s="116" t="s">
        <v>1639</v>
      </c>
      <c r="D41" s="91"/>
      <c r="E41" s="91"/>
      <c r="F41" s="91"/>
      <c r="G41" s="91" t="n">
        <v>2</v>
      </c>
      <c r="H41" s="91" t="n">
        <v>-75</v>
      </c>
      <c r="I41" s="91" t="n">
        <v>6</v>
      </c>
      <c r="J41" s="91" t="n">
        <v>40</v>
      </c>
      <c r="K41" s="91" t="n">
        <v>1</v>
      </c>
      <c r="L41" s="91" t="s">
        <v>115</v>
      </c>
      <c r="M41" s="91"/>
      <c r="N41" s="91"/>
      <c r="O41" s="91"/>
      <c r="P41" s="91" t="n">
        <v>4</v>
      </c>
      <c r="Q41" s="91" t="n">
        <v>0</v>
      </c>
      <c r="R41" s="91" t="n">
        <v>0</v>
      </c>
      <c r="S41" s="91" t="s">
        <v>116</v>
      </c>
      <c r="T41" s="360" t="s">
        <v>1640</v>
      </c>
      <c r="U41" s="360"/>
      <c r="V41" s="360"/>
      <c r="W41" s="360"/>
      <c r="X41" s="360"/>
      <c r="Y41" s="360"/>
      <c r="Z41" s="360"/>
    </row>
    <row r="42" customFormat="false" ht="52.2" hidden="false" customHeight="true" outlineLevel="0" collapsed="false">
      <c r="A42" s="106" t="s">
        <v>1641</v>
      </c>
      <c r="B42" s="97" t="s">
        <v>1642</v>
      </c>
      <c r="C42" s="113" t="s">
        <v>1643</v>
      </c>
      <c r="D42" s="97" t="s">
        <v>1644</v>
      </c>
      <c r="E42" s="97"/>
      <c r="F42" s="97" t="s">
        <v>1645</v>
      </c>
      <c r="G42" s="97"/>
      <c r="H42" s="97"/>
      <c r="I42" s="97"/>
      <c r="J42" s="97"/>
      <c r="K42" s="97"/>
      <c r="L42" s="97"/>
      <c r="M42" s="97"/>
      <c r="N42" s="97"/>
      <c r="O42" s="97"/>
      <c r="P42" s="97"/>
      <c r="Q42" s="97"/>
      <c r="R42" s="97"/>
      <c r="S42" s="97"/>
      <c r="T42" s="135" t="s">
        <v>1646</v>
      </c>
      <c r="U42" s="135"/>
      <c r="V42" s="135"/>
      <c r="W42" s="135"/>
      <c r="X42" s="135"/>
      <c r="Y42" s="135"/>
      <c r="Z42" s="135"/>
    </row>
    <row r="43" customFormat="false" ht="26.5" hidden="false" customHeight="true" outlineLevel="0" collapsed="false">
      <c r="A43" s="103" t="s">
        <v>1647</v>
      </c>
      <c r="B43" s="116" t="s">
        <v>1648</v>
      </c>
      <c r="C43" s="91" t="s">
        <v>1649</v>
      </c>
      <c r="D43" s="91"/>
      <c r="E43" s="91"/>
      <c r="F43" s="91"/>
      <c r="G43" s="91"/>
      <c r="H43" s="91"/>
      <c r="I43" s="91"/>
      <c r="J43" s="91"/>
      <c r="K43" s="91"/>
      <c r="L43" s="91"/>
      <c r="M43" s="91"/>
      <c r="N43" s="91"/>
      <c r="O43" s="91"/>
      <c r="P43" s="91"/>
      <c r="Q43" s="91"/>
      <c r="R43" s="91"/>
      <c r="S43" s="91"/>
      <c r="T43" s="191" t="s">
        <v>1650</v>
      </c>
      <c r="U43" s="191"/>
      <c r="V43" s="191"/>
      <c r="W43" s="191"/>
      <c r="X43" s="191"/>
      <c r="Y43" s="191"/>
      <c r="Z43" s="191"/>
    </row>
    <row r="44" customFormat="false" ht="39.9" hidden="false" customHeight="false" outlineLevel="0" collapsed="false">
      <c r="A44" s="106" t="s">
        <v>1651</v>
      </c>
      <c r="B44" s="97"/>
      <c r="C44" s="113" t="s">
        <v>1652</v>
      </c>
      <c r="D44" s="97"/>
      <c r="E44" s="97"/>
      <c r="F44" s="97" t="n">
        <v>1</v>
      </c>
      <c r="G44" s="97"/>
      <c r="H44" s="97"/>
      <c r="I44" s="97"/>
      <c r="J44" s="97"/>
      <c r="K44" s="97"/>
      <c r="L44" s="97"/>
      <c r="M44" s="97"/>
      <c r="N44" s="97"/>
      <c r="O44" s="97"/>
      <c r="P44" s="130" t="s">
        <v>1653</v>
      </c>
      <c r="Q44" s="130"/>
      <c r="R44" s="130"/>
      <c r="S44" s="130"/>
      <c r="T44" s="130"/>
      <c r="U44" s="130"/>
      <c r="V44" s="130"/>
    </row>
    <row r="1048576" customFormat="false" ht="12.8" hidden="false" customHeight="true" outlineLevel="0" collapsed="false"/>
  </sheetData>
  <mergeCells count="42">
    <mergeCell ref="T2:Z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3:X23"/>
    <mergeCell ref="T24:X24"/>
    <mergeCell ref="T25:X25"/>
    <mergeCell ref="T26:X26"/>
    <mergeCell ref="T27:X27"/>
    <mergeCell ref="T28:X28"/>
    <mergeCell ref="T29:X29"/>
    <mergeCell ref="T30:X30"/>
    <mergeCell ref="T31:X31"/>
    <mergeCell ref="T32:X32"/>
    <mergeCell ref="T33:Z33"/>
    <mergeCell ref="T34:Z34"/>
    <mergeCell ref="T35:Z35"/>
    <mergeCell ref="T36:Z36"/>
    <mergeCell ref="T37:Z37"/>
    <mergeCell ref="T38:Z38"/>
    <mergeCell ref="T39:Z39"/>
    <mergeCell ref="T40:Z40"/>
    <mergeCell ref="T41:Z41"/>
    <mergeCell ref="T42:Z42"/>
    <mergeCell ref="T43:Z43"/>
    <mergeCell ref="P44:V44"/>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3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4" activeCellId="0" sqref="A14"/>
    </sheetView>
  </sheetViews>
  <sheetFormatPr defaultColWidth="11.53515625" defaultRowHeight="12.8" zeroHeight="false" outlineLevelRow="0" outlineLevelCol="0"/>
  <sheetData>
    <row r="1" customFormat="false" ht="12.8" hidden="false" customHeight="true" outlineLevel="0" collapsed="false">
      <c r="A1" s="361" t="s">
        <v>1654</v>
      </c>
      <c r="B1" s="362"/>
      <c r="C1" s="362"/>
      <c r="D1" s="362"/>
      <c r="E1" s="362"/>
      <c r="F1" s="362"/>
      <c r="G1" s="362"/>
      <c r="H1" s="362"/>
      <c r="I1" s="362"/>
      <c r="J1" s="362"/>
      <c r="K1" s="362"/>
      <c r="L1" s="362"/>
      <c r="M1" s="362"/>
    </row>
    <row r="2" customFormat="false" ht="12" hidden="false" customHeight="true" outlineLevel="0" collapsed="false">
      <c r="A2" s="361" t="s">
        <v>1655</v>
      </c>
      <c r="B2" s="362" t="s">
        <v>96</v>
      </c>
      <c r="C2" s="362"/>
      <c r="D2" s="362"/>
      <c r="E2" s="362"/>
      <c r="F2" s="362"/>
      <c r="G2" s="362"/>
      <c r="H2" s="362"/>
      <c r="I2" s="362"/>
      <c r="J2" s="362"/>
      <c r="K2" s="362"/>
      <c r="L2" s="362"/>
      <c r="M2" s="362"/>
    </row>
    <row r="3" customFormat="false" ht="35.5" hidden="false" customHeight="false" outlineLevel="0" collapsed="false">
      <c r="A3" s="363" t="s">
        <v>1656</v>
      </c>
      <c r="B3" s="364" t="s">
        <v>1657</v>
      </c>
      <c r="C3" s="365" t="s">
        <v>1658</v>
      </c>
      <c r="D3" s="366" t="s">
        <v>1659</v>
      </c>
      <c r="E3" s="366" t="s">
        <v>1660</v>
      </c>
      <c r="F3" s="351" t="s">
        <v>1661</v>
      </c>
      <c r="G3" s="351"/>
      <c r="H3" s="367" t="s">
        <v>108</v>
      </c>
      <c r="I3" s="367"/>
      <c r="J3" s="367"/>
      <c r="K3" s="367"/>
      <c r="L3" s="367"/>
      <c r="M3" s="367"/>
    </row>
    <row r="4" customFormat="false" ht="46.95" hidden="false" customHeight="true" outlineLevel="0" collapsed="false">
      <c r="A4" s="368" t="s">
        <v>1662</v>
      </c>
      <c r="B4" s="369" t="n">
        <v>17</v>
      </c>
      <c r="C4" s="370" t="n">
        <v>56</v>
      </c>
      <c r="D4" s="370" t="n">
        <v>95</v>
      </c>
      <c r="E4" s="370" t="s">
        <v>1663</v>
      </c>
      <c r="F4" s="371"/>
      <c r="G4" s="371"/>
      <c r="H4" s="372" t="s">
        <v>1664</v>
      </c>
      <c r="I4" s="372"/>
      <c r="J4" s="372"/>
      <c r="K4" s="372"/>
      <c r="L4" s="372"/>
      <c r="M4" s="372"/>
    </row>
    <row r="5" customFormat="false" ht="46.95" hidden="false" customHeight="true" outlineLevel="0" collapsed="false">
      <c r="A5" s="373" t="s">
        <v>1665</v>
      </c>
      <c r="B5" s="374" t="n">
        <f aca="false">(B4-17)/78</f>
        <v>0</v>
      </c>
      <c r="C5" s="375" t="n">
        <f aca="false">(C4-17)/78</f>
        <v>0.5</v>
      </c>
      <c r="D5" s="375" t="n">
        <f aca="false">(D4-17)/78</f>
        <v>1</v>
      </c>
      <c r="E5" s="375" t="s">
        <v>1663</v>
      </c>
      <c r="F5" s="323" t="s">
        <v>1666</v>
      </c>
      <c r="G5" s="323"/>
      <c r="H5" s="376" t="s">
        <v>1667</v>
      </c>
      <c r="I5" s="376"/>
      <c r="J5" s="376"/>
      <c r="K5" s="376"/>
      <c r="L5" s="376"/>
      <c r="M5" s="376"/>
    </row>
    <row r="6" customFormat="false" ht="46.95" hidden="false" customHeight="true" outlineLevel="0" collapsed="false">
      <c r="A6" s="368" t="s">
        <v>1668</v>
      </c>
      <c r="B6" s="377" t="n">
        <f aca="false">12+(B5*28)</f>
        <v>12</v>
      </c>
      <c r="C6" s="378" t="n">
        <f aca="false">12+(C5*28)</f>
        <v>26</v>
      </c>
      <c r="D6" s="378" t="n">
        <f aca="false">12+(D5*28)</f>
        <v>40</v>
      </c>
      <c r="E6" s="378" t="n">
        <v>9000</v>
      </c>
      <c r="F6" s="379" t="s">
        <v>1669</v>
      </c>
      <c r="G6" s="379"/>
      <c r="H6" s="372" t="s">
        <v>1670</v>
      </c>
      <c r="I6" s="372"/>
      <c r="J6" s="372"/>
      <c r="K6" s="372"/>
      <c r="L6" s="372"/>
      <c r="M6" s="372"/>
    </row>
    <row r="7" customFormat="false" ht="12.8" hidden="false" customHeight="true" outlineLevel="0" collapsed="false">
      <c r="A7" s="380" t="s">
        <v>1671</v>
      </c>
      <c r="B7" s="381" t="n">
        <f aca="false">10+(B5/7)</f>
        <v>10</v>
      </c>
      <c r="C7" s="382" t="n">
        <f aca="false">10+(C5/7)</f>
        <v>10.0714285714286</v>
      </c>
      <c r="D7" s="382" t="n">
        <f aca="false">10+(D5/7)</f>
        <v>10.1428571428571</v>
      </c>
      <c r="E7" s="383" t="n">
        <v>18</v>
      </c>
      <c r="F7" s="323" t="s">
        <v>1672</v>
      </c>
      <c r="G7" s="323"/>
      <c r="H7" s="384" t="s">
        <v>1673</v>
      </c>
      <c r="I7" s="384"/>
      <c r="J7" s="384"/>
      <c r="K7" s="384"/>
      <c r="L7" s="384"/>
      <c r="M7" s="384"/>
    </row>
    <row r="8" customFormat="false" ht="12.8" hidden="false" customHeight="true" outlineLevel="0" collapsed="false">
      <c r="A8" s="385" t="s">
        <v>21</v>
      </c>
      <c r="B8" s="377" t="n">
        <f aca="false">6+(B5*2)</f>
        <v>6</v>
      </c>
      <c r="C8" s="378" t="n">
        <f aca="false">6+(C5*2)</f>
        <v>7</v>
      </c>
      <c r="D8" s="378" t="n">
        <f aca="false">6+(D5*2)</f>
        <v>8</v>
      </c>
      <c r="E8" s="378" t="n">
        <v>12</v>
      </c>
      <c r="F8" s="379" t="s">
        <v>1674</v>
      </c>
      <c r="G8" s="379"/>
      <c r="H8" s="386" t="s">
        <v>1675</v>
      </c>
      <c r="I8" s="386"/>
      <c r="J8" s="386"/>
      <c r="K8" s="386"/>
      <c r="L8" s="386"/>
      <c r="M8" s="386"/>
    </row>
    <row r="9" customFormat="false" ht="12.8" hidden="false" customHeight="true" outlineLevel="0" collapsed="false">
      <c r="A9" s="380" t="s">
        <v>1676</v>
      </c>
      <c r="B9" s="381" t="n">
        <f aca="false">6+(B5*0.1)</f>
        <v>6</v>
      </c>
      <c r="C9" s="387" t="n">
        <f aca="false">6+(C5)</f>
        <v>6.5</v>
      </c>
      <c r="D9" s="383" t="n">
        <f aca="false">6+(D5)</f>
        <v>7</v>
      </c>
      <c r="E9" s="383" t="n">
        <v>8</v>
      </c>
      <c r="F9" s="323" t="s">
        <v>1677</v>
      </c>
      <c r="G9" s="323"/>
      <c r="H9" s="384"/>
      <c r="I9" s="384"/>
      <c r="J9" s="384"/>
      <c r="K9" s="384"/>
      <c r="L9" s="384"/>
      <c r="M9" s="384"/>
    </row>
    <row r="10" customFormat="false" ht="12.8" hidden="false" customHeight="true" outlineLevel="0" collapsed="false">
      <c r="A10" s="388" t="s">
        <v>1678</v>
      </c>
      <c r="B10" s="389" t="n">
        <f aca="false">(0.5+(B5*0.1))*100</f>
        <v>50</v>
      </c>
      <c r="C10" s="390" t="n">
        <f aca="false">(0.5+(C5*0.1))*100</f>
        <v>55</v>
      </c>
      <c r="D10" s="390" t="n">
        <f aca="false">(0.5+(D5*0.1))*100</f>
        <v>60</v>
      </c>
      <c r="E10" s="390" t="n">
        <v>110</v>
      </c>
      <c r="F10" s="391" t="s">
        <v>1679</v>
      </c>
      <c r="G10" s="391"/>
      <c r="H10" s="392"/>
      <c r="I10" s="392"/>
      <c r="J10" s="392"/>
      <c r="K10" s="392"/>
      <c r="L10" s="392"/>
      <c r="M10" s="392"/>
    </row>
    <row r="13" customFormat="false" ht="12.8" hidden="false" customHeight="false" outlineLevel="0" collapsed="false">
      <c r="A13" s="0" t="s">
        <v>1680</v>
      </c>
    </row>
    <row r="14" customFormat="false" ht="13.8" hidden="false" customHeight="false" outlineLevel="0" collapsed="false">
      <c r="A14" s="86" t="s">
        <v>1681</v>
      </c>
      <c r="P14" s="200"/>
      <c r="Q14" s="86"/>
      <c r="R14" s="86"/>
      <c r="S14" s="86"/>
      <c r="T14" s="86"/>
      <c r="U14" s="86"/>
      <c r="V14" s="86"/>
      <c r="W14" s="86"/>
    </row>
    <row r="15" customFormat="false" ht="15.75" hidden="false" customHeight="true" outlineLevel="0" collapsed="false">
      <c r="A15" s="160" t="s">
        <v>1682</v>
      </c>
      <c r="Q15" s="177"/>
      <c r="R15" s="160"/>
      <c r="S15" s="160"/>
      <c r="T15" s="86" t="s">
        <v>1683</v>
      </c>
      <c r="U15" s="86" t="s">
        <v>1684</v>
      </c>
      <c r="V15" s="86" t="s">
        <v>1685</v>
      </c>
      <c r="W15" s="86" t="s">
        <v>108</v>
      </c>
      <c r="X15" s="86"/>
      <c r="Y15" s="86"/>
      <c r="Z15" s="86"/>
      <c r="AA15" s="86"/>
      <c r="AB15" s="86"/>
      <c r="AC15" s="86"/>
      <c r="AD15" s="86"/>
      <c r="AE15" s="86"/>
      <c r="AF15" s="86"/>
      <c r="AG15" s="86"/>
    </row>
    <row r="16" customFormat="false" ht="15.75" hidden="false" customHeight="true" outlineLevel="0" collapsed="false">
      <c r="A16" s="100" t="s">
        <v>1686</v>
      </c>
      <c r="Q16" s="171"/>
      <c r="R16" s="100"/>
      <c r="S16" s="100"/>
      <c r="T16" s="160" t="s">
        <v>1687</v>
      </c>
      <c r="U16" s="160"/>
      <c r="V16" s="177" t="s">
        <v>1688</v>
      </c>
      <c r="W16" s="166" t="s">
        <v>1689</v>
      </c>
      <c r="X16" s="166"/>
      <c r="Y16" s="166"/>
      <c r="Z16" s="166"/>
      <c r="AA16" s="166"/>
      <c r="AB16" s="166"/>
      <c r="AC16" s="177"/>
      <c r="AD16" s="177"/>
      <c r="AE16" s="177"/>
      <c r="AF16" s="177"/>
      <c r="AG16" s="177"/>
    </row>
    <row r="17" customFormat="false" ht="15.75" hidden="false" customHeight="true" outlineLevel="0" collapsed="false">
      <c r="A17" s="160" t="s">
        <v>1690</v>
      </c>
      <c r="Q17" s="160"/>
      <c r="R17" s="160"/>
      <c r="S17" s="160"/>
      <c r="T17" s="100" t="s">
        <v>1687</v>
      </c>
      <c r="U17" s="100"/>
      <c r="V17" s="171" t="s">
        <v>1691</v>
      </c>
      <c r="W17" s="165" t="s">
        <v>1692</v>
      </c>
      <c r="X17" s="165"/>
      <c r="Y17" s="165"/>
      <c r="Z17" s="165"/>
      <c r="AA17" s="165"/>
      <c r="AB17" s="165"/>
      <c r="AC17" s="171"/>
      <c r="AD17" s="171"/>
      <c r="AE17" s="171"/>
      <c r="AF17" s="171"/>
      <c r="AG17" s="171"/>
    </row>
    <row r="18" customFormat="false" ht="15.75" hidden="false" customHeight="true" outlineLevel="0" collapsed="false">
      <c r="A18" s="100" t="s">
        <v>1693</v>
      </c>
      <c r="Q18" s="100"/>
      <c r="R18" s="100"/>
      <c r="S18" s="100"/>
      <c r="T18" s="160" t="s">
        <v>1687</v>
      </c>
      <c r="U18" s="160"/>
      <c r="V18" s="177" t="s">
        <v>1694</v>
      </c>
      <c r="W18" s="393" t="s">
        <v>1695</v>
      </c>
      <c r="X18" s="393"/>
      <c r="Y18" s="393"/>
      <c r="Z18" s="393"/>
      <c r="AA18" s="393"/>
      <c r="AB18" s="393"/>
      <c r="AC18" s="394"/>
      <c r="AD18" s="394"/>
      <c r="AE18" s="394"/>
      <c r="AF18" s="394"/>
      <c r="AG18" s="394"/>
    </row>
    <row r="19" customFormat="false" ht="15.75" hidden="false" customHeight="true" outlineLevel="0" collapsed="false">
      <c r="A19" s="160" t="s">
        <v>1696</v>
      </c>
      <c r="Q19" s="160"/>
      <c r="R19" s="160"/>
      <c r="S19" s="160"/>
      <c r="T19" s="100" t="s">
        <v>1697</v>
      </c>
      <c r="U19" s="100" t="s">
        <v>1698</v>
      </c>
      <c r="V19" s="100"/>
      <c r="W19" s="165" t="s">
        <v>1699</v>
      </c>
      <c r="X19" s="165"/>
      <c r="Y19" s="165"/>
      <c r="Z19" s="165"/>
      <c r="AA19" s="165"/>
      <c r="AB19" s="165"/>
      <c r="AC19" s="171"/>
      <c r="AD19" s="171"/>
      <c r="AE19" s="171"/>
      <c r="AF19" s="171"/>
      <c r="AG19" s="171"/>
    </row>
    <row r="20" customFormat="false" ht="15.75" hidden="false" customHeight="true" outlineLevel="0" collapsed="false">
      <c r="A20" s="100" t="s">
        <v>1700</v>
      </c>
      <c r="Q20" s="100"/>
      <c r="R20" s="100"/>
      <c r="S20" s="100"/>
      <c r="T20" s="160" t="s">
        <v>1697</v>
      </c>
      <c r="U20" s="160" t="s">
        <v>1701</v>
      </c>
      <c r="V20" s="160"/>
      <c r="W20" s="166" t="s">
        <v>1702</v>
      </c>
      <c r="X20" s="166"/>
      <c r="Y20" s="166"/>
      <c r="Z20" s="166"/>
      <c r="AA20" s="166"/>
      <c r="AB20" s="166"/>
      <c r="AC20" s="177"/>
      <c r="AD20" s="177"/>
      <c r="AE20" s="177"/>
      <c r="AF20" s="177"/>
      <c r="AG20" s="177"/>
    </row>
    <row r="21" customFormat="false" ht="15.75" hidden="false" customHeight="true" outlineLevel="0" collapsed="false">
      <c r="A21" s="160" t="s">
        <v>1703</v>
      </c>
      <c r="Q21" s="160"/>
      <c r="R21" s="160"/>
      <c r="S21" s="160"/>
      <c r="T21" s="171" t="s">
        <v>1704</v>
      </c>
      <c r="U21" s="100" t="n">
        <v>100</v>
      </c>
      <c r="V21" s="100"/>
      <c r="W21" s="165" t="s">
        <v>1705</v>
      </c>
      <c r="X21" s="165"/>
      <c r="Y21" s="165"/>
      <c r="Z21" s="165"/>
      <c r="AA21" s="165"/>
      <c r="AB21" s="165"/>
      <c r="AC21" s="100"/>
      <c r="AD21" s="100"/>
      <c r="AE21" s="100"/>
      <c r="AF21" s="100"/>
      <c r="AG21" s="100"/>
    </row>
    <row r="22" customFormat="false" ht="15.75" hidden="false" customHeight="true" outlineLevel="0" collapsed="false">
      <c r="A22" s="100" t="s">
        <v>311</v>
      </c>
      <c r="Q22" s="100"/>
      <c r="R22" s="100"/>
      <c r="S22" s="100"/>
      <c r="T22" s="177" t="s">
        <v>1706</v>
      </c>
      <c r="U22" s="160" t="n">
        <v>200</v>
      </c>
      <c r="V22" s="160"/>
      <c r="W22" s="166" t="s">
        <v>1707</v>
      </c>
      <c r="X22" s="166"/>
      <c r="Y22" s="166"/>
      <c r="Z22" s="166"/>
      <c r="AA22" s="166"/>
      <c r="AB22" s="166"/>
      <c r="AC22" s="160"/>
      <c r="AD22" s="160"/>
      <c r="AE22" s="160"/>
      <c r="AF22" s="160"/>
      <c r="AG22" s="160"/>
    </row>
    <row r="23" customFormat="false" ht="15.75" hidden="false" customHeight="true" outlineLevel="0" collapsed="false">
      <c r="A23" s="160" t="s">
        <v>1708</v>
      </c>
      <c r="Q23" s="177"/>
      <c r="R23" s="160"/>
      <c r="S23" s="160"/>
      <c r="T23" s="171" t="n">
        <v>24</v>
      </c>
      <c r="U23" s="100"/>
      <c r="V23" s="100" t="s">
        <v>1709</v>
      </c>
      <c r="W23" s="395" t="s">
        <v>92</v>
      </c>
      <c r="X23" s="395"/>
      <c r="Y23" s="395"/>
      <c r="Z23" s="395"/>
      <c r="AA23" s="395"/>
      <c r="AB23" s="395"/>
      <c r="AC23" s="100"/>
      <c r="AD23" s="100"/>
      <c r="AE23" s="100"/>
      <c r="AF23" s="100"/>
      <c r="AG23" s="100"/>
    </row>
    <row r="24" customFormat="false" ht="15.75" hidden="false" customHeight="true" outlineLevel="0" collapsed="false">
      <c r="A24" s="100" t="s">
        <v>1710</v>
      </c>
      <c r="Q24" s="171"/>
      <c r="R24" s="100"/>
      <c r="S24" s="100"/>
      <c r="T24" s="160" t="s">
        <v>1711</v>
      </c>
      <c r="U24" s="160"/>
      <c r="V24" s="160" t="n">
        <v>150</v>
      </c>
      <c r="W24" s="166" t="s">
        <v>1712</v>
      </c>
      <c r="X24" s="166"/>
      <c r="Y24" s="166"/>
      <c r="Z24" s="166"/>
      <c r="AA24" s="166"/>
      <c r="AB24" s="166"/>
      <c r="AC24" s="177"/>
      <c r="AD24" s="177"/>
      <c r="AE24" s="177"/>
      <c r="AF24" s="177"/>
      <c r="AG24" s="177"/>
    </row>
    <row r="25" customFormat="false" ht="65.5" hidden="false" customHeight="true" outlineLevel="0" collapsed="false">
      <c r="A25" s="160" t="s">
        <v>900</v>
      </c>
      <c r="Q25" s="160"/>
      <c r="R25" s="160"/>
      <c r="S25" s="160"/>
      <c r="T25" s="100" t="s">
        <v>1711</v>
      </c>
      <c r="U25" s="100"/>
      <c r="V25" s="100" t="n">
        <v>600</v>
      </c>
      <c r="W25" s="165" t="s">
        <v>1713</v>
      </c>
      <c r="X25" s="165"/>
      <c r="Y25" s="165"/>
      <c r="Z25" s="165"/>
      <c r="AA25" s="165"/>
      <c r="AB25" s="165"/>
      <c r="AC25" s="171"/>
      <c r="AD25" s="171"/>
      <c r="AE25" s="171"/>
      <c r="AF25" s="171"/>
      <c r="AG25" s="171"/>
    </row>
    <row r="26" customFormat="false" ht="15.75" hidden="false" customHeight="true" outlineLevel="0" collapsed="false">
      <c r="A26" s="100" t="s">
        <v>1714</v>
      </c>
      <c r="Q26" s="100"/>
      <c r="R26" s="100"/>
      <c r="S26" s="100"/>
      <c r="T26" s="160" t="n">
        <v>34</v>
      </c>
      <c r="U26" s="160" t="n">
        <v>600</v>
      </c>
      <c r="V26" s="160"/>
      <c r="W26" s="164"/>
      <c r="X26" s="164"/>
      <c r="Y26" s="164"/>
      <c r="Z26" s="164"/>
      <c r="AA26" s="164"/>
      <c r="AB26" s="164"/>
      <c r="AC26" s="346"/>
      <c r="AD26" s="346"/>
      <c r="AE26" s="346"/>
      <c r="AF26" s="346"/>
      <c r="AG26" s="346"/>
    </row>
    <row r="27" customFormat="false" ht="15.75" hidden="false" customHeight="true" outlineLevel="0" collapsed="false">
      <c r="A27" s="160" t="s">
        <v>1715</v>
      </c>
      <c r="Q27" s="160"/>
      <c r="R27" s="160"/>
      <c r="S27" s="160"/>
      <c r="T27" s="100" t="n">
        <v>11</v>
      </c>
      <c r="U27" s="100" t="n">
        <v>300</v>
      </c>
      <c r="V27" s="100"/>
      <c r="W27" s="135" t="s">
        <v>1716</v>
      </c>
      <c r="X27" s="135"/>
      <c r="Y27" s="135"/>
      <c r="Z27" s="135"/>
      <c r="AA27" s="135"/>
      <c r="AB27" s="135"/>
      <c r="AC27" s="97"/>
      <c r="AD27" s="97"/>
      <c r="AE27" s="97"/>
      <c r="AF27" s="97"/>
      <c r="AG27" s="97"/>
    </row>
    <row r="28" customFormat="false" ht="15.75" hidden="false" customHeight="true" outlineLevel="0" collapsed="false">
      <c r="A28" s="100" t="s">
        <v>1717</v>
      </c>
      <c r="Q28" s="100"/>
      <c r="R28" s="100"/>
      <c r="S28" s="100"/>
      <c r="T28" s="160" t="n">
        <v>45</v>
      </c>
      <c r="U28" s="160" t="n">
        <v>600</v>
      </c>
      <c r="V28" s="160"/>
      <c r="W28" s="164" t="s">
        <v>1716</v>
      </c>
      <c r="X28" s="164"/>
      <c r="Y28" s="164"/>
      <c r="Z28" s="164"/>
      <c r="AA28" s="164"/>
      <c r="AB28" s="164"/>
      <c r="AC28" s="346"/>
      <c r="AD28" s="346"/>
      <c r="AE28" s="346"/>
      <c r="AF28" s="346"/>
      <c r="AG28" s="346"/>
    </row>
    <row r="29" customFormat="false" ht="15.75" hidden="false" customHeight="true" outlineLevel="0" collapsed="false">
      <c r="A29" s="160" t="s">
        <v>1718</v>
      </c>
      <c r="Q29" s="160"/>
      <c r="R29" s="160"/>
      <c r="S29" s="160"/>
      <c r="T29" s="100" t="s">
        <v>1719</v>
      </c>
      <c r="U29" s="100" t="n">
        <v>40</v>
      </c>
      <c r="W29" s="148" t="s">
        <v>1720</v>
      </c>
      <c r="X29" s="148"/>
      <c r="Y29" s="148"/>
      <c r="Z29" s="148"/>
      <c r="AA29" s="148"/>
      <c r="AB29" s="148"/>
      <c r="AC29" s="106"/>
      <c r="AD29" s="106"/>
      <c r="AE29" s="106"/>
      <c r="AF29" s="106"/>
      <c r="AG29" s="106"/>
    </row>
    <row r="30" customFormat="false" ht="52.7" hidden="false" customHeight="true" outlineLevel="0" collapsed="false">
      <c r="A30" s="100" t="s">
        <v>1721</v>
      </c>
      <c r="Q30" s="100"/>
      <c r="R30" s="100"/>
      <c r="S30" s="100"/>
      <c r="T30" s="160"/>
      <c r="U30" s="160"/>
      <c r="V30" s="160" t="s">
        <v>1709</v>
      </c>
      <c r="W30" s="393" t="s">
        <v>667</v>
      </c>
      <c r="X30" s="393"/>
      <c r="Y30" s="393"/>
      <c r="Z30" s="393"/>
      <c r="AA30" s="393"/>
      <c r="AB30" s="393"/>
      <c r="AC30" s="394"/>
      <c r="AD30" s="394"/>
      <c r="AE30" s="394"/>
      <c r="AF30" s="394"/>
      <c r="AG30" s="394"/>
    </row>
  </sheetData>
  <mergeCells count="33">
    <mergeCell ref="B2:M2"/>
    <mergeCell ref="F3:G3"/>
    <mergeCell ref="H3:M3"/>
    <mergeCell ref="F4:G4"/>
    <mergeCell ref="H4:M4"/>
    <mergeCell ref="F5:G5"/>
    <mergeCell ref="H5:M5"/>
    <mergeCell ref="F6:G6"/>
    <mergeCell ref="H6:M6"/>
    <mergeCell ref="F7:G7"/>
    <mergeCell ref="H7:M7"/>
    <mergeCell ref="F8:G8"/>
    <mergeCell ref="H8:M8"/>
    <mergeCell ref="F9:G9"/>
    <mergeCell ref="H9:M9"/>
    <mergeCell ref="F10:G10"/>
    <mergeCell ref="H10:M10"/>
    <mergeCell ref="W15:AG15"/>
    <mergeCell ref="W16:AB16"/>
    <mergeCell ref="W17:AB17"/>
    <mergeCell ref="W18:AB18"/>
    <mergeCell ref="W19:AB19"/>
    <mergeCell ref="W20:AB20"/>
    <mergeCell ref="W21:AB21"/>
    <mergeCell ref="W22:AB22"/>
    <mergeCell ref="W23:AB23"/>
    <mergeCell ref="W24:AB24"/>
    <mergeCell ref="W25:AB25"/>
    <mergeCell ref="W26:AB26"/>
    <mergeCell ref="W27:AB27"/>
    <mergeCell ref="W28:AB28"/>
    <mergeCell ref="W29:AB29"/>
    <mergeCell ref="W30:AB30"/>
  </mergeCells>
  <hyperlinks>
    <hyperlink ref="B2" r:id="rId1" display="https://docs.google.com/spreadsheets/d/1YNgIbi2TWxxqVOEXj-HK9XmvMXWPZRdVFHantc3bjXY/edit?usp=sharing"/>
    <hyperlink ref="W23" r:id="rId2" display="https://docs.google.com/spreadsheets/d/1Yabcbi1i4bi6zcaXWH8AcyHIff3XNIINvjzZPRvmzmI/edit?usp=sharin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Roman,Normale"&amp;12&amp;Kffffff&amp;A</oddHeader>
    <oddFooter>&amp;C&amp;"Times New Roman,Normale"&amp;12&amp;KffffffPagina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E2" activePane="bottomRight" state="frozen"/>
      <selection pane="topLeft" activeCell="A1" activeCellId="0" sqref="A1"/>
      <selection pane="topRight" activeCell="E1" activeCellId="0" sqref="E1"/>
      <selection pane="bottomLeft" activeCell="A2" activeCellId="0" sqref="A2"/>
      <selection pane="bottomRight" activeCell="L3" activeCellId="0" sqref="L3"/>
    </sheetView>
  </sheetViews>
  <sheetFormatPr defaultColWidth="14.4453125" defaultRowHeight="15.75" zeroHeight="false" outlineLevelRow="0" outlineLevelCol="0"/>
  <cols>
    <col collapsed="false" customWidth="true" hidden="false" outlineLevel="0" max="1" min="1" style="45" width="34.29"/>
    <col collapsed="false" customWidth="true" hidden="false" outlineLevel="0" max="2" min="2" style="45" width="19.43"/>
    <col collapsed="false" customWidth="true" hidden="false" outlineLevel="0" max="3" min="3" style="45" width="34.86"/>
    <col collapsed="false" customWidth="true" hidden="false" outlineLevel="0" max="4" min="4" style="45" width="21.57"/>
    <col collapsed="false" customWidth="true" hidden="false" outlineLevel="0" max="5" min="5" style="45" width="32.71"/>
    <col collapsed="false" customWidth="true" hidden="false" outlineLevel="0" max="6" min="6" style="45" width="25.57"/>
    <col collapsed="false" customWidth="false" hidden="false" outlineLevel="0" max="8" min="7" style="45" width="14.43"/>
    <col collapsed="false" customWidth="true" hidden="false" outlineLevel="0" max="9" min="9" style="45" width="17"/>
    <col collapsed="false" customWidth="true" hidden="false" outlineLevel="0" max="10" min="10" style="45" width="18"/>
    <col collapsed="false" customWidth="false" hidden="false" outlineLevel="0" max="11" min="11" style="45" width="14.43"/>
    <col collapsed="false" customWidth="true" hidden="false" outlineLevel="0" max="12" min="12" style="45" width="23.71"/>
    <col collapsed="false" customWidth="true" hidden="false" outlineLevel="0" max="13" min="13" style="45" width="15.42"/>
    <col collapsed="false" customWidth="true" hidden="false" outlineLevel="0" max="14" min="14" style="45" width="17.29"/>
    <col collapsed="false" customWidth="true" hidden="false" outlineLevel="0" max="16" min="15" style="45" width="15.14"/>
    <col collapsed="false" customWidth="false" hidden="false" outlineLevel="0" max="1024" min="17" style="45" width="14.43"/>
  </cols>
  <sheetData>
    <row r="1" customFormat="false" ht="13.8" hidden="false" customHeight="false" outlineLevel="0" collapsed="false">
      <c r="A1" s="46" t="s">
        <v>99</v>
      </c>
      <c r="B1" s="47"/>
      <c r="C1" s="48"/>
      <c r="D1" s="47"/>
      <c r="E1" s="47"/>
      <c r="F1" s="47"/>
      <c r="G1" s="47"/>
      <c r="H1" s="49"/>
      <c r="I1" s="49"/>
      <c r="J1" s="49"/>
      <c r="K1" s="49"/>
      <c r="L1" s="49"/>
      <c r="M1" s="49"/>
      <c r="N1" s="49"/>
      <c r="O1" s="49"/>
      <c r="P1" s="49"/>
      <c r="Q1" s="49"/>
      <c r="R1" s="49"/>
      <c r="S1" s="49"/>
      <c r="T1" s="49"/>
      <c r="U1" s="49"/>
      <c r="V1" s="49"/>
      <c r="W1" s="49"/>
    </row>
    <row r="2" customFormat="false" ht="13.8" hidden="false" customHeight="false" outlineLevel="0" collapsed="false">
      <c r="A2" s="50" t="s">
        <v>100</v>
      </c>
      <c r="B2" s="50" t="s">
        <v>11</v>
      </c>
      <c r="C2" s="51" t="s">
        <v>14</v>
      </c>
      <c r="D2" s="50" t="s">
        <v>101</v>
      </c>
      <c r="E2" s="50" t="s">
        <v>102</v>
      </c>
      <c r="F2" s="50" t="s">
        <v>103</v>
      </c>
      <c r="G2" s="50" t="s">
        <v>104</v>
      </c>
      <c r="H2" s="52" t="s">
        <v>24</v>
      </c>
      <c r="I2" s="52" t="s">
        <v>30</v>
      </c>
      <c r="J2" s="52" t="s">
        <v>33</v>
      </c>
      <c r="K2" s="52" t="s">
        <v>36</v>
      </c>
      <c r="L2" s="52" t="s">
        <v>39</v>
      </c>
      <c r="M2" s="50" t="s">
        <v>105</v>
      </c>
      <c r="N2" s="50" t="s">
        <v>106</v>
      </c>
      <c r="O2" s="53" t="s">
        <v>55</v>
      </c>
      <c r="P2" s="50" t="s">
        <v>42</v>
      </c>
      <c r="Q2" s="50" t="s">
        <v>45</v>
      </c>
      <c r="R2" s="52" t="s">
        <v>49</v>
      </c>
      <c r="S2" s="52" t="s">
        <v>107</v>
      </c>
      <c r="T2" s="52" t="s">
        <v>108</v>
      </c>
      <c r="U2" s="52"/>
      <c r="V2" s="52"/>
      <c r="W2" s="52"/>
      <c r="X2" s="52"/>
      <c r="Y2" s="52"/>
      <c r="Z2" s="52"/>
      <c r="AMC2" s="0"/>
      <c r="AMD2" s="0"/>
      <c r="AME2" s="0"/>
      <c r="AMF2" s="0"/>
      <c r="AMG2" s="0"/>
      <c r="AMH2" s="0"/>
      <c r="AMI2" s="0"/>
      <c r="AMJ2" s="0"/>
    </row>
    <row r="3" customFormat="false" ht="13.8" hidden="false" customHeight="false" outlineLevel="0" collapsed="false">
      <c r="A3" s="54" t="s">
        <v>109</v>
      </c>
      <c r="B3" s="55" t="s">
        <v>110</v>
      </c>
      <c r="C3" s="55" t="s">
        <v>111</v>
      </c>
      <c r="D3" s="55" t="s">
        <v>112</v>
      </c>
      <c r="E3" s="56"/>
      <c r="F3" s="55" t="s">
        <v>113</v>
      </c>
      <c r="G3" s="54" t="n">
        <v>3</v>
      </c>
      <c r="H3" s="56" t="n">
        <v>70</v>
      </c>
      <c r="I3" s="56" t="n">
        <v>4</v>
      </c>
      <c r="J3" s="57" t="s">
        <v>114</v>
      </c>
      <c r="K3" s="56" t="n">
        <v>2</v>
      </c>
      <c r="L3" s="56" t="s">
        <v>115</v>
      </c>
      <c r="M3" s="56"/>
      <c r="N3" s="56"/>
      <c r="O3" s="56"/>
      <c r="P3" s="56" t="n">
        <v>4</v>
      </c>
      <c r="Q3" s="56" t="n">
        <v>0</v>
      </c>
      <c r="R3" s="56" t="n">
        <v>6</v>
      </c>
      <c r="S3" s="56" t="s">
        <v>116</v>
      </c>
      <c r="T3" s="58" t="s">
        <v>117</v>
      </c>
      <c r="U3" s="58"/>
      <c r="V3" s="58"/>
      <c r="W3" s="58"/>
      <c r="X3" s="58"/>
      <c r="Y3" s="58"/>
      <c r="Z3" s="58"/>
      <c r="AMC3" s="0"/>
      <c r="AMD3" s="0"/>
      <c r="AME3" s="0"/>
      <c r="AMF3" s="0"/>
      <c r="AMG3" s="0"/>
      <c r="AMH3" s="0"/>
      <c r="AMI3" s="0"/>
      <c r="AMJ3" s="0"/>
    </row>
    <row r="4" customFormat="false" ht="13.8" hidden="false" customHeight="false" outlineLevel="0" collapsed="false">
      <c r="A4" s="59" t="s">
        <v>118</v>
      </c>
      <c r="B4" s="60" t="s">
        <v>119</v>
      </c>
      <c r="C4" s="60" t="s">
        <v>120</v>
      </c>
      <c r="D4" s="60" t="s">
        <v>121</v>
      </c>
      <c r="E4" s="61"/>
      <c r="F4" s="60" t="s">
        <v>122</v>
      </c>
      <c r="G4" s="59" t="n">
        <v>4</v>
      </c>
      <c r="H4" s="61" t="n">
        <v>361</v>
      </c>
      <c r="I4" s="61" t="n">
        <v>4</v>
      </c>
      <c r="J4" s="62" t="s">
        <v>114</v>
      </c>
      <c r="K4" s="61" t="n">
        <v>1</v>
      </c>
      <c r="L4" s="61" t="s">
        <v>115</v>
      </c>
      <c r="M4" s="61"/>
      <c r="N4" s="61"/>
      <c r="O4" s="61"/>
      <c r="P4" s="61" t="n">
        <v>5</v>
      </c>
      <c r="Q4" s="61" t="n">
        <v>0</v>
      </c>
      <c r="R4" s="61" t="n">
        <v>6</v>
      </c>
      <c r="S4" s="61" t="s">
        <v>116</v>
      </c>
      <c r="T4" s="63" t="s">
        <v>123</v>
      </c>
      <c r="U4" s="63"/>
      <c r="V4" s="63"/>
      <c r="W4" s="63"/>
      <c r="X4" s="63"/>
      <c r="Y4" s="63"/>
      <c r="Z4" s="63"/>
      <c r="AMC4" s="0"/>
      <c r="AMD4" s="0"/>
      <c r="AME4" s="0"/>
      <c r="AMF4" s="0"/>
      <c r="AMG4" s="0"/>
      <c r="AMH4" s="0"/>
      <c r="AMI4" s="0"/>
      <c r="AMJ4" s="0"/>
    </row>
    <row r="5" customFormat="false" ht="13.8" hidden="false" customHeight="false" outlineLevel="0" collapsed="false">
      <c r="A5" s="54" t="s">
        <v>124</v>
      </c>
      <c r="B5" s="55" t="s">
        <v>125</v>
      </c>
      <c r="C5" s="55" t="s">
        <v>126</v>
      </c>
      <c r="D5" s="55" t="n">
        <f aca="false">E5/3*2</f>
        <v>18</v>
      </c>
      <c r="E5" s="55" t="n">
        <f aca="false">43-16</f>
        <v>27</v>
      </c>
      <c r="F5" s="55" t="s">
        <v>127</v>
      </c>
      <c r="G5" s="54" t="n">
        <v>3</v>
      </c>
      <c r="H5" s="56" t="n">
        <v>361</v>
      </c>
      <c r="I5" s="56" t="n">
        <v>6</v>
      </c>
      <c r="J5" s="57" t="s">
        <v>128</v>
      </c>
      <c r="K5" s="56" t="n">
        <v>2</v>
      </c>
      <c r="L5" s="56" t="s">
        <v>115</v>
      </c>
      <c r="M5" s="56"/>
      <c r="N5" s="56"/>
      <c r="O5" s="56"/>
      <c r="P5" s="56" t="n">
        <v>3</v>
      </c>
      <c r="Q5" s="56" t="n">
        <v>0</v>
      </c>
      <c r="R5" s="56" t="n">
        <v>0</v>
      </c>
      <c r="S5" s="56" t="s">
        <v>116</v>
      </c>
      <c r="T5" s="58"/>
      <c r="U5" s="58"/>
      <c r="V5" s="58"/>
      <c r="W5" s="58"/>
      <c r="X5" s="58"/>
      <c r="Y5" s="58"/>
      <c r="Z5" s="58"/>
      <c r="AMC5" s="0"/>
      <c r="AMD5" s="0"/>
      <c r="AME5" s="0"/>
      <c r="AMF5" s="0"/>
      <c r="AMG5" s="0"/>
      <c r="AMH5" s="0"/>
      <c r="AMI5" s="0"/>
      <c r="AMJ5" s="0"/>
    </row>
    <row r="6" customFormat="false" ht="13.8" hidden="false" customHeight="false" outlineLevel="0" collapsed="false">
      <c r="A6" s="59" t="s">
        <v>129</v>
      </c>
      <c r="B6" s="60"/>
      <c r="C6" s="60" t="s">
        <v>130</v>
      </c>
      <c r="D6" s="60"/>
      <c r="E6" s="60"/>
      <c r="F6" s="60"/>
      <c r="G6" s="59" t="n">
        <v>8</v>
      </c>
      <c r="H6" s="61" t="n">
        <v>361</v>
      </c>
      <c r="I6" s="61" t="n">
        <v>6</v>
      </c>
      <c r="J6" s="62" t="s">
        <v>128</v>
      </c>
      <c r="K6" s="61" t="n">
        <v>2</v>
      </c>
      <c r="L6" s="61" t="s">
        <v>115</v>
      </c>
      <c r="M6" s="61"/>
      <c r="N6" s="61"/>
      <c r="O6" s="61"/>
      <c r="P6" s="61" t="n">
        <v>5</v>
      </c>
      <c r="Q6" s="61" t="n">
        <v>0</v>
      </c>
      <c r="R6" s="61" t="n">
        <v>0</v>
      </c>
      <c r="S6" s="61" t="s">
        <v>116</v>
      </c>
      <c r="T6" s="63"/>
      <c r="U6" s="63"/>
      <c r="V6" s="63"/>
      <c r="W6" s="63"/>
      <c r="X6" s="63"/>
      <c r="Y6" s="63"/>
      <c r="Z6" s="63"/>
      <c r="AMC6" s="0"/>
      <c r="AMD6" s="0"/>
      <c r="AME6" s="0"/>
      <c r="AMF6" s="0"/>
      <c r="AMG6" s="0"/>
      <c r="AMH6" s="0"/>
      <c r="AMI6" s="0"/>
      <c r="AMJ6" s="0"/>
    </row>
    <row r="7" customFormat="false" ht="13.8" hidden="false" customHeight="false" outlineLevel="0" collapsed="false">
      <c r="A7" s="54" t="s">
        <v>131</v>
      </c>
      <c r="B7" s="55" t="s">
        <v>132</v>
      </c>
      <c r="C7" s="55" t="s">
        <v>133</v>
      </c>
      <c r="D7" s="55" t="n">
        <f aca="false">E7/3*2</f>
        <v>12</v>
      </c>
      <c r="E7" s="55" t="s">
        <v>134</v>
      </c>
      <c r="F7" s="55" t="s">
        <v>135</v>
      </c>
      <c r="G7" s="54" t="n">
        <v>6</v>
      </c>
      <c r="H7" s="56" t="n">
        <v>70</v>
      </c>
      <c r="I7" s="56" t="n">
        <v>7</v>
      </c>
      <c r="J7" s="57" t="s">
        <v>135</v>
      </c>
      <c r="K7" s="56" t="n">
        <v>4</v>
      </c>
      <c r="L7" s="56" t="s">
        <v>115</v>
      </c>
      <c r="M7" s="56"/>
      <c r="N7" s="56"/>
      <c r="O7" s="56"/>
      <c r="P7" s="56" t="n">
        <v>8</v>
      </c>
      <c r="Q7" s="56" t="n">
        <v>20</v>
      </c>
      <c r="R7" s="56" t="n">
        <v>0</v>
      </c>
      <c r="S7" s="56" t="s">
        <v>116</v>
      </c>
      <c r="T7" s="58"/>
      <c r="U7" s="58"/>
      <c r="V7" s="58"/>
      <c r="W7" s="58"/>
      <c r="X7" s="58"/>
      <c r="Y7" s="58"/>
      <c r="Z7" s="58"/>
      <c r="AMC7" s="0"/>
      <c r="AMD7" s="0"/>
      <c r="AME7" s="0"/>
      <c r="AMF7" s="0"/>
      <c r="AMG7" s="0"/>
      <c r="AMH7" s="0"/>
      <c r="AMI7" s="0"/>
      <c r="AMJ7" s="0"/>
    </row>
    <row r="8" customFormat="false" ht="25.3" hidden="false" customHeight="false" outlineLevel="0" collapsed="false">
      <c r="A8" s="59" t="s">
        <v>136</v>
      </c>
      <c r="B8" s="60" t="s">
        <v>137</v>
      </c>
      <c r="C8" s="60" t="s">
        <v>138</v>
      </c>
      <c r="D8" s="60" t="s">
        <v>139</v>
      </c>
      <c r="E8" s="64" t="s">
        <v>140</v>
      </c>
      <c r="F8" s="60" t="s">
        <v>141</v>
      </c>
      <c r="G8" s="59" t="n">
        <v>4</v>
      </c>
      <c r="H8" s="61" t="n">
        <v>85</v>
      </c>
      <c r="I8" s="61" t="n">
        <v>9</v>
      </c>
      <c r="J8" s="62" t="s">
        <v>142</v>
      </c>
      <c r="K8" s="61" t="n">
        <v>3</v>
      </c>
      <c r="L8" s="61" t="s">
        <v>143</v>
      </c>
      <c r="M8" s="61"/>
      <c r="N8" s="61"/>
      <c r="O8" s="61"/>
      <c r="P8" s="61" t="n">
        <v>6</v>
      </c>
      <c r="Q8" s="61" t="n">
        <v>0</v>
      </c>
      <c r="R8" s="61" t="n">
        <v>0</v>
      </c>
      <c r="S8" s="61" t="s">
        <v>116</v>
      </c>
      <c r="T8" s="63" t="s">
        <v>144</v>
      </c>
      <c r="U8" s="63"/>
      <c r="V8" s="63"/>
      <c r="W8" s="63"/>
      <c r="X8" s="63"/>
      <c r="Y8" s="63"/>
      <c r="Z8" s="63"/>
      <c r="AMC8" s="0"/>
      <c r="AMD8" s="0"/>
      <c r="AME8" s="0"/>
      <c r="AMF8" s="0"/>
      <c r="AMG8" s="0"/>
      <c r="AMH8" s="0"/>
      <c r="AMI8" s="0"/>
      <c r="AMJ8" s="0"/>
    </row>
    <row r="9" customFormat="false" ht="13.8" hidden="false" customHeight="false" outlineLevel="0" collapsed="false">
      <c r="A9" s="54" t="s">
        <v>145</v>
      </c>
      <c r="B9" s="55" t="s">
        <v>146</v>
      </c>
      <c r="C9" s="55" t="s">
        <v>147</v>
      </c>
      <c r="D9" s="55" t="s">
        <v>148</v>
      </c>
      <c r="E9" s="55" t="n">
        <f aca="false">32-18</f>
        <v>14</v>
      </c>
      <c r="F9" s="55" t="s">
        <v>122</v>
      </c>
      <c r="G9" s="54" t="n">
        <v>10</v>
      </c>
      <c r="H9" s="56" t="n">
        <v>80</v>
      </c>
      <c r="I9" s="56" t="n">
        <v>8</v>
      </c>
      <c r="J9" s="57" t="s">
        <v>149</v>
      </c>
      <c r="K9" s="56" t="n">
        <v>4</v>
      </c>
      <c r="L9" s="56" t="s">
        <v>115</v>
      </c>
      <c r="M9" s="56"/>
      <c r="N9" s="56"/>
      <c r="O9" s="56"/>
      <c r="P9" s="56" t="n">
        <v>8</v>
      </c>
      <c r="Q9" s="56" t="n">
        <v>40</v>
      </c>
      <c r="R9" s="56" t="n">
        <v>6</v>
      </c>
      <c r="S9" s="56" t="s">
        <v>116</v>
      </c>
      <c r="T9" s="58"/>
      <c r="U9" s="58"/>
      <c r="V9" s="58"/>
      <c r="W9" s="58"/>
      <c r="X9" s="58"/>
      <c r="Y9" s="58"/>
      <c r="Z9" s="58"/>
      <c r="AMC9" s="0"/>
      <c r="AMD9" s="0"/>
      <c r="AME9" s="0"/>
      <c r="AMF9" s="0"/>
      <c r="AMG9" s="0"/>
      <c r="AMH9" s="0"/>
      <c r="AMI9" s="0"/>
      <c r="AMJ9" s="0"/>
    </row>
    <row r="10" customFormat="false" ht="13.8" hidden="false" customHeight="false" outlineLevel="0" collapsed="false">
      <c r="A10" s="59" t="s">
        <v>150</v>
      </c>
      <c r="B10" s="60"/>
      <c r="C10" s="60" t="s">
        <v>147</v>
      </c>
      <c r="D10" s="60"/>
      <c r="E10" s="60"/>
      <c r="F10" s="60"/>
      <c r="G10" s="59" t="n">
        <v>10</v>
      </c>
      <c r="H10" s="61" t="n">
        <v>80</v>
      </c>
      <c r="I10" s="61" t="n">
        <v>8</v>
      </c>
      <c r="J10" s="61" t="n">
        <v>70</v>
      </c>
      <c r="K10" s="61" t="n">
        <v>5</v>
      </c>
      <c r="L10" s="61" t="s">
        <v>115</v>
      </c>
      <c r="M10" s="61"/>
      <c r="N10" s="61"/>
      <c r="O10" s="61"/>
      <c r="P10" s="61" t="n">
        <v>8</v>
      </c>
      <c r="Q10" s="61" t="n">
        <v>40</v>
      </c>
      <c r="R10" s="61" t="n">
        <v>6</v>
      </c>
      <c r="S10" s="61" t="s">
        <v>116</v>
      </c>
      <c r="T10" s="63"/>
      <c r="U10" s="63"/>
      <c r="V10" s="63"/>
      <c r="W10" s="63"/>
      <c r="X10" s="63"/>
      <c r="Y10" s="63"/>
      <c r="Z10" s="63"/>
      <c r="AMC10" s="0"/>
      <c r="AMD10" s="0"/>
      <c r="AME10" s="0"/>
      <c r="AMF10" s="0"/>
      <c r="AMG10" s="0"/>
      <c r="AMH10" s="0"/>
      <c r="AMI10" s="0"/>
      <c r="AMJ10" s="0"/>
    </row>
    <row r="11" customFormat="false" ht="13.8" hidden="false" customHeight="false" outlineLevel="0" collapsed="false">
      <c r="A11" s="54" t="s">
        <v>151</v>
      </c>
      <c r="B11" s="55"/>
      <c r="C11" s="55" t="s">
        <v>152</v>
      </c>
      <c r="D11" s="55"/>
      <c r="E11" s="55"/>
      <c r="F11" s="55"/>
      <c r="G11" s="54" t="n">
        <v>4</v>
      </c>
      <c r="H11" s="56" t="n">
        <v>90</v>
      </c>
      <c r="I11" s="56" t="n">
        <v>6</v>
      </c>
      <c r="J11" s="57" t="s">
        <v>153</v>
      </c>
      <c r="K11" s="56" t="n">
        <v>1</v>
      </c>
      <c r="L11" s="56" t="s">
        <v>115</v>
      </c>
      <c r="M11" s="56"/>
      <c r="N11" s="56"/>
      <c r="O11" s="56"/>
      <c r="P11" s="56" t="n">
        <v>6</v>
      </c>
      <c r="Q11" s="56" t="n">
        <v>20</v>
      </c>
      <c r="R11" s="56" t="n">
        <v>6</v>
      </c>
      <c r="S11" s="56" t="s">
        <v>116</v>
      </c>
      <c r="T11" s="58"/>
      <c r="U11" s="58"/>
      <c r="V11" s="58"/>
      <c r="W11" s="58"/>
      <c r="X11" s="58"/>
      <c r="Y11" s="58"/>
      <c r="Z11" s="58"/>
      <c r="AMC11" s="0"/>
      <c r="AMD11" s="0"/>
      <c r="AME11" s="0"/>
      <c r="AMF11" s="0"/>
      <c r="AMG11" s="0"/>
      <c r="AMH11" s="0"/>
      <c r="AMI11" s="0"/>
      <c r="AMJ11" s="0"/>
    </row>
    <row r="12" customFormat="false" ht="13.8" hidden="false" customHeight="false" outlineLevel="0" collapsed="false">
      <c r="A12" s="59" t="s">
        <v>154</v>
      </c>
      <c r="B12" s="60" t="s">
        <v>155</v>
      </c>
      <c r="C12" s="60" t="s">
        <v>156</v>
      </c>
      <c r="D12" s="60" t="s">
        <v>148</v>
      </c>
      <c r="E12" s="60" t="n">
        <f aca="false">26-12</f>
        <v>14</v>
      </c>
      <c r="F12" s="60" t="s">
        <v>157</v>
      </c>
      <c r="G12" s="59" t="n">
        <v>7</v>
      </c>
      <c r="H12" s="61" t="n">
        <v>30</v>
      </c>
      <c r="I12" s="61" t="n">
        <v>7</v>
      </c>
      <c r="J12" s="62" t="s">
        <v>158</v>
      </c>
      <c r="K12" s="61" t="n">
        <v>1</v>
      </c>
      <c r="L12" s="61" t="s">
        <v>115</v>
      </c>
      <c r="M12" s="61"/>
      <c r="N12" s="61"/>
      <c r="O12" s="61"/>
      <c r="P12" s="61" t="n">
        <v>7</v>
      </c>
      <c r="Q12" s="61" t="n">
        <v>60</v>
      </c>
      <c r="R12" s="61" t="n">
        <v>0</v>
      </c>
      <c r="S12" s="61" t="s">
        <v>116</v>
      </c>
      <c r="T12" s="63"/>
      <c r="U12" s="63"/>
      <c r="V12" s="63"/>
      <c r="W12" s="63"/>
      <c r="X12" s="63"/>
      <c r="Y12" s="63"/>
      <c r="Z12" s="63"/>
      <c r="AMC12" s="0"/>
      <c r="AMD12" s="0"/>
      <c r="AME12" s="0"/>
      <c r="AMF12" s="0"/>
      <c r="AMG12" s="0"/>
      <c r="AMH12" s="0"/>
      <c r="AMI12" s="0"/>
      <c r="AMJ12" s="0"/>
    </row>
    <row r="13" customFormat="false" ht="13.8" hidden="false" customHeight="false" outlineLevel="0" collapsed="false">
      <c r="A13" s="54" t="s">
        <v>159</v>
      </c>
      <c r="B13" s="55" t="s">
        <v>160</v>
      </c>
      <c r="C13" s="55" t="s">
        <v>161</v>
      </c>
      <c r="D13" s="55" t="s">
        <v>162</v>
      </c>
      <c r="E13" s="55" t="s">
        <v>163</v>
      </c>
      <c r="F13" s="55" t="s">
        <v>164</v>
      </c>
      <c r="G13" s="54" t="n">
        <v>2</v>
      </c>
      <c r="H13" s="56" t="n">
        <v>361</v>
      </c>
      <c r="I13" s="56" t="n">
        <v>2</v>
      </c>
      <c r="J13" s="57" t="s">
        <v>114</v>
      </c>
      <c r="K13" s="56" t="n">
        <v>1</v>
      </c>
      <c r="L13" s="56" t="s">
        <v>115</v>
      </c>
      <c r="M13" s="56"/>
      <c r="N13" s="56"/>
      <c r="O13" s="56"/>
      <c r="P13" s="56" t="n">
        <v>2</v>
      </c>
      <c r="Q13" s="56" t="n">
        <v>0</v>
      </c>
      <c r="R13" s="56" t="n">
        <v>4</v>
      </c>
      <c r="S13" s="56" t="s">
        <v>116</v>
      </c>
      <c r="T13" s="58" t="s">
        <v>165</v>
      </c>
      <c r="U13" s="58"/>
      <c r="V13" s="58"/>
      <c r="W13" s="58"/>
      <c r="X13" s="58"/>
      <c r="Y13" s="58"/>
      <c r="Z13" s="58"/>
      <c r="AMC13" s="0"/>
      <c r="AMD13" s="0"/>
      <c r="AME13" s="0"/>
      <c r="AMF13" s="0"/>
      <c r="AMG13" s="0"/>
      <c r="AMH13" s="0"/>
      <c r="AMI13" s="0"/>
      <c r="AMJ13" s="0"/>
    </row>
    <row r="14" customFormat="false" ht="13.8" hidden="false" customHeight="false" outlineLevel="0" collapsed="false">
      <c r="A14" s="59" t="s">
        <v>166</v>
      </c>
      <c r="B14" s="60"/>
      <c r="C14" s="60" t="s">
        <v>167</v>
      </c>
      <c r="D14" s="60"/>
      <c r="E14" s="60"/>
      <c r="F14" s="60"/>
      <c r="G14" s="59" t="n">
        <v>8</v>
      </c>
      <c r="H14" s="61" t="n">
        <v>361</v>
      </c>
      <c r="I14" s="61" t="n">
        <v>7</v>
      </c>
      <c r="J14" s="62" t="s">
        <v>168</v>
      </c>
      <c r="K14" s="61" t="n">
        <v>1</v>
      </c>
      <c r="L14" s="61" t="s">
        <v>115</v>
      </c>
      <c r="M14" s="61"/>
      <c r="N14" s="61"/>
      <c r="O14" s="61"/>
      <c r="P14" s="61" t="n">
        <v>7</v>
      </c>
      <c r="Q14" s="61" t="n">
        <v>80</v>
      </c>
      <c r="R14" s="61" t="n">
        <v>0</v>
      </c>
      <c r="S14" s="61" t="s">
        <v>116</v>
      </c>
      <c r="T14" s="63"/>
      <c r="U14" s="63"/>
      <c r="V14" s="63"/>
      <c r="W14" s="63"/>
      <c r="X14" s="63"/>
      <c r="Y14" s="63"/>
      <c r="Z14" s="63"/>
      <c r="AMC14" s="0"/>
      <c r="AMD14" s="0"/>
      <c r="AME14" s="0"/>
      <c r="AMF14" s="0"/>
      <c r="AMG14" s="0"/>
      <c r="AMH14" s="0"/>
      <c r="AMI14" s="0"/>
      <c r="AMJ14" s="0"/>
    </row>
    <row r="15" customFormat="false" ht="15.05" hidden="false" customHeight="true" outlineLevel="0" collapsed="false">
      <c r="A15" s="54" t="s">
        <v>169</v>
      </c>
      <c r="B15" s="55" t="s">
        <v>170</v>
      </c>
      <c r="C15" s="55" t="s">
        <v>171</v>
      </c>
      <c r="D15" s="55" t="s">
        <v>172</v>
      </c>
      <c r="E15" s="55" t="s">
        <v>157</v>
      </c>
      <c r="F15" s="55" t="s">
        <v>173</v>
      </c>
      <c r="G15" s="54" t="n">
        <v>3</v>
      </c>
      <c r="H15" s="56" t="n">
        <v>80</v>
      </c>
      <c r="I15" s="56" t="n">
        <v>3</v>
      </c>
      <c r="J15" s="57" t="s">
        <v>114</v>
      </c>
      <c r="K15" s="56" t="n">
        <v>1</v>
      </c>
      <c r="L15" s="56" t="s">
        <v>115</v>
      </c>
      <c r="M15" s="56"/>
      <c r="N15" s="56"/>
      <c r="O15" s="56"/>
      <c r="P15" s="56" t="n">
        <v>3</v>
      </c>
      <c r="Q15" s="56" t="n">
        <v>0</v>
      </c>
      <c r="R15" s="56" t="n">
        <v>9</v>
      </c>
      <c r="S15" s="56" t="s">
        <v>116</v>
      </c>
      <c r="T15" s="58" t="s">
        <v>174</v>
      </c>
      <c r="U15" s="58"/>
      <c r="V15" s="58"/>
      <c r="W15" s="58"/>
      <c r="X15" s="58"/>
      <c r="Y15" s="58"/>
      <c r="Z15" s="58"/>
      <c r="AMC15" s="0"/>
      <c r="AMD15" s="0"/>
      <c r="AME15" s="0"/>
      <c r="AMF15" s="0"/>
      <c r="AMG15" s="0"/>
      <c r="AMH15" s="0"/>
      <c r="AMI15" s="0"/>
      <c r="AMJ15" s="0"/>
    </row>
    <row r="16" customFormat="false" ht="17.45" hidden="false" customHeight="true" outlineLevel="0" collapsed="false">
      <c r="A16" s="59" t="s">
        <v>175</v>
      </c>
      <c r="B16" s="60"/>
      <c r="C16" s="60" t="s">
        <v>176</v>
      </c>
      <c r="D16" s="60"/>
      <c r="E16" s="60"/>
      <c r="F16" s="60"/>
      <c r="G16" s="59" t="n">
        <v>8</v>
      </c>
      <c r="H16" s="61" t="n">
        <v>90</v>
      </c>
      <c r="I16" s="61" t="n">
        <v>7</v>
      </c>
      <c r="J16" s="62" t="s">
        <v>177</v>
      </c>
      <c r="K16" s="61" t="n">
        <v>1</v>
      </c>
      <c r="L16" s="61" t="s">
        <v>115</v>
      </c>
      <c r="M16" s="61"/>
      <c r="N16" s="61"/>
      <c r="O16" s="61"/>
      <c r="P16" s="61" t="n">
        <v>7</v>
      </c>
      <c r="Q16" s="61" t="n">
        <v>80</v>
      </c>
      <c r="R16" s="61" t="n">
        <v>6</v>
      </c>
      <c r="S16" s="61" t="s">
        <v>116</v>
      </c>
      <c r="T16" s="63"/>
      <c r="U16" s="63"/>
      <c r="V16" s="63"/>
      <c r="W16" s="63"/>
      <c r="X16" s="63"/>
      <c r="Y16" s="63"/>
      <c r="Z16" s="63"/>
      <c r="AMC16" s="0"/>
      <c r="AMD16" s="0"/>
      <c r="AME16" s="0"/>
      <c r="AMF16" s="0"/>
      <c r="AMG16" s="0"/>
      <c r="AMH16" s="0"/>
      <c r="AMI16" s="0"/>
      <c r="AMJ16" s="0"/>
    </row>
    <row r="17" customFormat="false" ht="13.8" hidden="false" customHeight="false" outlineLevel="0" collapsed="false">
      <c r="A17" s="54" t="s">
        <v>178</v>
      </c>
      <c r="B17" s="55" t="s">
        <v>179</v>
      </c>
      <c r="C17" s="55" t="s">
        <v>180</v>
      </c>
      <c r="D17" s="55" t="s">
        <v>181</v>
      </c>
      <c r="E17" s="55" t="s">
        <v>182</v>
      </c>
      <c r="F17" s="55" t="s">
        <v>183</v>
      </c>
      <c r="G17" s="54" t="n">
        <v>2</v>
      </c>
      <c r="H17" s="56" t="n">
        <v>0</v>
      </c>
      <c r="I17" s="56" t="n">
        <v>6</v>
      </c>
      <c r="J17" s="57" t="s">
        <v>114</v>
      </c>
      <c r="K17" s="56" t="n">
        <v>2</v>
      </c>
      <c r="L17" s="56" t="s">
        <v>115</v>
      </c>
      <c r="M17" s="56"/>
      <c r="N17" s="56"/>
      <c r="O17" s="56"/>
      <c r="P17" s="56" t="n">
        <v>2</v>
      </c>
      <c r="Q17" s="56" t="n">
        <v>0</v>
      </c>
      <c r="R17" s="56" t="n">
        <v>0</v>
      </c>
      <c r="S17" s="56" t="s">
        <v>116</v>
      </c>
      <c r="T17" s="58" t="s">
        <v>184</v>
      </c>
      <c r="U17" s="58"/>
      <c r="V17" s="58"/>
      <c r="W17" s="58"/>
      <c r="X17" s="58"/>
      <c r="Y17" s="58"/>
      <c r="Z17" s="58"/>
      <c r="AMC17" s="0"/>
      <c r="AMD17" s="0"/>
      <c r="AME17" s="0"/>
      <c r="AMF17" s="0"/>
      <c r="AMG17" s="0"/>
      <c r="AMH17" s="0"/>
      <c r="AMI17" s="0"/>
      <c r="AMJ17" s="0"/>
    </row>
    <row r="18" customFormat="false" ht="13.8" hidden="false" customHeight="false" outlineLevel="0" collapsed="false">
      <c r="A18" s="59" t="s">
        <v>185</v>
      </c>
      <c r="B18" s="60"/>
      <c r="C18" s="60" t="s">
        <v>186</v>
      </c>
      <c r="D18" s="60"/>
      <c r="E18" s="60"/>
      <c r="F18" s="60"/>
      <c r="G18" s="59" t="n">
        <v>2</v>
      </c>
      <c r="H18" s="61" t="n">
        <v>180</v>
      </c>
      <c r="I18" s="61" t="n">
        <v>6</v>
      </c>
      <c r="J18" s="62" t="s">
        <v>114</v>
      </c>
      <c r="K18" s="61" t="n">
        <v>2</v>
      </c>
      <c r="L18" s="61" t="s">
        <v>115</v>
      </c>
      <c r="M18" s="61"/>
      <c r="N18" s="61"/>
      <c r="O18" s="61"/>
      <c r="P18" s="61" t="n">
        <v>2</v>
      </c>
      <c r="Q18" s="61" t="n">
        <v>0</v>
      </c>
      <c r="R18" s="61" t="n">
        <v>0</v>
      </c>
      <c r="S18" s="61" t="s">
        <v>116</v>
      </c>
      <c r="T18" s="63"/>
      <c r="U18" s="63"/>
      <c r="V18" s="63"/>
      <c r="W18" s="63"/>
      <c r="X18" s="63"/>
      <c r="Y18" s="63"/>
      <c r="Z18" s="63"/>
      <c r="AMC18" s="0"/>
      <c r="AMD18" s="0"/>
      <c r="AME18" s="0"/>
      <c r="AMF18" s="0"/>
      <c r="AMG18" s="0"/>
      <c r="AMH18" s="0"/>
      <c r="AMI18" s="0"/>
      <c r="AMJ18" s="0"/>
    </row>
    <row r="19" customFormat="false" ht="13.8" hidden="false" customHeight="false" outlineLevel="0" collapsed="false">
      <c r="A19" s="54" t="s">
        <v>187</v>
      </c>
      <c r="B19" s="55"/>
      <c r="C19" s="55" t="s">
        <v>188</v>
      </c>
      <c r="D19" s="55"/>
      <c r="E19" s="55"/>
      <c r="F19" s="55"/>
      <c r="G19" s="54" t="n">
        <v>2</v>
      </c>
      <c r="H19" s="56" t="n">
        <v>0</v>
      </c>
      <c r="I19" s="56" t="n">
        <v>6</v>
      </c>
      <c r="J19" s="57" t="s">
        <v>114</v>
      </c>
      <c r="K19" s="56" t="n">
        <v>2</v>
      </c>
      <c r="L19" s="56" t="s">
        <v>115</v>
      </c>
      <c r="M19" s="56"/>
      <c r="N19" s="56"/>
      <c r="O19" s="56"/>
      <c r="P19" s="56" t="n">
        <v>2</v>
      </c>
      <c r="Q19" s="56" t="n">
        <v>0</v>
      </c>
      <c r="R19" s="56" t="n">
        <v>0</v>
      </c>
      <c r="S19" s="56" t="s">
        <v>116</v>
      </c>
      <c r="T19" s="58"/>
      <c r="U19" s="58"/>
      <c r="V19" s="58"/>
      <c r="W19" s="58"/>
      <c r="X19" s="58"/>
      <c r="Y19" s="58"/>
      <c r="Z19" s="58"/>
      <c r="AMC19" s="0"/>
      <c r="AMD19" s="0"/>
      <c r="AME19" s="0"/>
      <c r="AMF19" s="0"/>
      <c r="AMG19" s="0"/>
      <c r="AMH19" s="0"/>
      <c r="AMI19" s="0"/>
      <c r="AMJ19" s="0"/>
    </row>
    <row r="20" customFormat="false" ht="13.8" hidden="false" customHeight="false" outlineLevel="0" collapsed="false">
      <c r="A20" s="59" t="s">
        <v>189</v>
      </c>
      <c r="B20" s="60"/>
      <c r="C20" s="60" t="s">
        <v>190</v>
      </c>
      <c r="D20" s="60"/>
      <c r="E20" s="60"/>
      <c r="F20" s="60"/>
      <c r="G20" s="59" t="n">
        <v>2</v>
      </c>
      <c r="H20" s="61" t="n">
        <v>180</v>
      </c>
      <c r="I20" s="61" t="n">
        <v>6</v>
      </c>
      <c r="J20" s="62" t="s">
        <v>114</v>
      </c>
      <c r="K20" s="61" t="n">
        <v>2</v>
      </c>
      <c r="L20" s="61" t="s">
        <v>115</v>
      </c>
      <c r="M20" s="61"/>
      <c r="N20" s="61"/>
      <c r="O20" s="61"/>
      <c r="P20" s="61" t="n">
        <v>2</v>
      </c>
      <c r="Q20" s="61" t="n">
        <v>0</v>
      </c>
      <c r="R20" s="61" t="n">
        <v>0</v>
      </c>
      <c r="S20" s="61" t="s">
        <v>116</v>
      </c>
      <c r="T20" s="63"/>
      <c r="U20" s="63"/>
      <c r="V20" s="63"/>
      <c r="W20" s="63"/>
      <c r="X20" s="63"/>
      <c r="Y20" s="63"/>
      <c r="Z20" s="63"/>
      <c r="AMC20" s="0"/>
      <c r="AMD20" s="0"/>
      <c r="AME20" s="0"/>
      <c r="AMF20" s="0"/>
      <c r="AMG20" s="0"/>
      <c r="AMH20" s="0"/>
      <c r="AMI20" s="0"/>
      <c r="AMJ20" s="0"/>
    </row>
    <row r="21" customFormat="false" ht="13.8" hidden="false" customHeight="false" outlineLevel="0" collapsed="false">
      <c r="A21" s="54" t="s">
        <v>191</v>
      </c>
      <c r="B21" s="55"/>
      <c r="C21" s="55" t="s">
        <v>192</v>
      </c>
      <c r="D21" s="55"/>
      <c r="E21" s="55"/>
      <c r="F21" s="55"/>
      <c r="G21" s="54" t="n">
        <v>5</v>
      </c>
      <c r="H21" s="56" t="n">
        <v>35</v>
      </c>
      <c r="I21" s="56" t="n">
        <v>7</v>
      </c>
      <c r="J21" s="57" t="s">
        <v>168</v>
      </c>
      <c r="K21" s="56" t="n">
        <v>8</v>
      </c>
      <c r="L21" s="56" t="s">
        <v>115</v>
      </c>
      <c r="M21" s="56"/>
      <c r="N21" s="56"/>
      <c r="O21" s="56"/>
      <c r="P21" s="56" t="n">
        <v>8</v>
      </c>
      <c r="Q21" s="56" t="n">
        <v>60</v>
      </c>
      <c r="R21" s="56" t="n">
        <v>6</v>
      </c>
      <c r="S21" s="56" t="s">
        <v>116</v>
      </c>
      <c r="T21" s="58"/>
      <c r="U21" s="58"/>
      <c r="V21" s="58"/>
      <c r="W21" s="58"/>
      <c r="X21" s="58"/>
      <c r="Y21" s="58"/>
      <c r="Z21" s="58"/>
      <c r="AMC21" s="0"/>
      <c r="AMD21" s="0"/>
      <c r="AME21" s="0"/>
      <c r="AMF21" s="0"/>
      <c r="AMG21" s="0"/>
      <c r="AMH21" s="0"/>
      <c r="AMI21" s="0"/>
      <c r="AMJ21" s="0"/>
    </row>
    <row r="22" customFormat="false" ht="13.8" hidden="false" customHeight="false" outlineLevel="0" collapsed="false">
      <c r="A22" s="54" t="s">
        <v>193</v>
      </c>
      <c r="B22" s="55" t="s">
        <v>179</v>
      </c>
      <c r="C22" s="55" t="s">
        <v>194</v>
      </c>
      <c r="D22" s="55" t="s">
        <v>195</v>
      </c>
      <c r="E22" s="55" t="n">
        <f aca="false">49-31</f>
        <v>18</v>
      </c>
      <c r="F22" s="55" t="s">
        <v>196</v>
      </c>
      <c r="G22" s="54" t="n">
        <v>2</v>
      </c>
      <c r="H22" s="56" t="n">
        <v>90</v>
      </c>
      <c r="I22" s="56" t="n">
        <v>4</v>
      </c>
      <c r="J22" s="57" t="s">
        <v>114</v>
      </c>
      <c r="K22" s="56" t="n">
        <v>1</v>
      </c>
      <c r="L22" s="56" t="s">
        <v>115</v>
      </c>
      <c r="M22" s="54" t="n">
        <v>4</v>
      </c>
      <c r="N22" s="54" t="n">
        <v>6</v>
      </c>
      <c r="O22" s="54"/>
      <c r="P22" s="56" t="n">
        <v>5</v>
      </c>
      <c r="Q22" s="56" t="n">
        <v>0</v>
      </c>
      <c r="R22" s="56" t="n">
        <v>2</v>
      </c>
      <c r="S22" s="56" t="s">
        <v>116</v>
      </c>
      <c r="T22" s="58"/>
      <c r="U22" s="58"/>
      <c r="V22" s="58"/>
      <c r="W22" s="58"/>
      <c r="X22" s="58"/>
    </row>
    <row r="23" customFormat="false" ht="13.8" hidden="false" customHeight="false" outlineLevel="0" collapsed="false">
      <c r="A23" s="59" t="s">
        <v>197</v>
      </c>
      <c r="B23" s="60"/>
      <c r="C23" s="60" t="s">
        <v>198</v>
      </c>
      <c r="D23" s="60"/>
      <c r="E23" s="60"/>
      <c r="F23" s="60"/>
      <c r="G23" s="59" t="n">
        <v>5</v>
      </c>
      <c r="H23" s="61" t="n">
        <v>70</v>
      </c>
      <c r="I23" s="61" t="n">
        <v>7</v>
      </c>
      <c r="J23" s="62" t="s">
        <v>135</v>
      </c>
      <c r="K23" s="61" t="n">
        <v>1</v>
      </c>
      <c r="L23" s="61" t="s">
        <v>115</v>
      </c>
      <c r="M23" s="59"/>
      <c r="N23" s="59"/>
      <c r="O23" s="59"/>
      <c r="P23" s="61" t="n">
        <v>7</v>
      </c>
      <c r="Q23" s="61" t="n">
        <v>20</v>
      </c>
      <c r="R23" s="61" t="n">
        <v>3</v>
      </c>
      <c r="S23" s="61" t="s">
        <v>116</v>
      </c>
      <c r="T23" s="63"/>
      <c r="U23" s="63"/>
      <c r="V23" s="63"/>
      <c r="W23" s="63"/>
      <c r="X23" s="63"/>
    </row>
    <row r="24" customFormat="false" ht="13.8" hidden="false" customHeight="false" outlineLevel="0" collapsed="false">
      <c r="A24" s="54" t="s">
        <v>199</v>
      </c>
      <c r="B24" s="55" t="s">
        <v>179</v>
      </c>
      <c r="C24" s="55" t="s">
        <v>200</v>
      </c>
      <c r="D24" s="55" t="s">
        <v>201</v>
      </c>
      <c r="E24" s="55" t="n">
        <f aca="false">33-13</f>
        <v>20</v>
      </c>
      <c r="F24" s="55" t="s">
        <v>202</v>
      </c>
      <c r="G24" s="54" t="n">
        <v>12</v>
      </c>
      <c r="H24" s="56" t="n">
        <v>361</v>
      </c>
      <c r="I24" s="56" t="n">
        <v>8</v>
      </c>
      <c r="J24" s="57" t="s">
        <v>203</v>
      </c>
      <c r="K24" s="56" t="n">
        <v>8</v>
      </c>
      <c r="L24" s="56" t="s">
        <v>204</v>
      </c>
      <c r="M24" s="54" t="n">
        <v>4</v>
      </c>
      <c r="N24" s="54" t="n">
        <v>6</v>
      </c>
      <c r="O24" s="54"/>
      <c r="P24" s="56" t="n">
        <v>12</v>
      </c>
      <c r="Q24" s="56" t="n">
        <v>100</v>
      </c>
      <c r="R24" s="56" t="n">
        <v>0</v>
      </c>
      <c r="S24" s="56" t="s">
        <v>116</v>
      </c>
      <c r="T24" s="65" t="s">
        <v>205</v>
      </c>
      <c r="U24" s="65"/>
      <c r="V24" s="65"/>
      <c r="W24" s="65"/>
      <c r="X24" s="65"/>
    </row>
    <row r="25" customFormat="false" ht="13.8" hidden="false" customHeight="false" outlineLevel="0" collapsed="false">
      <c r="A25" s="59" t="s">
        <v>206</v>
      </c>
      <c r="B25" s="60"/>
      <c r="C25" s="60" t="s">
        <v>207</v>
      </c>
      <c r="D25" s="60"/>
      <c r="E25" s="60"/>
      <c r="F25" s="60"/>
      <c r="G25" s="59" t="n">
        <v>6</v>
      </c>
      <c r="H25" s="61" t="n">
        <v>361</v>
      </c>
      <c r="I25" s="61" t="n">
        <v>6</v>
      </c>
      <c r="J25" s="62" t="s">
        <v>128</v>
      </c>
      <c r="K25" s="61" t="n">
        <v>2</v>
      </c>
      <c r="L25" s="61" t="s">
        <v>208</v>
      </c>
      <c r="M25" s="59"/>
      <c r="N25" s="59"/>
      <c r="O25" s="59"/>
      <c r="P25" s="61" t="n">
        <v>5</v>
      </c>
      <c r="Q25" s="61" t="n">
        <v>0</v>
      </c>
      <c r="R25" s="61" t="n">
        <v>6</v>
      </c>
      <c r="S25" s="61" t="s">
        <v>116</v>
      </c>
      <c r="T25" s="66"/>
      <c r="U25" s="66"/>
      <c r="V25" s="66"/>
      <c r="W25" s="66"/>
      <c r="X25" s="66"/>
    </row>
    <row r="26" customFormat="false" ht="13.8" hidden="false" customHeight="false" outlineLevel="0" collapsed="false">
      <c r="A26" s="54" t="s">
        <v>209</v>
      </c>
      <c r="B26" s="55" t="s">
        <v>195</v>
      </c>
      <c r="C26" s="55" t="s">
        <v>210</v>
      </c>
      <c r="D26" s="55" t="s">
        <v>201</v>
      </c>
      <c r="E26" s="55" t="n">
        <f aca="false">37-17</f>
        <v>20</v>
      </c>
      <c r="F26" s="55" t="s">
        <v>211</v>
      </c>
      <c r="G26" s="54" t="n">
        <v>12</v>
      </c>
      <c r="H26" s="56" t="n">
        <v>32</v>
      </c>
      <c r="I26" s="56" t="n">
        <v>6</v>
      </c>
      <c r="J26" s="57" t="s">
        <v>203</v>
      </c>
      <c r="K26" s="56" t="n">
        <v>8</v>
      </c>
      <c r="L26" s="56" t="s">
        <v>115</v>
      </c>
      <c r="M26" s="54" t="n">
        <v>4</v>
      </c>
      <c r="N26" s="54" t="n">
        <v>6</v>
      </c>
      <c r="O26" s="54"/>
      <c r="P26" s="56" t="n">
        <v>12</v>
      </c>
      <c r="Q26" s="56" t="n">
        <v>100</v>
      </c>
      <c r="R26" s="56" t="n">
        <v>0</v>
      </c>
      <c r="S26" s="56" t="s">
        <v>116</v>
      </c>
      <c r="T26" s="65" t="s">
        <v>212</v>
      </c>
      <c r="U26" s="65"/>
      <c r="V26" s="65"/>
      <c r="W26" s="65"/>
      <c r="X26" s="65"/>
    </row>
    <row r="27" customFormat="false" ht="13.8" hidden="false" customHeight="false" outlineLevel="0" collapsed="false">
      <c r="A27" s="59" t="s">
        <v>213</v>
      </c>
      <c r="B27" s="60"/>
      <c r="C27" s="60" t="s">
        <v>214</v>
      </c>
      <c r="D27" s="60"/>
      <c r="E27" s="60"/>
      <c r="F27" s="60"/>
      <c r="G27" s="59" t="n">
        <v>6</v>
      </c>
      <c r="H27" s="61" t="n">
        <v>361</v>
      </c>
      <c r="I27" s="61" t="n">
        <v>6</v>
      </c>
      <c r="J27" s="62" t="s">
        <v>128</v>
      </c>
      <c r="K27" s="61" t="n">
        <v>2</v>
      </c>
      <c r="L27" s="61" t="s">
        <v>208</v>
      </c>
      <c r="M27" s="59"/>
      <c r="N27" s="59"/>
      <c r="O27" s="59"/>
      <c r="P27" s="61" t="n">
        <v>5</v>
      </c>
      <c r="Q27" s="61" t="n">
        <v>0</v>
      </c>
      <c r="R27" s="61" t="n">
        <v>6</v>
      </c>
      <c r="S27" s="61" t="s">
        <v>116</v>
      </c>
      <c r="T27" s="66"/>
      <c r="U27" s="66"/>
      <c r="V27" s="66"/>
      <c r="W27" s="66"/>
      <c r="X27" s="66"/>
    </row>
    <row r="28" customFormat="false" ht="13.8" hidden="false" customHeight="false" outlineLevel="0" collapsed="false">
      <c r="A28" s="54" t="s">
        <v>215</v>
      </c>
      <c r="B28" s="55" t="s">
        <v>216</v>
      </c>
      <c r="C28" s="55" t="s">
        <v>217</v>
      </c>
      <c r="D28" s="55" t="n">
        <f aca="false">E28/3*2</f>
        <v>22</v>
      </c>
      <c r="E28" s="55" t="n">
        <f aca="false">54-21</f>
        <v>33</v>
      </c>
      <c r="F28" s="55" t="s">
        <v>218</v>
      </c>
      <c r="G28" s="54" t="n">
        <v>12</v>
      </c>
      <c r="H28" s="56" t="n">
        <v>90</v>
      </c>
      <c r="I28" s="56" t="n">
        <v>7</v>
      </c>
      <c r="J28" s="57" t="s">
        <v>177</v>
      </c>
      <c r="K28" s="56" t="n">
        <v>1</v>
      </c>
      <c r="L28" s="56" t="s">
        <v>115</v>
      </c>
      <c r="M28" s="54" t="n">
        <v>8</v>
      </c>
      <c r="N28" s="54" t="n">
        <v>12</v>
      </c>
      <c r="O28" s="54"/>
      <c r="P28" s="56" t="n">
        <v>10</v>
      </c>
      <c r="Q28" s="56" t="n">
        <v>80</v>
      </c>
      <c r="R28" s="56" t="n">
        <v>6</v>
      </c>
      <c r="S28" s="56" t="s">
        <v>116</v>
      </c>
      <c r="T28" s="65"/>
      <c r="U28" s="65"/>
      <c r="V28" s="65"/>
      <c r="W28" s="65"/>
      <c r="X28" s="65"/>
    </row>
    <row r="29" customFormat="false" ht="13.8" hidden="false" customHeight="false" outlineLevel="0" collapsed="false">
      <c r="A29" s="59" t="s">
        <v>219</v>
      </c>
      <c r="B29" s="60" t="s">
        <v>179</v>
      </c>
      <c r="C29" s="60" t="s">
        <v>200</v>
      </c>
      <c r="D29" s="60" t="s">
        <v>201</v>
      </c>
      <c r="E29" s="60" t="n">
        <f aca="false">33-13</f>
        <v>20</v>
      </c>
      <c r="F29" s="60" t="s">
        <v>202</v>
      </c>
      <c r="G29" s="59" t="n">
        <v>12</v>
      </c>
      <c r="H29" s="61" t="n">
        <v>270</v>
      </c>
      <c r="I29" s="61" t="n">
        <v>7</v>
      </c>
      <c r="J29" s="62" t="s">
        <v>203</v>
      </c>
      <c r="K29" s="61" t="n">
        <v>8</v>
      </c>
      <c r="L29" s="61" t="s">
        <v>115</v>
      </c>
      <c r="M29" s="59" t="n">
        <v>4</v>
      </c>
      <c r="N29" s="59" t="n">
        <v>6</v>
      </c>
      <c r="O29" s="59"/>
      <c r="P29" s="61" t="n">
        <v>12</v>
      </c>
      <c r="Q29" s="61" t="n">
        <v>100</v>
      </c>
      <c r="R29" s="61" t="n">
        <v>0</v>
      </c>
      <c r="S29" s="61" t="s">
        <v>116</v>
      </c>
      <c r="T29" s="66" t="s">
        <v>220</v>
      </c>
      <c r="U29" s="66"/>
      <c r="V29" s="66"/>
      <c r="W29" s="66"/>
      <c r="X29" s="66"/>
    </row>
    <row r="30" customFormat="false" ht="13.8" hidden="false" customHeight="false" outlineLevel="0" collapsed="false">
      <c r="A30" s="54" t="s">
        <v>221</v>
      </c>
      <c r="B30" s="55"/>
      <c r="C30" s="55" t="s">
        <v>207</v>
      </c>
      <c r="D30" s="55"/>
      <c r="E30" s="55"/>
      <c r="F30" s="55"/>
      <c r="G30" s="54" t="n">
        <v>6</v>
      </c>
      <c r="H30" s="56" t="n">
        <v>60</v>
      </c>
      <c r="I30" s="56" t="n">
        <v>6</v>
      </c>
      <c r="J30" s="57" t="s">
        <v>222</v>
      </c>
      <c r="K30" s="56" t="n">
        <v>2</v>
      </c>
      <c r="L30" s="56" t="s">
        <v>208</v>
      </c>
      <c r="M30" s="54"/>
      <c r="N30" s="54"/>
      <c r="O30" s="54"/>
      <c r="P30" s="56" t="n">
        <v>5</v>
      </c>
      <c r="Q30" s="56" t="n">
        <v>0</v>
      </c>
      <c r="R30" s="56" t="n">
        <v>6</v>
      </c>
      <c r="S30" s="56" t="s">
        <v>116</v>
      </c>
      <c r="T30" s="65"/>
      <c r="U30" s="65"/>
      <c r="V30" s="65"/>
      <c r="W30" s="65"/>
      <c r="X30" s="65"/>
    </row>
    <row r="31" customFormat="false" ht="13.8" hidden="false" customHeight="false" outlineLevel="0" collapsed="false">
      <c r="A31" s="67" t="s">
        <v>223</v>
      </c>
      <c r="B31" s="68" t="s">
        <v>170</v>
      </c>
      <c r="C31" s="68" t="s">
        <v>224</v>
      </c>
      <c r="D31" s="68"/>
      <c r="E31" s="68"/>
      <c r="F31" s="68" t="s">
        <v>139</v>
      </c>
      <c r="G31" s="67"/>
      <c r="H31" s="67"/>
      <c r="I31" s="67"/>
      <c r="J31" s="68"/>
      <c r="K31" s="67"/>
      <c r="L31" s="67"/>
      <c r="M31" s="67"/>
      <c r="N31" s="67"/>
      <c r="O31" s="67" t="s">
        <v>225</v>
      </c>
      <c r="P31" s="67"/>
      <c r="Q31" s="67"/>
      <c r="R31" s="67"/>
      <c r="S31" s="67"/>
      <c r="T31" s="69" t="s">
        <v>226</v>
      </c>
      <c r="U31" s="69"/>
      <c r="V31" s="69"/>
      <c r="W31" s="69"/>
      <c r="X31" s="69"/>
      <c r="Y31" s="69"/>
      <c r="Z31" s="69"/>
    </row>
    <row r="32" customFormat="false" ht="26.5" hidden="false" customHeight="false" outlineLevel="0" collapsed="false">
      <c r="A32" s="70" t="s">
        <v>227</v>
      </c>
      <c r="B32" s="71" t="s">
        <v>228</v>
      </c>
      <c r="C32" s="71" t="s">
        <v>229</v>
      </c>
      <c r="D32" s="71" t="s">
        <v>230</v>
      </c>
      <c r="E32" s="71" t="s">
        <v>230</v>
      </c>
      <c r="F32" s="71" t="s">
        <v>201</v>
      </c>
      <c r="G32" s="70" t="n">
        <v>4</v>
      </c>
      <c r="H32" s="70" t="n">
        <v>361</v>
      </c>
      <c r="I32" s="70" t="n">
        <v>6</v>
      </c>
      <c r="J32" s="71" t="s">
        <v>135</v>
      </c>
      <c r="K32" s="70" t="n">
        <v>4</v>
      </c>
      <c r="L32" s="70" t="s">
        <v>115</v>
      </c>
      <c r="M32" s="70"/>
      <c r="N32" s="70"/>
      <c r="O32" s="70" t="s">
        <v>231</v>
      </c>
      <c r="P32" s="70" t="n">
        <v>8</v>
      </c>
      <c r="Q32" s="70" t="n">
        <v>0</v>
      </c>
      <c r="R32" s="70" t="n">
        <v>3</v>
      </c>
      <c r="S32" s="70" t="s">
        <v>116</v>
      </c>
      <c r="T32" s="72" t="s">
        <v>232</v>
      </c>
      <c r="U32" s="72"/>
      <c r="V32" s="72"/>
      <c r="W32" s="72"/>
      <c r="X32" s="72"/>
      <c r="Y32" s="72"/>
      <c r="Z32" s="72"/>
    </row>
    <row r="33" customFormat="false" ht="13.8" hidden="false" customHeight="false" outlineLevel="0" collapsed="false">
      <c r="A33" s="67" t="s">
        <v>233</v>
      </c>
      <c r="B33" s="68" t="s">
        <v>234</v>
      </c>
      <c r="C33" s="68" t="s">
        <v>235</v>
      </c>
      <c r="D33" s="68" t="s">
        <v>236</v>
      </c>
      <c r="E33" s="68" t="s">
        <v>236</v>
      </c>
      <c r="F33" s="68" t="s">
        <v>237</v>
      </c>
      <c r="G33" s="67" t="n">
        <v>12</v>
      </c>
      <c r="H33" s="67" t="n">
        <v>90</v>
      </c>
      <c r="I33" s="67" t="s">
        <v>238</v>
      </c>
      <c r="J33" s="68" t="s">
        <v>203</v>
      </c>
      <c r="K33" s="67" t="n">
        <v>3</v>
      </c>
      <c r="L33" s="67" t="s">
        <v>239</v>
      </c>
      <c r="M33" s="67"/>
      <c r="N33" s="67"/>
      <c r="O33" s="67" t="s">
        <v>231</v>
      </c>
      <c r="P33" s="67" t="n">
        <v>8</v>
      </c>
      <c r="Q33" s="67" t="n">
        <v>0</v>
      </c>
      <c r="R33" s="67" t="n">
        <v>0</v>
      </c>
      <c r="S33" s="67" t="s">
        <v>116</v>
      </c>
      <c r="T33" s="69" t="s">
        <v>240</v>
      </c>
      <c r="U33" s="69"/>
      <c r="V33" s="69"/>
      <c r="W33" s="69"/>
      <c r="X33" s="69"/>
      <c r="Y33" s="69"/>
      <c r="Z33" s="69"/>
    </row>
    <row r="34" customFormat="false" ht="13.8" hidden="false" customHeight="false" outlineLevel="0" collapsed="false">
      <c r="A34" s="70" t="s">
        <v>241</v>
      </c>
      <c r="B34" s="71"/>
      <c r="C34" s="71" t="s">
        <v>242</v>
      </c>
      <c r="D34" s="71"/>
      <c r="E34" s="71"/>
      <c r="F34" s="71"/>
      <c r="G34" s="70" t="n">
        <v>12</v>
      </c>
      <c r="H34" s="70" t="n">
        <v>90</v>
      </c>
      <c r="I34" s="70" t="s">
        <v>238</v>
      </c>
      <c r="J34" s="71" t="s">
        <v>203</v>
      </c>
      <c r="K34" s="70" t="n">
        <v>4</v>
      </c>
      <c r="L34" s="70" t="s">
        <v>239</v>
      </c>
      <c r="M34" s="70"/>
      <c r="N34" s="70"/>
      <c r="O34" s="70" t="s">
        <v>231</v>
      </c>
      <c r="P34" s="70" t="n">
        <v>8</v>
      </c>
      <c r="Q34" s="70" t="n">
        <v>0</v>
      </c>
      <c r="R34" s="70" t="n">
        <v>0</v>
      </c>
      <c r="S34" s="70" t="s">
        <v>116</v>
      </c>
      <c r="T34" s="72" t="s">
        <v>243</v>
      </c>
      <c r="U34" s="72"/>
      <c r="V34" s="72"/>
      <c r="W34" s="72"/>
      <c r="X34" s="72"/>
      <c r="Y34" s="72"/>
      <c r="Z34" s="72"/>
    </row>
    <row r="35" customFormat="false" ht="26.5" hidden="false" customHeight="false" outlineLevel="0" collapsed="false">
      <c r="A35" s="67" t="s">
        <v>244</v>
      </c>
      <c r="B35" s="73" t="s">
        <v>245</v>
      </c>
      <c r="C35" s="68" t="s">
        <v>246</v>
      </c>
      <c r="D35" s="68" t="s">
        <v>216</v>
      </c>
      <c r="E35" s="68" t="s">
        <v>216</v>
      </c>
      <c r="F35" s="68" t="s">
        <v>247</v>
      </c>
      <c r="G35" s="67" t="n">
        <v>5</v>
      </c>
      <c r="H35" s="67" t="n">
        <v>361</v>
      </c>
      <c r="I35" s="67" t="n">
        <v>6</v>
      </c>
      <c r="J35" s="68" t="s">
        <v>135</v>
      </c>
      <c r="K35" s="67" t="n">
        <v>3</v>
      </c>
      <c r="L35" s="67" t="s">
        <v>248</v>
      </c>
      <c r="M35" s="67"/>
      <c r="N35" s="67"/>
      <c r="O35" s="67" t="s">
        <v>249</v>
      </c>
      <c r="P35" s="67" t="n">
        <v>6</v>
      </c>
      <c r="Q35" s="67" t="n">
        <v>60</v>
      </c>
      <c r="R35" s="67" t="n">
        <v>3</v>
      </c>
      <c r="S35" s="67" t="s">
        <v>116</v>
      </c>
      <c r="T35" s="69" t="s">
        <v>250</v>
      </c>
      <c r="U35" s="69"/>
      <c r="V35" s="69"/>
      <c r="W35" s="69"/>
      <c r="X35" s="69"/>
      <c r="Y35" s="69"/>
      <c r="Z35" s="69"/>
    </row>
    <row r="36" customFormat="false" ht="13.8" hidden="false" customHeight="false" outlineLevel="0" collapsed="false">
      <c r="A36" s="70" t="s">
        <v>251</v>
      </c>
      <c r="B36" s="71" t="s">
        <v>252</v>
      </c>
      <c r="C36" s="71" t="s">
        <v>253</v>
      </c>
      <c r="D36" s="71" t="s">
        <v>254</v>
      </c>
      <c r="E36" s="71" t="s">
        <v>254</v>
      </c>
      <c r="F36" s="71" t="s">
        <v>255</v>
      </c>
      <c r="G36" s="70" t="n">
        <v>5</v>
      </c>
      <c r="H36" s="70" t="n">
        <v>361</v>
      </c>
      <c r="I36" s="70" t="n">
        <v>6</v>
      </c>
      <c r="J36" s="71" t="s">
        <v>135</v>
      </c>
      <c r="K36" s="70" t="n">
        <v>3</v>
      </c>
      <c r="L36" s="70" t="s">
        <v>248</v>
      </c>
      <c r="M36" s="70"/>
      <c r="N36" s="70"/>
      <c r="O36" s="70" t="s">
        <v>249</v>
      </c>
      <c r="P36" s="70" t="n">
        <v>6</v>
      </c>
      <c r="Q36" s="70" t="n">
        <v>60</v>
      </c>
      <c r="R36" s="70" t="n">
        <v>3</v>
      </c>
      <c r="S36" s="70" t="s">
        <v>116</v>
      </c>
      <c r="T36" s="72" t="s">
        <v>256</v>
      </c>
      <c r="U36" s="72"/>
      <c r="V36" s="72"/>
      <c r="W36" s="72"/>
      <c r="X36" s="72"/>
      <c r="Y36" s="72"/>
      <c r="Z36" s="72"/>
    </row>
    <row r="37" customFormat="false" ht="51.8" hidden="false" customHeight="false" outlineLevel="0" collapsed="false">
      <c r="A37" s="67" t="s">
        <v>257</v>
      </c>
      <c r="B37" s="68" t="s">
        <v>195</v>
      </c>
      <c r="C37" s="68" t="s">
        <v>258</v>
      </c>
      <c r="D37" s="73" t="s">
        <v>259</v>
      </c>
      <c r="E37" s="73" t="s">
        <v>259</v>
      </c>
      <c r="F37" s="73" t="s">
        <v>260</v>
      </c>
      <c r="G37" s="67" t="n">
        <v>4</v>
      </c>
      <c r="H37" s="67" t="n">
        <v>361</v>
      </c>
      <c r="I37" s="67" t="n">
        <v>5</v>
      </c>
      <c r="J37" s="68" t="s">
        <v>170</v>
      </c>
      <c r="K37" s="67" t="n">
        <v>4</v>
      </c>
      <c r="L37" s="67" t="s">
        <v>115</v>
      </c>
      <c r="M37" s="67"/>
      <c r="N37" s="67"/>
      <c r="O37" s="67"/>
      <c r="P37" s="67" t="n">
        <v>4</v>
      </c>
      <c r="Q37" s="67" t="n">
        <v>0</v>
      </c>
      <c r="R37" s="67" t="n">
        <v>6</v>
      </c>
      <c r="S37" s="67" t="s">
        <v>261</v>
      </c>
      <c r="T37" s="74" t="s">
        <v>262</v>
      </c>
      <c r="U37" s="74"/>
      <c r="V37" s="74"/>
      <c r="W37" s="74"/>
      <c r="X37" s="74"/>
      <c r="Y37" s="74"/>
      <c r="Z37" s="74"/>
    </row>
    <row r="38" customFormat="false" ht="51.8" hidden="false" customHeight="false" outlineLevel="0" collapsed="false">
      <c r="A38" s="70" t="s">
        <v>263</v>
      </c>
      <c r="B38" s="71"/>
      <c r="C38" s="71" t="s">
        <v>264</v>
      </c>
      <c r="D38" s="71" t="s">
        <v>265</v>
      </c>
      <c r="E38" s="71" t="s">
        <v>265</v>
      </c>
      <c r="F38" s="75" t="s">
        <v>266</v>
      </c>
      <c r="G38" s="70" t="n">
        <v>4</v>
      </c>
      <c r="H38" s="70" t="n">
        <v>361</v>
      </c>
      <c r="I38" s="70" t="n">
        <v>4</v>
      </c>
      <c r="J38" s="71" t="s">
        <v>170</v>
      </c>
      <c r="K38" s="70" t="n">
        <v>4</v>
      </c>
      <c r="L38" s="70" t="s">
        <v>115</v>
      </c>
      <c r="M38" s="70"/>
      <c r="N38" s="70"/>
      <c r="O38" s="70"/>
      <c r="P38" s="70" t="n">
        <v>4</v>
      </c>
      <c r="Q38" s="70" t="n">
        <v>0</v>
      </c>
      <c r="R38" s="70" t="n">
        <v>6</v>
      </c>
      <c r="S38" s="70" t="s">
        <v>261</v>
      </c>
      <c r="T38" s="76" t="s">
        <v>262</v>
      </c>
      <c r="U38" s="76"/>
      <c r="V38" s="76"/>
      <c r="W38" s="76"/>
      <c r="X38" s="76"/>
      <c r="Y38" s="76"/>
      <c r="Z38" s="76"/>
    </row>
    <row r="39" customFormat="false" ht="13.8" hidden="false" customHeight="false" outlineLevel="0" collapsed="false">
      <c r="A39" s="67" t="s">
        <v>267</v>
      </c>
      <c r="B39" s="68" t="s">
        <v>163</v>
      </c>
      <c r="C39" s="68" t="s">
        <v>268</v>
      </c>
      <c r="D39" s="68" t="n">
        <f aca="false">33-25</f>
        <v>8</v>
      </c>
      <c r="E39" s="68" t="n">
        <f aca="false">33-25</f>
        <v>8</v>
      </c>
      <c r="F39" s="68" t="s">
        <v>202</v>
      </c>
      <c r="G39" s="67" t="n">
        <v>11</v>
      </c>
      <c r="H39" s="67" t="n">
        <v>90</v>
      </c>
      <c r="I39" s="67" t="n">
        <v>5</v>
      </c>
      <c r="J39" s="68" t="s">
        <v>269</v>
      </c>
      <c r="K39" s="67" t="n">
        <v>8</v>
      </c>
      <c r="L39" s="67" t="s">
        <v>204</v>
      </c>
      <c r="M39" s="67"/>
      <c r="N39" s="67"/>
      <c r="O39" s="67" t="s">
        <v>270</v>
      </c>
      <c r="P39" s="67" t="n">
        <v>8</v>
      </c>
      <c r="Q39" s="67" t="n">
        <v>60</v>
      </c>
      <c r="R39" s="67" t="n">
        <v>8</v>
      </c>
      <c r="S39" s="67" t="s">
        <v>116</v>
      </c>
      <c r="T39" s="69" t="s">
        <v>271</v>
      </c>
      <c r="U39" s="69"/>
      <c r="V39" s="69"/>
      <c r="W39" s="69"/>
      <c r="X39" s="69"/>
      <c r="Y39" s="69"/>
      <c r="Z39" s="69"/>
    </row>
    <row r="40" customFormat="false" ht="13.8" hidden="false" customHeight="false" outlineLevel="0" collapsed="false">
      <c r="A40" s="70" t="s">
        <v>272</v>
      </c>
      <c r="B40" s="71" t="s">
        <v>273</v>
      </c>
      <c r="C40" s="71" t="s">
        <v>274</v>
      </c>
      <c r="D40" s="71" t="s">
        <v>275</v>
      </c>
      <c r="E40" s="71" t="s">
        <v>275</v>
      </c>
      <c r="F40" s="71" t="s">
        <v>276</v>
      </c>
      <c r="G40" s="70" t="n">
        <v>11</v>
      </c>
      <c r="H40" s="70" t="n">
        <v>90</v>
      </c>
      <c r="I40" s="70" t="n">
        <v>5</v>
      </c>
      <c r="J40" s="71" t="s">
        <v>269</v>
      </c>
      <c r="K40" s="70" t="n">
        <v>8</v>
      </c>
      <c r="L40" s="70" t="s">
        <v>204</v>
      </c>
      <c r="M40" s="70"/>
      <c r="N40" s="70"/>
      <c r="O40" s="70" t="s">
        <v>277</v>
      </c>
      <c r="P40" s="70" t="n">
        <v>8</v>
      </c>
      <c r="Q40" s="70" t="n">
        <v>60</v>
      </c>
      <c r="R40" s="70" t="n">
        <v>8</v>
      </c>
      <c r="S40" s="70" t="s">
        <v>116</v>
      </c>
      <c r="T40" s="72" t="s">
        <v>278</v>
      </c>
      <c r="U40" s="72"/>
      <c r="V40" s="72"/>
      <c r="W40" s="72"/>
      <c r="X40" s="72"/>
      <c r="Y40" s="72"/>
      <c r="Z40" s="72"/>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9">
    <mergeCell ref="T2:U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2:X22"/>
    <mergeCell ref="T23:X23"/>
    <mergeCell ref="T24:X24"/>
    <mergeCell ref="T25:X25"/>
    <mergeCell ref="T26:X26"/>
    <mergeCell ref="T27:X27"/>
    <mergeCell ref="T28:X28"/>
    <mergeCell ref="T29:X29"/>
    <mergeCell ref="T30:X30"/>
    <mergeCell ref="T31:Z31"/>
    <mergeCell ref="T32:Z32"/>
    <mergeCell ref="T33:Z33"/>
    <mergeCell ref="T34:Z34"/>
    <mergeCell ref="T35:Z35"/>
    <mergeCell ref="T36:Z36"/>
    <mergeCell ref="T37:Z37"/>
    <mergeCell ref="T38:Z38"/>
    <mergeCell ref="T39:Z39"/>
    <mergeCell ref="T40:Z40"/>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F2" activePane="bottomRight" state="frozen"/>
      <selection pane="topLeft" activeCell="A1" activeCellId="0" sqref="A1"/>
      <selection pane="topRight" activeCell="F1" activeCellId="0" sqref="F1"/>
      <selection pane="bottomLeft" activeCell="A2" activeCellId="0" sqref="A2"/>
      <selection pane="bottomRight" activeCell="N35" activeCellId="0" sqref="N35"/>
    </sheetView>
  </sheetViews>
  <sheetFormatPr defaultColWidth="14.4609375" defaultRowHeight="15.75" zeroHeight="false" outlineLevelRow="0" outlineLevelCol="0"/>
  <cols>
    <col collapsed="false" customWidth="true" hidden="false" outlineLevel="0" max="1" min="1" style="0" width="36.99"/>
    <col collapsed="false" customWidth="true" hidden="false" outlineLevel="0" max="3" min="3" style="0" width="38.43"/>
    <col collapsed="false" customWidth="true" hidden="false" outlineLevel="0" max="4" min="4" style="0" width="25.29"/>
    <col collapsed="false" customWidth="true" hidden="false" outlineLevel="0" max="5" min="5" style="0" width="19"/>
    <col collapsed="false" customWidth="true" hidden="false" outlineLevel="0" max="6" min="6" style="0" width="18.12"/>
    <col collapsed="false" customWidth="true" hidden="false" outlineLevel="0" max="8" min="8" style="0" width="15"/>
    <col collapsed="false" customWidth="true" hidden="false" outlineLevel="0" max="9" min="9" style="0" width="17"/>
    <col collapsed="false" customWidth="true" hidden="false" outlineLevel="0" max="10" min="10" style="0" width="16.7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3.8" hidden="false" customHeight="false" outlineLevel="0" collapsed="false">
      <c r="A1" s="77" t="s">
        <v>279</v>
      </c>
      <c r="B1" s="78" t="s">
        <v>280</v>
      </c>
      <c r="C1" s="78"/>
      <c r="D1" s="78"/>
      <c r="E1" s="78"/>
      <c r="F1" s="78"/>
      <c r="G1" s="78"/>
      <c r="H1" s="78"/>
      <c r="I1" s="78"/>
      <c r="J1" s="78"/>
      <c r="K1" s="78"/>
      <c r="L1" s="78"/>
      <c r="M1" s="78"/>
      <c r="N1" s="78"/>
      <c r="O1" s="78"/>
      <c r="P1" s="79"/>
      <c r="Q1" s="80"/>
      <c r="R1" s="80"/>
      <c r="S1" s="80"/>
      <c r="T1" s="81"/>
      <c r="U1" s="81"/>
      <c r="V1" s="81"/>
    </row>
    <row r="2" customFormat="false" ht="13.8" hidden="false" customHeight="false" outlineLevel="0" collapsed="false">
      <c r="A2" s="82" t="s">
        <v>100</v>
      </c>
      <c r="B2" s="82" t="s">
        <v>11</v>
      </c>
      <c r="C2" s="83" t="s">
        <v>14</v>
      </c>
      <c r="D2" s="82" t="s">
        <v>101</v>
      </c>
      <c r="E2" s="82" t="s">
        <v>102</v>
      </c>
      <c r="F2" s="82" t="s">
        <v>103</v>
      </c>
      <c r="G2" s="82" t="s">
        <v>104</v>
      </c>
      <c r="H2" s="84" t="s">
        <v>24</v>
      </c>
      <c r="I2" s="84" t="s">
        <v>30</v>
      </c>
      <c r="J2" s="84" t="s">
        <v>33</v>
      </c>
      <c r="K2" s="84" t="s">
        <v>36</v>
      </c>
      <c r="L2" s="84" t="s">
        <v>39</v>
      </c>
      <c r="M2" s="84" t="s">
        <v>55</v>
      </c>
      <c r="N2" s="85" t="s">
        <v>105</v>
      </c>
      <c r="O2" s="85" t="s">
        <v>106</v>
      </c>
      <c r="P2" s="86" t="s">
        <v>42</v>
      </c>
      <c r="Q2" s="86" t="s">
        <v>45</v>
      </c>
      <c r="R2" s="87" t="s">
        <v>49</v>
      </c>
      <c r="S2" s="82" t="s">
        <v>107</v>
      </c>
      <c r="T2" s="84" t="s">
        <v>108</v>
      </c>
      <c r="U2" s="84"/>
      <c r="V2" s="84"/>
      <c r="W2" s="84"/>
      <c r="X2" s="84"/>
      <c r="Y2" s="84"/>
    </row>
    <row r="3" customFormat="false" ht="13.8" hidden="false" customHeight="false" outlineLevel="0" collapsed="false">
      <c r="A3" s="88" t="s">
        <v>281</v>
      </c>
      <c r="B3" s="89" t="s">
        <v>155</v>
      </c>
      <c r="C3" s="90" t="s">
        <v>282</v>
      </c>
      <c r="D3" s="90" t="s">
        <v>195</v>
      </c>
      <c r="E3" s="90" t="s">
        <v>182</v>
      </c>
      <c r="F3" s="90" t="s">
        <v>157</v>
      </c>
      <c r="G3" s="90" t="s">
        <v>283</v>
      </c>
      <c r="H3" s="89" t="s">
        <v>284</v>
      </c>
      <c r="I3" s="89" t="s">
        <v>179</v>
      </c>
      <c r="J3" s="91" t="n">
        <v>20</v>
      </c>
      <c r="K3" s="89" t="s">
        <v>125</v>
      </c>
      <c r="L3" s="89" t="s">
        <v>248</v>
      </c>
      <c r="M3" s="89"/>
      <c r="N3" s="89"/>
      <c r="O3" s="89"/>
      <c r="P3" s="89" t="s">
        <v>285</v>
      </c>
      <c r="Q3" s="89" t="s">
        <v>114</v>
      </c>
      <c r="R3" s="91" t="n">
        <v>0</v>
      </c>
      <c r="S3" s="92" t="s">
        <v>116</v>
      </c>
      <c r="T3" s="93" t="s">
        <v>286</v>
      </c>
      <c r="U3" s="93"/>
      <c r="V3" s="93"/>
      <c r="W3" s="93"/>
      <c r="X3" s="93"/>
      <c r="Y3" s="93"/>
    </row>
    <row r="4" customFormat="false" ht="13.8" hidden="false" customHeight="false" outlineLevel="0" collapsed="false">
      <c r="A4" s="94" t="s">
        <v>287</v>
      </c>
      <c r="B4" s="95"/>
      <c r="C4" s="96" t="s">
        <v>282</v>
      </c>
      <c r="D4" s="96"/>
      <c r="E4" s="96"/>
      <c r="F4" s="96"/>
      <c r="G4" s="96" t="s">
        <v>155</v>
      </c>
      <c r="H4" s="95" t="s">
        <v>149</v>
      </c>
      <c r="I4" s="95" t="s">
        <v>125</v>
      </c>
      <c r="J4" s="97" t="n">
        <v>30</v>
      </c>
      <c r="K4" s="95" t="s">
        <v>283</v>
      </c>
      <c r="L4" s="95" t="s">
        <v>115</v>
      </c>
      <c r="M4" s="95"/>
      <c r="N4" s="95"/>
      <c r="O4" s="95"/>
      <c r="P4" s="95" t="s">
        <v>125</v>
      </c>
      <c r="Q4" s="95" t="s">
        <v>146</v>
      </c>
      <c r="R4" s="97" t="n">
        <v>0</v>
      </c>
      <c r="S4" s="98" t="s">
        <v>116</v>
      </c>
      <c r="T4" s="99"/>
      <c r="U4" s="99"/>
      <c r="V4" s="99"/>
      <c r="W4" s="99"/>
      <c r="X4" s="99"/>
      <c r="Y4" s="99"/>
    </row>
    <row r="5" customFormat="false" ht="13.8" hidden="false" customHeight="false" outlineLevel="0" collapsed="false">
      <c r="A5" s="88" t="s">
        <v>288</v>
      </c>
      <c r="B5" s="89" t="s">
        <v>182</v>
      </c>
      <c r="C5" s="90" t="s">
        <v>289</v>
      </c>
      <c r="D5" s="90" t="s">
        <v>216</v>
      </c>
      <c r="E5" s="90" t="s">
        <v>290</v>
      </c>
      <c r="F5" s="90" t="s">
        <v>291</v>
      </c>
      <c r="G5" s="90" t="s">
        <v>125</v>
      </c>
      <c r="H5" s="89" t="s">
        <v>284</v>
      </c>
      <c r="I5" s="89" t="s">
        <v>132</v>
      </c>
      <c r="J5" s="91" t="n">
        <v>35</v>
      </c>
      <c r="K5" s="89" t="s">
        <v>132</v>
      </c>
      <c r="L5" s="89" t="s">
        <v>115</v>
      </c>
      <c r="M5" s="89"/>
      <c r="N5" s="89"/>
      <c r="O5" s="89"/>
      <c r="P5" s="89" t="s">
        <v>125</v>
      </c>
      <c r="Q5" s="89" t="s">
        <v>142</v>
      </c>
      <c r="R5" s="91" t="n">
        <v>6</v>
      </c>
      <c r="S5" s="92" t="s">
        <v>116</v>
      </c>
      <c r="T5" s="93"/>
      <c r="U5" s="93"/>
      <c r="V5" s="93"/>
      <c r="W5" s="93"/>
      <c r="X5" s="93"/>
      <c r="Y5" s="93"/>
    </row>
    <row r="6" customFormat="false" ht="13.8" hidden="false" customHeight="false" outlineLevel="0" collapsed="false">
      <c r="A6" s="94" t="s">
        <v>292</v>
      </c>
      <c r="B6" s="95"/>
      <c r="C6" s="96" t="s">
        <v>289</v>
      </c>
      <c r="D6" s="96"/>
      <c r="E6" s="96"/>
      <c r="F6" s="96"/>
      <c r="G6" s="96" t="s">
        <v>125</v>
      </c>
      <c r="H6" s="95" t="s">
        <v>284</v>
      </c>
      <c r="I6" s="95" t="s">
        <v>132</v>
      </c>
      <c r="J6" s="97" t="n">
        <v>35</v>
      </c>
      <c r="K6" s="95" t="s">
        <v>125</v>
      </c>
      <c r="L6" s="95" t="s">
        <v>115</v>
      </c>
      <c r="M6" s="95"/>
      <c r="N6" s="95"/>
      <c r="O6" s="95"/>
      <c r="P6" s="95" t="s">
        <v>125</v>
      </c>
      <c r="Q6" s="95" t="s">
        <v>142</v>
      </c>
      <c r="R6" s="97" t="n">
        <v>6</v>
      </c>
      <c r="S6" s="98" t="s">
        <v>116</v>
      </c>
      <c r="T6" s="99"/>
      <c r="U6" s="99"/>
      <c r="V6" s="99"/>
      <c r="W6" s="99"/>
      <c r="X6" s="99"/>
      <c r="Y6" s="99"/>
    </row>
    <row r="7" customFormat="false" ht="13.8" hidden="false" customHeight="false" outlineLevel="0" collapsed="false">
      <c r="A7" s="88" t="s">
        <v>293</v>
      </c>
      <c r="B7" s="89"/>
      <c r="C7" s="90" t="s">
        <v>289</v>
      </c>
      <c r="D7" s="90"/>
      <c r="E7" s="90"/>
      <c r="F7" s="90"/>
      <c r="G7" s="90" t="s">
        <v>148</v>
      </c>
      <c r="H7" s="89" t="s">
        <v>294</v>
      </c>
      <c r="I7" s="89" t="s">
        <v>125</v>
      </c>
      <c r="J7" s="91" t="n">
        <v>25</v>
      </c>
      <c r="K7" s="89" t="s">
        <v>285</v>
      </c>
      <c r="L7" s="89" t="s">
        <v>115</v>
      </c>
      <c r="M7" s="89"/>
      <c r="N7" s="89"/>
      <c r="O7" s="89"/>
      <c r="P7" s="89" t="s">
        <v>146</v>
      </c>
      <c r="Q7" s="89" t="s">
        <v>222</v>
      </c>
      <c r="R7" s="91" t="n">
        <v>0</v>
      </c>
      <c r="S7" s="92" t="s">
        <v>116</v>
      </c>
      <c r="T7" s="93" t="s">
        <v>295</v>
      </c>
      <c r="U7" s="93"/>
      <c r="V7" s="93"/>
      <c r="W7" s="93"/>
      <c r="X7" s="93"/>
      <c r="Y7" s="93"/>
    </row>
    <row r="8" customFormat="false" ht="13.8" hidden="false" customHeight="false" outlineLevel="0" collapsed="false">
      <c r="A8" s="94" t="s">
        <v>296</v>
      </c>
      <c r="B8" s="95"/>
      <c r="C8" s="96" t="s">
        <v>289</v>
      </c>
      <c r="D8" s="96"/>
      <c r="E8" s="96"/>
      <c r="F8" s="96"/>
      <c r="G8" s="96" t="s">
        <v>148</v>
      </c>
      <c r="H8" s="95" t="s">
        <v>294</v>
      </c>
      <c r="I8" s="95" t="s">
        <v>125</v>
      </c>
      <c r="J8" s="97" t="n">
        <v>25</v>
      </c>
      <c r="K8" s="95" t="s">
        <v>283</v>
      </c>
      <c r="L8" s="95" t="s">
        <v>115</v>
      </c>
      <c r="M8" s="95"/>
      <c r="N8" s="95"/>
      <c r="O8" s="95"/>
      <c r="P8" s="95" t="s">
        <v>146</v>
      </c>
      <c r="Q8" s="95" t="s">
        <v>222</v>
      </c>
      <c r="R8" s="97" t="n">
        <v>0</v>
      </c>
      <c r="S8" s="98" t="s">
        <v>116</v>
      </c>
      <c r="T8" s="99" t="s">
        <v>295</v>
      </c>
      <c r="U8" s="99"/>
      <c r="V8" s="99"/>
      <c r="W8" s="99"/>
      <c r="X8" s="99"/>
      <c r="Y8" s="99"/>
    </row>
    <row r="9" customFormat="false" ht="13.8" hidden="false" customHeight="false" outlineLevel="0" collapsed="false">
      <c r="A9" s="88" t="s">
        <v>297</v>
      </c>
      <c r="B9" s="89"/>
      <c r="C9" s="90" t="s">
        <v>289</v>
      </c>
      <c r="D9" s="90"/>
      <c r="E9" s="90"/>
      <c r="F9" s="90"/>
      <c r="G9" s="90" t="s">
        <v>148</v>
      </c>
      <c r="H9" s="89" t="s">
        <v>294</v>
      </c>
      <c r="I9" s="89" t="s">
        <v>125</v>
      </c>
      <c r="J9" s="91" t="n">
        <v>25</v>
      </c>
      <c r="K9" s="89" t="s">
        <v>298</v>
      </c>
      <c r="L9" s="89" t="s">
        <v>115</v>
      </c>
      <c r="M9" s="89"/>
      <c r="N9" s="89"/>
      <c r="O9" s="89"/>
      <c r="P9" s="89" t="s">
        <v>146</v>
      </c>
      <c r="Q9" s="89" t="s">
        <v>222</v>
      </c>
      <c r="R9" s="91" t="n">
        <v>0</v>
      </c>
      <c r="S9" s="92" t="s">
        <v>116</v>
      </c>
      <c r="T9" s="93" t="s">
        <v>295</v>
      </c>
      <c r="U9" s="93"/>
      <c r="V9" s="93"/>
      <c r="W9" s="93"/>
      <c r="X9" s="93"/>
      <c r="Y9" s="93"/>
    </row>
    <row r="10" customFormat="false" ht="13.8" hidden="false" customHeight="false" outlineLevel="0" collapsed="false">
      <c r="A10" s="94" t="s">
        <v>299</v>
      </c>
      <c r="B10" s="95"/>
      <c r="C10" s="96" t="s">
        <v>289</v>
      </c>
      <c r="D10" s="96"/>
      <c r="E10" s="96"/>
      <c r="F10" s="96"/>
      <c r="G10" s="96" t="s">
        <v>148</v>
      </c>
      <c r="H10" s="95" t="s">
        <v>294</v>
      </c>
      <c r="I10" s="95" t="s">
        <v>125</v>
      </c>
      <c r="J10" s="97" t="n">
        <v>20</v>
      </c>
      <c r="K10" s="95" t="s">
        <v>300</v>
      </c>
      <c r="L10" s="95" t="s">
        <v>115</v>
      </c>
      <c r="M10" s="95"/>
      <c r="N10" s="95"/>
      <c r="O10" s="95"/>
      <c r="P10" s="95" t="s">
        <v>146</v>
      </c>
      <c r="Q10" s="95" t="s">
        <v>222</v>
      </c>
      <c r="R10" s="97" t="n">
        <v>0</v>
      </c>
      <c r="S10" s="98" t="s">
        <v>116</v>
      </c>
      <c r="T10" s="99" t="s">
        <v>295</v>
      </c>
      <c r="U10" s="99"/>
      <c r="V10" s="99"/>
      <c r="W10" s="99"/>
      <c r="X10" s="99"/>
      <c r="Y10" s="99"/>
    </row>
    <row r="11" customFormat="false" ht="13.8" hidden="false" customHeight="false" outlineLevel="0" collapsed="false">
      <c r="A11" s="88" t="s">
        <v>301</v>
      </c>
      <c r="B11" s="89" t="s">
        <v>132</v>
      </c>
      <c r="C11" s="90" t="s">
        <v>302</v>
      </c>
      <c r="D11" s="90" t="s">
        <v>170</v>
      </c>
      <c r="E11" s="90" t="s">
        <v>163</v>
      </c>
      <c r="F11" s="90" t="s">
        <v>153</v>
      </c>
      <c r="G11" s="90" t="s">
        <v>132</v>
      </c>
      <c r="H11" s="89" t="s">
        <v>284</v>
      </c>
      <c r="I11" s="89" t="s">
        <v>132</v>
      </c>
      <c r="J11" s="91" t="n">
        <v>50</v>
      </c>
      <c r="K11" s="89" t="s">
        <v>125</v>
      </c>
      <c r="L11" s="89" t="s">
        <v>115</v>
      </c>
      <c r="M11" s="89"/>
      <c r="N11" s="89"/>
      <c r="O11" s="89"/>
      <c r="P11" s="89" t="s">
        <v>125</v>
      </c>
      <c r="Q11" s="89" t="s">
        <v>303</v>
      </c>
      <c r="R11" s="91" t="n">
        <v>0</v>
      </c>
      <c r="S11" s="92" t="s">
        <v>116</v>
      </c>
      <c r="T11" s="93"/>
      <c r="U11" s="93"/>
      <c r="V11" s="93"/>
      <c r="W11" s="93"/>
      <c r="X11" s="93"/>
      <c r="Y11" s="93"/>
    </row>
    <row r="12" customFormat="false" ht="13.8" hidden="false" customHeight="false" outlineLevel="0" collapsed="false">
      <c r="A12" s="94" t="s">
        <v>304</v>
      </c>
      <c r="B12" s="95"/>
      <c r="C12" s="96" t="s">
        <v>302</v>
      </c>
      <c r="D12" s="96"/>
      <c r="E12" s="96"/>
      <c r="F12" s="97"/>
      <c r="G12" s="96" t="s">
        <v>148</v>
      </c>
      <c r="H12" s="95" t="s">
        <v>128</v>
      </c>
      <c r="I12" s="95" t="s">
        <v>132</v>
      </c>
      <c r="J12" s="97" t="n">
        <v>60</v>
      </c>
      <c r="K12" s="95" t="s">
        <v>283</v>
      </c>
      <c r="L12" s="95" t="s">
        <v>115</v>
      </c>
      <c r="M12" s="95"/>
      <c r="N12" s="95"/>
      <c r="O12" s="95"/>
      <c r="P12" s="95" t="s">
        <v>146</v>
      </c>
      <c r="Q12" s="95" t="s">
        <v>149</v>
      </c>
      <c r="R12" s="97" t="n">
        <v>0</v>
      </c>
      <c r="S12" s="98" t="s">
        <v>116</v>
      </c>
      <c r="T12" s="99" t="s">
        <v>295</v>
      </c>
      <c r="U12" s="99"/>
      <c r="V12" s="99"/>
      <c r="W12" s="99"/>
      <c r="X12" s="99"/>
      <c r="Y12" s="99"/>
    </row>
    <row r="13" customFormat="false" ht="13.8" hidden="false" customHeight="false" outlineLevel="0" collapsed="false">
      <c r="A13" s="88" t="s">
        <v>305</v>
      </c>
      <c r="B13" s="89" t="s">
        <v>179</v>
      </c>
      <c r="C13" s="90" t="s">
        <v>306</v>
      </c>
      <c r="D13" s="90" t="s">
        <v>139</v>
      </c>
      <c r="E13" s="90" t="n">
        <f aca="false">41-15</f>
        <v>26</v>
      </c>
      <c r="F13" s="90" t="s">
        <v>307</v>
      </c>
      <c r="G13" s="90" t="s">
        <v>132</v>
      </c>
      <c r="H13" s="89" t="s">
        <v>308</v>
      </c>
      <c r="I13" s="89" t="s">
        <v>132</v>
      </c>
      <c r="J13" s="91" t="n">
        <v>50</v>
      </c>
      <c r="K13" s="89" t="s">
        <v>125</v>
      </c>
      <c r="L13" s="89" t="s">
        <v>115</v>
      </c>
      <c r="M13" s="89"/>
      <c r="N13" s="89"/>
      <c r="O13" s="89"/>
      <c r="P13" s="89" t="s">
        <v>132</v>
      </c>
      <c r="Q13" s="89" t="s">
        <v>309</v>
      </c>
      <c r="R13" s="91" t="n">
        <v>6</v>
      </c>
      <c r="S13" s="92" t="s">
        <v>116</v>
      </c>
      <c r="T13" s="93"/>
      <c r="U13" s="93"/>
      <c r="V13" s="93"/>
      <c r="W13" s="93"/>
      <c r="X13" s="93"/>
      <c r="Y13" s="93"/>
    </row>
    <row r="14" customFormat="false" ht="13.8" hidden="false" customHeight="false" outlineLevel="0" collapsed="false">
      <c r="A14" s="94" t="s">
        <v>310</v>
      </c>
      <c r="B14" s="95"/>
      <c r="C14" s="96" t="s">
        <v>306</v>
      </c>
      <c r="D14" s="96"/>
      <c r="E14" s="96"/>
      <c r="F14" s="96"/>
      <c r="G14" s="96" t="s">
        <v>146</v>
      </c>
      <c r="H14" s="95" t="s">
        <v>308</v>
      </c>
      <c r="I14" s="95" t="s">
        <v>132</v>
      </c>
      <c r="J14" s="97" t="n">
        <v>80</v>
      </c>
      <c r="K14" s="95" t="s">
        <v>283</v>
      </c>
      <c r="L14" s="95" t="s">
        <v>115</v>
      </c>
      <c r="M14" s="95"/>
      <c r="N14" s="95"/>
      <c r="O14" s="95"/>
      <c r="P14" s="95" t="s">
        <v>146</v>
      </c>
      <c r="Q14" s="95" t="s">
        <v>303</v>
      </c>
      <c r="R14" s="97" t="n">
        <v>6</v>
      </c>
      <c r="S14" s="98" t="s">
        <v>116</v>
      </c>
      <c r="T14" s="99" t="s">
        <v>295</v>
      </c>
      <c r="U14" s="99"/>
      <c r="V14" s="99"/>
      <c r="W14" s="99"/>
      <c r="X14" s="99"/>
      <c r="Y14" s="99"/>
    </row>
    <row r="15" customFormat="false" ht="13.8" hidden="false" customHeight="false" outlineLevel="0" collapsed="false">
      <c r="A15" s="88" t="s">
        <v>311</v>
      </c>
      <c r="B15" s="89"/>
      <c r="C15" s="90" t="s">
        <v>312</v>
      </c>
      <c r="D15" s="90"/>
      <c r="E15" s="90"/>
      <c r="F15" s="90"/>
      <c r="G15" s="90" t="s">
        <v>132</v>
      </c>
      <c r="H15" s="89" t="s">
        <v>313</v>
      </c>
      <c r="I15" s="89" t="s">
        <v>132</v>
      </c>
      <c r="J15" s="91" t="n">
        <v>50</v>
      </c>
      <c r="K15" s="89" t="s">
        <v>125</v>
      </c>
      <c r="L15" s="89" t="s">
        <v>115</v>
      </c>
      <c r="M15" s="89"/>
      <c r="N15" s="89"/>
      <c r="O15" s="89"/>
      <c r="P15" s="89" t="s">
        <v>132</v>
      </c>
      <c r="Q15" s="89" t="s">
        <v>309</v>
      </c>
      <c r="R15" s="91" t="n">
        <v>6</v>
      </c>
      <c r="S15" s="92" t="s">
        <v>116</v>
      </c>
      <c r="T15" s="93"/>
      <c r="U15" s="93"/>
      <c r="V15" s="93"/>
      <c r="W15" s="93"/>
      <c r="X15" s="93"/>
      <c r="Y15" s="93"/>
    </row>
    <row r="16" customFormat="false" ht="13.8" hidden="false" customHeight="false" outlineLevel="0" collapsed="false">
      <c r="A16" s="94" t="s">
        <v>314</v>
      </c>
      <c r="B16" s="95"/>
      <c r="C16" s="96" t="s">
        <v>312</v>
      </c>
      <c r="D16" s="96"/>
      <c r="E16" s="96"/>
      <c r="F16" s="96"/>
      <c r="G16" s="96" t="s">
        <v>146</v>
      </c>
      <c r="H16" s="95" t="s">
        <v>313</v>
      </c>
      <c r="I16" s="95" t="s">
        <v>132</v>
      </c>
      <c r="J16" s="97" t="n">
        <v>80</v>
      </c>
      <c r="K16" s="95" t="s">
        <v>283</v>
      </c>
      <c r="L16" s="95" t="s">
        <v>115</v>
      </c>
      <c r="M16" s="95"/>
      <c r="N16" s="95"/>
      <c r="O16" s="95"/>
      <c r="P16" s="95" t="s">
        <v>146</v>
      </c>
      <c r="Q16" s="95" t="s">
        <v>303</v>
      </c>
      <c r="R16" s="97" t="n">
        <v>6</v>
      </c>
      <c r="S16" s="98" t="s">
        <v>116</v>
      </c>
      <c r="T16" s="99" t="s">
        <v>295</v>
      </c>
      <c r="U16" s="99"/>
      <c r="V16" s="99"/>
      <c r="W16" s="99"/>
      <c r="X16" s="99"/>
      <c r="Y16" s="99"/>
    </row>
    <row r="17" customFormat="false" ht="13.8" hidden="false" customHeight="false" outlineLevel="0" collapsed="false">
      <c r="A17" s="88" t="s">
        <v>154</v>
      </c>
      <c r="B17" s="89" t="s">
        <v>125</v>
      </c>
      <c r="C17" s="90" t="s">
        <v>315</v>
      </c>
      <c r="D17" s="90" t="s">
        <v>160</v>
      </c>
      <c r="E17" s="90" t="n">
        <f aca="false">26-9</f>
        <v>17</v>
      </c>
      <c r="F17" s="90" t="s">
        <v>157</v>
      </c>
      <c r="G17" s="90" t="s">
        <v>155</v>
      </c>
      <c r="H17" s="89" t="s">
        <v>284</v>
      </c>
      <c r="I17" s="89" t="s">
        <v>132</v>
      </c>
      <c r="J17" s="91" t="n">
        <v>30</v>
      </c>
      <c r="K17" s="89" t="s">
        <v>125</v>
      </c>
      <c r="L17" s="89" t="s">
        <v>115</v>
      </c>
      <c r="M17" s="89"/>
      <c r="N17" s="89"/>
      <c r="O17" s="89"/>
      <c r="P17" s="89" t="s">
        <v>132</v>
      </c>
      <c r="Q17" s="89" t="s">
        <v>309</v>
      </c>
      <c r="R17" s="91" t="n">
        <v>6</v>
      </c>
      <c r="S17" s="92" t="s">
        <v>116</v>
      </c>
      <c r="T17" s="93"/>
      <c r="U17" s="93"/>
      <c r="V17" s="93"/>
      <c r="W17" s="93"/>
      <c r="X17" s="93"/>
      <c r="Y17" s="93"/>
    </row>
    <row r="18" customFormat="false" ht="13.8" hidden="false" customHeight="false" outlineLevel="0" collapsed="false">
      <c r="A18" s="94" t="s">
        <v>316</v>
      </c>
      <c r="B18" s="95"/>
      <c r="C18" s="96" t="s">
        <v>315</v>
      </c>
      <c r="D18" s="96"/>
      <c r="E18" s="96"/>
      <c r="F18" s="96"/>
      <c r="G18" s="96" t="s">
        <v>148</v>
      </c>
      <c r="H18" s="95" t="s">
        <v>122</v>
      </c>
      <c r="I18" s="95" t="s">
        <v>132</v>
      </c>
      <c r="J18" s="97" t="n">
        <v>35</v>
      </c>
      <c r="K18" s="95" t="s">
        <v>283</v>
      </c>
      <c r="L18" s="95" t="s">
        <v>115</v>
      </c>
      <c r="M18" s="95"/>
      <c r="N18" s="95"/>
      <c r="O18" s="95"/>
      <c r="P18" s="95" t="s">
        <v>146</v>
      </c>
      <c r="Q18" s="95" t="s">
        <v>135</v>
      </c>
      <c r="R18" s="97" t="n">
        <v>0</v>
      </c>
      <c r="S18" s="98" t="s">
        <v>116</v>
      </c>
      <c r="T18" s="99" t="s">
        <v>295</v>
      </c>
      <c r="U18" s="99"/>
      <c r="V18" s="99"/>
      <c r="W18" s="99"/>
      <c r="X18" s="99"/>
      <c r="Y18" s="99"/>
    </row>
    <row r="19" customFormat="false" ht="13.8" hidden="false" customHeight="false" outlineLevel="0" collapsed="false">
      <c r="A19" s="88" t="s">
        <v>317</v>
      </c>
      <c r="B19" s="89" t="s">
        <v>146</v>
      </c>
      <c r="C19" s="90" t="s">
        <v>147</v>
      </c>
      <c r="D19" s="90" t="s">
        <v>157</v>
      </c>
      <c r="E19" s="90" t="n">
        <f aca="false">54-15</f>
        <v>39</v>
      </c>
      <c r="F19" s="90" t="s">
        <v>218</v>
      </c>
      <c r="G19" s="90" t="s">
        <v>148</v>
      </c>
      <c r="H19" s="89" t="s">
        <v>158</v>
      </c>
      <c r="I19" s="89" t="s">
        <v>132</v>
      </c>
      <c r="J19" s="91" t="n">
        <v>90</v>
      </c>
      <c r="K19" s="89" t="s">
        <v>125</v>
      </c>
      <c r="L19" s="89" t="s">
        <v>115</v>
      </c>
      <c r="M19" s="89"/>
      <c r="N19" s="89"/>
      <c r="O19" s="89"/>
      <c r="P19" s="89" t="s">
        <v>179</v>
      </c>
      <c r="Q19" s="89" t="s">
        <v>168</v>
      </c>
      <c r="R19" s="91" t="n">
        <v>0</v>
      </c>
      <c r="S19" s="92" t="s">
        <v>116</v>
      </c>
      <c r="T19" s="93"/>
      <c r="U19" s="93"/>
      <c r="V19" s="93"/>
      <c r="W19" s="93"/>
      <c r="X19" s="93"/>
      <c r="Y19" s="93"/>
    </row>
    <row r="20" customFormat="false" ht="13.8" hidden="false" customHeight="false" outlineLevel="0" collapsed="false">
      <c r="A20" s="94" t="s">
        <v>318</v>
      </c>
      <c r="B20" s="95"/>
      <c r="C20" s="96" t="s">
        <v>147</v>
      </c>
      <c r="D20" s="96"/>
      <c r="E20" s="96"/>
      <c r="F20" s="96"/>
      <c r="G20" s="96" t="s">
        <v>201</v>
      </c>
      <c r="H20" s="95" t="s">
        <v>158</v>
      </c>
      <c r="I20" s="95" t="s">
        <v>179</v>
      </c>
      <c r="J20" s="97" t="n">
        <v>120</v>
      </c>
      <c r="K20" s="95" t="s">
        <v>283</v>
      </c>
      <c r="L20" s="95" t="s">
        <v>115</v>
      </c>
      <c r="M20" s="95"/>
      <c r="N20" s="95"/>
      <c r="O20" s="95"/>
      <c r="P20" s="95" t="s">
        <v>195</v>
      </c>
      <c r="Q20" s="95" t="s">
        <v>168</v>
      </c>
      <c r="R20" s="97" t="n">
        <v>0</v>
      </c>
      <c r="S20" s="98" t="s">
        <v>116</v>
      </c>
      <c r="T20" s="99" t="s">
        <v>319</v>
      </c>
      <c r="U20" s="99"/>
      <c r="V20" s="99"/>
      <c r="W20" s="99"/>
      <c r="X20" s="99"/>
      <c r="Y20" s="99"/>
    </row>
    <row r="21" customFormat="false" ht="13.8" hidden="false" customHeight="false" outlineLevel="0" collapsed="false">
      <c r="A21" s="88" t="s">
        <v>320</v>
      </c>
      <c r="C21" s="90" t="s">
        <v>210</v>
      </c>
      <c r="D21" s="90"/>
      <c r="E21" s="90"/>
      <c r="G21" s="90" t="s">
        <v>148</v>
      </c>
      <c r="H21" s="89" t="s">
        <v>158</v>
      </c>
      <c r="I21" s="89" t="s">
        <v>132</v>
      </c>
      <c r="J21" s="91" t="n">
        <v>90</v>
      </c>
      <c r="K21" s="89" t="s">
        <v>132</v>
      </c>
      <c r="L21" s="89" t="s">
        <v>115</v>
      </c>
      <c r="M21" s="89"/>
      <c r="N21" s="89"/>
      <c r="O21" s="89"/>
      <c r="P21" s="89" t="s">
        <v>179</v>
      </c>
      <c r="Q21" s="89" t="s">
        <v>168</v>
      </c>
      <c r="R21" s="91" t="n">
        <v>0</v>
      </c>
      <c r="S21" s="92" t="s">
        <v>116</v>
      </c>
      <c r="T21" s="93"/>
      <c r="U21" s="93"/>
      <c r="V21" s="93"/>
      <c r="W21" s="93"/>
      <c r="X21" s="93"/>
      <c r="Y21" s="93"/>
    </row>
    <row r="22" customFormat="false" ht="13.8" hidden="false" customHeight="false" outlineLevel="0" collapsed="false">
      <c r="A22" s="94" t="s">
        <v>321</v>
      </c>
      <c r="B22" s="95"/>
      <c r="C22" s="96" t="s">
        <v>210</v>
      </c>
      <c r="D22" s="96"/>
      <c r="E22" s="96"/>
      <c r="G22" s="96" t="s">
        <v>148</v>
      </c>
      <c r="H22" s="95" t="s">
        <v>158</v>
      </c>
      <c r="I22" s="95" t="s">
        <v>132</v>
      </c>
      <c r="J22" s="97" t="n">
        <v>90</v>
      </c>
      <c r="K22" s="95" t="s">
        <v>125</v>
      </c>
      <c r="L22" s="95" t="s">
        <v>115</v>
      </c>
      <c r="M22" s="95"/>
      <c r="N22" s="95"/>
      <c r="O22" s="95"/>
      <c r="P22" s="95" t="s">
        <v>179</v>
      </c>
      <c r="Q22" s="95" t="s">
        <v>168</v>
      </c>
      <c r="R22" s="97" t="n">
        <v>0</v>
      </c>
      <c r="S22" s="98" t="s">
        <v>116</v>
      </c>
      <c r="T22" s="99"/>
      <c r="U22" s="99"/>
      <c r="V22" s="99"/>
      <c r="W22" s="99"/>
      <c r="X22" s="99"/>
      <c r="Y22" s="99"/>
    </row>
    <row r="23" customFormat="false" ht="13.8" hidden="false" customHeight="false" outlineLevel="0" collapsed="false">
      <c r="A23" s="88" t="s">
        <v>322</v>
      </c>
      <c r="B23" s="89"/>
      <c r="C23" s="90" t="s">
        <v>210</v>
      </c>
      <c r="D23" s="90"/>
      <c r="E23" s="90"/>
      <c r="F23" s="90"/>
      <c r="G23" s="90" t="s">
        <v>201</v>
      </c>
      <c r="H23" s="89" t="s">
        <v>158</v>
      </c>
      <c r="I23" s="89" t="s">
        <v>179</v>
      </c>
      <c r="J23" s="91" t="n">
        <v>120</v>
      </c>
      <c r="K23" s="89" t="s">
        <v>285</v>
      </c>
      <c r="L23" s="89" t="s">
        <v>115</v>
      </c>
      <c r="M23" s="89"/>
      <c r="N23" s="89"/>
      <c r="O23" s="89"/>
      <c r="P23" s="89" t="s">
        <v>195</v>
      </c>
      <c r="Q23" s="89" t="s">
        <v>168</v>
      </c>
      <c r="R23" s="91" t="n">
        <v>0</v>
      </c>
      <c r="S23" s="92" t="s">
        <v>116</v>
      </c>
      <c r="T23" s="93" t="s">
        <v>319</v>
      </c>
      <c r="U23" s="93"/>
      <c r="V23" s="93"/>
      <c r="W23" s="93"/>
      <c r="X23" s="93"/>
      <c r="Y23" s="93"/>
    </row>
    <row r="24" customFormat="false" ht="13.8" hidden="false" customHeight="false" outlineLevel="0" collapsed="false">
      <c r="A24" s="94" t="s">
        <v>323</v>
      </c>
      <c r="B24" s="95"/>
      <c r="C24" s="96" t="s">
        <v>210</v>
      </c>
      <c r="D24" s="96"/>
      <c r="E24" s="96"/>
      <c r="F24" s="96"/>
      <c r="G24" s="96" t="s">
        <v>201</v>
      </c>
      <c r="H24" s="95" t="s">
        <v>158</v>
      </c>
      <c r="I24" s="95" t="s">
        <v>179</v>
      </c>
      <c r="J24" s="97" t="n">
        <v>120</v>
      </c>
      <c r="K24" s="95" t="s">
        <v>283</v>
      </c>
      <c r="L24" s="95" t="s">
        <v>115</v>
      </c>
      <c r="M24" s="95"/>
      <c r="N24" s="95"/>
      <c r="O24" s="95"/>
      <c r="P24" s="95" t="s">
        <v>195</v>
      </c>
      <c r="Q24" s="95" t="s">
        <v>168</v>
      </c>
      <c r="R24" s="97" t="n">
        <v>0</v>
      </c>
      <c r="S24" s="98" t="s">
        <v>116</v>
      </c>
      <c r="T24" s="99" t="s">
        <v>319</v>
      </c>
      <c r="U24" s="99"/>
      <c r="V24" s="99"/>
      <c r="W24" s="99"/>
      <c r="X24" s="99"/>
      <c r="Y24" s="99"/>
    </row>
    <row r="25" customFormat="false" ht="13.8" hidden="false" customHeight="false" outlineLevel="0" collapsed="false">
      <c r="A25" s="88" t="s">
        <v>324</v>
      </c>
      <c r="B25" s="89"/>
      <c r="C25" s="90" t="s">
        <v>210</v>
      </c>
      <c r="D25" s="90"/>
      <c r="E25" s="90"/>
      <c r="F25" s="90"/>
      <c r="G25" s="90" t="s">
        <v>201</v>
      </c>
      <c r="H25" s="89" t="s">
        <v>158</v>
      </c>
      <c r="I25" s="89" t="s">
        <v>179</v>
      </c>
      <c r="J25" s="91" t="n">
        <v>120</v>
      </c>
      <c r="K25" s="89" t="s">
        <v>283</v>
      </c>
      <c r="L25" s="89" t="s">
        <v>115</v>
      </c>
      <c r="M25" s="89"/>
      <c r="N25" s="89"/>
      <c r="O25" s="89"/>
      <c r="P25" s="89" t="s">
        <v>195</v>
      </c>
      <c r="Q25" s="89" t="s">
        <v>168</v>
      </c>
      <c r="R25" s="91" t="n">
        <v>0</v>
      </c>
      <c r="S25" s="92" t="s">
        <v>116</v>
      </c>
      <c r="T25" s="93" t="s">
        <v>319</v>
      </c>
      <c r="U25" s="93"/>
      <c r="V25" s="93"/>
      <c r="W25" s="93"/>
      <c r="X25" s="93"/>
      <c r="Y25" s="93"/>
    </row>
    <row r="26" customFormat="false" ht="13.8" hidden="false" customHeight="false" outlineLevel="0" collapsed="false">
      <c r="A26" s="94" t="s">
        <v>325</v>
      </c>
      <c r="B26" s="95" t="s">
        <v>160</v>
      </c>
      <c r="C26" s="96" t="s">
        <v>195</v>
      </c>
      <c r="D26" s="96" t="n">
        <f aca="false">E26/3*2</f>
        <v>22</v>
      </c>
      <c r="E26" s="96" t="n">
        <f aca="false">48-15</f>
        <v>33</v>
      </c>
      <c r="F26" s="96" t="s">
        <v>183</v>
      </c>
      <c r="G26" s="96" t="s">
        <v>132</v>
      </c>
      <c r="H26" s="95" t="s">
        <v>222</v>
      </c>
      <c r="I26" s="95" t="s">
        <v>179</v>
      </c>
      <c r="J26" s="97" t="n">
        <v>50</v>
      </c>
      <c r="K26" s="95" t="s">
        <v>155</v>
      </c>
      <c r="L26" s="95" t="s">
        <v>115</v>
      </c>
      <c r="M26" s="95"/>
      <c r="N26" s="95"/>
      <c r="O26" s="95"/>
      <c r="P26" s="97" t="n">
        <v>6</v>
      </c>
      <c r="Q26" s="97" t="n">
        <v>60</v>
      </c>
      <c r="R26" s="97" t="n">
        <v>6</v>
      </c>
      <c r="S26" s="98" t="s">
        <v>261</v>
      </c>
      <c r="T26" s="99"/>
      <c r="U26" s="99"/>
      <c r="V26" s="99"/>
      <c r="W26" s="99"/>
      <c r="X26" s="99"/>
      <c r="Y26" s="99"/>
    </row>
    <row r="27" customFormat="false" ht="13.8" hidden="false" customHeight="false" outlineLevel="0" collapsed="false">
      <c r="A27" s="88" t="s">
        <v>326</v>
      </c>
      <c r="B27" s="89"/>
      <c r="C27" s="90" t="s">
        <v>312</v>
      </c>
      <c r="D27" s="90"/>
      <c r="E27" s="90"/>
      <c r="F27" s="90"/>
      <c r="G27" s="90" t="s">
        <v>179</v>
      </c>
      <c r="H27" s="89" t="s">
        <v>327</v>
      </c>
      <c r="I27" s="89" t="s">
        <v>148</v>
      </c>
      <c r="J27" s="91" t="n">
        <v>90</v>
      </c>
      <c r="K27" s="89" t="s">
        <v>125</v>
      </c>
      <c r="L27" s="89" t="s">
        <v>115</v>
      </c>
      <c r="M27" s="89"/>
      <c r="N27" s="89"/>
      <c r="O27" s="89"/>
      <c r="P27" s="89" t="s">
        <v>179</v>
      </c>
      <c r="Q27" s="89" t="s">
        <v>149</v>
      </c>
      <c r="R27" s="91" t="n">
        <v>0</v>
      </c>
      <c r="S27" s="92" t="s">
        <v>116</v>
      </c>
      <c r="T27" s="93"/>
      <c r="U27" s="93"/>
      <c r="V27" s="93"/>
      <c r="W27" s="93"/>
      <c r="X27" s="93"/>
      <c r="Y27" s="93"/>
    </row>
    <row r="28" customFormat="false" ht="13.8" hidden="false" customHeight="false" outlineLevel="0" collapsed="false">
      <c r="A28" s="94" t="s">
        <v>328</v>
      </c>
      <c r="B28" s="95"/>
      <c r="C28" s="96" t="s">
        <v>312</v>
      </c>
      <c r="D28" s="96"/>
      <c r="E28" s="96"/>
      <c r="F28" s="96"/>
      <c r="G28" s="96" t="s">
        <v>201</v>
      </c>
      <c r="H28" s="95" t="s">
        <v>327</v>
      </c>
      <c r="I28" s="95" t="s">
        <v>148</v>
      </c>
      <c r="J28" s="97" t="n">
        <v>125</v>
      </c>
      <c r="K28" s="95" t="s">
        <v>285</v>
      </c>
      <c r="L28" s="95" t="s">
        <v>115</v>
      </c>
      <c r="M28" s="95"/>
      <c r="N28" s="95"/>
      <c r="O28" s="95"/>
      <c r="P28" s="95" t="s">
        <v>195</v>
      </c>
      <c r="Q28" s="95" t="s">
        <v>168</v>
      </c>
      <c r="R28" s="97" t="n">
        <v>0</v>
      </c>
      <c r="S28" s="98" t="s">
        <v>116</v>
      </c>
      <c r="T28" s="99" t="s">
        <v>319</v>
      </c>
      <c r="U28" s="99"/>
      <c r="V28" s="99"/>
      <c r="W28" s="99"/>
      <c r="X28" s="99"/>
      <c r="Y28" s="99"/>
    </row>
    <row r="29" customFormat="false" ht="13.8" hidden="false" customHeight="false" outlineLevel="0" collapsed="false">
      <c r="A29" s="88" t="s">
        <v>178</v>
      </c>
      <c r="B29" s="89" t="s">
        <v>132</v>
      </c>
      <c r="C29" s="90" t="s">
        <v>329</v>
      </c>
      <c r="D29" s="90" t="s">
        <v>216</v>
      </c>
      <c r="E29" s="89" t="s">
        <v>290</v>
      </c>
      <c r="F29" s="90" t="s">
        <v>291</v>
      </c>
      <c r="G29" s="90" t="s">
        <v>148</v>
      </c>
      <c r="H29" s="89" t="s">
        <v>294</v>
      </c>
      <c r="I29" s="89" t="s">
        <v>132</v>
      </c>
      <c r="J29" s="91" t="n">
        <v>100</v>
      </c>
      <c r="K29" s="89" t="s">
        <v>125</v>
      </c>
      <c r="L29" s="89" t="s">
        <v>115</v>
      </c>
      <c r="M29" s="89"/>
      <c r="N29" s="89"/>
      <c r="O29" s="89"/>
      <c r="P29" s="89" t="s">
        <v>179</v>
      </c>
      <c r="Q29" s="89" t="s">
        <v>149</v>
      </c>
      <c r="R29" s="91" t="n">
        <v>6</v>
      </c>
      <c r="S29" s="92" t="s">
        <v>116</v>
      </c>
      <c r="T29" s="93"/>
      <c r="U29" s="93"/>
      <c r="V29" s="93"/>
      <c r="W29" s="93"/>
      <c r="X29" s="93"/>
      <c r="Y29" s="93"/>
    </row>
    <row r="30" customFormat="false" ht="13.8" hidden="false" customHeight="false" outlineLevel="0" collapsed="false">
      <c r="A30" s="94" t="s">
        <v>330</v>
      </c>
      <c r="B30" s="95"/>
      <c r="C30" s="96" t="s">
        <v>329</v>
      </c>
      <c r="D30" s="95"/>
      <c r="E30" s="95"/>
      <c r="F30" s="96"/>
      <c r="G30" s="96" t="s">
        <v>201</v>
      </c>
      <c r="H30" s="95" t="s">
        <v>294</v>
      </c>
      <c r="I30" s="95" t="s">
        <v>179</v>
      </c>
      <c r="J30" s="97" t="n">
        <v>120</v>
      </c>
      <c r="K30" s="95" t="s">
        <v>283</v>
      </c>
      <c r="L30" s="95" t="s">
        <v>115</v>
      </c>
      <c r="M30" s="95"/>
      <c r="N30" s="95"/>
      <c r="O30" s="95"/>
      <c r="P30" s="95" t="s">
        <v>195</v>
      </c>
      <c r="Q30" s="95" t="s">
        <v>168</v>
      </c>
      <c r="R30" s="97" t="n">
        <v>6</v>
      </c>
      <c r="S30" s="98" t="s">
        <v>116</v>
      </c>
      <c r="T30" s="99" t="s">
        <v>319</v>
      </c>
      <c r="U30" s="99"/>
      <c r="V30" s="99"/>
      <c r="W30" s="99"/>
      <c r="X30" s="99"/>
      <c r="Y30" s="99"/>
    </row>
    <row r="31" customFormat="false" ht="13.8" hidden="false" customHeight="false" outlineLevel="0" collapsed="false">
      <c r="A31" s="88" t="s">
        <v>331</v>
      </c>
      <c r="B31" s="89"/>
      <c r="C31" s="90" t="s">
        <v>329</v>
      </c>
      <c r="D31" s="89"/>
      <c r="E31" s="89"/>
      <c r="F31" s="90"/>
      <c r="G31" s="90" t="s">
        <v>201</v>
      </c>
      <c r="H31" s="89" t="s">
        <v>294</v>
      </c>
      <c r="I31" s="89" t="s">
        <v>179</v>
      </c>
      <c r="J31" s="91" t="n">
        <v>120</v>
      </c>
      <c r="K31" s="89" t="s">
        <v>285</v>
      </c>
      <c r="L31" s="89" t="s">
        <v>115</v>
      </c>
      <c r="M31" s="89"/>
      <c r="N31" s="89"/>
      <c r="O31" s="89"/>
      <c r="P31" s="89" t="s">
        <v>195</v>
      </c>
      <c r="Q31" s="89" t="s">
        <v>168</v>
      </c>
      <c r="R31" s="91" t="n">
        <v>6</v>
      </c>
      <c r="S31" s="92" t="s">
        <v>116</v>
      </c>
      <c r="T31" s="93" t="s">
        <v>319</v>
      </c>
      <c r="U31" s="93"/>
      <c r="V31" s="93"/>
      <c r="W31" s="93"/>
      <c r="X31" s="93"/>
      <c r="Y31" s="93"/>
    </row>
    <row r="32" customFormat="false" ht="13.8" hidden="false" customHeight="false" outlineLevel="0" collapsed="false">
      <c r="A32" s="94" t="s">
        <v>185</v>
      </c>
      <c r="B32" s="95"/>
      <c r="C32" s="96" t="s">
        <v>167</v>
      </c>
      <c r="D32" s="96"/>
      <c r="E32" s="96"/>
      <c r="F32" s="96"/>
      <c r="G32" s="96" t="s">
        <v>148</v>
      </c>
      <c r="H32" s="95" t="s">
        <v>149</v>
      </c>
      <c r="I32" s="95" t="s">
        <v>132</v>
      </c>
      <c r="J32" s="97" t="n">
        <v>100</v>
      </c>
      <c r="K32" s="95" t="s">
        <v>125</v>
      </c>
      <c r="L32" s="95" t="s">
        <v>115</v>
      </c>
      <c r="M32" s="95"/>
      <c r="N32" s="95"/>
      <c r="O32" s="95"/>
      <c r="P32" s="95" t="s">
        <v>179</v>
      </c>
      <c r="Q32" s="95" t="s">
        <v>149</v>
      </c>
      <c r="R32" s="97" t="n">
        <v>0</v>
      </c>
      <c r="S32" s="98" t="s">
        <v>116</v>
      </c>
      <c r="T32" s="99"/>
      <c r="U32" s="99"/>
      <c r="V32" s="99"/>
      <c r="W32" s="99"/>
      <c r="X32" s="99"/>
      <c r="Y32" s="99"/>
    </row>
    <row r="33" customFormat="false" ht="13.8" hidden="false" customHeight="false" outlineLevel="0" collapsed="false">
      <c r="A33" s="88" t="s">
        <v>332</v>
      </c>
      <c r="B33" s="89"/>
      <c r="C33" s="90" t="s">
        <v>167</v>
      </c>
      <c r="D33" s="90"/>
      <c r="E33" s="90"/>
      <c r="F33" s="90"/>
      <c r="G33" s="90" t="s">
        <v>201</v>
      </c>
      <c r="H33" s="89" t="s">
        <v>149</v>
      </c>
      <c r="I33" s="89" t="s">
        <v>148</v>
      </c>
      <c r="J33" s="91" t="n">
        <v>125</v>
      </c>
      <c r="K33" s="89" t="s">
        <v>283</v>
      </c>
      <c r="L33" s="89" t="s">
        <v>115</v>
      </c>
      <c r="M33" s="89"/>
      <c r="N33" s="89"/>
      <c r="O33" s="89"/>
      <c r="P33" s="89" t="s">
        <v>195</v>
      </c>
      <c r="Q33" s="89" t="s">
        <v>168</v>
      </c>
      <c r="R33" s="91" t="n">
        <v>0</v>
      </c>
      <c r="S33" s="92" t="s">
        <v>116</v>
      </c>
      <c r="T33" s="93" t="s">
        <v>319</v>
      </c>
      <c r="U33" s="93"/>
      <c r="V33" s="93"/>
      <c r="W33" s="93"/>
      <c r="X33" s="93"/>
      <c r="Y33" s="93"/>
    </row>
    <row r="34" customFormat="false" ht="13.8" hidden="false" customHeight="false" outlineLevel="0" collapsed="false">
      <c r="A34" s="100" t="s">
        <v>333</v>
      </c>
      <c r="B34" s="96" t="s">
        <v>148</v>
      </c>
      <c r="C34" s="96" t="s">
        <v>334</v>
      </c>
      <c r="D34" s="96" t="s">
        <v>132</v>
      </c>
      <c r="E34" s="96" t="s">
        <v>160</v>
      </c>
      <c r="F34" s="96" t="s">
        <v>153</v>
      </c>
      <c r="G34" s="96" t="s">
        <v>300</v>
      </c>
      <c r="H34" s="95" t="s">
        <v>158</v>
      </c>
      <c r="I34" s="95" t="s">
        <v>125</v>
      </c>
      <c r="J34" s="95" t="n">
        <v>0</v>
      </c>
      <c r="K34" s="95" t="s">
        <v>125</v>
      </c>
      <c r="L34" s="95" t="s">
        <v>115</v>
      </c>
      <c r="M34" s="95"/>
      <c r="N34" s="100" t="n">
        <v>6</v>
      </c>
      <c r="O34" s="96" t="s">
        <v>148</v>
      </c>
      <c r="P34" s="95" t="s">
        <v>285</v>
      </c>
      <c r="Q34" s="95" t="s">
        <v>114</v>
      </c>
      <c r="R34" s="97" t="n">
        <v>6</v>
      </c>
      <c r="S34" s="95" t="s">
        <v>261</v>
      </c>
      <c r="T34" s="99"/>
      <c r="U34" s="99"/>
      <c r="V34" s="99"/>
      <c r="W34" s="99"/>
    </row>
    <row r="35" customFormat="false" ht="13.8" hidden="false" customHeight="false" outlineLevel="0" collapsed="false">
      <c r="A35" s="101" t="s">
        <v>335</v>
      </c>
      <c r="B35" s="90"/>
      <c r="C35" s="90" t="s">
        <v>336</v>
      </c>
      <c r="D35" s="90"/>
      <c r="E35" s="90"/>
      <c r="F35" s="90"/>
      <c r="G35" s="90" t="s">
        <v>283</v>
      </c>
      <c r="H35" s="89" t="s">
        <v>222</v>
      </c>
      <c r="I35" s="89" t="s">
        <v>132</v>
      </c>
      <c r="J35" s="89" t="n">
        <v>20</v>
      </c>
      <c r="K35" s="89" t="s">
        <v>125</v>
      </c>
      <c r="L35" s="89" t="s">
        <v>115</v>
      </c>
      <c r="M35" s="89"/>
      <c r="N35" s="101"/>
      <c r="O35" s="90"/>
      <c r="P35" s="89" t="s">
        <v>125</v>
      </c>
      <c r="Q35" s="89" t="s">
        <v>309</v>
      </c>
      <c r="R35" s="91" t="n">
        <v>6</v>
      </c>
      <c r="S35" s="89" t="s">
        <v>261</v>
      </c>
      <c r="T35" s="93"/>
      <c r="U35" s="93"/>
      <c r="V35" s="93"/>
      <c r="W35" s="93"/>
    </row>
    <row r="36" customFormat="false" ht="13.85" hidden="false" customHeight="true" outlineLevel="0" collapsed="false">
      <c r="A36" s="100" t="s">
        <v>337</v>
      </c>
      <c r="B36" s="96"/>
      <c r="C36" s="96" t="s">
        <v>334</v>
      </c>
      <c r="D36" s="96"/>
      <c r="E36" s="96"/>
      <c r="F36" s="96"/>
      <c r="G36" s="96" t="s">
        <v>132</v>
      </c>
      <c r="H36" s="95" t="s">
        <v>284</v>
      </c>
      <c r="I36" s="95" t="s">
        <v>125</v>
      </c>
      <c r="J36" s="95" t="n">
        <v>40</v>
      </c>
      <c r="K36" s="95" t="s">
        <v>283</v>
      </c>
      <c r="L36" s="95" t="s">
        <v>115</v>
      </c>
      <c r="M36" s="95"/>
      <c r="N36" s="100"/>
      <c r="O36" s="96"/>
      <c r="P36" s="95" t="s">
        <v>179</v>
      </c>
      <c r="Q36" s="95" t="s">
        <v>303</v>
      </c>
      <c r="R36" s="97" t="n">
        <v>6</v>
      </c>
      <c r="S36" s="95" t="s">
        <v>116</v>
      </c>
      <c r="T36" s="102" t="s">
        <v>338</v>
      </c>
      <c r="U36" s="102"/>
      <c r="V36" s="102"/>
      <c r="W36" s="102"/>
    </row>
    <row r="37" customFormat="false" ht="13.8" hidden="false" customHeight="false" outlineLevel="0" collapsed="false">
      <c r="A37" s="101" t="s">
        <v>339</v>
      </c>
      <c r="B37" s="90"/>
      <c r="C37" s="90" t="s">
        <v>336</v>
      </c>
      <c r="D37" s="90"/>
      <c r="E37" s="90"/>
      <c r="F37" s="90"/>
      <c r="G37" s="91" t="n">
        <v>8</v>
      </c>
      <c r="H37" s="89" t="s">
        <v>211</v>
      </c>
      <c r="I37" s="89" t="s">
        <v>132</v>
      </c>
      <c r="J37" s="89" t="n">
        <v>70</v>
      </c>
      <c r="K37" s="89" t="s">
        <v>283</v>
      </c>
      <c r="L37" s="89" t="s">
        <v>115</v>
      </c>
      <c r="M37" s="89"/>
      <c r="N37" s="101"/>
      <c r="O37" s="90"/>
      <c r="P37" s="89" t="s">
        <v>195</v>
      </c>
      <c r="Q37" s="89" t="s">
        <v>340</v>
      </c>
      <c r="R37" s="91" t="n">
        <v>0</v>
      </c>
      <c r="S37" s="89" t="s">
        <v>116</v>
      </c>
      <c r="T37" s="93" t="s">
        <v>341</v>
      </c>
      <c r="U37" s="93"/>
      <c r="V37" s="93"/>
      <c r="W37" s="93"/>
    </row>
    <row r="38" customFormat="false" ht="13.8" hidden="false" customHeight="false" outlineLevel="0" collapsed="false">
      <c r="A38" s="97" t="s">
        <v>342</v>
      </c>
      <c r="B38" s="96" t="s">
        <v>125</v>
      </c>
      <c r="C38" s="96" t="s">
        <v>315</v>
      </c>
      <c r="D38" s="96" t="n">
        <f aca="false">E38/3*2</f>
        <v>14</v>
      </c>
      <c r="E38" s="96" t="s">
        <v>343</v>
      </c>
      <c r="F38" s="96" t="s">
        <v>273</v>
      </c>
      <c r="G38" s="96" t="s">
        <v>283</v>
      </c>
      <c r="H38" s="95" t="s">
        <v>344</v>
      </c>
      <c r="I38" s="95" t="s">
        <v>283</v>
      </c>
      <c r="J38" s="95" t="n">
        <v>10</v>
      </c>
      <c r="K38" s="95" t="s">
        <v>345</v>
      </c>
      <c r="L38" s="95" t="s">
        <v>115</v>
      </c>
      <c r="M38" s="95"/>
      <c r="N38" s="100" t="n">
        <v>8</v>
      </c>
      <c r="O38" s="100" t="n">
        <v>12</v>
      </c>
      <c r="P38" s="95" t="s">
        <v>155</v>
      </c>
      <c r="Q38" s="95" t="s">
        <v>146</v>
      </c>
      <c r="R38" s="97" t="n">
        <v>0</v>
      </c>
      <c r="S38" s="95" t="s">
        <v>116</v>
      </c>
      <c r="T38" s="99"/>
      <c r="U38" s="99"/>
      <c r="V38" s="99"/>
      <c r="W38" s="99"/>
    </row>
    <row r="39" customFormat="false" ht="13.8" hidden="false" customHeight="false" outlineLevel="0" collapsed="false">
      <c r="A39" s="91" t="s">
        <v>346</v>
      </c>
      <c r="B39" s="90"/>
      <c r="C39" s="90" t="s">
        <v>315</v>
      </c>
      <c r="D39" s="90"/>
      <c r="E39" s="90"/>
      <c r="F39" s="90"/>
      <c r="G39" s="90" t="s">
        <v>132</v>
      </c>
      <c r="H39" s="89" t="s">
        <v>128</v>
      </c>
      <c r="I39" s="89" t="s">
        <v>125</v>
      </c>
      <c r="J39" s="89" t="n">
        <v>80</v>
      </c>
      <c r="K39" s="89" t="s">
        <v>283</v>
      </c>
      <c r="L39" s="89" t="s">
        <v>115</v>
      </c>
      <c r="M39" s="89"/>
      <c r="N39" s="90"/>
      <c r="O39" s="90"/>
      <c r="P39" s="89" t="s">
        <v>146</v>
      </c>
      <c r="Q39" s="89" t="s">
        <v>168</v>
      </c>
      <c r="R39" s="91" t="n">
        <v>0</v>
      </c>
      <c r="S39" s="89" t="s">
        <v>116</v>
      </c>
      <c r="T39" s="93" t="s">
        <v>295</v>
      </c>
      <c r="U39" s="93"/>
      <c r="V39" s="93"/>
      <c r="W39" s="93"/>
    </row>
    <row r="40" customFormat="false" ht="13.8" hidden="false" customHeight="false" outlineLevel="0" collapsed="false">
      <c r="A40" s="100" t="s">
        <v>347</v>
      </c>
      <c r="B40" s="96"/>
      <c r="C40" s="96" t="s">
        <v>348</v>
      </c>
      <c r="D40" s="96"/>
      <c r="E40" s="96"/>
      <c r="F40" s="96"/>
      <c r="G40" s="96" t="s">
        <v>285</v>
      </c>
      <c r="H40" s="95" t="s">
        <v>284</v>
      </c>
      <c r="I40" s="95" t="s">
        <v>125</v>
      </c>
      <c r="J40" s="95" t="n">
        <v>35</v>
      </c>
      <c r="K40" s="95" t="s">
        <v>125</v>
      </c>
      <c r="L40" s="95" t="s">
        <v>115</v>
      </c>
      <c r="M40" s="95"/>
      <c r="N40" s="96"/>
      <c r="O40" s="96"/>
      <c r="P40" s="95" t="s">
        <v>155</v>
      </c>
      <c r="Q40" s="95" t="s">
        <v>309</v>
      </c>
      <c r="R40" s="97" t="n">
        <v>0</v>
      </c>
      <c r="S40" s="95" t="s">
        <v>116</v>
      </c>
      <c r="T40" s="99"/>
      <c r="U40" s="99"/>
      <c r="V40" s="99"/>
      <c r="W40" s="99"/>
    </row>
    <row r="41" customFormat="false" ht="13.8" hidden="false" customHeight="false" outlineLevel="0" collapsed="false">
      <c r="A41" s="101" t="s">
        <v>349</v>
      </c>
      <c r="B41" s="90"/>
      <c r="C41" s="90" t="s">
        <v>348</v>
      </c>
      <c r="D41" s="90"/>
      <c r="E41" s="90"/>
      <c r="F41" s="90"/>
      <c r="G41" s="90" t="s">
        <v>285</v>
      </c>
      <c r="H41" s="89" t="s">
        <v>222</v>
      </c>
      <c r="I41" s="89" t="s">
        <v>125</v>
      </c>
      <c r="J41" s="89" t="s">
        <v>128</v>
      </c>
      <c r="K41" s="89" t="s">
        <v>155</v>
      </c>
      <c r="L41" s="89" t="s">
        <v>115</v>
      </c>
      <c r="M41" s="89"/>
      <c r="N41" s="90"/>
      <c r="O41" s="90"/>
      <c r="P41" s="89" t="s">
        <v>155</v>
      </c>
      <c r="Q41" s="89" t="s">
        <v>309</v>
      </c>
      <c r="R41" s="91" t="n">
        <v>0</v>
      </c>
      <c r="S41" s="89" t="s">
        <v>116</v>
      </c>
      <c r="T41" s="93"/>
      <c r="U41" s="93"/>
      <c r="V41" s="93"/>
      <c r="W41" s="93"/>
    </row>
    <row r="42" customFormat="false" ht="13.8" hidden="false" customHeight="false" outlineLevel="0" collapsed="false">
      <c r="A42" s="100" t="s">
        <v>350</v>
      </c>
      <c r="B42" s="96"/>
      <c r="C42" s="96" t="s">
        <v>348</v>
      </c>
      <c r="D42" s="96"/>
      <c r="E42" s="96"/>
      <c r="F42" s="96"/>
      <c r="G42" s="96" t="s">
        <v>132</v>
      </c>
      <c r="H42" s="95" t="s">
        <v>128</v>
      </c>
      <c r="I42" s="95" t="s">
        <v>125</v>
      </c>
      <c r="J42" s="95" t="n">
        <v>80</v>
      </c>
      <c r="K42" s="95" t="s">
        <v>283</v>
      </c>
      <c r="L42" s="95" t="s">
        <v>115</v>
      </c>
      <c r="M42" s="95"/>
      <c r="N42" s="96"/>
      <c r="O42" s="96"/>
      <c r="P42" s="95" t="s">
        <v>146</v>
      </c>
      <c r="Q42" s="95" t="s">
        <v>168</v>
      </c>
      <c r="R42" s="97" t="n">
        <v>0</v>
      </c>
      <c r="S42" s="95" t="s">
        <v>116</v>
      </c>
      <c r="T42" s="99" t="s">
        <v>295</v>
      </c>
      <c r="U42" s="99"/>
      <c r="V42" s="99"/>
      <c r="W42" s="99"/>
    </row>
    <row r="43" customFormat="false" ht="13.8" hidden="false" customHeight="false" outlineLevel="0" collapsed="false">
      <c r="A43" s="101" t="s">
        <v>351</v>
      </c>
      <c r="B43" s="90" t="s">
        <v>179</v>
      </c>
      <c r="C43" s="90" t="s">
        <v>200</v>
      </c>
      <c r="D43" s="90" t="s">
        <v>170</v>
      </c>
      <c r="E43" s="90" t="n">
        <f aca="false">34-11</f>
        <v>23</v>
      </c>
      <c r="F43" s="90" t="s">
        <v>352</v>
      </c>
      <c r="G43" s="90" t="s">
        <v>155</v>
      </c>
      <c r="H43" s="89" t="s">
        <v>284</v>
      </c>
      <c r="I43" s="89" t="s">
        <v>125</v>
      </c>
      <c r="J43" s="89" t="n">
        <v>30</v>
      </c>
      <c r="K43" s="89" t="s">
        <v>125</v>
      </c>
      <c r="L43" s="89" t="s">
        <v>115</v>
      </c>
      <c r="M43" s="89"/>
      <c r="N43" s="90" t="s">
        <v>179</v>
      </c>
      <c r="O43" s="90" t="s">
        <v>195</v>
      </c>
      <c r="P43" s="89" t="s">
        <v>125</v>
      </c>
      <c r="Q43" s="89" t="s">
        <v>309</v>
      </c>
      <c r="R43" s="91" t="n">
        <v>6</v>
      </c>
      <c r="S43" s="89" t="s">
        <v>116</v>
      </c>
      <c r="T43" s="93"/>
      <c r="U43" s="93"/>
      <c r="V43" s="93"/>
      <c r="W43" s="93"/>
    </row>
    <row r="44" customFormat="false" ht="13.8" hidden="false" customHeight="false" outlineLevel="0" collapsed="false">
      <c r="A44" s="100" t="s">
        <v>353</v>
      </c>
      <c r="B44" s="96"/>
      <c r="C44" s="96" t="s">
        <v>200</v>
      </c>
      <c r="D44" s="96"/>
      <c r="E44" s="96"/>
      <c r="F44" s="96"/>
      <c r="G44" s="96" t="s">
        <v>179</v>
      </c>
      <c r="H44" s="95" t="s">
        <v>177</v>
      </c>
      <c r="I44" s="95" t="s">
        <v>179</v>
      </c>
      <c r="J44" s="95" t="n">
        <v>80</v>
      </c>
      <c r="K44" s="95" t="s">
        <v>283</v>
      </c>
      <c r="L44" s="95" t="s">
        <v>115</v>
      </c>
      <c r="M44" s="95"/>
      <c r="N44" s="96"/>
      <c r="O44" s="96"/>
      <c r="P44" s="95" t="s">
        <v>146</v>
      </c>
      <c r="Q44" s="95" t="s">
        <v>168</v>
      </c>
      <c r="R44" s="97" t="n">
        <v>0</v>
      </c>
      <c r="S44" s="95" t="s">
        <v>116</v>
      </c>
      <c r="T44" s="99" t="s">
        <v>295</v>
      </c>
      <c r="U44" s="99"/>
      <c r="V44" s="99"/>
      <c r="W44" s="99"/>
    </row>
    <row r="45" customFormat="false" ht="13.8" hidden="false" customHeight="false" outlineLevel="0" collapsed="false">
      <c r="A45" s="101" t="s">
        <v>354</v>
      </c>
      <c r="B45" s="90" t="s">
        <v>170</v>
      </c>
      <c r="C45" s="90" t="s">
        <v>355</v>
      </c>
      <c r="D45" s="90" t="s">
        <v>170</v>
      </c>
      <c r="E45" s="90" t="n">
        <f aca="false">43-19-1</f>
        <v>23</v>
      </c>
      <c r="F45" s="90" t="s">
        <v>127</v>
      </c>
      <c r="G45" s="90" t="s">
        <v>125</v>
      </c>
      <c r="H45" s="89" t="s">
        <v>168</v>
      </c>
      <c r="I45" s="89" t="s">
        <v>132</v>
      </c>
      <c r="J45" s="89" t="n">
        <v>45</v>
      </c>
      <c r="K45" s="89" t="s">
        <v>125</v>
      </c>
      <c r="L45" s="89" t="s">
        <v>115</v>
      </c>
      <c r="M45" s="89"/>
      <c r="N45" s="90" t="s">
        <v>179</v>
      </c>
      <c r="O45" s="90" t="s">
        <v>195</v>
      </c>
      <c r="P45" s="89" t="s">
        <v>125</v>
      </c>
      <c r="Q45" s="89" t="s">
        <v>303</v>
      </c>
      <c r="R45" s="91" t="n">
        <v>6</v>
      </c>
      <c r="S45" s="89" t="s">
        <v>116</v>
      </c>
      <c r="T45" s="93"/>
      <c r="U45" s="93"/>
      <c r="V45" s="93"/>
      <c r="W45" s="93"/>
    </row>
    <row r="46" customFormat="false" ht="13.8" hidden="false" customHeight="false" outlineLevel="0" collapsed="false">
      <c r="A46" s="100" t="s">
        <v>356</v>
      </c>
      <c r="B46" s="96"/>
      <c r="C46" s="96" t="s">
        <v>355</v>
      </c>
      <c r="D46" s="96"/>
      <c r="E46" s="96"/>
      <c r="F46" s="96"/>
      <c r="G46" s="96" t="s">
        <v>155</v>
      </c>
      <c r="H46" s="95" t="s">
        <v>149</v>
      </c>
      <c r="I46" s="95" t="s">
        <v>125</v>
      </c>
      <c r="J46" s="95" t="s">
        <v>135</v>
      </c>
      <c r="K46" s="95" t="s">
        <v>155</v>
      </c>
      <c r="L46" s="95" t="s">
        <v>115</v>
      </c>
      <c r="M46" s="95"/>
      <c r="N46" s="96"/>
      <c r="O46" s="96"/>
      <c r="P46" s="95" t="s">
        <v>155</v>
      </c>
      <c r="Q46" s="95" t="s">
        <v>142</v>
      </c>
      <c r="R46" s="97" t="n">
        <v>6</v>
      </c>
      <c r="S46" s="95" t="s">
        <v>116</v>
      </c>
      <c r="T46" s="99"/>
      <c r="U46" s="99"/>
      <c r="V46" s="99"/>
      <c r="W46" s="99"/>
    </row>
    <row r="47" customFormat="false" ht="13.8" hidden="false" customHeight="false" outlineLevel="0" collapsed="false">
      <c r="A47" s="91" t="s">
        <v>357</v>
      </c>
      <c r="B47" s="90"/>
      <c r="C47" s="90" t="s">
        <v>355</v>
      </c>
      <c r="D47" s="90"/>
      <c r="E47" s="90"/>
      <c r="F47" s="90"/>
      <c r="G47" s="90" t="s">
        <v>146</v>
      </c>
      <c r="H47" s="89" t="s">
        <v>327</v>
      </c>
      <c r="I47" s="89" t="s">
        <v>148</v>
      </c>
      <c r="J47" s="89" t="n">
        <v>70</v>
      </c>
      <c r="K47" s="89" t="s">
        <v>283</v>
      </c>
      <c r="L47" s="89" t="s">
        <v>115</v>
      </c>
      <c r="M47" s="89"/>
      <c r="N47" s="90"/>
      <c r="O47" s="90"/>
      <c r="P47" s="89" t="s">
        <v>195</v>
      </c>
      <c r="Q47" s="89" t="s">
        <v>168</v>
      </c>
      <c r="R47" s="91" t="n">
        <v>6</v>
      </c>
      <c r="S47" s="89" t="s">
        <v>116</v>
      </c>
      <c r="T47" s="93" t="s">
        <v>319</v>
      </c>
      <c r="U47" s="93"/>
      <c r="V47" s="93"/>
      <c r="W47" s="93"/>
    </row>
    <row r="48" customFormat="false" ht="13.8" hidden="false" customHeight="false" outlineLevel="0" collapsed="false">
      <c r="A48" s="100" t="s">
        <v>358</v>
      </c>
      <c r="B48" s="96" t="s">
        <v>170</v>
      </c>
      <c r="C48" s="96" t="s">
        <v>359</v>
      </c>
      <c r="D48" s="96" t="n">
        <f aca="false">E48/3*2</f>
        <v>18</v>
      </c>
      <c r="E48" s="96" t="n">
        <f aca="false">49-21-1</f>
        <v>27</v>
      </c>
      <c r="F48" s="96" t="s">
        <v>196</v>
      </c>
      <c r="G48" s="96" t="s">
        <v>132</v>
      </c>
      <c r="H48" s="95" t="s">
        <v>294</v>
      </c>
      <c r="I48" s="95" t="s">
        <v>125</v>
      </c>
      <c r="J48" s="95" t="n">
        <v>45</v>
      </c>
      <c r="K48" s="95" t="s">
        <v>125</v>
      </c>
      <c r="L48" s="95" t="s">
        <v>115</v>
      </c>
      <c r="M48" s="95"/>
      <c r="N48" s="96" t="s">
        <v>146</v>
      </c>
      <c r="O48" s="96" t="s">
        <v>170</v>
      </c>
      <c r="P48" s="95" t="s">
        <v>125</v>
      </c>
      <c r="Q48" s="95" t="s">
        <v>303</v>
      </c>
      <c r="R48" s="97" t="n">
        <v>0</v>
      </c>
      <c r="S48" s="95" t="s">
        <v>116</v>
      </c>
      <c r="T48" s="99"/>
      <c r="U48" s="99"/>
      <c r="V48" s="99"/>
      <c r="W48" s="99"/>
    </row>
    <row r="49" customFormat="false" ht="13.8" hidden="false" customHeight="false" outlineLevel="0" collapsed="false">
      <c r="A49" s="101" t="s">
        <v>360</v>
      </c>
      <c r="B49" s="90"/>
      <c r="C49" s="90" t="s">
        <v>359</v>
      </c>
      <c r="D49" s="90"/>
      <c r="E49" s="90"/>
      <c r="F49" s="90"/>
      <c r="G49" s="90" t="s">
        <v>195</v>
      </c>
      <c r="H49" s="89" t="s">
        <v>361</v>
      </c>
      <c r="I49" s="89" t="s">
        <v>155</v>
      </c>
      <c r="J49" s="89" t="n">
        <v>70</v>
      </c>
      <c r="K49" s="89" t="s">
        <v>283</v>
      </c>
      <c r="L49" s="89" t="s">
        <v>115</v>
      </c>
      <c r="M49" s="89"/>
      <c r="N49" s="90"/>
      <c r="O49" s="90"/>
      <c r="P49" s="89" t="s">
        <v>195</v>
      </c>
      <c r="Q49" s="89" t="s">
        <v>168</v>
      </c>
      <c r="R49" s="91" t="n">
        <v>0</v>
      </c>
      <c r="S49" s="89" t="s">
        <v>116</v>
      </c>
      <c r="T49" s="93" t="s">
        <v>319</v>
      </c>
      <c r="U49" s="93"/>
      <c r="V49" s="93"/>
      <c r="W49" s="93"/>
    </row>
    <row r="50" customFormat="false" ht="13.8" hidden="false" customHeight="false" outlineLevel="0" collapsed="false">
      <c r="A50" s="100" t="s">
        <v>362</v>
      </c>
      <c r="B50" s="96"/>
      <c r="C50" s="96" t="s">
        <v>363</v>
      </c>
      <c r="D50" s="96"/>
      <c r="E50" s="96"/>
      <c r="F50" s="96"/>
      <c r="G50" s="96" t="s">
        <v>155</v>
      </c>
      <c r="H50" s="95" t="s">
        <v>284</v>
      </c>
      <c r="I50" s="95" t="s">
        <v>155</v>
      </c>
      <c r="J50" s="95" t="n">
        <v>35</v>
      </c>
      <c r="K50" s="95" t="s">
        <v>125</v>
      </c>
      <c r="L50" s="95" t="s">
        <v>115</v>
      </c>
      <c r="M50" s="95"/>
      <c r="N50" s="96"/>
      <c r="O50" s="96"/>
      <c r="P50" s="95" t="s">
        <v>155</v>
      </c>
      <c r="Q50" s="95" t="s">
        <v>303</v>
      </c>
      <c r="R50" s="97" t="n">
        <v>0</v>
      </c>
      <c r="S50" s="95" t="s">
        <v>116</v>
      </c>
      <c r="T50" s="99"/>
      <c r="U50" s="99"/>
      <c r="V50" s="99"/>
      <c r="W50" s="99"/>
    </row>
    <row r="51" customFormat="false" ht="13.8" hidden="false" customHeight="false" outlineLevel="0" collapsed="false">
      <c r="A51" s="101" t="s">
        <v>364</v>
      </c>
      <c r="B51" s="90"/>
      <c r="C51" s="90" t="s">
        <v>363</v>
      </c>
      <c r="D51" s="90"/>
      <c r="E51" s="90"/>
      <c r="F51" s="90"/>
      <c r="G51" s="90" t="s">
        <v>195</v>
      </c>
      <c r="H51" s="89" t="s">
        <v>361</v>
      </c>
      <c r="I51" s="89" t="s">
        <v>155</v>
      </c>
      <c r="J51" s="89" t="n">
        <v>60</v>
      </c>
      <c r="K51" s="89" t="s">
        <v>283</v>
      </c>
      <c r="L51" s="89" t="s">
        <v>115</v>
      </c>
      <c r="M51" s="89"/>
      <c r="N51" s="90"/>
      <c r="O51" s="90"/>
      <c r="P51" s="89" t="s">
        <v>195</v>
      </c>
      <c r="Q51" s="89" t="s">
        <v>168</v>
      </c>
      <c r="R51" s="91" t="n">
        <v>0</v>
      </c>
      <c r="S51" s="89" t="s">
        <v>116</v>
      </c>
      <c r="T51" s="93" t="s">
        <v>319</v>
      </c>
      <c r="U51" s="93"/>
      <c r="V51" s="93"/>
      <c r="W51" s="93"/>
    </row>
    <row r="52" customFormat="false" ht="39.15" hidden="false" customHeight="true" outlineLevel="0" collapsed="false">
      <c r="A52" s="103" t="s">
        <v>365</v>
      </c>
      <c r="B52" s="89" t="s">
        <v>179</v>
      </c>
      <c r="C52" s="104" t="n">
        <v>42989</v>
      </c>
      <c r="D52" s="89" t="n">
        <f aca="false">36-12</f>
        <v>24</v>
      </c>
      <c r="E52" s="89"/>
      <c r="F52" s="89" t="s">
        <v>247</v>
      </c>
      <c r="G52" s="89" t="s">
        <v>298</v>
      </c>
      <c r="H52" s="89" t="s">
        <v>327</v>
      </c>
      <c r="I52" s="89" t="s">
        <v>285</v>
      </c>
      <c r="J52" s="89" t="n">
        <v>0</v>
      </c>
      <c r="K52" s="89" t="s">
        <v>300</v>
      </c>
      <c r="L52" s="89" t="s">
        <v>115</v>
      </c>
      <c r="P52" s="89" t="s">
        <v>179</v>
      </c>
      <c r="Q52" s="89" t="s">
        <v>114</v>
      </c>
      <c r="R52" s="91" t="n">
        <v>0</v>
      </c>
      <c r="S52" s="92" t="s">
        <v>116</v>
      </c>
      <c r="T52" s="105" t="s">
        <v>366</v>
      </c>
      <c r="U52" s="105"/>
      <c r="V52" s="105"/>
      <c r="W52" s="105"/>
      <c r="X52" s="105"/>
      <c r="Y52" s="105"/>
    </row>
    <row r="53" customFormat="false" ht="26.5" hidden="false" customHeight="true" outlineLevel="0" collapsed="false">
      <c r="A53" s="106" t="s">
        <v>367</v>
      </c>
      <c r="B53" s="95" t="s">
        <v>148</v>
      </c>
      <c r="C53" s="94" t="s">
        <v>368</v>
      </c>
      <c r="D53" s="95" t="n">
        <f aca="false">52-40</f>
        <v>12</v>
      </c>
      <c r="E53" s="95"/>
      <c r="F53" s="95" t="s">
        <v>369</v>
      </c>
      <c r="G53" s="95" t="s">
        <v>283</v>
      </c>
      <c r="H53" s="95" t="s">
        <v>149</v>
      </c>
      <c r="I53" s="95" t="s">
        <v>132</v>
      </c>
      <c r="J53" s="95" t="n">
        <v>25</v>
      </c>
      <c r="K53" s="95" t="s">
        <v>300</v>
      </c>
      <c r="L53" s="95" t="s">
        <v>370</v>
      </c>
      <c r="P53" s="95" t="s">
        <v>179</v>
      </c>
      <c r="Q53" s="95" t="s">
        <v>114</v>
      </c>
      <c r="R53" s="97" t="n">
        <v>0</v>
      </c>
      <c r="S53" s="98" t="s">
        <v>116</v>
      </c>
      <c r="T53" s="102" t="s">
        <v>371</v>
      </c>
      <c r="U53" s="102"/>
      <c r="V53" s="102"/>
      <c r="W53" s="102"/>
      <c r="X53" s="102"/>
      <c r="Y53" s="102"/>
    </row>
    <row r="54" customFormat="false" ht="26.5" hidden="false" customHeight="true" outlineLevel="0" collapsed="false">
      <c r="A54" s="103" t="s">
        <v>372</v>
      </c>
      <c r="B54" s="89" t="s">
        <v>148</v>
      </c>
      <c r="C54" s="88" t="s">
        <v>368</v>
      </c>
      <c r="D54" s="89" t="n">
        <f aca="false">72-60</f>
        <v>12</v>
      </c>
      <c r="E54" s="89"/>
      <c r="F54" s="89" t="s">
        <v>369</v>
      </c>
      <c r="G54" s="89" t="s">
        <v>283</v>
      </c>
      <c r="H54" s="89" t="s">
        <v>294</v>
      </c>
      <c r="I54" s="89" t="s">
        <v>132</v>
      </c>
      <c r="J54" s="89" t="n">
        <v>25</v>
      </c>
      <c r="K54" s="89" t="s">
        <v>300</v>
      </c>
      <c r="L54" s="89" t="s">
        <v>370</v>
      </c>
      <c r="P54" s="89" t="s">
        <v>179</v>
      </c>
      <c r="Q54" s="89" t="s">
        <v>114</v>
      </c>
      <c r="R54" s="91" t="n">
        <v>0</v>
      </c>
      <c r="S54" s="92" t="s">
        <v>116</v>
      </c>
      <c r="T54" s="105" t="s">
        <v>371</v>
      </c>
      <c r="U54" s="105"/>
      <c r="V54" s="105"/>
      <c r="W54" s="105"/>
      <c r="X54" s="105"/>
      <c r="Y54" s="105"/>
    </row>
    <row r="55" customFormat="false" ht="64.45" hidden="false" customHeight="true" outlineLevel="0" collapsed="false">
      <c r="A55" s="106" t="s">
        <v>373</v>
      </c>
      <c r="B55" s="95" t="s">
        <v>163</v>
      </c>
      <c r="C55" s="107" t="s">
        <v>374</v>
      </c>
      <c r="D55" s="107" t="s">
        <v>375</v>
      </c>
      <c r="E55" s="107"/>
      <c r="F55" s="107" t="s">
        <v>376</v>
      </c>
      <c r="G55" s="95" t="s">
        <v>179</v>
      </c>
      <c r="H55" s="95" t="s">
        <v>327</v>
      </c>
      <c r="I55" s="95" t="s">
        <v>179</v>
      </c>
      <c r="J55" s="95" t="n">
        <v>80</v>
      </c>
      <c r="K55" s="95" t="s">
        <v>283</v>
      </c>
      <c r="L55" s="95" t="s">
        <v>115</v>
      </c>
      <c r="P55" s="95" t="s">
        <v>146</v>
      </c>
      <c r="Q55" s="95" t="s">
        <v>168</v>
      </c>
      <c r="R55" s="97" t="n">
        <v>6</v>
      </c>
      <c r="S55" s="98" t="s">
        <v>116</v>
      </c>
      <c r="T55" s="102" t="s">
        <v>377</v>
      </c>
      <c r="U55" s="102"/>
      <c r="V55" s="102"/>
      <c r="W55" s="102"/>
      <c r="X55" s="102"/>
      <c r="Y55" s="102"/>
    </row>
    <row r="56" customFormat="false" ht="51.8" hidden="false" customHeight="true" outlineLevel="0" collapsed="false">
      <c r="A56" s="103" t="s">
        <v>378</v>
      </c>
      <c r="B56" s="89"/>
      <c r="C56" s="108" t="s">
        <v>374</v>
      </c>
      <c r="D56" s="108"/>
      <c r="E56" s="108"/>
      <c r="F56" s="108"/>
      <c r="G56" s="89" t="s">
        <v>201</v>
      </c>
      <c r="H56" s="89" t="s">
        <v>327</v>
      </c>
      <c r="I56" s="89" t="s">
        <v>148</v>
      </c>
      <c r="J56" s="89" t="n">
        <v>115</v>
      </c>
      <c r="K56" s="89" t="s">
        <v>125</v>
      </c>
      <c r="L56" s="89" t="s">
        <v>115</v>
      </c>
      <c r="P56" s="89" t="s">
        <v>216</v>
      </c>
      <c r="Q56" s="89" t="s">
        <v>168</v>
      </c>
      <c r="R56" s="91" t="n">
        <v>6</v>
      </c>
      <c r="S56" s="92" t="s">
        <v>116</v>
      </c>
      <c r="T56" s="105" t="s">
        <v>379</v>
      </c>
      <c r="U56" s="105"/>
      <c r="V56" s="105"/>
      <c r="W56" s="105"/>
      <c r="X56" s="105"/>
      <c r="Y56" s="105"/>
    </row>
    <row r="57" customFormat="false" ht="19.5" hidden="false" customHeight="true" outlineLevel="0" collapsed="false">
      <c r="A57" s="106" t="s">
        <v>257</v>
      </c>
      <c r="B57" s="95" t="s">
        <v>170</v>
      </c>
      <c r="C57" s="96" t="s">
        <v>380</v>
      </c>
      <c r="D57" s="107" t="s">
        <v>182</v>
      </c>
      <c r="E57" s="107" t="s">
        <v>182</v>
      </c>
      <c r="F57" s="107" t="s">
        <v>381</v>
      </c>
      <c r="G57" s="95" t="s">
        <v>300</v>
      </c>
      <c r="H57" s="95" t="s">
        <v>149</v>
      </c>
      <c r="I57" s="95" t="s">
        <v>132</v>
      </c>
      <c r="J57" s="95" t="n">
        <v>0</v>
      </c>
      <c r="K57" s="95" t="s">
        <v>300</v>
      </c>
      <c r="L57" s="95" t="s">
        <v>115</v>
      </c>
      <c r="P57" s="95" t="s">
        <v>125</v>
      </c>
      <c r="Q57" s="95" t="s">
        <v>114</v>
      </c>
      <c r="R57" s="97" t="n">
        <v>0</v>
      </c>
      <c r="S57" s="98" t="s">
        <v>116</v>
      </c>
      <c r="T57" s="109" t="s">
        <v>382</v>
      </c>
      <c r="U57" s="109"/>
      <c r="V57" s="109"/>
      <c r="W57" s="109"/>
      <c r="X57" s="109"/>
      <c r="Y57" s="109"/>
    </row>
    <row r="58" customFormat="false" ht="18.75" hidden="false" customHeight="true" outlineLevel="0" collapsed="false">
      <c r="A58" s="103" t="s">
        <v>263</v>
      </c>
      <c r="B58" s="89"/>
      <c r="C58" s="90" t="s">
        <v>336</v>
      </c>
      <c r="D58" s="89"/>
      <c r="E58" s="89"/>
      <c r="F58" s="89"/>
      <c r="G58" s="89" t="s">
        <v>300</v>
      </c>
      <c r="H58" s="89" t="s">
        <v>149</v>
      </c>
      <c r="I58" s="89" t="s">
        <v>148</v>
      </c>
      <c r="J58" s="89" t="n">
        <v>0</v>
      </c>
      <c r="K58" s="89" t="s">
        <v>300</v>
      </c>
      <c r="L58" s="89" t="s">
        <v>115</v>
      </c>
      <c r="P58" s="89" t="s">
        <v>125</v>
      </c>
      <c r="Q58" s="89" t="s">
        <v>114</v>
      </c>
      <c r="R58" s="91" t="n">
        <v>0</v>
      </c>
      <c r="S58" s="92" t="s">
        <v>116</v>
      </c>
      <c r="T58" s="110" t="s">
        <v>382</v>
      </c>
      <c r="U58" s="110"/>
      <c r="V58" s="110"/>
      <c r="W58" s="110"/>
      <c r="X58" s="110"/>
      <c r="Y58" s="110"/>
    </row>
    <row r="59" customFormat="false" ht="13.85" hidden="false" customHeight="true" outlineLevel="0" collapsed="false">
      <c r="A59" s="106" t="s">
        <v>383</v>
      </c>
      <c r="B59" s="95"/>
      <c r="C59" s="96" t="s">
        <v>384</v>
      </c>
      <c r="D59" s="95"/>
      <c r="E59" s="95"/>
      <c r="F59" s="95"/>
      <c r="G59" s="95" t="s">
        <v>300</v>
      </c>
      <c r="H59" s="95" t="s">
        <v>149</v>
      </c>
      <c r="I59" s="95" t="s">
        <v>148</v>
      </c>
      <c r="J59" s="95" t="n">
        <v>0</v>
      </c>
      <c r="K59" s="95" t="s">
        <v>300</v>
      </c>
      <c r="L59" s="95" t="s">
        <v>115</v>
      </c>
      <c r="P59" s="95" t="s">
        <v>125</v>
      </c>
      <c r="Q59" s="95" t="s">
        <v>114</v>
      </c>
      <c r="R59" s="97" t="n">
        <v>0</v>
      </c>
      <c r="S59" s="98" t="s">
        <v>116</v>
      </c>
      <c r="T59" s="109" t="s">
        <v>382</v>
      </c>
      <c r="U59" s="109"/>
      <c r="V59" s="109"/>
      <c r="W59" s="109"/>
      <c r="X59" s="109"/>
      <c r="Y59" s="109"/>
    </row>
    <row r="60" customFormat="false" ht="39.15" hidden="false" customHeight="true" outlineLevel="0" collapsed="false">
      <c r="A60" s="103" t="s">
        <v>385</v>
      </c>
      <c r="B60" s="89" t="s">
        <v>386</v>
      </c>
      <c r="C60" s="90" t="s">
        <v>387</v>
      </c>
      <c r="D60" s="108" t="s">
        <v>142</v>
      </c>
      <c r="E60" s="108" t="s">
        <v>142</v>
      </c>
      <c r="F60" s="108" t="s">
        <v>388</v>
      </c>
      <c r="G60" s="89" t="s">
        <v>125</v>
      </c>
      <c r="H60" s="89" t="s">
        <v>284</v>
      </c>
      <c r="I60" s="89" t="s">
        <v>125</v>
      </c>
      <c r="J60" s="89" t="n">
        <v>30</v>
      </c>
      <c r="K60" s="89" t="s">
        <v>125</v>
      </c>
      <c r="L60" s="89" t="s">
        <v>115</v>
      </c>
      <c r="P60" s="89" t="s">
        <v>179</v>
      </c>
      <c r="Q60" s="89" t="s">
        <v>309</v>
      </c>
      <c r="R60" s="91" t="n">
        <v>0</v>
      </c>
      <c r="S60" s="92" t="s">
        <v>116</v>
      </c>
      <c r="T60" s="105" t="s">
        <v>389</v>
      </c>
      <c r="U60" s="105"/>
      <c r="V60" s="105"/>
      <c r="W60" s="105"/>
      <c r="X60" s="105"/>
      <c r="Y60" s="105"/>
    </row>
    <row r="61" customFormat="false" ht="13.8" hidden="false" customHeight="false" outlineLevel="0" collapsed="false">
      <c r="A61" s="106" t="s">
        <v>390</v>
      </c>
      <c r="B61" s="95"/>
      <c r="C61" s="96" t="s">
        <v>391</v>
      </c>
      <c r="D61" s="95"/>
      <c r="E61" s="95"/>
      <c r="F61" s="95"/>
      <c r="G61" s="95" t="s">
        <v>148</v>
      </c>
      <c r="H61" s="95" t="s">
        <v>284</v>
      </c>
      <c r="I61" s="95" t="s">
        <v>179</v>
      </c>
      <c r="J61" s="95" t="n">
        <v>50</v>
      </c>
      <c r="K61" s="95" t="s">
        <v>283</v>
      </c>
      <c r="L61" s="95" t="s">
        <v>115</v>
      </c>
      <c r="P61" s="95" t="s">
        <v>146</v>
      </c>
      <c r="Q61" s="95" t="s">
        <v>168</v>
      </c>
      <c r="R61" s="97" t="n">
        <v>0</v>
      </c>
      <c r="S61" s="98" t="s">
        <v>116</v>
      </c>
      <c r="T61" s="99" t="s">
        <v>295</v>
      </c>
      <c r="U61" s="99"/>
      <c r="V61" s="99"/>
      <c r="W61" s="99"/>
      <c r="X61" s="99"/>
      <c r="Y61" s="99"/>
    </row>
    <row r="62" customFormat="false" ht="26.5" hidden="false" customHeight="false" outlineLevel="0" collapsed="false">
      <c r="A62" s="103" t="s">
        <v>392</v>
      </c>
      <c r="B62" s="89" t="s">
        <v>125</v>
      </c>
      <c r="C62" s="89" t="s">
        <v>393</v>
      </c>
      <c r="D62" s="89" t="n">
        <f aca="false">53-24</f>
        <v>29</v>
      </c>
      <c r="E62" s="89" t="n">
        <f aca="false">53-24</f>
        <v>29</v>
      </c>
      <c r="F62" s="89" t="s">
        <v>394</v>
      </c>
      <c r="G62" s="89"/>
      <c r="H62" s="89"/>
      <c r="I62" s="89"/>
      <c r="J62" s="89"/>
      <c r="K62" s="89"/>
      <c r="L62" s="89"/>
      <c r="M62" s="111" t="s">
        <v>395</v>
      </c>
      <c r="N62" s="111"/>
      <c r="O62" s="111"/>
      <c r="P62" s="89"/>
      <c r="Q62" s="89"/>
      <c r="R62" s="91"/>
      <c r="S62" s="92" t="s">
        <v>116</v>
      </c>
      <c r="T62" s="93"/>
      <c r="U62" s="93"/>
      <c r="V62" s="93"/>
      <c r="W62" s="93"/>
      <c r="X62" s="93"/>
      <c r="Y62" s="93"/>
    </row>
    <row r="63" customFormat="false" ht="26.5" hidden="false" customHeight="false" outlineLevel="0" collapsed="false">
      <c r="A63" s="112" t="s">
        <v>396</v>
      </c>
      <c r="B63" s="107" t="s">
        <v>397</v>
      </c>
      <c r="C63" s="107" t="s">
        <v>398</v>
      </c>
      <c r="D63" s="107" t="n">
        <f aca="false">23-17</f>
        <v>6</v>
      </c>
      <c r="E63" s="107" t="n">
        <f aca="false">23-17</f>
        <v>6</v>
      </c>
      <c r="F63" s="107" t="s">
        <v>163</v>
      </c>
      <c r="G63" s="107" t="s">
        <v>283</v>
      </c>
      <c r="H63" s="107" t="s">
        <v>327</v>
      </c>
      <c r="I63" s="107" t="s">
        <v>125</v>
      </c>
      <c r="J63" s="107" t="n">
        <v>0</v>
      </c>
      <c r="K63" s="107" t="s">
        <v>300</v>
      </c>
      <c r="L63" s="107" t="s">
        <v>115</v>
      </c>
      <c r="M63" s="113"/>
      <c r="N63" s="113"/>
      <c r="O63" s="113"/>
      <c r="P63" s="107" t="s">
        <v>125</v>
      </c>
      <c r="Q63" s="107" t="s">
        <v>114</v>
      </c>
      <c r="R63" s="113" t="n">
        <v>1</v>
      </c>
      <c r="S63" s="114" t="s">
        <v>116</v>
      </c>
      <c r="T63" s="115" t="str">
        <f aca="false">HYPERLINK("https://docs.google.com/document/d/12I3L4w27sHRZc139FJYtZkkAbjE6CcdpfHAFzfsKkQM/edit?usp=sharing","Plasma field lifetime is 600 frames. Refreshes double jump immediately upon successfully countering an attack. Plasma Field does not become active if any of the hitboxes during its creation are parried. The field will take 7 frames to disappear once 600 f"&amp;"rames have passed, rapidly shrinking towards the centre of the field while still active. Destroys all enemy projectiles that enter or are spawned within the field. If Clairen parries a projectile to take ownership of it, upon reflection the projectile can"&amp;" freely enter the field without being removed and stays active within the field. Please see extended notes listed in the separate google doc for full details on all interactions.")</f>
        <v>Plasma field lifetime is 600 frames. Refreshes double jump immediately upon successfully countering an attack. Plasma Field does not become active if any of the hitboxes during its creation are parried. The field will take 7 frames to disappear once 600 frames have passed, rapidly shrinking towards the centre of the field while still active. Destroys all enemy projectiles that enter or are spawned within the field. If Clairen parries a projectile to take ownership of it, upon reflection the projectile can freely enter the field without being removed and stays active within the field. Please see extended notes listed in the separate google doc for full details on all interactions.</v>
      </c>
      <c r="U63" s="115"/>
      <c r="V63" s="115"/>
      <c r="W63" s="115"/>
      <c r="X63" s="115"/>
      <c r="Y63" s="115"/>
    </row>
    <row r="64" customFormat="false" ht="14.7" hidden="false" customHeight="false" outlineLevel="0" collapsed="false">
      <c r="A64" s="111" t="s">
        <v>399</v>
      </c>
      <c r="B64" s="108"/>
      <c r="C64" s="108" t="s">
        <v>400</v>
      </c>
      <c r="D64" s="108"/>
      <c r="E64" s="108"/>
      <c r="F64" s="108"/>
      <c r="G64" s="108" t="s">
        <v>283</v>
      </c>
      <c r="H64" s="108" t="s">
        <v>327</v>
      </c>
      <c r="I64" s="108" t="s">
        <v>125</v>
      </c>
      <c r="J64" s="108" t="n">
        <v>0</v>
      </c>
      <c r="K64" s="108" t="s">
        <v>300</v>
      </c>
      <c r="L64" s="108" t="s">
        <v>115</v>
      </c>
      <c r="M64" s="111"/>
      <c r="N64" s="111"/>
      <c r="O64" s="111"/>
      <c r="P64" s="108" t="s">
        <v>125</v>
      </c>
      <c r="Q64" s="108" t="s">
        <v>114</v>
      </c>
      <c r="R64" s="116" t="n">
        <v>1</v>
      </c>
      <c r="S64" s="117" t="s">
        <v>116</v>
      </c>
      <c r="T64" s="115"/>
      <c r="U64" s="115"/>
      <c r="V64" s="115"/>
      <c r="W64" s="115"/>
      <c r="X64" s="115"/>
      <c r="Y64" s="115"/>
    </row>
    <row r="65" customFormat="false" ht="42.75" hidden="false" customHeight="true" outlineLevel="0" collapsed="false">
      <c r="A65" s="112" t="s">
        <v>401</v>
      </c>
      <c r="B65" s="107"/>
      <c r="C65" s="107" t="s">
        <v>402</v>
      </c>
      <c r="D65" s="107"/>
      <c r="E65" s="107"/>
      <c r="F65" s="107"/>
      <c r="G65" s="107" t="s">
        <v>283</v>
      </c>
      <c r="H65" s="107" t="s">
        <v>327</v>
      </c>
      <c r="I65" s="107" t="s">
        <v>155</v>
      </c>
      <c r="J65" s="107" t="n">
        <v>30</v>
      </c>
      <c r="K65" s="107" t="s">
        <v>300</v>
      </c>
      <c r="L65" s="107" t="s">
        <v>204</v>
      </c>
      <c r="M65" s="112"/>
      <c r="N65" s="112"/>
      <c r="O65" s="112"/>
      <c r="P65" s="107" t="s">
        <v>125</v>
      </c>
      <c r="Q65" s="107" t="s">
        <v>309</v>
      </c>
      <c r="R65" s="113" t="n">
        <v>1</v>
      </c>
      <c r="S65" s="114" t="s">
        <v>116</v>
      </c>
      <c r="T65" s="115"/>
      <c r="U65" s="115"/>
      <c r="V65" s="115"/>
      <c r="W65" s="115"/>
      <c r="X65" s="115"/>
      <c r="Y65" s="115"/>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63">
    <mergeCell ref="B1:O1"/>
    <mergeCell ref="T2:Y2"/>
    <mergeCell ref="T3:Y3"/>
    <mergeCell ref="T4:Y4"/>
    <mergeCell ref="T5:Y5"/>
    <mergeCell ref="T6:Y6"/>
    <mergeCell ref="T7:Y7"/>
    <mergeCell ref="T8:Y8"/>
    <mergeCell ref="T9:Y9"/>
    <mergeCell ref="T10:Y10"/>
    <mergeCell ref="T11:Y11"/>
    <mergeCell ref="T12:Y12"/>
    <mergeCell ref="T13:Y13"/>
    <mergeCell ref="T14:Y14"/>
    <mergeCell ref="T15:Y15"/>
    <mergeCell ref="T16:Y16"/>
    <mergeCell ref="T17:Y17"/>
    <mergeCell ref="T18:Y18"/>
    <mergeCell ref="T19:Y19"/>
    <mergeCell ref="T20:Y20"/>
    <mergeCell ref="T21:Y21"/>
    <mergeCell ref="T22:Y22"/>
    <mergeCell ref="T23:Y23"/>
    <mergeCell ref="T24:Y24"/>
    <mergeCell ref="T25:Y25"/>
    <mergeCell ref="T26:Y26"/>
    <mergeCell ref="T27:Y27"/>
    <mergeCell ref="T28:Y28"/>
    <mergeCell ref="T29:Y29"/>
    <mergeCell ref="T30:Y30"/>
    <mergeCell ref="T31:Y31"/>
    <mergeCell ref="T32:Y32"/>
    <mergeCell ref="T33:Y33"/>
    <mergeCell ref="T34:W34"/>
    <mergeCell ref="T35:W35"/>
    <mergeCell ref="T36:W36"/>
    <mergeCell ref="T37:W37"/>
    <mergeCell ref="T38:W38"/>
    <mergeCell ref="T39:W39"/>
    <mergeCell ref="T40:W40"/>
    <mergeCell ref="T41:W41"/>
    <mergeCell ref="T42:W42"/>
    <mergeCell ref="T43:W43"/>
    <mergeCell ref="T44:W44"/>
    <mergeCell ref="T45:W45"/>
    <mergeCell ref="T46:W46"/>
    <mergeCell ref="T47:W47"/>
    <mergeCell ref="T48:W48"/>
    <mergeCell ref="T49:W49"/>
    <mergeCell ref="T50:W50"/>
    <mergeCell ref="T51:W51"/>
    <mergeCell ref="T52:Y52"/>
    <mergeCell ref="T53:Y53"/>
    <mergeCell ref="T54:Y54"/>
    <mergeCell ref="T55:Y55"/>
    <mergeCell ref="T56:Y56"/>
    <mergeCell ref="T57:Y57"/>
    <mergeCell ref="T58:Y58"/>
    <mergeCell ref="T59:Y59"/>
    <mergeCell ref="T60:Y60"/>
    <mergeCell ref="T61:Y61"/>
    <mergeCell ref="T62:Y62"/>
    <mergeCell ref="T63:Y6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32" activeCellId="0" sqref="F32"/>
    </sheetView>
  </sheetViews>
  <sheetFormatPr defaultColWidth="14.4609375" defaultRowHeight="15.75" zeroHeight="false" outlineLevelRow="0" outlineLevelCol="0"/>
  <cols>
    <col collapsed="false" customWidth="true" hidden="false" outlineLevel="0" max="1" min="1" style="0" width="38.14"/>
    <col collapsed="false" customWidth="true" hidden="false" outlineLevel="0" max="2" min="2" style="0" width="22.43"/>
    <col collapsed="false" customWidth="true" hidden="false" outlineLevel="0" max="3" min="3" style="0" width="61.99"/>
    <col collapsed="false" customWidth="true" hidden="false" outlineLevel="0" max="4" min="4" style="0" width="47.29"/>
    <col collapsed="false" customWidth="true" hidden="false" outlineLevel="0" max="5" min="5" style="0" width="24.14"/>
    <col collapsed="false" customWidth="true" hidden="false" outlineLevel="0" max="6" min="6" style="0" width="16.29"/>
    <col collapsed="false" customWidth="true" hidden="false" outlineLevel="0" max="9" min="9" style="0" width="17.86"/>
    <col collapsed="false" customWidth="true" hidden="false" outlineLevel="0" max="10" min="10" style="0" width="16.71"/>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19" min="19" style="0" width="13.57"/>
  </cols>
  <sheetData>
    <row r="1" customFormat="false" ht="13.8" hidden="false" customHeight="false" outlineLevel="0" collapsed="false">
      <c r="A1" s="118" t="s">
        <v>403</v>
      </c>
      <c r="B1" s="119"/>
      <c r="C1" s="120"/>
      <c r="D1" s="119"/>
      <c r="E1" s="119"/>
      <c r="F1" s="119"/>
      <c r="G1" s="119"/>
      <c r="H1" s="121"/>
      <c r="I1" s="121"/>
      <c r="J1" s="121"/>
      <c r="K1" s="121"/>
      <c r="L1" s="121"/>
      <c r="M1" s="121"/>
      <c r="N1" s="121"/>
      <c r="O1" s="121"/>
      <c r="P1" s="121"/>
      <c r="Q1" s="121"/>
      <c r="R1" s="121"/>
      <c r="S1" s="121"/>
      <c r="T1" s="122"/>
      <c r="U1" s="122"/>
      <c r="V1" s="122"/>
      <c r="W1" s="122"/>
      <c r="X1" s="122"/>
      <c r="Y1" s="122"/>
    </row>
    <row r="2" customFormat="false" ht="13.8" hidden="false" customHeight="false" outlineLevel="0" collapsed="false">
      <c r="A2" s="82" t="s">
        <v>100</v>
      </c>
      <c r="B2" s="82" t="s">
        <v>11</v>
      </c>
      <c r="C2" s="83" t="s">
        <v>14</v>
      </c>
      <c r="D2" s="82" t="s">
        <v>101</v>
      </c>
      <c r="E2" s="82" t="s">
        <v>102</v>
      </c>
      <c r="F2" s="82" t="s">
        <v>103</v>
      </c>
      <c r="G2" s="82" t="s">
        <v>104</v>
      </c>
      <c r="H2" s="84" t="s">
        <v>24</v>
      </c>
      <c r="I2" s="84" t="s">
        <v>30</v>
      </c>
      <c r="J2" s="84" t="s">
        <v>33</v>
      </c>
      <c r="K2" s="84" t="s">
        <v>36</v>
      </c>
      <c r="L2" s="84" t="s">
        <v>39</v>
      </c>
      <c r="M2" s="123" t="s">
        <v>105</v>
      </c>
      <c r="N2" s="124" t="s">
        <v>106</v>
      </c>
      <c r="O2" s="84" t="s">
        <v>55</v>
      </c>
      <c r="P2" s="86" t="s">
        <v>42</v>
      </c>
      <c r="Q2" s="86" t="s">
        <v>45</v>
      </c>
      <c r="R2" s="84" t="s">
        <v>49</v>
      </c>
      <c r="S2" s="84" t="s">
        <v>107</v>
      </c>
      <c r="T2" s="84" t="s">
        <v>108</v>
      </c>
      <c r="U2" s="84"/>
      <c r="V2" s="84"/>
      <c r="W2" s="84"/>
      <c r="X2" s="84"/>
      <c r="Y2" s="84"/>
      <c r="Z2" s="84"/>
      <c r="AA2" s="84"/>
    </row>
    <row r="3" customFormat="false" ht="13.8" hidden="false" customHeight="false" outlineLevel="0" collapsed="false">
      <c r="A3" s="125" t="s">
        <v>109</v>
      </c>
      <c r="B3" s="126" t="n">
        <v>5</v>
      </c>
      <c r="C3" s="127" t="s">
        <v>282</v>
      </c>
      <c r="D3" s="128" t="s">
        <v>404</v>
      </c>
      <c r="F3" s="128" t="s">
        <v>157</v>
      </c>
      <c r="G3" s="128" t="s">
        <v>285</v>
      </c>
      <c r="H3" s="127" t="s">
        <v>284</v>
      </c>
      <c r="I3" s="127" t="s">
        <v>285</v>
      </c>
      <c r="J3" s="127" t="s">
        <v>114</v>
      </c>
      <c r="K3" s="127" t="s">
        <v>298</v>
      </c>
      <c r="L3" s="127" t="s">
        <v>115</v>
      </c>
      <c r="M3" s="127"/>
      <c r="N3" s="127"/>
      <c r="O3" s="127"/>
      <c r="P3" s="127" t="s">
        <v>285</v>
      </c>
      <c r="Q3" s="127" t="s">
        <v>114</v>
      </c>
      <c r="R3" s="126" t="n">
        <v>6</v>
      </c>
      <c r="S3" s="127" t="s">
        <v>116</v>
      </c>
      <c r="T3" s="129" t="s">
        <v>405</v>
      </c>
      <c r="U3" s="129"/>
      <c r="V3" s="129"/>
      <c r="W3" s="129"/>
      <c r="X3" s="129"/>
      <c r="Y3" s="129"/>
      <c r="Z3" s="129"/>
      <c r="AA3" s="129"/>
    </row>
    <row r="4" customFormat="false" ht="13.8" hidden="false" customHeight="false" outlineLevel="0" collapsed="false">
      <c r="A4" s="94" t="s">
        <v>118</v>
      </c>
      <c r="B4" s="97" t="s">
        <v>406</v>
      </c>
      <c r="C4" s="96" t="s">
        <v>407</v>
      </c>
      <c r="D4" s="96" t="s">
        <v>408</v>
      </c>
      <c r="F4" s="96" t="s">
        <v>409</v>
      </c>
      <c r="G4" s="96" t="s">
        <v>285</v>
      </c>
      <c r="H4" s="95" t="s">
        <v>222</v>
      </c>
      <c r="I4" s="95" t="s">
        <v>285</v>
      </c>
      <c r="J4" s="95" t="s">
        <v>114</v>
      </c>
      <c r="K4" s="95" t="s">
        <v>300</v>
      </c>
      <c r="L4" s="95" t="s">
        <v>115</v>
      </c>
      <c r="M4" s="95"/>
      <c r="N4" s="95"/>
      <c r="O4" s="95"/>
      <c r="P4" s="95" t="s">
        <v>155</v>
      </c>
      <c r="Q4" s="95" t="s">
        <v>114</v>
      </c>
      <c r="R4" s="97" t="n">
        <v>6</v>
      </c>
      <c r="S4" s="95" t="s">
        <v>116</v>
      </c>
      <c r="T4" s="130"/>
      <c r="U4" s="130"/>
      <c r="V4" s="130"/>
      <c r="W4" s="130"/>
      <c r="X4" s="130"/>
      <c r="Y4" s="130"/>
      <c r="Z4" s="130"/>
      <c r="AA4" s="130"/>
    </row>
    <row r="5" customFormat="false" ht="13.8" hidden="false" customHeight="false" outlineLevel="0" collapsed="false">
      <c r="A5" s="125" t="s">
        <v>410</v>
      </c>
      <c r="B5" s="126" t="s">
        <v>411</v>
      </c>
      <c r="C5" s="128" t="s">
        <v>412</v>
      </c>
      <c r="D5" s="128" t="n">
        <f aca="false">28-9</f>
        <v>19</v>
      </c>
      <c r="F5" s="128" t="s">
        <v>413</v>
      </c>
      <c r="G5" s="128" t="s">
        <v>179</v>
      </c>
      <c r="H5" s="127" t="s">
        <v>284</v>
      </c>
      <c r="I5" s="127" t="s">
        <v>179</v>
      </c>
      <c r="J5" s="127" t="s">
        <v>414</v>
      </c>
      <c r="K5" s="127" t="s">
        <v>283</v>
      </c>
      <c r="L5" s="127" t="s">
        <v>115</v>
      </c>
      <c r="M5" s="127"/>
      <c r="N5" s="127"/>
      <c r="O5" s="127"/>
      <c r="P5" s="127" t="s">
        <v>179</v>
      </c>
      <c r="Q5" s="127" t="s">
        <v>149</v>
      </c>
      <c r="R5" s="126" t="n">
        <v>6</v>
      </c>
      <c r="S5" s="127" t="s">
        <v>116</v>
      </c>
      <c r="T5" s="129"/>
      <c r="U5" s="129"/>
      <c r="V5" s="129"/>
      <c r="W5" s="129"/>
      <c r="X5" s="129"/>
      <c r="Y5" s="129"/>
      <c r="Z5" s="129"/>
      <c r="AA5" s="129"/>
    </row>
    <row r="6" customFormat="false" ht="13.8" hidden="false" customHeight="false" outlineLevel="0" collapsed="false">
      <c r="A6" s="94" t="s">
        <v>415</v>
      </c>
      <c r="B6" s="97"/>
      <c r="C6" s="96" t="s">
        <v>412</v>
      </c>
      <c r="D6" s="96"/>
      <c r="F6" s="96"/>
      <c r="G6" s="96" t="s">
        <v>285</v>
      </c>
      <c r="H6" s="95" t="s">
        <v>340</v>
      </c>
      <c r="I6" s="95" t="s">
        <v>155</v>
      </c>
      <c r="J6" s="95" t="s">
        <v>142</v>
      </c>
      <c r="K6" s="95" t="s">
        <v>300</v>
      </c>
      <c r="L6" s="95" t="s">
        <v>115</v>
      </c>
      <c r="M6" s="95"/>
      <c r="N6" s="95"/>
      <c r="O6" s="95"/>
      <c r="P6" s="95" t="s">
        <v>125</v>
      </c>
      <c r="Q6" s="95" t="s">
        <v>303</v>
      </c>
      <c r="R6" s="97" t="n">
        <v>6</v>
      </c>
      <c r="S6" s="95" t="s">
        <v>116</v>
      </c>
      <c r="T6" s="130"/>
      <c r="U6" s="130"/>
      <c r="V6" s="130"/>
      <c r="W6" s="130"/>
      <c r="X6" s="130"/>
      <c r="Y6" s="130"/>
      <c r="Z6" s="130"/>
      <c r="AA6" s="130"/>
    </row>
    <row r="7" customFormat="false" ht="13.85" hidden="false" customHeight="true" outlineLevel="0" collapsed="false">
      <c r="A7" s="125" t="s">
        <v>416</v>
      </c>
      <c r="B7" s="126" t="n">
        <v>8</v>
      </c>
      <c r="C7" s="131" t="s">
        <v>417</v>
      </c>
      <c r="D7" s="128" t="n">
        <f aca="false">E7/3*2</f>
        <v>12</v>
      </c>
      <c r="E7" s="128" t="n">
        <f aca="false">39-21</f>
        <v>18</v>
      </c>
      <c r="F7" s="128" t="n">
        <v>39</v>
      </c>
      <c r="G7" s="128" t="s">
        <v>132</v>
      </c>
      <c r="H7" s="127" t="s">
        <v>284</v>
      </c>
      <c r="I7" s="127" t="s">
        <v>125</v>
      </c>
      <c r="J7" s="127" t="s">
        <v>158</v>
      </c>
      <c r="K7" s="127" t="s">
        <v>298</v>
      </c>
      <c r="L7" s="127" t="s">
        <v>115</v>
      </c>
      <c r="M7" s="127"/>
      <c r="N7" s="127"/>
      <c r="O7" s="127"/>
      <c r="P7" s="127" t="s">
        <v>155</v>
      </c>
      <c r="Q7" s="127" t="s">
        <v>142</v>
      </c>
      <c r="R7" s="126" t="n">
        <v>0</v>
      </c>
      <c r="S7" s="132" t="s">
        <v>261</v>
      </c>
      <c r="T7" s="133" t="s">
        <v>418</v>
      </c>
      <c r="U7" s="133"/>
      <c r="V7" s="133"/>
      <c r="W7" s="133"/>
      <c r="X7" s="133"/>
      <c r="Y7" s="133"/>
      <c r="Z7" s="133"/>
      <c r="AA7" s="133"/>
    </row>
    <row r="8" customFormat="false" ht="26.5" hidden="false" customHeight="true" outlineLevel="0" collapsed="false">
      <c r="A8" s="94" t="s">
        <v>419</v>
      </c>
      <c r="B8" s="97" t="n">
        <v>8</v>
      </c>
      <c r="C8" s="134" t="s">
        <v>420</v>
      </c>
      <c r="D8" s="96" t="s">
        <v>421</v>
      </c>
      <c r="E8" s="134" t="s">
        <v>422</v>
      </c>
      <c r="F8" s="96" t="n">
        <v>63</v>
      </c>
      <c r="G8" s="96" t="s">
        <v>132</v>
      </c>
      <c r="H8" s="95" t="s">
        <v>284</v>
      </c>
      <c r="I8" s="95" t="s">
        <v>125</v>
      </c>
      <c r="J8" s="95" t="s">
        <v>158</v>
      </c>
      <c r="K8" s="95" t="s">
        <v>298</v>
      </c>
      <c r="L8" s="95" t="s">
        <v>115</v>
      </c>
      <c r="M8" s="95"/>
      <c r="N8" s="95"/>
      <c r="O8" s="95"/>
      <c r="P8" s="95" t="s">
        <v>155</v>
      </c>
      <c r="Q8" s="95" t="s">
        <v>142</v>
      </c>
      <c r="R8" s="97" t="n">
        <v>0</v>
      </c>
      <c r="S8" s="97" t="s">
        <v>261</v>
      </c>
      <c r="T8" s="135" t="s">
        <v>423</v>
      </c>
      <c r="U8" s="135"/>
      <c r="V8" s="135"/>
      <c r="W8" s="135"/>
      <c r="X8" s="135"/>
      <c r="Y8" s="135"/>
      <c r="Z8" s="135"/>
      <c r="AA8" s="135"/>
    </row>
    <row r="9" customFormat="false" ht="13.8" hidden="false" customHeight="false" outlineLevel="0" collapsed="false">
      <c r="A9" s="125" t="s">
        <v>424</v>
      </c>
      <c r="B9" s="126" t="n">
        <v>8</v>
      </c>
      <c r="C9" s="128" t="s">
        <v>425</v>
      </c>
      <c r="D9" s="128" t="s">
        <v>160</v>
      </c>
      <c r="E9" s="128" t="n">
        <f aca="false">35-18</f>
        <v>17</v>
      </c>
      <c r="F9" s="128" t="n">
        <v>35</v>
      </c>
      <c r="G9" s="128" t="s">
        <v>298</v>
      </c>
      <c r="H9" s="127" t="s">
        <v>284</v>
      </c>
      <c r="I9" s="127" t="s">
        <v>283</v>
      </c>
      <c r="J9" s="127" t="s">
        <v>146</v>
      </c>
      <c r="K9" s="127" t="s">
        <v>300</v>
      </c>
      <c r="L9" s="127" t="s">
        <v>115</v>
      </c>
      <c r="M9" s="127"/>
      <c r="N9" s="127"/>
      <c r="O9" s="127"/>
      <c r="P9" s="127" t="s">
        <v>125</v>
      </c>
      <c r="Q9" s="127" t="s">
        <v>146</v>
      </c>
      <c r="R9" s="126" t="n">
        <v>0</v>
      </c>
      <c r="S9" s="126" t="s">
        <v>116</v>
      </c>
      <c r="T9" s="129" t="s">
        <v>426</v>
      </c>
      <c r="U9" s="129"/>
      <c r="V9" s="129"/>
      <c r="W9" s="129"/>
      <c r="X9" s="129"/>
      <c r="Y9" s="129"/>
      <c r="Z9" s="129"/>
      <c r="AA9" s="129"/>
    </row>
    <row r="10" customFormat="false" ht="13.8" hidden="false" customHeight="false" outlineLevel="0" collapsed="false">
      <c r="A10" s="94" t="s">
        <v>427</v>
      </c>
      <c r="B10" s="97"/>
      <c r="C10" s="96" t="s">
        <v>428</v>
      </c>
      <c r="D10" s="96"/>
      <c r="E10" s="96"/>
      <c r="F10" s="96"/>
      <c r="G10" s="96" t="s">
        <v>125</v>
      </c>
      <c r="H10" s="95" t="s">
        <v>284</v>
      </c>
      <c r="I10" s="95" t="s">
        <v>132</v>
      </c>
      <c r="J10" s="95" t="s">
        <v>135</v>
      </c>
      <c r="K10" s="95" t="s">
        <v>179</v>
      </c>
      <c r="L10" s="95" t="s">
        <v>115</v>
      </c>
      <c r="M10" s="95"/>
      <c r="N10" s="95"/>
      <c r="O10" s="95"/>
      <c r="P10" s="95" t="s">
        <v>125</v>
      </c>
      <c r="Q10" s="95" t="s">
        <v>303</v>
      </c>
      <c r="R10" s="97" t="n">
        <v>0</v>
      </c>
      <c r="S10" s="97" t="s">
        <v>116</v>
      </c>
      <c r="T10" s="99"/>
      <c r="U10" s="99"/>
      <c r="V10" s="99"/>
      <c r="W10" s="99"/>
      <c r="X10" s="99"/>
      <c r="Y10" s="99"/>
      <c r="Z10" s="99"/>
      <c r="AA10" s="99"/>
    </row>
    <row r="11" customFormat="false" ht="13.8" hidden="false" customHeight="false" outlineLevel="0" collapsed="false">
      <c r="A11" s="125" t="s">
        <v>429</v>
      </c>
      <c r="B11" s="126" t="n">
        <v>8</v>
      </c>
      <c r="C11" s="128" t="s">
        <v>306</v>
      </c>
      <c r="D11" s="128" t="n">
        <f aca="false">E11/3*2</f>
        <v>18</v>
      </c>
      <c r="E11" s="128" t="n">
        <f aca="false">39-12</f>
        <v>27</v>
      </c>
      <c r="F11" s="128" t="n">
        <v>39</v>
      </c>
      <c r="G11" s="128" t="s">
        <v>146</v>
      </c>
      <c r="H11" s="127" t="s">
        <v>430</v>
      </c>
      <c r="I11" s="127" t="s">
        <v>148</v>
      </c>
      <c r="J11" s="127" t="s">
        <v>135</v>
      </c>
      <c r="K11" s="127" t="s">
        <v>132</v>
      </c>
      <c r="L11" s="127" t="s">
        <v>370</v>
      </c>
      <c r="M11" s="127"/>
      <c r="N11" s="127"/>
      <c r="O11" s="127"/>
      <c r="P11" s="127" t="s">
        <v>146</v>
      </c>
      <c r="Q11" s="127" t="s">
        <v>114</v>
      </c>
      <c r="R11" s="126" t="n">
        <v>0</v>
      </c>
      <c r="S11" s="127" t="s">
        <v>116</v>
      </c>
      <c r="T11" s="136"/>
      <c r="U11" s="136"/>
      <c r="V11" s="136"/>
      <c r="W11" s="136"/>
      <c r="X11" s="136"/>
      <c r="Y11" s="136"/>
      <c r="Z11" s="136"/>
      <c r="AA11" s="136"/>
    </row>
    <row r="12" customFormat="false" ht="39.15" hidden="false" customHeight="false" outlineLevel="0" collapsed="false">
      <c r="A12" s="94" t="s">
        <v>431</v>
      </c>
      <c r="B12" s="97" t="n">
        <v>5</v>
      </c>
      <c r="C12" s="96" t="s">
        <v>432</v>
      </c>
      <c r="D12" s="134" t="s">
        <v>433</v>
      </c>
      <c r="E12" s="107" t="s">
        <v>434</v>
      </c>
      <c r="F12" s="96" t="s">
        <v>343</v>
      </c>
      <c r="G12" s="96" t="s">
        <v>155</v>
      </c>
      <c r="H12" s="95" t="s">
        <v>414</v>
      </c>
      <c r="I12" s="95" t="s">
        <v>285</v>
      </c>
      <c r="J12" s="95" t="s">
        <v>114</v>
      </c>
      <c r="K12" s="95" t="s">
        <v>300</v>
      </c>
      <c r="L12" s="95" t="s">
        <v>115</v>
      </c>
      <c r="M12" s="95"/>
      <c r="N12" s="95"/>
      <c r="O12" s="95"/>
      <c r="P12" s="95" t="s">
        <v>125</v>
      </c>
      <c r="Q12" s="95" t="s">
        <v>142</v>
      </c>
      <c r="R12" s="97" t="n">
        <v>0</v>
      </c>
      <c r="S12" s="106" t="s">
        <v>116</v>
      </c>
      <c r="T12" s="102"/>
      <c r="U12" s="102"/>
      <c r="V12" s="102"/>
      <c r="W12" s="102"/>
      <c r="X12" s="102"/>
      <c r="Y12" s="102"/>
      <c r="Z12" s="102"/>
      <c r="AA12" s="102"/>
    </row>
    <row r="13" customFormat="false" ht="64.45" hidden="false" customHeight="true" outlineLevel="0" collapsed="false">
      <c r="A13" s="125" t="s">
        <v>435</v>
      </c>
      <c r="B13" s="137" t="s">
        <v>436</v>
      </c>
      <c r="C13" s="128" t="s">
        <v>437</v>
      </c>
      <c r="D13" s="128" t="n">
        <f aca="false">E13/3*2</f>
        <v>8</v>
      </c>
      <c r="E13" s="128" t="n">
        <f aca="false">20-8</f>
        <v>12</v>
      </c>
      <c r="F13" s="131" t="s">
        <v>438</v>
      </c>
      <c r="G13" s="128" t="s">
        <v>125</v>
      </c>
      <c r="H13" s="127" t="s">
        <v>313</v>
      </c>
      <c r="I13" s="127" t="s">
        <v>125</v>
      </c>
      <c r="J13" s="127" t="s">
        <v>222</v>
      </c>
      <c r="K13" s="127" t="s">
        <v>300</v>
      </c>
      <c r="L13" s="127" t="s">
        <v>115</v>
      </c>
      <c r="M13" s="127"/>
      <c r="N13" s="127"/>
      <c r="O13" s="127"/>
      <c r="P13" s="127" t="s">
        <v>179</v>
      </c>
      <c r="Q13" s="127" t="s">
        <v>142</v>
      </c>
      <c r="R13" s="126" t="n">
        <v>0</v>
      </c>
      <c r="S13" s="127" t="s">
        <v>116</v>
      </c>
      <c r="T13" s="138" t="s">
        <v>439</v>
      </c>
      <c r="U13" s="138"/>
      <c r="V13" s="138"/>
      <c r="W13" s="138"/>
      <c r="X13" s="138"/>
      <c r="Y13" s="138"/>
      <c r="Z13" s="138"/>
      <c r="AA13" s="138"/>
    </row>
    <row r="14" customFormat="false" ht="13.8" hidden="false" customHeight="false" outlineLevel="0" collapsed="false">
      <c r="A14" s="94" t="s">
        <v>317</v>
      </c>
      <c r="B14" s="97" t="n">
        <v>17</v>
      </c>
      <c r="C14" s="96" t="s">
        <v>440</v>
      </c>
      <c r="D14" s="96" t="n">
        <f aca="false">E14/3*2</f>
        <v>24</v>
      </c>
      <c r="E14" s="96" t="n">
        <f aca="false">68-32</f>
        <v>36</v>
      </c>
      <c r="F14" s="96" t="n">
        <v>68</v>
      </c>
      <c r="G14" s="96" t="s">
        <v>285</v>
      </c>
      <c r="H14" s="95" t="s">
        <v>142</v>
      </c>
      <c r="I14" s="95" t="s">
        <v>148</v>
      </c>
      <c r="J14" s="95" t="s">
        <v>114</v>
      </c>
      <c r="K14" s="95" t="s">
        <v>300</v>
      </c>
      <c r="L14" s="95" t="s">
        <v>143</v>
      </c>
      <c r="M14" s="95"/>
      <c r="N14" s="95"/>
      <c r="O14" s="95"/>
      <c r="P14" s="95" t="s">
        <v>298</v>
      </c>
      <c r="Q14" s="95" t="s">
        <v>114</v>
      </c>
      <c r="R14" s="97" t="n">
        <v>0</v>
      </c>
      <c r="S14" s="95" t="s">
        <v>116</v>
      </c>
      <c r="T14" s="99" t="s">
        <v>441</v>
      </c>
      <c r="U14" s="99"/>
      <c r="V14" s="99"/>
      <c r="W14" s="99"/>
      <c r="X14" s="99"/>
      <c r="Y14" s="99"/>
      <c r="Z14" s="99"/>
      <c r="AA14" s="99"/>
    </row>
    <row r="15" customFormat="false" ht="13.8" hidden="false" customHeight="false" outlineLevel="0" collapsed="false">
      <c r="A15" s="125" t="s">
        <v>442</v>
      </c>
      <c r="B15" s="126"/>
      <c r="C15" s="128" t="s">
        <v>443</v>
      </c>
      <c r="D15" s="128"/>
      <c r="E15" s="128"/>
      <c r="F15" s="128"/>
      <c r="G15" s="128" t="s">
        <v>146</v>
      </c>
      <c r="H15" s="127" t="s">
        <v>414</v>
      </c>
      <c r="I15" s="127" t="s">
        <v>179</v>
      </c>
      <c r="J15" s="127" t="s">
        <v>444</v>
      </c>
      <c r="K15" s="127" t="s">
        <v>300</v>
      </c>
      <c r="L15" s="127" t="s">
        <v>115</v>
      </c>
      <c r="M15" s="127"/>
      <c r="N15" s="127"/>
      <c r="O15" s="127"/>
      <c r="P15" s="127" t="s">
        <v>179</v>
      </c>
      <c r="Q15" s="127" t="s">
        <v>168</v>
      </c>
      <c r="R15" s="126" t="n">
        <v>0</v>
      </c>
      <c r="S15" s="127" t="s">
        <v>116</v>
      </c>
      <c r="T15" s="136"/>
      <c r="U15" s="136"/>
      <c r="V15" s="136"/>
      <c r="W15" s="136"/>
      <c r="X15" s="136"/>
      <c r="Y15" s="136"/>
      <c r="Z15" s="136"/>
      <c r="AA15" s="136"/>
    </row>
    <row r="16" customFormat="false" ht="26.5" hidden="false" customHeight="true" outlineLevel="0" collapsed="false">
      <c r="A16" s="94" t="s">
        <v>445</v>
      </c>
      <c r="B16" s="97" t="n">
        <v>17</v>
      </c>
      <c r="C16" s="114" t="s">
        <v>446</v>
      </c>
      <c r="D16" s="96" t="n">
        <f aca="false">E16/3*2</f>
        <v>24</v>
      </c>
      <c r="E16" s="96" t="s">
        <v>247</v>
      </c>
      <c r="F16" s="96" t="s">
        <v>447</v>
      </c>
      <c r="G16" s="96" t="s">
        <v>285</v>
      </c>
      <c r="H16" s="95" t="s">
        <v>142</v>
      </c>
      <c r="I16" s="95" t="s">
        <v>148</v>
      </c>
      <c r="J16" s="95" t="s">
        <v>114</v>
      </c>
      <c r="K16" s="95" t="s">
        <v>298</v>
      </c>
      <c r="L16" s="95" t="s">
        <v>143</v>
      </c>
      <c r="M16" s="95"/>
      <c r="N16" s="95"/>
      <c r="O16" s="95"/>
      <c r="P16" s="95" t="s">
        <v>298</v>
      </c>
      <c r="Q16" s="95" t="s">
        <v>114</v>
      </c>
      <c r="R16" s="97" t="n">
        <v>0</v>
      </c>
      <c r="S16" s="95" t="s">
        <v>116</v>
      </c>
      <c r="T16" s="102" t="s">
        <v>448</v>
      </c>
      <c r="U16" s="102"/>
      <c r="V16" s="102"/>
      <c r="W16" s="102"/>
      <c r="X16" s="102"/>
      <c r="Y16" s="102"/>
      <c r="Z16" s="102"/>
      <c r="AA16" s="102"/>
    </row>
    <row r="17" customFormat="false" ht="13.8" hidden="false" customHeight="false" outlineLevel="0" collapsed="false">
      <c r="A17" s="125" t="s">
        <v>449</v>
      </c>
      <c r="B17" s="126"/>
      <c r="C17" s="128" t="s">
        <v>443</v>
      </c>
      <c r="D17" s="128"/>
      <c r="E17" s="128"/>
      <c r="F17" s="128"/>
      <c r="G17" s="128" t="s">
        <v>450</v>
      </c>
      <c r="H17" s="127" t="s">
        <v>414</v>
      </c>
      <c r="I17" s="127" t="s">
        <v>179</v>
      </c>
      <c r="J17" s="127" t="s">
        <v>444</v>
      </c>
      <c r="K17" s="127" t="s">
        <v>283</v>
      </c>
      <c r="L17" s="127" t="s">
        <v>115</v>
      </c>
      <c r="M17" s="127"/>
      <c r="N17" s="127"/>
      <c r="O17" s="127"/>
      <c r="P17" s="127" t="s">
        <v>179</v>
      </c>
      <c r="Q17" s="127" t="s">
        <v>168</v>
      </c>
      <c r="R17" s="126" t="n">
        <v>0</v>
      </c>
      <c r="S17" s="127" t="s">
        <v>116</v>
      </c>
      <c r="T17" s="136" t="s">
        <v>451</v>
      </c>
      <c r="U17" s="136"/>
      <c r="V17" s="136"/>
      <c r="W17" s="136"/>
      <c r="X17" s="136"/>
      <c r="Y17" s="136"/>
      <c r="Z17" s="136"/>
      <c r="AA17" s="136"/>
    </row>
    <row r="18" customFormat="false" ht="39.15" hidden="false" customHeight="true" outlineLevel="0" collapsed="false">
      <c r="A18" s="94" t="s">
        <v>452</v>
      </c>
      <c r="B18" s="97"/>
      <c r="C18" s="134" t="s">
        <v>453</v>
      </c>
      <c r="D18" s="96"/>
      <c r="E18" s="96"/>
      <c r="F18" s="95"/>
      <c r="G18" s="96" t="s">
        <v>283</v>
      </c>
      <c r="H18" s="95" t="s">
        <v>284</v>
      </c>
      <c r="I18" s="95" t="s">
        <v>125</v>
      </c>
      <c r="J18" s="95" t="s">
        <v>135</v>
      </c>
      <c r="K18" s="95" t="s">
        <v>300</v>
      </c>
      <c r="L18" s="95" t="s">
        <v>454</v>
      </c>
      <c r="M18" s="95"/>
      <c r="N18" s="95"/>
      <c r="O18" s="95"/>
      <c r="P18" s="95" t="s">
        <v>125</v>
      </c>
      <c r="Q18" s="95" t="s">
        <v>114</v>
      </c>
      <c r="R18" s="97" t="n">
        <v>6</v>
      </c>
      <c r="S18" s="95" t="s">
        <v>116</v>
      </c>
      <c r="T18" s="102" t="s">
        <v>455</v>
      </c>
      <c r="U18" s="102"/>
      <c r="V18" s="102"/>
      <c r="W18" s="102"/>
      <c r="X18" s="102"/>
      <c r="Y18" s="102"/>
      <c r="Z18" s="102"/>
      <c r="AA18" s="102"/>
    </row>
    <row r="19" customFormat="false" ht="13.8" hidden="false" customHeight="false" outlineLevel="0" collapsed="false">
      <c r="A19" s="125" t="s">
        <v>456</v>
      </c>
      <c r="B19" s="126" t="n">
        <v>18</v>
      </c>
      <c r="C19" s="128" t="s">
        <v>457</v>
      </c>
      <c r="D19" s="128" t="s">
        <v>142</v>
      </c>
      <c r="E19" s="128" t="n">
        <f aca="false">65-27</f>
        <v>38</v>
      </c>
      <c r="F19" s="127" t="n">
        <v>65</v>
      </c>
      <c r="G19" s="128" t="s">
        <v>283</v>
      </c>
      <c r="H19" s="127" t="s">
        <v>308</v>
      </c>
      <c r="I19" s="127" t="s">
        <v>195</v>
      </c>
      <c r="J19" s="127" t="s">
        <v>114</v>
      </c>
      <c r="K19" s="127" t="s">
        <v>458</v>
      </c>
      <c r="L19" s="127" t="s">
        <v>459</v>
      </c>
      <c r="M19" s="127"/>
      <c r="N19" s="127"/>
      <c r="O19" s="127"/>
      <c r="P19" s="127" t="s">
        <v>298</v>
      </c>
      <c r="Q19" s="127" t="s">
        <v>114</v>
      </c>
      <c r="R19" s="126" t="s">
        <v>460</v>
      </c>
      <c r="S19" s="127" t="s">
        <v>116</v>
      </c>
      <c r="T19" s="136"/>
      <c r="U19" s="136"/>
      <c r="V19" s="136"/>
      <c r="W19" s="136"/>
      <c r="X19" s="136"/>
      <c r="Y19" s="136"/>
      <c r="Z19" s="136"/>
      <c r="AA19" s="136"/>
    </row>
    <row r="20" customFormat="false" ht="13.8" hidden="false" customHeight="false" outlineLevel="0" collapsed="false">
      <c r="A20" s="94" t="s">
        <v>326</v>
      </c>
      <c r="B20" s="97"/>
      <c r="C20" s="96" t="s">
        <v>461</v>
      </c>
      <c r="D20" s="96"/>
      <c r="E20" s="96"/>
      <c r="F20" s="95"/>
      <c r="G20" s="96" t="s">
        <v>195</v>
      </c>
      <c r="H20" s="95" t="s">
        <v>327</v>
      </c>
      <c r="I20" s="95" t="s">
        <v>132</v>
      </c>
      <c r="J20" s="95" t="s">
        <v>462</v>
      </c>
      <c r="K20" s="95" t="s">
        <v>283</v>
      </c>
      <c r="L20" s="95" t="s">
        <v>115</v>
      </c>
      <c r="M20" s="95"/>
      <c r="N20" s="95"/>
      <c r="O20" s="95"/>
      <c r="P20" s="95" t="s">
        <v>179</v>
      </c>
      <c r="Q20" s="95" t="s">
        <v>168</v>
      </c>
      <c r="R20" s="97" t="n">
        <v>0</v>
      </c>
      <c r="S20" s="95" t="s">
        <v>116</v>
      </c>
      <c r="T20" s="99"/>
      <c r="U20" s="99"/>
      <c r="V20" s="99"/>
      <c r="W20" s="99"/>
      <c r="X20" s="99"/>
      <c r="Y20" s="99"/>
      <c r="Z20" s="99"/>
      <c r="AA20" s="99"/>
    </row>
    <row r="21" customFormat="false" ht="26.5" hidden="false" customHeight="true" outlineLevel="0" collapsed="false">
      <c r="A21" s="125" t="s">
        <v>463</v>
      </c>
      <c r="B21" s="126" t="n">
        <v>18</v>
      </c>
      <c r="C21" s="131" t="s">
        <v>464</v>
      </c>
      <c r="D21" s="128" t="s">
        <v>142</v>
      </c>
      <c r="E21" s="128" t="s">
        <v>465</v>
      </c>
      <c r="F21" s="127" t="n">
        <v>65</v>
      </c>
      <c r="G21" s="128" t="s">
        <v>283</v>
      </c>
      <c r="H21" s="127" t="s">
        <v>308</v>
      </c>
      <c r="I21" s="127" t="s">
        <v>195</v>
      </c>
      <c r="J21" s="127" t="s">
        <v>114</v>
      </c>
      <c r="K21" s="127" t="s">
        <v>458</v>
      </c>
      <c r="L21" s="127" t="s">
        <v>459</v>
      </c>
      <c r="M21" s="127"/>
      <c r="N21" s="127"/>
      <c r="O21" s="127"/>
      <c r="P21" s="127" t="s">
        <v>298</v>
      </c>
      <c r="Q21" s="127" t="s">
        <v>114</v>
      </c>
      <c r="R21" s="126" t="s">
        <v>460</v>
      </c>
      <c r="S21" s="127" t="s">
        <v>116</v>
      </c>
      <c r="T21" s="138" t="s">
        <v>466</v>
      </c>
      <c r="U21" s="138"/>
      <c r="V21" s="138"/>
      <c r="W21" s="138"/>
      <c r="X21" s="138"/>
      <c r="Y21" s="138"/>
      <c r="Z21" s="138"/>
      <c r="AA21" s="138"/>
    </row>
    <row r="22" customFormat="false" ht="13.8" hidden="false" customHeight="false" outlineLevel="0" collapsed="false">
      <c r="A22" s="94" t="s">
        <v>467</v>
      </c>
      <c r="B22" s="97"/>
      <c r="C22" s="96" t="s">
        <v>461</v>
      </c>
      <c r="D22" s="96"/>
      <c r="E22" s="96"/>
      <c r="F22" s="95"/>
      <c r="G22" s="96" t="s">
        <v>216</v>
      </c>
      <c r="H22" s="95" t="s">
        <v>327</v>
      </c>
      <c r="I22" s="95" t="s">
        <v>132</v>
      </c>
      <c r="J22" s="95" t="s">
        <v>462</v>
      </c>
      <c r="K22" s="95" t="s">
        <v>283</v>
      </c>
      <c r="L22" s="95" t="s">
        <v>115</v>
      </c>
      <c r="M22" s="95"/>
      <c r="N22" s="95"/>
      <c r="O22" s="95"/>
      <c r="P22" s="95" t="s">
        <v>179</v>
      </c>
      <c r="Q22" s="95" t="s">
        <v>168</v>
      </c>
      <c r="R22" s="97" t="n">
        <v>0</v>
      </c>
      <c r="S22" s="95" t="s">
        <v>116</v>
      </c>
      <c r="T22" s="99" t="s">
        <v>451</v>
      </c>
      <c r="U22" s="99"/>
      <c r="V22" s="99"/>
      <c r="W22" s="99"/>
      <c r="X22" s="99"/>
      <c r="Y22" s="99"/>
      <c r="Z22" s="99"/>
      <c r="AA22" s="99"/>
    </row>
    <row r="23" customFormat="false" ht="39.15" hidden="false" customHeight="true" outlineLevel="0" collapsed="false">
      <c r="A23" s="125" t="s">
        <v>468</v>
      </c>
      <c r="B23" s="126"/>
      <c r="C23" s="131" t="s">
        <v>469</v>
      </c>
      <c r="D23" s="128"/>
      <c r="E23" s="128"/>
      <c r="F23" s="128"/>
      <c r="G23" s="128" t="s">
        <v>283</v>
      </c>
      <c r="H23" s="127" t="s">
        <v>149</v>
      </c>
      <c r="I23" s="127" t="s">
        <v>125</v>
      </c>
      <c r="J23" s="127" t="s">
        <v>135</v>
      </c>
      <c r="K23" s="127" t="s">
        <v>300</v>
      </c>
      <c r="L23" s="127" t="s">
        <v>459</v>
      </c>
      <c r="M23" s="127"/>
      <c r="N23" s="127"/>
      <c r="O23" s="127"/>
      <c r="P23" s="127" t="s">
        <v>125</v>
      </c>
      <c r="Q23" s="127" t="s">
        <v>114</v>
      </c>
      <c r="R23" s="126" t="n">
        <v>6</v>
      </c>
      <c r="S23" s="127" t="s">
        <v>116</v>
      </c>
      <c r="T23" s="138" t="s">
        <v>455</v>
      </c>
      <c r="U23" s="138"/>
      <c r="V23" s="138"/>
      <c r="W23" s="138"/>
      <c r="X23" s="138"/>
      <c r="Y23" s="138"/>
      <c r="Z23" s="138"/>
      <c r="AA23" s="138"/>
    </row>
    <row r="24" customFormat="false" ht="13.8" hidden="false" customHeight="false" outlineLevel="0" collapsed="false">
      <c r="A24" s="94" t="s">
        <v>178</v>
      </c>
      <c r="B24" s="97" t="n">
        <v>14</v>
      </c>
      <c r="C24" s="96" t="s">
        <v>470</v>
      </c>
      <c r="D24" s="96" t="s">
        <v>142</v>
      </c>
      <c r="E24" s="97" t="n">
        <f aca="false">59-21</f>
        <v>38</v>
      </c>
      <c r="F24" s="96" t="n">
        <v>59</v>
      </c>
      <c r="G24" s="96" t="s">
        <v>125</v>
      </c>
      <c r="H24" s="95" t="s">
        <v>114</v>
      </c>
      <c r="I24" s="95" t="s">
        <v>132</v>
      </c>
      <c r="J24" s="95" t="s">
        <v>155</v>
      </c>
      <c r="K24" s="95" t="s">
        <v>298</v>
      </c>
      <c r="L24" s="95" t="s">
        <v>115</v>
      </c>
      <c r="M24" s="95"/>
      <c r="N24" s="95"/>
      <c r="O24" s="95"/>
      <c r="P24" s="95" t="s">
        <v>155</v>
      </c>
      <c r="Q24" s="95" t="s">
        <v>168</v>
      </c>
      <c r="R24" s="97" t="n">
        <v>6</v>
      </c>
      <c r="S24" s="95" t="s">
        <v>116</v>
      </c>
      <c r="T24" s="99"/>
      <c r="U24" s="99"/>
      <c r="V24" s="99"/>
      <c r="W24" s="99"/>
      <c r="X24" s="99"/>
      <c r="Y24" s="99"/>
      <c r="Z24" s="99"/>
      <c r="AA24" s="99"/>
    </row>
    <row r="25" customFormat="false" ht="13.8" hidden="false" customHeight="false" outlineLevel="0" collapsed="false">
      <c r="A25" s="125" t="s">
        <v>471</v>
      </c>
      <c r="B25" s="126"/>
      <c r="C25" s="128" t="s">
        <v>472</v>
      </c>
      <c r="D25" s="128"/>
      <c r="E25" s="126"/>
      <c r="F25" s="128"/>
      <c r="G25" s="128" t="s">
        <v>195</v>
      </c>
      <c r="H25" s="127" t="s">
        <v>284</v>
      </c>
      <c r="I25" s="127" t="s">
        <v>132</v>
      </c>
      <c r="J25" s="127" t="s">
        <v>462</v>
      </c>
      <c r="K25" s="127" t="s">
        <v>473</v>
      </c>
      <c r="L25" s="127" t="s">
        <v>115</v>
      </c>
      <c r="M25" s="127"/>
      <c r="N25" s="127"/>
      <c r="O25" s="127"/>
      <c r="P25" s="127" t="s">
        <v>179</v>
      </c>
      <c r="Q25" s="127" t="s">
        <v>168</v>
      </c>
      <c r="R25" s="126" t="n">
        <v>6</v>
      </c>
      <c r="S25" s="127" t="s">
        <v>116</v>
      </c>
      <c r="T25" s="139"/>
      <c r="U25" s="139"/>
      <c r="V25" s="139"/>
      <c r="W25" s="139"/>
      <c r="X25" s="139"/>
      <c r="Y25" s="139"/>
      <c r="Z25" s="139"/>
      <c r="AA25" s="139"/>
    </row>
    <row r="26" customFormat="false" ht="13.8" hidden="false" customHeight="false" outlineLevel="0" collapsed="false">
      <c r="A26" s="94" t="s">
        <v>474</v>
      </c>
      <c r="B26" s="97"/>
      <c r="C26" s="96" t="s">
        <v>472</v>
      </c>
      <c r="D26" s="96"/>
      <c r="E26" s="97"/>
      <c r="F26" s="96"/>
      <c r="G26" s="96" t="s">
        <v>125</v>
      </c>
      <c r="H26" s="95" t="s">
        <v>327</v>
      </c>
      <c r="I26" s="95" t="s">
        <v>132</v>
      </c>
      <c r="J26" s="95" t="s">
        <v>135</v>
      </c>
      <c r="K26" s="95" t="s">
        <v>300</v>
      </c>
      <c r="L26" s="95" t="s">
        <v>475</v>
      </c>
      <c r="M26" s="95"/>
      <c r="N26" s="95"/>
      <c r="O26" s="95"/>
      <c r="P26" s="95" t="s">
        <v>155</v>
      </c>
      <c r="Q26" s="95" t="s">
        <v>146</v>
      </c>
      <c r="R26" s="97" t="n">
        <v>6</v>
      </c>
      <c r="S26" s="95" t="s">
        <v>116</v>
      </c>
      <c r="T26" s="99"/>
      <c r="U26" s="99"/>
      <c r="V26" s="99"/>
      <c r="W26" s="99"/>
      <c r="X26" s="99"/>
      <c r="Y26" s="99"/>
      <c r="Z26" s="99"/>
      <c r="AA26" s="99"/>
    </row>
    <row r="27" customFormat="false" ht="26.5" hidden="false" customHeight="true" outlineLevel="0" collapsed="false">
      <c r="A27" s="125" t="s">
        <v>476</v>
      </c>
      <c r="B27" s="126" t="n">
        <v>14</v>
      </c>
      <c r="C27" s="131" t="s">
        <v>477</v>
      </c>
      <c r="D27" s="128" t="s">
        <v>142</v>
      </c>
      <c r="E27" s="126" t="n">
        <v>38</v>
      </c>
      <c r="F27" s="128" t="n">
        <v>59</v>
      </c>
      <c r="G27" s="128" t="s">
        <v>125</v>
      </c>
      <c r="H27" s="127" t="s">
        <v>114</v>
      </c>
      <c r="I27" s="127" t="s">
        <v>132</v>
      </c>
      <c r="J27" s="127" t="s">
        <v>146</v>
      </c>
      <c r="K27" s="127" t="s">
        <v>300</v>
      </c>
      <c r="L27" s="127" t="s">
        <v>115</v>
      </c>
      <c r="M27" s="127"/>
      <c r="N27" s="127"/>
      <c r="O27" s="127"/>
      <c r="P27" s="127" t="s">
        <v>155</v>
      </c>
      <c r="Q27" s="127" t="s">
        <v>168</v>
      </c>
      <c r="R27" s="126" t="n">
        <v>6</v>
      </c>
      <c r="S27" s="127" t="s">
        <v>116</v>
      </c>
      <c r="T27" s="138" t="s">
        <v>466</v>
      </c>
      <c r="U27" s="138"/>
      <c r="V27" s="138"/>
      <c r="W27" s="138"/>
      <c r="X27" s="138"/>
      <c r="Y27" s="138"/>
      <c r="Z27" s="138"/>
      <c r="AA27" s="138"/>
    </row>
    <row r="28" customFormat="false" ht="13.8" hidden="false" customHeight="false" outlineLevel="0" collapsed="false">
      <c r="A28" s="94" t="s">
        <v>478</v>
      </c>
      <c r="B28" s="97"/>
      <c r="C28" s="96" t="s">
        <v>472</v>
      </c>
      <c r="D28" s="140"/>
      <c r="E28" s="140"/>
      <c r="F28" s="96"/>
      <c r="G28" s="96" t="s">
        <v>216</v>
      </c>
      <c r="H28" s="95" t="s">
        <v>284</v>
      </c>
      <c r="I28" s="95" t="s">
        <v>132</v>
      </c>
      <c r="J28" s="95" t="s">
        <v>462</v>
      </c>
      <c r="K28" s="95" t="s">
        <v>479</v>
      </c>
      <c r="L28" s="95" t="s">
        <v>115</v>
      </c>
      <c r="M28" s="95"/>
      <c r="N28" s="95"/>
      <c r="O28" s="95"/>
      <c r="P28" s="95" t="s">
        <v>179</v>
      </c>
      <c r="Q28" s="95" t="s">
        <v>168</v>
      </c>
      <c r="R28" s="97" t="n">
        <v>6</v>
      </c>
      <c r="S28" s="95" t="s">
        <v>116</v>
      </c>
      <c r="T28" s="99" t="s">
        <v>451</v>
      </c>
      <c r="U28" s="99"/>
      <c r="V28" s="99"/>
      <c r="W28" s="99"/>
      <c r="X28" s="99"/>
      <c r="Y28" s="99"/>
      <c r="Z28" s="99"/>
      <c r="AA28" s="99"/>
    </row>
    <row r="29" customFormat="false" ht="13.8" hidden="false" customHeight="false" outlineLevel="0" collapsed="false">
      <c r="A29" s="125" t="s">
        <v>480</v>
      </c>
      <c r="B29" s="126"/>
      <c r="C29" s="128" t="s">
        <v>472</v>
      </c>
      <c r="D29" s="141"/>
      <c r="E29" s="141"/>
      <c r="F29" s="128"/>
      <c r="G29" s="128" t="s">
        <v>125</v>
      </c>
      <c r="H29" s="127" t="s">
        <v>327</v>
      </c>
      <c r="I29" s="127" t="s">
        <v>132</v>
      </c>
      <c r="J29" s="127" t="s">
        <v>135</v>
      </c>
      <c r="K29" s="127" t="s">
        <v>300</v>
      </c>
      <c r="L29" s="127" t="s">
        <v>475</v>
      </c>
      <c r="M29" s="127"/>
      <c r="N29" s="127"/>
      <c r="O29" s="127"/>
      <c r="P29" s="127" t="s">
        <v>155</v>
      </c>
      <c r="Q29" s="127" t="s">
        <v>146</v>
      </c>
      <c r="R29" s="126" t="n">
        <v>6</v>
      </c>
      <c r="S29" s="127" t="s">
        <v>116</v>
      </c>
      <c r="T29" s="136" t="s">
        <v>481</v>
      </c>
      <c r="U29" s="136"/>
      <c r="V29" s="136"/>
      <c r="W29" s="136"/>
      <c r="X29" s="136"/>
      <c r="Y29" s="136"/>
      <c r="Z29" s="136"/>
      <c r="AA29" s="136"/>
    </row>
    <row r="30" customFormat="false" ht="39.15" hidden="false" customHeight="true" outlineLevel="0" collapsed="false">
      <c r="A30" s="94" t="s">
        <v>482</v>
      </c>
      <c r="B30" s="97"/>
      <c r="C30" s="112" t="s">
        <v>483</v>
      </c>
      <c r="D30" s="140"/>
      <c r="E30" s="140"/>
      <c r="F30" s="106"/>
      <c r="G30" s="142" t="s">
        <v>283</v>
      </c>
      <c r="H30" s="142" t="s">
        <v>284</v>
      </c>
      <c r="I30" s="142" t="s">
        <v>125</v>
      </c>
      <c r="J30" s="142" t="s">
        <v>135</v>
      </c>
      <c r="K30" s="142" t="s">
        <v>300</v>
      </c>
      <c r="L30" s="142" t="s">
        <v>459</v>
      </c>
      <c r="M30" s="142"/>
      <c r="N30" s="142"/>
      <c r="O30" s="142"/>
      <c r="P30" s="142" t="s">
        <v>125</v>
      </c>
      <c r="Q30" s="142" t="s">
        <v>114</v>
      </c>
      <c r="R30" s="97" t="n">
        <v>6</v>
      </c>
      <c r="S30" s="95" t="s">
        <v>116</v>
      </c>
      <c r="T30" s="102" t="s">
        <v>455</v>
      </c>
      <c r="U30" s="102"/>
      <c r="V30" s="102"/>
      <c r="W30" s="102"/>
      <c r="X30" s="102"/>
      <c r="Y30" s="102"/>
      <c r="Z30" s="102"/>
      <c r="AA30" s="102"/>
    </row>
    <row r="31" customFormat="false" ht="13.8" hidden="false" customHeight="false" outlineLevel="0" collapsed="false">
      <c r="A31" s="141"/>
      <c r="B31" s="141"/>
      <c r="C31" s="141"/>
      <c r="D31" s="141"/>
      <c r="E31" s="141"/>
      <c r="F31" s="141"/>
      <c r="G31" s="141"/>
      <c r="H31" s="141"/>
      <c r="I31" s="141"/>
      <c r="J31" s="141"/>
      <c r="K31" s="141"/>
      <c r="L31" s="141"/>
      <c r="M31" s="141"/>
      <c r="N31" s="141"/>
      <c r="O31" s="141"/>
      <c r="Q31" s="141"/>
      <c r="R31" s="141"/>
      <c r="S31" s="141"/>
      <c r="T31" s="141"/>
      <c r="U31" s="141"/>
      <c r="V31" s="141"/>
      <c r="W31" s="141"/>
      <c r="X31" s="141"/>
      <c r="Y31" s="141"/>
    </row>
    <row r="32" customFormat="false" ht="13.8" hidden="false" customHeight="false" outlineLevel="0" collapsed="false">
      <c r="A32" s="94" t="s">
        <v>484</v>
      </c>
      <c r="B32" s="96" t="s">
        <v>155</v>
      </c>
      <c r="C32" s="96" t="s">
        <v>282</v>
      </c>
      <c r="D32" s="96" t="s">
        <v>155</v>
      </c>
      <c r="E32" s="96" t="n">
        <f aca="false">36-28</f>
        <v>8</v>
      </c>
      <c r="F32" s="96" t="s">
        <v>247</v>
      </c>
      <c r="G32" s="100" t="n">
        <v>7</v>
      </c>
      <c r="H32" s="97" t="n">
        <v>70</v>
      </c>
      <c r="I32" s="97" t="n">
        <v>7</v>
      </c>
      <c r="J32" s="95" t="n">
        <v>50</v>
      </c>
      <c r="K32" s="97" t="n">
        <v>6</v>
      </c>
      <c r="L32" s="95" t="s">
        <v>115</v>
      </c>
      <c r="M32" s="100" t="s">
        <v>485</v>
      </c>
      <c r="N32" s="100" t="n">
        <v>8</v>
      </c>
      <c r="O32" s="100"/>
      <c r="P32" s="97" t="n">
        <v>8</v>
      </c>
      <c r="Q32" s="97" t="n">
        <v>0</v>
      </c>
      <c r="R32" s="97" t="n">
        <v>6</v>
      </c>
      <c r="S32" s="97" t="s">
        <v>116</v>
      </c>
      <c r="T32" s="130"/>
      <c r="U32" s="130"/>
      <c r="V32" s="130"/>
      <c r="W32" s="130"/>
      <c r="X32" s="130"/>
      <c r="Y32" s="130"/>
    </row>
    <row r="33" customFormat="false" ht="13.8" hidden="false" customHeight="false" outlineLevel="0" collapsed="false">
      <c r="A33" s="125" t="s">
        <v>486</v>
      </c>
      <c r="B33" s="128"/>
      <c r="C33" s="128" t="s">
        <v>487</v>
      </c>
      <c r="D33" s="128"/>
      <c r="E33" s="128"/>
      <c r="F33" s="128"/>
      <c r="G33" s="143" t="n">
        <v>5</v>
      </c>
      <c r="H33" s="126" t="n">
        <v>70</v>
      </c>
      <c r="I33" s="126" t="s">
        <v>488</v>
      </c>
      <c r="J33" s="127" t="n">
        <v>30</v>
      </c>
      <c r="K33" s="126" t="n">
        <v>1</v>
      </c>
      <c r="L33" s="127" t="s">
        <v>115</v>
      </c>
      <c r="M33" s="143"/>
      <c r="N33" s="143"/>
      <c r="O33" s="143"/>
      <c r="P33" s="126" t="n">
        <v>4</v>
      </c>
      <c r="Q33" s="126" t="n">
        <v>0</v>
      </c>
      <c r="R33" s="126" t="n">
        <v>6</v>
      </c>
      <c r="S33" s="126" t="s">
        <v>261</v>
      </c>
      <c r="T33" s="129"/>
      <c r="U33" s="129"/>
      <c r="V33" s="129"/>
      <c r="W33" s="129"/>
      <c r="X33" s="129"/>
      <c r="Y33" s="129"/>
    </row>
    <row r="34" customFormat="false" ht="37.3" hidden="false" customHeight="false" outlineLevel="0" collapsed="false">
      <c r="A34" s="106" t="s">
        <v>489</v>
      </c>
      <c r="B34" s="96" t="s">
        <v>298</v>
      </c>
      <c r="C34" s="134" t="s">
        <v>490</v>
      </c>
      <c r="D34" s="96" t="s">
        <v>155</v>
      </c>
      <c r="E34" s="96" t="s">
        <v>155</v>
      </c>
      <c r="F34" s="96" t="s">
        <v>465</v>
      </c>
      <c r="G34" s="144"/>
      <c r="H34" s="97"/>
      <c r="I34" s="97"/>
      <c r="J34" s="95"/>
      <c r="K34" s="97"/>
      <c r="L34" s="95"/>
      <c r="M34" s="100" t="s">
        <v>491</v>
      </c>
      <c r="N34" s="100" t="n">
        <v>8</v>
      </c>
      <c r="O34" s="100"/>
      <c r="P34" s="97"/>
      <c r="Q34" s="97"/>
      <c r="R34" s="97"/>
      <c r="S34" s="97"/>
      <c r="T34" s="145" t="str">
        <f aca="false">HYPERLINK("https://docs.google.com/spreadsheets/d/1IpKZaS6cLhsj_BDZ8nMrR7fdRAHGSV7m_EltM-t6300/edit?usp=sharing","Fair Armour has a weak armour value of 12. See the Etalus Fair Armour Calculator for more information. Armouring through an attack counts as a hit for landing lag values.")</f>
        <v>Fair Armour has a weak armour value of 12. See the Etalus Fair Armour Calculator for more information. Armouring through an attack counts as a hit for landing lag values.</v>
      </c>
      <c r="U34" s="145"/>
      <c r="V34" s="145"/>
      <c r="W34" s="145"/>
      <c r="X34" s="145"/>
      <c r="Y34" s="145"/>
    </row>
    <row r="35" customFormat="false" ht="13.8" hidden="false" customHeight="false" outlineLevel="0" collapsed="false">
      <c r="A35" s="125" t="s">
        <v>492</v>
      </c>
      <c r="B35" s="131" t="s">
        <v>179</v>
      </c>
      <c r="C35" s="131" t="s">
        <v>493</v>
      </c>
      <c r="D35" s="131" t="s">
        <v>170</v>
      </c>
      <c r="E35" s="128" t="n">
        <f aca="false">44-21</f>
        <v>23</v>
      </c>
      <c r="F35" s="128" t="s">
        <v>494</v>
      </c>
      <c r="G35" s="143" t="n">
        <v>11</v>
      </c>
      <c r="H35" s="126" t="n">
        <v>361</v>
      </c>
      <c r="I35" s="126" t="n">
        <v>6</v>
      </c>
      <c r="J35" s="127" t="n">
        <v>100</v>
      </c>
      <c r="K35" s="126" t="n">
        <v>2</v>
      </c>
      <c r="L35" s="127" t="s">
        <v>115</v>
      </c>
      <c r="M35" s="143" t="n">
        <v>7</v>
      </c>
      <c r="N35" s="143" t="n">
        <v>11</v>
      </c>
      <c r="O35" s="143"/>
      <c r="P35" s="126" t="n">
        <v>9</v>
      </c>
      <c r="Q35" s="126" t="n">
        <v>50</v>
      </c>
      <c r="R35" s="126" t="n">
        <v>0</v>
      </c>
      <c r="S35" s="126" t="s">
        <v>116</v>
      </c>
      <c r="T35" s="133"/>
      <c r="U35" s="133"/>
      <c r="V35" s="133"/>
      <c r="W35" s="133"/>
      <c r="X35" s="133"/>
      <c r="Y35" s="133"/>
    </row>
    <row r="36" customFormat="false" ht="13.8" hidden="false" customHeight="false" outlineLevel="0" collapsed="false">
      <c r="A36" s="94" t="s">
        <v>351</v>
      </c>
      <c r="B36" s="96" t="s">
        <v>148</v>
      </c>
      <c r="C36" s="96" t="s">
        <v>207</v>
      </c>
      <c r="D36" s="96" t="n">
        <f aca="false">E36/3*2</f>
        <v>12</v>
      </c>
      <c r="E36" s="96" t="n">
        <f aca="false">31-13</f>
        <v>18</v>
      </c>
      <c r="F36" s="96" t="s">
        <v>495</v>
      </c>
      <c r="G36" s="100" t="n">
        <v>9</v>
      </c>
      <c r="H36" s="97" t="n">
        <v>140</v>
      </c>
      <c r="I36" s="97" t="n">
        <v>7</v>
      </c>
      <c r="J36" s="95" t="n">
        <v>50</v>
      </c>
      <c r="K36" s="97" t="n">
        <v>2</v>
      </c>
      <c r="L36" s="95" t="s">
        <v>115</v>
      </c>
      <c r="M36" s="100" t="n">
        <v>6</v>
      </c>
      <c r="N36" s="100" t="n">
        <v>9</v>
      </c>
      <c r="O36" s="100"/>
      <c r="P36" s="97" t="n">
        <v>9</v>
      </c>
      <c r="Q36" s="97" t="n">
        <v>25</v>
      </c>
      <c r="R36" s="97" t="n">
        <v>6</v>
      </c>
      <c r="S36" s="97" t="s">
        <v>116</v>
      </c>
      <c r="T36" s="130"/>
      <c r="U36" s="130"/>
      <c r="V36" s="130"/>
      <c r="W36" s="130"/>
      <c r="X36" s="130"/>
      <c r="Y36" s="130"/>
    </row>
    <row r="37" customFormat="false" ht="51.8" hidden="false" customHeight="true" outlineLevel="0" collapsed="false">
      <c r="A37" s="125" t="s">
        <v>496</v>
      </c>
      <c r="B37" s="128" t="s">
        <v>179</v>
      </c>
      <c r="C37" s="131" t="s">
        <v>497</v>
      </c>
      <c r="D37" s="128"/>
      <c r="E37" s="128" t="n">
        <f aca="false">37-13</f>
        <v>24</v>
      </c>
      <c r="F37" s="128" t="s">
        <v>211</v>
      </c>
      <c r="G37" s="143" t="n">
        <v>4</v>
      </c>
      <c r="H37" s="126" t="n">
        <v>90</v>
      </c>
      <c r="I37" s="126" t="n">
        <v>3</v>
      </c>
      <c r="J37" s="127" t="n">
        <v>0</v>
      </c>
      <c r="K37" s="126" t="n">
        <v>2</v>
      </c>
      <c r="L37" s="127" t="s">
        <v>115</v>
      </c>
      <c r="M37" s="143" t="s">
        <v>485</v>
      </c>
      <c r="N37" s="143" t="n">
        <v>8</v>
      </c>
      <c r="O37" s="143"/>
      <c r="P37" s="126" t="n">
        <v>20</v>
      </c>
      <c r="Q37" s="126" t="n">
        <v>0</v>
      </c>
      <c r="R37" s="126" t="n">
        <v>0</v>
      </c>
      <c r="S37" s="126" t="s">
        <v>116</v>
      </c>
      <c r="T37" s="146" t="s">
        <v>498</v>
      </c>
      <c r="U37" s="146"/>
      <c r="V37" s="146"/>
      <c r="W37" s="146"/>
      <c r="X37" s="146"/>
      <c r="Y37" s="146"/>
    </row>
    <row r="38" customFormat="false" ht="51.8" hidden="false" customHeight="true" outlineLevel="0" collapsed="false">
      <c r="A38" s="106" t="s">
        <v>499</v>
      </c>
      <c r="B38" s="96"/>
      <c r="C38" s="134" t="s">
        <v>500</v>
      </c>
      <c r="D38" s="96" t="s">
        <v>148</v>
      </c>
      <c r="E38" s="96"/>
      <c r="F38" s="96" t="s">
        <v>501</v>
      </c>
      <c r="G38" s="100" t="n">
        <v>7</v>
      </c>
      <c r="H38" s="97" t="n">
        <v>-25</v>
      </c>
      <c r="I38" s="97" t="n">
        <v>5</v>
      </c>
      <c r="J38" s="95" t="n">
        <v>75</v>
      </c>
      <c r="K38" s="97" t="n">
        <v>1</v>
      </c>
      <c r="L38" s="95" t="s">
        <v>115</v>
      </c>
      <c r="M38" s="100"/>
      <c r="N38" s="100"/>
      <c r="O38" s="100"/>
      <c r="P38" s="97" t="n">
        <v>1</v>
      </c>
      <c r="Q38" s="97" t="n">
        <v>0</v>
      </c>
      <c r="R38" s="97" t="n">
        <v>0</v>
      </c>
      <c r="S38" s="97" t="s">
        <v>116</v>
      </c>
      <c r="T38" s="135" t="s">
        <v>502</v>
      </c>
      <c r="U38" s="135"/>
      <c r="V38" s="135"/>
      <c r="W38" s="135"/>
      <c r="X38" s="135"/>
      <c r="Y38" s="135"/>
    </row>
    <row r="39" customFormat="false" ht="39.15" hidden="false" customHeight="true" outlineLevel="0" collapsed="false">
      <c r="A39" s="125" t="s">
        <v>503</v>
      </c>
      <c r="B39" s="128" t="s">
        <v>195</v>
      </c>
      <c r="C39" s="128" t="s">
        <v>504</v>
      </c>
      <c r="D39" s="128" t="n">
        <f aca="false">E39/3*2</f>
        <v>14</v>
      </c>
      <c r="E39" s="128" t="n">
        <f aca="false">49-28</f>
        <v>21</v>
      </c>
      <c r="F39" s="128" t="s">
        <v>196</v>
      </c>
      <c r="G39" s="143" t="n">
        <v>4</v>
      </c>
      <c r="H39" s="126" t="n">
        <v>361</v>
      </c>
      <c r="I39" s="126" t="n">
        <v>2</v>
      </c>
      <c r="J39" s="127" t="n">
        <v>20</v>
      </c>
      <c r="K39" s="126" t="n">
        <v>2</v>
      </c>
      <c r="L39" s="127" t="s">
        <v>115</v>
      </c>
      <c r="M39" s="143" t="s">
        <v>485</v>
      </c>
      <c r="N39" s="143" t="n">
        <v>8</v>
      </c>
      <c r="O39" s="143"/>
      <c r="P39" s="126" t="n">
        <v>6</v>
      </c>
      <c r="Q39" s="126" t="n">
        <v>40</v>
      </c>
      <c r="R39" s="126" t="n">
        <v>6</v>
      </c>
      <c r="S39" s="126" t="s">
        <v>116</v>
      </c>
      <c r="T39" s="133" t="s">
        <v>505</v>
      </c>
      <c r="U39" s="133"/>
      <c r="V39" s="133"/>
      <c r="W39" s="133"/>
      <c r="X39" s="133"/>
      <c r="Y39" s="133"/>
    </row>
    <row r="40" customFormat="false" ht="13.8" hidden="false" customHeight="false" outlineLevel="0" collapsed="false">
      <c r="A40" s="94" t="s">
        <v>506</v>
      </c>
      <c r="B40" s="96"/>
      <c r="C40" s="96" t="s">
        <v>507</v>
      </c>
      <c r="D40" s="96"/>
      <c r="E40" s="96"/>
      <c r="F40" s="96"/>
      <c r="G40" s="100" t="n">
        <v>8</v>
      </c>
      <c r="H40" s="97" t="n">
        <v>270</v>
      </c>
      <c r="I40" s="97" t="n">
        <v>6</v>
      </c>
      <c r="J40" s="95" t="s">
        <v>303</v>
      </c>
      <c r="K40" s="97" t="n">
        <v>2</v>
      </c>
      <c r="L40" s="95" t="s">
        <v>115</v>
      </c>
      <c r="M40" s="97"/>
      <c r="N40" s="97"/>
      <c r="O40" s="97"/>
      <c r="P40" s="97" t="n">
        <v>8</v>
      </c>
      <c r="Q40" s="97" t="n">
        <v>40</v>
      </c>
      <c r="R40" s="97" t="n">
        <v>6</v>
      </c>
      <c r="S40" s="97" t="s">
        <v>116</v>
      </c>
      <c r="T40" s="130"/>
      <c r="U40" s="130"/>
      <c r="V40" s="130"/>
      <c r="W40" s="130"/>
      <c r="X40" s="130"/>
      <c r="Y40" s="130"/>
    </row>
    <row r="41" customFormat="false" ht="13.8" hidden="false" customHeight="false" outlineLevel="0" collapsed="false">
      <c r="A41" s="132" t="s">
        <v>508</v>
      </c>
      <c r="B41" s="127" t="s">
        <v>509</v>
      </c>
      <c r="C41" s="127" t="s">
        <v>510</v>
      </c>
      <c r="D41" s="147" t="n">
        <f aca="false">88-68</f>
        <v>20</v>
      </c>
      <c r="E41" s="147" t="n">
        <f aca="false">88-68</f>
        <v>20</v>
      </c>
      <c r="F41" s="127" t="s">
        <v>511</v>
      </c>
      <c r="G41" s="127" t="s">
        <v>170</v>
      </c>
      <c r="H41" s="127" t="s">
        <v>340</v>
      </c>
      <c r="I41" s="127" t="s">
        <v>146</v>
      </c>
      <c r="J41" s="127" t="s">
        <v>462</v>
      </c>
      <c r="K41" s="147" t="n">
        <v>1</v>
      </c>
      <c r="L41" s="127" t="s">
        <v>115</v>
      </c>
      <c r="M41" s="127"/>
      <c r="N41" s="127"/>
      <c r="O41" s="147"/>
      <c r="P41" s="147" t="n">
        <v>8</v>
      </c>
      <c r="Q41" s="147" t="n">
        <v>100</v>
      </c>
      <c r="R41" s="147" t="n">
        <v>0</v>
      </c>
      <c r="S41" s="132" t="s">
        <v>116</v>
      </c>
      <c r="T41" s="146"/>
      <c r="U41" s="146"/>
      <c r="V41" s="146"/>
      <c r="W41" s="146"/>
      <c r="X41" s="146"/>
      <c r="Y41" s="146"/>
      <c r="Z41" s="146"/>
      <c r="AA41" s="146"/>
    </row>
    <row r="42" customFormat="false" ht="51.8" hidden="false" customHeight="true" outlineLevel="0" collapsed="false">
      <c r="A42" s="106" t="s">
        <v>512</v>
      </c>
      <c r="B42" s="95"/>
      <c r="C42" s="95" t="s">
        <v>513</v>
      </c>
      <c r="D42" s="97"/>
      <c r="E42" s="97"/>
      <c r="F42" s="95"/>
      <c r="G42" s="95" t="s">
        <v>170</v>
      </c>
      <c r="H42" s="95" t="s">
        <v>284</v>
      </c>
      <c r="I42" s="95" t="s">
        <v>146</v>
      </c>
      <c r="J42" s="97" t="n">
        <v>130</v>
      </c>
      <c r="K42" s="97" t="n">
        <v>3</v>
      </c>
      <c r="L42" s="95" t="s">
        <v>115</v>
      </c>
      <c r="M42" s="95"/>
      <c r="N42" s="95"/>
      <c r="O42" s="97"/>
      <c r="P42" s="97" t="n">
        <v>8</v>
      </c>
      <c r="Q42" s="97" t="n">
        <v>100</v>
      </c>
      <c r="R42" s="97" t="n">
        <v>0</v>
      </c>
      <c r="S42" s="106" t="s">
        <v>116</v>
      </c>
      <c r="T42" s="148" t="s">
        <v>514</v>
      </c>
      <c r="U42" s="148"/>
      <c r="V42" s="148"/>
      <c r="W42" s="148"/>
      <c r="X42" s="148"/>
      <c r="Y42" s="148"/>
      <c r="Z42" s="148"/>
      <c r="AA42" s="148"/>
    </row>
    <row r="43" customFormat="false" ht="26.5" hidden="false" customHeight="true" outlineLevel="0" collapsed="false">
      <c r="A43" s="132" t="s">
        <v>515</v>
      </c>
      <c r="B43" s="149" t="s">
        <v>516</v>
      </c>
      <c r="C43" s="127" t="s">
        <v>517</v>
      </c>
      <c r="D43" s="147" t="n">
        <f aca="false">27-13</f>
        <v>14</v>
      </c>
      <c r="E43" s="147" t="n">
        <f aca="false">27-13</f>
        <v>14</v>
      </c>
      <c r="F43" s="127" t="s">
        <v>275</v>
      </c>
      <c r="G43" s="127" t="s">
        <v>298</v>
      </c>
      <c r="H43" s="127" t="s">
        <v>284</v>
      </c>
      <c r="I43" s="127" t="s">
        <v>155</v>
      </c>
      <c r="J43" s="147" t="n">
        <v>25</v>
      </c>
      <c r="K43" s="147" t="n">
        <v>3</v>
      </c>
      <c r="L43" s="127" t="s">
        <v>115</v>
      </c>
      <c r="M43" s="127"/>
      <c r="N43" s="127"/>
      <c r="O43" s="147" t="n">
        <v>75</v>
      </c>
      <c r="P43" s="147" t="n">
        <v>6</v>
      </c>
      <c r="Q43" s="147" t="n">
        <v>0</v>
      </c>
      <c r="R43" s="147" t="n">
        <v>0</v>
      </c>
      <c r="S43" s="147" t="s">
        <v>116</v>
      </c>
      <c r="T43" s="133" t="s">
        <v>518</v>
      </c>
      <c r="U43" s="133"/>
      <c r="V43" s="133"/>
      <c r="W43" s="133"/>
      <c r="X43" s="133"/>
      <c r="Y43" s="133"/>
      <c r="Z43" s="133"/>
      <c r="AA43" s="133"/>
    </row>
    <row r="44" customFormat="false" ht="26.25" hidden="false" customHeight="true" outlineLevel="0" collapsed="false">
      <c r="A44" s="106" t="s">
        <v>519</v>
      </c>
      <c r="B44" s="107"/>
      <c r="C44" s="107" t="s">
        <v>520</v>
      </c>
      <c r="D44" s="97"/>
      <c r="E44" s="97"/>
      <c r="F44" s="95"/>
      <c r="G44" s="95" t="s">
        <v>298</v>
      </c>
      <c r="H44" s="95" t="s">
        <v>284</v>
      </c>
      <c r="I44" s="95" t="s">
        <v>155</v>
      </c>
      <c r="J44" s="97" t="n">
        <v>25</v>
      </c>
      <c r="K44" s="97" t="n">
        <v>3</v>
      </c>
      <c r="L44" s="95" t="s">
        <v>115</v>
      </c>
      <c r="M44" s="95"/>
      <c r="N44" s="95"/>
      <c r="O44" s="97"/>
      <c r="P44" s="97" t="n">
        <v>6</v>
      </c>
      <c r="Q44" s="97" t="n">
        <v>0</v>
      </c>
      <c r="R44" s="97" t="n">
        <v>0</v>
      </c>
      <c r="S44" s="97" t="s">
        <v>116</v>
      </c>
      <c r="T44" s="135" t="s">
        <v>521</v>
      </c>
      <c r="U44" s="135"/>
      <c r="V44" s="135"/>
      <c r="W44" s="135"/>
      <c r="X44" s="135"/>
      <c r="Y44" s="135"/>
      <c r="Z44" s="135"/>
      <c r="AA44" s="135"/>
    </row>
    <row r="45" customFormat="false" ht="64.45" hidden="false" customHeight="true" outlineLevel="0" collapsed="false">
      <c r="A45" s="132" t="s">
        <v>522</v>
      </c>
      <c r="B45" s="149" t="s">
        <v>523</v>
      </c>
      <c r="C45" s="149" t="s">
        <v>524</v>
      </c>
      <c r="D45" s="137" t="s">
        <v>525</v>
      </c>
      <c r="E45" s="137" t="s">
        <v>525</v>
      </c>
      <c r="F45" s="149" t="s">
        <v>526</v>
      </c>
      <c r="G45" s="127" t="s">
        <v>179</v>
      </c>
      <c r="H45" s="127" t="s">
        <v>527</v>
      </c>
      <c r="I45" s="127" t="s">
        <v>283</v>
      </c>
      <c r="J45" s="147" t="n">
        <v>60</v>
      </c>
      <c r="K45" s="147" t="n">
        <v>2</v>
      </c>
      <c r="L45" s="127" t="s">
        <v>115</v>
      </c>
      <c r="M45" s="127"/>
      <c r="N45" s="127"/>
      <c r="O45" s="147"/>
      <c r="P45" s="147" t="n">
        <v>8</v>
      </c>
      <c r="Q45" s="147" t="n">
        <v>40</v>
      </c>
      <c r="R45" s="147" t="n">
        <v>6</v>
      </c>
      <c r="S45" s="147" t="s">
        <v>116</v>
      </c>
      <c r="T45" s="133" t="s">
        <v>528</v>
      </c>
      <c r="U45" s="133"/>
      <c r="V45" s="133"/>
      <c r="W45" s="133"/>
      <c r="X45" s="133"/>
      <c r="Y45" s="133"/>
      <c r="Z45" s="133"/>
      <c r="AA45" s="133"/>
    </row>
    <row r="46" customFormat="false" ht="77.1" hidden="false" customHeight="false" outlineLevel="0" collapsed="false">
      <c r="A46" s="106" t="s">
        <v>529</v>
      </c>
      <c r="B46" s="114" t="s">
        <v>530</v>
      </c>
      <c r="C46" s="107" t="s">
        <v>531</v>
      </c>
      <c r="D46" s="113" t="s">
        <v>532</v>
      </c>
      <c r="E46" s="113" t="s">
        <v>532</v>
      </c>
      <c r="F46" s="107" t="s">
        <v>533</v>
      </c>
      <c r="G46" s="95" t="s">
        <v>179</v>
      </c>
      <c r="H46" s="95" t="s">
        <v>527</v>
      </c>
      <c r="I46" s="95" t="s">
        <v>283</v>
      </c>
      <c r="J46" s="97" t="n">
        <v>60</v>
      </c>
      <c r="K46" s="97" t="n">
        <v>2</v>
      </c>
      <c r="L46" s="95" t="s">
        <v>115</v>
      </c>
      <c r="M46" s="95"/>
      <c r="N46" s="95"/>
      <c r="O46" s="97"/>
      <c r="P46" s="97" t="n">
        <v>8</v>
      </c>
      <c r="Q46" s="97" t="n">
        <v>40</v>
      </c>
      <c r="R46" s="97" t="n">
        <v>6</v>
      </c>
      <c r="S46" s="97" t="s">
        <v>116</v>
      </c>
      <c r="T46" s="133"/>
      <c r="U46" s="133"/>
      <c r="V46" s="133"/>
      <c r="W46" s="133"/>
      <c r="X46" s="133"/>
      <c r="Y46" s="133"/>
      <c r="Z46" s="133"/>
      <c r="AA46" s="133"/>
    </row>
    <row r="47" customFormat="false" ht="61.4" hidden="false" customHeight="true" outlineLevel="0" collapsed="false">
      <c r="A47" s="125" t="s">
        <v>534</v>
      </c>
      <c r="B47" s="150" t="s">
        <v>523</v>
      </c>
      <c r="C47" s="150" t="s">
        <v>535</v>
      </c>
      <c r="D47" s="151" t="s">
        <v>536</v>
      </c>
      <c r="E47" s="151" t="s">
        <v>536</v>
      </c>
      <c r="F47" s="150" t="s">
        <v>537</v>
      </c>
      <c r="G47" s="152" t="s">
        <v>179</v>
      </c>
      <c r="H47" s="152" t="s">
        <v>527</v>
      </c>
      <c r="I47" s="152" t="s">
        <v>283</v>
      </c>
      <c r="J47" s="143" t="n">
        <v>60</v>
      </c>
      <c r="K47" s="143" t="n">
        <v>2</v>
      </c>
      <c r="L47" s="152" t="s">
        <v>115</v>
      </c>
      <c r="M47" s="152"/>
      <c r="N47" s="152"/>
      <c r="O47" s="125"/>
      <c r="P47" s="143" t="n">
        <v>8</v>
      </c>
      <c r="Q47" s="143" t="n">
        <v>40</v>
      </c>
      <c r="R47" s="143" t="n">
        <v>6</v>
      </c>
      <c r="S47" s="143" t="s">
        <v>116</v>
      </c>
      <c r="T47" s="133" t="s">
        <v>538</v>
      </c>
      <c r="U47" s="133"/>
      <c r="V47" s="133"/>
      <c r="W47" s="133"/>
      <c r="X47" s="133"/>
      <c r="Y47" s="133"/>
      <c r="Z47" s="133"/>
      <c r="AA47" s="133"/>
    </row>
    <row r="48" customFormat="false" ht="85.5" hidden="false" customHeight="false" outlineLevel="0" collapsed="false">
      <c r="A48" s="94" t="s">
        <v>539</v>
      </c>
      <c r="B48" s="114" t="s">
        <v>530</v>
      </c>
      <c r="C48" s="114" t="s">
        <v>540</v>
      </c>
      <c r="D48" s="153" t="s">
        <v>541</v>
      </c>
      <c r="E48" s="153" t="s">
        <v>541</v>
      </c>
      <c r="F48" s="114" t="s">
        <v>542</v>
      </c>
      <c r="G48" s="98" t="s">
        <v>179</v>
      </c>
      <c r="H48" s="98" t="s">
        <v>527</v>
      </c>
      <c r="I48" s="98" t="s">
        <v>283</v>
      </c>
      <c r="J48" s="100" t="n">
        <v>60</v>
      </c>
      <c r="K48" s="100" t="n">
        <v>2</v>
      </c>
      <c r="L48" s="98" t="s">
        <v>115</v>
      </c>
      <c r="M48" s="98"/>
      <c r="N48" s="98"/>
      <c r="O48" s="94"/>
      <c r="P48" s="100" t="n">
        <v>8</v>
      </c>
      <c r="Q48" s="100" t="n">
        <v>40</v>
      </c>
      <c r="R48" s="100" t="n">
        <v>6</v>
      </c>
      <c r="S48" s="100" t="s">
        <v>116</v>
      </c>
      <c r="T48" s="133"/>
      <c r="U48" s="133"/>
      <c r="V48" s="133"/>
      <c r="W48" s="133"/>
      <c r="X48" s="133"/>
      <c r="Y48" s="133"/>
      <c r="Z48" s="133"/>
      <c r="AA48" s="133"/>
    </row>
    <row r="49" customFormat="false" ht="13.8" hidden="false" customHeight="false" outlineLevel="0" collapsed="false">
      <c r="A49" s="132" t="s">
        <v>543</v>
      </c>
      <c r="B49" s="127" t="s">
        <v>201</v>
      </c>
      <c r="C49" s="127" t="s">
        <v>544</v>
      </c>
      <c r="D49" s="147"/>
      <c r="E49" s="147"/>
      <c r="F49" s="127"/>
      <c r="G49" s="127" t="s">
        <v>285</v>
      </c>
      <c r="H49" s="127" t="s">
        <v>149</v>
      </c>
      <c r="I49" s="127" t="s">
        <v>545</v>
      </c>
      <c r="J49" s="147" t="n">
        <v>0</v>
      </c>
      <c r="K49" s="147" t="n">
        <v>1</v>
      </c>
      <c r="L49" s="127" t="s">
        <v>546</v>
      </c>
      <c r="M49" s="127"/>
      <c r="N49" s="127"/>
      <c r="O49" s="147"/>
      <c r="P49" s="147" t="n">
        <v>4</v>
      </c>
      <c r="Q49" s="147" t="n">
        <v>10</v>
      </c>
      <c r="R49" s="147" t="n">
        <v>0</v>
      </c>
      <c r="S49" s="132" t="s">
        <v>116</v>
      </c>
      <c r="T49" s="129" t="s">
        <v>547</v>
      </c>
      <c r="U49" s="129"/>
      <c r="V49" s="129"/>
      <c r="W49" s="129"/>
      <c r="X49" s="129"/>
      <c r="Y49" s="129"/>
      <c r="Z49" s="129"/>
      <c r="AA49" s="129"/>
    </row>
    <row r="50" customFormat="false" ht="13.85" hidden="false" customHeight="true" outlineLevel="0" collapsed="false">
      <c r="A50" s="106" t="s">
        <v>548</v>
      </c>
      <c r="B50" s="95"/>
      <c r="C50" s="95" t="s">
        <v>549</v>
      </c>
      <c r="D50" s="97"/>
      <c r="E50" s="97"/>
      <c r="F50" s="95"/>
      <c r="G50" s="95" t="s">
        <v>195</v>
      </c>
      <c r="H50" s="97" t="n">
        <v>80</v>
      </c>
      <c r="I50" s="95" t="s">
        <v>179</v>
      </c>
      <c r="J50" s="97" t="n">
        <v>120</v>
      </c>
      <c r="K50" s="97" t="n">
        <v>8</v>
      </c>
      <c r="L50" s="95" t="s">
        <v>115</v>
      </c>
      <c r="M50" s="95"/>
      <c r="N50" s="95"/>
      <c r="O50" s="97" t="n">
        <v>60</v>
      </c>
      <c r="P50" s="97" t="n">
        <v>8</v>
      </c>
      <c r="Q50" s="97" t="n">
        <v>25</v>
      </c>
      <c r="R50" s="97" t="n">
        <v>6</v>
      </c>
      <c r="S50" s="97" t="s">
        <v>116</v>
      </c>
      <c r="T50" s="135" t="s">
        <v>550</v>
      </c>
      <c r="U50" s="135"/>
      <c r="V50" s="135"/>
      <c r="W50" s="135"/>
      <c r="X50" s="135"/>
      <c r="Y50" s="135"/>
      <c r="Z50" s="135"/>
      <c r="AA50" s="135"/>
    </row>
    <row r="51" customFormat="false" ht="13.85" hidden="false" customHeight="true" outlineLevel="0" collapsed="false">
      <c r="A51" s="132" t="s">
        <v>551</v>
      </c>
      <c r="B51" s="127" t="s">
        <v>290</v>
      </c>
      <c r="C51" s="127" t="s">
        <v>552</v>
      </c>
      <c r="D51" s="147"/>
      <c r="E51" s="147"/>
      <c r="F51" s="127"/>
      <c r="G51" s="127" t="s">
        <v>195</v>
      </c>
      <c r="H51" s="127" t="s">
        <v>168</v>
      </c>
      <c r="I51" s="127" t="s">
        <v>179</v>
      </c>
      <c r="J51" s="147" t="n">
        <v>120</v>
      </c>
      <c r="K51" s="147" t="n">
        <v>8</v>
      </c>
      <c r="L51" s="127" t="s">
        <v>115</v>
      </c>
      <c r="M51" s="127"/>
      <c r="N51" s="127"/>
      <c r="O51" s="147" t="n">
        <v>60</v>
      </c>
      <c r="P51" s="147" t="n">
        <v>8</v>
      </c>
      <c r="Q51" s="147" t="n">
        <v>25</v>
      </c>
      <c r="R51" s="147" t="n">
        <v>6</v>
      </c>
      <c r="S51" s="147" t="s">
        <v>116</v>
      </c>
      <c r="T51" s="133" t="s">
        <v>550</v>
      </c>
      <c r="U51" s="133"/>
      <c r="V51" s="133"/>
      <c r="W51" s="133"/>
      <c r="X51" s="133"/>
      <c r="Y51" s="133"/>
      <c r="Z51" s="133"/>
      <c r="AA51" s="133"/>
    </row>
    <row r="52" customFormat="false" ht="51.8" hidden="false" customHeight="true" outlineLevel="0" collapsed="false">
      <c r="A52" s="106" t="s">
        <v>553</v>
      </c>
      <c r="B52" s="95"/>
      <c r="C52" s="107" t="s">
        <v>554</v>
      </c>
      <c r="D52" s="97" t="n">
        <f aca="false">33-9</f>
        <v>24</v>
      </c>
      <c r="E52" s="97" t="n">
        <f aca="false">33-9</f>
        <v>24</v>
      </c>
      <c r="F52" s="97" t="n">
        <v>33</v>
      </c>
      <c r="G52" s="95" t="s">
        <v>179</v>
      </c>
      <c r="H52" s="95" t="s">
        <v>284</v>
      </c>
      <c r="I52" s="95" t="s">
        <v>179</v>
      </c>
      <c r="J52" s="97" t="n">
        <v>90</v>
      </c>
      <c r="K52" s="97" t="n">
        <v>3</v>
      </c>
      <c r="L52" s="95" t="s">
        <v>115</v>
      </c>
      <c r="M52" s="95"/>
      <c r="N52" s="95"/>
      <c r="O52" s="97"/>
      <c r="P52" s="97" t="n">
        <v>9</v>
      </c>
      <c r="Q52" s="97" t="n">
        <v>75</v>
      </c>
      <c r="R52" s="97" t="n">
        <v>6</v>
      </c>
      <c r="S52" s="97" t="s">
        <v>116</v>
      </c>
      <c r="T52" s="135" t="s">
        <v>555</v>
      </c>
      <c r="U52" s="135"/>
      <c r="V52" s="135"/>
      <c r="W52" s="135"/>
      <c r="X52" s="135"/>
      <c r="Y52" s="135"/>
      <c r="Z52" s="135"/>
      <c r="AA52" s="135"/>
    </row>
    <row r="53" customFormat="false" ht="13.8" hidden="false" customHeight="false" outlineLevel="0" collapsed="false">
      <c r="A53" s="141"/>
      <c r="B53" s="141"/>
      <c r="C53" s="141"/>
      <c r="D53" s="141"/>
      <c r="E53" s="141"/>
      <c r="F53" s="141"/>
      <c r="G53" s="141"/>
      <c r="H53" s="141"/>
      <c r="I53" s="141"/>
      <c r="J53" s="141"/>
      <c r="K53" s="141"/>
      <c r="L53" s="141"/>
      <c r="M53" s="141"/>
      <c r="N53" s="141"/>
      <c r="O53" s="141"/>
      <c r="P53" s="141"/>
      <c r="Q53" s="141"/>
      <c r="S53" s="141"/>
      <c r="T53" s="154"/>
      <c r="U53" s="154"/>
      <c r="V53" s="154"/>
      <c r="W53" s="154"/>
      <c r="X53" s="154"/>
      <c r="Y53" s="154"/>
      <c r="Z53" s="154"/>
      <c r="AA53" s="154"/>
    </row>
    <row r="54" customFormat="false" ht="39.15" hidden="false" customHeight="true" outlineLevel="0" collapsed="false">
      <c r="A54" s="106" t="s">
        <v>556</v>
      </c>
      <c r="B54" s="140"/>
      <c r="C54" s="113" t="s">
        <v>557</v>
      </c>
      <c r="D54" s="140"/>
      <c r="E54" s="140"/>
      <c r="F54" s="140"/>
      <c r="G54" s="140"/>
      <c r="H54" s="140"/>
      <c r="I54" s="140"/>
      <c r="J54" s="140"/>
      <c r="K54" s="140"/>
      <c r="L54" s="140"/>
      <c r="M54" s="140"/>
      <c r="N54" s="140"/>
      <c r="O54" s="140"/>
      <c r="P54" s="140"/>
      <c r="Q54" s="140"/>
      <c r="S54" s="140"/>
      <c r="T54" s="148" t="s">
        <v>558</v>
      </c>
      <c r="U54" s="148"/>
      <c r="V54" s="148"/>
      <c r="W54" s="148"/>
      <c r="X54" s="148"/>
      <c r="Y54" s="148"/>
      <c r="Z54" s="148"/>
      <c r="AA54" s="148"/>
    </row>
    <row r="55" customFormat="false" ht="39.15" hidden="false" customHeight="true" outlineLevel="0" collapsed="false">
      <c r="A55" s="132" t="s">
        <v>559</v>
      </c>
      <c r="B55" s="141"/>
      <c r="C55" s="137" t="s">
        <v>560</v>
      </c>
      <c r="D55" s="141"/>
      <c r="E55" s="141"/>
      <c r="F55" s="141"/>
      <c r="G55" s="132" t="s">
        <v>561</v>
      </c>
      <c r="H55" s="141"/>
      <c r="I55" s="141"/>
      <c r="J55" s="141"/>
      <c r="K55" s="141"/>
      <c r="L55" s="141"/>
      <c r="M55" s="141"/>
      <c r="N55" s="141"/>
      <c r="O55" s="141"/>
      <c r="P55" s="141"/>
      <c r="Q55" s="141"/>
      <c r="S55" s="141"/>
      <c r="T55" s="146" t="s">
        <v>562</v>
      </c>
      <c r="U55" s="146"/>
      <c r="V55" s="146"/>
      <c r="W55" s="146"/>
      <c r="X55" s="146"/>
      <c r="Y55" s="146"/>
      <c r="Z55" s="146"/>
      <c r="AA55" s="146"/>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51">
    <mergeCell ref="T2:AA2"/>
    <mergeCell ref="T3:AA3"/>
    <mergeCell ref="T4:AA4"/>
    <mergeCell ref="T5:AA5"/>
    <mergeCell ref="T6:AA6"/>
    <mergeCell ref="T7:AA7"/>
    <mergeCell ref="T8:AA8"/>
    <mergeCell ref="T9:AA9"/>
    <mergeCell ref="T10:AA10"/>
    <mergeCell ref="T11:AA11"/>
    <mergeCell ref="T12:AA12"/>
    <mergeCell ref="T13:AA13"/>
    <mergeCell ref="T14:AA14"/>
    <mergeCell ref="T15:AA15"/>
    <mergeCell ref="T16:AA16"/>
    <mergeCell ref="T17:AA17"/>
    <mergeCell ref="T18:AA18"/>
    <mergeCell ref="T19:AA19"/>
    <mergeCell ref="T20:AA20"/>
    <mergeCell ref="T21:AA21"/>
    <mergeCell ref="T22:AA22"/>
    <mergeCell ref="T23:AA23"/>
    <mergeCell ref="T24:AA24"/>
    <mergeCell ref="T25:AA25"/>
    <mergeCell ref="T26:AA26"/>
    <mergeCell ref="T27:AA27"/>
    <mergeCell ref="T28:AA28"/>
    <mergeCell ref="T29:AA29"/>
    <mergeCell ref="T30:AA30"/>
    <mergeCell ref="T32:Y32"/>
    <mergeCell ref="T33:Y33"/>
    <mergeCell ref="T34:Y34"/>
    <mergeCell ref="T35:Y35"/>
    <mergeCell ref="T36:Y36"/>
    <mergeCell ref="T37:Y37"/>
    <mergeCell ref="T38:Y38"/>
    <mergeCell ref="T39:Y39"/>
    <mergeCell ref="T40:Y40"/>
    <mergeCell ref="T41:AA41"/>
    <mergeCell ref="T42:AA42"/>
    <mergeCell ref="T43:AA43"/>
    <mergeCell ref="T44:AA44"/>
    <mergeCell ref="T45:AA46"/>
    <mergeCell ref="T47:AA48"/>
    <mergeCell ref="T49:AA49"/>
    <mergeCell ref="T50:AA50"/>
    <mergeCell ref="T51:AA51"/>
    <mergeCell ref="T52:AA52"/>
    <mergeCell ref="T53:AA53"/>
    <mergeCell ref="T54:AA54"/>
    <mergeCell ref="T55:AA5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6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ColWidth="14.4609375" defaultRowHeight="15.75" zeroHeight="false" outlineLevelRow="0" outlineLevelCol="0"/>
  <cols>
    <col collapsed="false" customWidth="true" hidden="false" outlineLevel="0" max="1" min="1" style="0" width="31.86"/>
    <col collapsed="false" customWidth="true" hidden="false" outlineLevel="0" max="2" min="2" style="0" width="25"/>
    <col collapsed="false" customWidth="true" hidden="false" outlineLevel="0" max="3" min="3" style="0" width="57.14"/>
    <col collapsed="false" customWidth="true" hidden="false" outlineLevel="0" max="5" min="4" style="0" width="20.43"/>
    <col collapsed="false" customWidth="true" hidden="false" outlineLevel="0" max="6" min="6" style="0" width="17.86"/>
    <col collapsed="false" customWidth="true" hidden="false" outlineLevel="0" max="8" min="8" style="0" width="15.29"/>
    <col collapsed="false" customWidth="true" hidden="false" outlineLevel="0" max="9" min="9" style="0" width="17.59"/>
    <col collapsed="false" customWidth="true" hidden="false" outlineLevel="0" max="10" min="10" style="0" width="17.86"/>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5.75" hidden="false" customHeight="false" outlineLevel="0" collapsed="false">
      <c r="A1" s="155" t="s">
        <v>563</v>
      </c>
      <c r="B1" s="156"/>
      <c r="C1" s="157"/>
      <c r="D1" s="156"/>
      <c r="E1" s="156"/>
      <c r="F1" s="156"/>
      <c r="G1" s="156"/>
      <c r="H1" s="156"/>
      <c r="I1" s="156"/>
      <c r="J1" s="156"/>
      <c r="K1" s="156"/>
      <c r="L1" s="156"/>
      <c r="M1" s="156"/>
      <c r="N1" s="156"/>
      <c r="O1" s="156"/>
      <c r="P1" s="156"/>
      <c r="Q1" s="156"/>
      <c r="R1" s="156"/>
      <c r="S1" s="156"/>
      <c r="T1" s="156"/>
      <c r="U1" s="156"/>
      <c r="V1" s="156"/>
      <c r="W1" s="156"/>
    </row>
    <row r="2" customFormat="false" ht="13.8" hidden="false" customHeight="false" outlineLevel="0" collapsed="false">
      <c r="A2" s="86" t="s">
        <v>100</v>
      </c>
      <c r="B2" s="86" t="s">
        <v>11</v>
      </c>
      <c r="C2" s="158" t="s">
        <v>14</v>
      </c>
      <c r="D2" s="86" t="s">
        <v>101</v>
      </c>
      <c r="E2" s="86" t="s">
        <v>102</v>
      </c>
      <c r="F2" s="86" t="s">
        <v>103</v>
      </c>
      <c r="G2" s="86" t="s">
        <v>104</v>
      </c>
      <c r="H2" s="86" t="s">
        <v>24</v>
      </c>
      <c r="I2" s="86" t="s">
        <v>30</v>
      </c>
      <c r="J2" s="86" t="s">
        <v>33</v>
      </c>
      <c r="K2" s="86" t="s">
        <v>36</v>
      </c>
      <c r="L2" s="86" t="s">
        <v>39</v>
      </c>
      <c r="M2" s="86" t="s">
        <v>105</v>
      </c>
      <c r="N2" s="82" t="s">
        <v>106</v>
      </c>
      <c r="O2" s="159" t="s">
        <v>55</v>
      </c>
      <c r="P2" s="86" t="s">
        <v>42</v>
      </c>
      <c r="Q2" s="86" t="s">
        <v>45</v>
      </c>
      <c r="R2" s="84" t="s">
        <v>49</v>
      </c>
      <c r="S2" s="86" t="s">
        <v>107</v>
      </c>
      <c r="T2" s="86" t="s">
        <v>108</v>
      </c>
      <c r="U2" s="86"/>
      <c r="V2" s="86"/>
      <c r="W2" s="86"/>
      <c r="X2" s="86"/>
      <c r="Y2" s="86"/>
      <c r="Z2" s="86"/>
    </row>
    <row r="3" customFormat="false" ht="13.8" hidden="false" customHeight="false" outlineLevel="0" collapsed="false">
      <c r="A3" s="160" t="s">
        <v>281</v>
      </c>
      <c r="B3" s="161" t="s">
        <v>285</v>
      </c>
      <c r="C3" s="161" t="s">
        <v>564</v>
      </c>
      <c r="D3" s="161" t="s">
        <v>201</v>
      </c>
      <c r="E3" s="160" t="n">
        <v>20</v>
      </c>
      <c r="F3" s="161" t="s">
        <v>275</v>
      </c>
      <c r="G3" s="160" t="n">
        <v>5</v>
      </c>
      <c r="H3" s="160" t="n">
        <v>361</v>
      </c>
      <c r="I3" s="160" t="n">
        <v>7</v>
      </c>
      <c r="J3" s="161" t="s">
        <v>414</v>
      </c>
      <c r="K3" s="160" t="n">
        <v>6</v>
      </c>
      <c r="L3" s="160" t="s">
        <v>115</v>
      </c>
      <c r="M3" s="160"/>
      <c r="N3" s="160"/>
      <c r="O3" s="160"/>
      <c r="P3" s="160" t="n">
        <v>8</v>
      </c>
      <c r="Q3" s="160" t="n">
        <v>50</v>
      </c>
      <c r="R3" s="160" t="n">
        <v>0</v>
      </c>
      <c r="S3" s="160" t="s">
        <v>116</v>
      </c>
      <c r="T3" s="162" t="s">
        <v>565</v>
      </c>
      <c r="U3" s="162"/>
      <c r="V3" s="162"/>
      <c r="W3" s="162"/>
      <c r="X3" s="162"/>
      <c r="Y3" s="162"/>
      <c r="Z3" s="162"/>
    </row>
    <row r="4" customFormat="false" ht="15.75" hidden="false" customHeight="true" outlineLevel="0" collapsed="false">
      <c r="A4" s="100" t="s">
        <v>416</v>
      </c>
      <c r="B4" s="96" t="s">
        <v>566</v>
      </c>
      <c r="C4" s="134" t="s">
        <v>567</v>
      </c>
      <c r="D4" s="96" t="s">
        <v>568</v>
      </c>
      <c r="E4" s="100" t="n">
        <v>27</v>
      </c>
      <c r="F4" s="96" t="s">
        <v>196</v>
      </c>
      <c r="G4" s="100" t="n">
        <v>2</v>
      </c>
      <c r="H4" s="100" t="n">
        <v>40</v>
      </c>
      <c r="I4" s="100" t="n">
        <v>7</v>
      </c>
      <c r="J4" s="96" t="s">
        <v>128</v>
      </c>
      <c r="K4" s="100" t="n">
        <v>2</v>
      </c>
      <c r="L4" s="100" t="s">
        <v>115</v>
      </c>
      <c r="M4" s="100"/>
      <c r="N4" s="100"/>
      <c r="O4" s="100"/>
      <c r="P4" s="100" t="n">
        <v>4</v>
      </c>
      <c r="Q4" s="100" t="n">
        <v>30</v>
      </c>
      <c r="R4" s="100" t="n">
        <v>0</v>
      </c>
      <c r="S4" s="100" t="s">
        <v>116</v>
      </c>
      <c r="T4" s="135" t="s">
        <v>569</v>
      </c>
      <c r="U4" s="135"/>
      <c r="V4" s="135"/>
      <c r="W4" s="135"/>
      <c r="X4" s="135"/>
      <c r="Y4" s="135"/>
      <c r="Z4" s="135"/>
    </row>
    <row r="5" customFormat="false" ht="15.75" hidden="false" customHeight="true" outlineLevel="0" collapsed="false">
      <c r="A5" s="160" t="s">
        <v>570</v>
      </c>
      <c r="B5" s="161" t="s">
        <v>571</v>
      </c>
      <c r="C5" s="163" t="s">
        <v>572</v>
      </c>
      <c r="D5" s="161" t="s">
        <v>450</v>
      </c>
      <c r="E5" s="161" t="n">
        <f aca="false">52-31</f>
        <v>21</v>
      </c>
      <c r="F5" s="161" t="s">
        <v>303</v>
      </c>
      <c r="G5" s="160" t="n">
        <v>2</v>
      </c>
      <c r="H5" s="160" t="n">
        <v>70</v>
      </c>
      <c r="I5" s="160" t="n">
        <v>3</v>
      </c>
      <c r="J5" s="161" t="s">
        <v>114</v>
      </c>
      <c r="K5" s="160" t="n">
        <v>2</v>
      </c>
      <c r="L5" s="160" t="s">
        <v>115</v>
      </c>
      <c r="M5" s="160"/>
      <c r="N5" s="160"/>
      <c r="O5" s="160"/>
      <c r="P5" s="160" t="n">
        <v>5</v>
      </c>
      <c r="Q5" s="160" t="n">
        <v>0</v>
      </c>
      <c r="R5" s="160" t="n">
        <v>0</v>
      </c>
      <c r="S5" s="160" t="s">
        <v>116</v>
      </c>
      <c r="T5" s="164" t="s">
        <v>573</v>
      </c>
      <c r="U5" s="164"/>
      <c r="V5" s="164"/>
      <c r="W5" s="164"/>
      <c r="X5" s="164"/>
      <c r="Y5" s="164"/>
      <c r="Z5" s="164"/>
    </row>
    <row r="6" customFormat="false" ht="27.1" hidden="false" customHeight="false" outlineLevel="0" collapsed="false">
      <c r="A6" s="100" t="s">
        <v>574</v>
      </c>
      <c r="B6" s="96" t="s">
        <v>125</v>
      </c>
      <c r="C6" s="134" t="s">
        <v>575</v>
      </c>
      <c r="D6" s="96"/>
      <c r="E6" s="100"/>
      <c r="F6" s="100"/>
      <c r="G6" s="100" t="n">
        <v>5</v>
      </c>
      <c r="H6" s="100" t="n">
        <v>50</v>
      </c>
      <c r="I6" s="100" t="n">
        <v>8</v>
      </c>
      <c r="J6" s="96" t="s">
        <v>158</v>
      </c>
      <c r="K6" s="100" t="n">
        <v>5</v>
      </c>
      <c r="L6" s="100" t="s">
        <v>115</v>
      </c>
      <c r="M6" s="100"/>
      <c r="N6" s="100"/>
      <c r="O6" s="100"/>
      <c r="P6" s="100" t="n">
        <v>8</v>
      </c>
      <c r="Q6" s="100" t="n">
        <v>40</v>
      </c>
      <c r="R6" s="100" t="n">
        <v>0</v>
      </c>
      <c r="S6" s="100" t="s">
        <v>116</v>
      </c>
      <c r="T6" s="165"/>
      <c r="U6" s="165"/>
      <c r="V6" s="165"/>
      <c r="W6" s="165"/>
      <c r="X6" s="165"/>
      <c r="Y6" s="165"/>
      <c r="Z6" s="165"/>
    </row>
    <row r="7" customFormat="false" ht="15.75" hidden="false" customHeight="true" outlineLevel="0" collapsed="false">
      <c r="A7" s="160" t="s">
        <v>305</v>
      </c>
      <c r="B7" s="161" t="s">
        <v>146</v>
      </c>
      <c r="C7" s="163" t="s">
        <v>576</v>
      </c>
      <c r="D7" s="161"/>
      <c r="E7" s="161" t="n">
        <f aca="false">61-33</f>
        <v>28</v>
      </c>
      <c r="F7" s="161" t="s">
        <v>577</v>
      </c>
      <c r="G7" s="160" t="n">
        <v>2</v>
      </c>
      <c r="H7" s="160" t="n">
        <v>45</v>
      </c>
      <c r="I7" s="160" t="n">
        <v>5</v>
      </c>
      <c r="J7" s="161" t="s">
        <v>114</v>
      </c>
      <c r="K7" s="160" t="n">
        <v>1</v>
      </c>
      <c r="L7" s="160" t="s">
        <v>115</v>
      </c>
      <c r="M7" s="160"/>
      <c r="N7" s="160"/>
      <c r="O7" s="160"/>
      <c r="P7" s="160" t="n">
        <v>10</v>
      </c>
      <c r="Q7" s="160" t="n">
        <v>0</v>
      </c>
      <c r="R7" s="160" t="n">
        <v>0</v>
      </c>
      <c r="S7" s="160" t="s">
        <v>116</v>
      </c>
      <c r="T7" s="166" t="s">
        <v>578</v>
      </c>
      <c r="U7" s="166"/>
      <c r="V7" s="166"/>
      <c r="W7" s="166"/>
      <c r="X7" s="166"/>
      <c r="Y7" s="166"/>
      <c r="Z7" s="166"/>
    </row>
    <row r="8" customFormat="false" ht="52.7" hidden="false" customHeight="false" outlineLevel="0" collapsed="false">
      <c r="A8" s="100" t="s">
        <v>311</v>
      </c>
      <c r="B8" s="97" t="n">
        <v>23</v>
      </c>
      <c r="C8" s="134" t="s">
        <v>579</v>
      </c>
      <c r="D8" s="134" t="s">
        <v>580</v>
      </c>
      <c r="F8" s="113" t="s">
        <v>581</v>
      </c>
      <c r="G8" s="100" t="n">
        <v>10</v>
      </c>
      <c r="H8" s="100" t="n">
        <v>45</v>
      </c>
      <c r="I8" s="167" t="str">
        <f aca="false">HYPERLINK("https://docs.google.com/spreadsheets/d/1Yabcbi1i4bi6zcaXWH8AcyHIff3XNIINvjzZPRvmzmI/edit?usp=sharing","7-9 (Scales linearly with Heat released)")</f>
        <v>7-9 (Scales linearly with Heat released)</v>
      </c>
      <c r="J8" s="168" t="str">
        <f aca="false">HYPERLINK("https://docs.google.com/spreadsheets/d/1Yabcbi1i4bi6zcaXWH8AcyHIff3XNIINvjzZPRvmzmI/edit?usp=sharing","60-90 (Scales linearly with Heat released)")</f>
        <v>60-90 (Scales linearly with Heat released)</v>
      </c>
      <c r="K8" s="100" t="n">
        <v>7</v>
      </c>
      <c r="L8" s="100" t="s">
        <v>115</v>
      </c>
      <c r="M8" s="100"/>
      <c r="N8" s="100"/>
      <c r="O8" s="100"/>
      <c r="P8" s="100" t="n">
        <v>1</v>
      </c>
      <c r="Q8" s="100" t="n">
        <v>0</v>
      </c>
      <c r="R8" s="100" t="n">
        <v>0</v>
      </c>
      <c r="S8" s="100" t="s">
        <v>116</v>
      </c>
      <c r="T8" s="169" t="str">
        <f aca="false">HYPERLINK("https://docs.google.com/spreadsheets/d/1Yabcbi1i4bi6zcaXWH8AcyHIff3XNIINvjzZPRvmzmI/edit?usp=sharing","20 frames hit lockout. Up Tilt Hit 2 will consume all heat to increase the base knockback and knockback scaling of the move. See the Elliana Up Tilt Knockback Scaling Calculator for relevant heat values for this. Consuming heat will also increase endlag b"&amp;"y up to 10 frames. Holding dodge prevents any heat from being consumed to launch the opponent with the minimum knockback values.")</f>
        <v>20 frames hit lockout. Up Tilt Hit 2 will consume all heat to increase the base knockback and knockback scaling of the move. See the Elliana Up Tilt Knockback Scaling Calculator for relevant heat values for this. Consuming heat will also increase endlag by up to 10 frames. Holding dodge prevents any heat from being consumed to launch the opponent with the minimum knockback values.</v>
      </c>
      <c r="U8" s="169"/>
      <c r="V8" s="169"/>
      <c r="W8" s="169"/>
      <c r="X8" s="169"/>
      <c r="Y8" s="169"/>
      <c r="Z8" s="169"/>
    </row>
    <row r="9" customFormat="false" ht="52.7" hidden="false" customHeight="false" outlineLevel="0" collapsed="false">
      <c r="A9" s="160" t="s">
        <v>582</v>
      </c>
      <c r="B9" s="161" t="s">
        <v>125</v>
      </c>
      <c r="C9" s="170" t="n">
        <v>43380</v>
      </c>
      <c r="D9" s="163" t="s">
        <v>583</v>
      </c>
      <c r="E9" s="163" t="s">
        <v>584</v>
      </c>
      <c r="F9" s="161" t="s">
        <v>163</v>
      </c>
      <c r="G9" s="160" t="n">
        <v>4</v>
      </c>
      <c r="H9" s="160" t="n">
        <v>70</v>
      </c>
      <c r="I9" s="160" t="n">
        <v>3.5</v>
      </c>
      <c r="J9" s="161" t="s">
        <v>146</v>
      </c>
      <c r="K9" s="160" t="n">
        <v>1</v>
      </c>
      <c r="L9" s="160" t="s">
        <v>115</v>
      </c>
      <c r="M9" s="160"/>
      <c r="N9" s="160"/>
      <c r="O9" s="160"/>
      <c r="P9" s="160" t="n">
        <v>4</v>
      </c>
      <c r="Q9" s="160" t="n">
        <v>0</v>
      </c>
      <c r="R9" s="160" t="n">
        <v>0</v>
      </c>
      <c r="S9" s="160" t="s">
        <v>116</v>
      </c>
      <c r="T9" s="162" t="s">
        <v>585</v>
      </c>
      <c r="U9" s="162"/>
      <c r="V9" s="162"/>
      <c r="W9" s="162"/>
      <c r="X9" s="162"/>
      <c r="Y9" s="162"/>
      <c r="Z9" s="162"/>
    </row>
    <row r="10" customFormat="false" ht="15.75" hidden="false" customHeight="true" outlineLevel="0" collapsed="false">
      <c r="A10" s="100" t="s">
        <v>435</v>
      </c>
      <c r="B10" s="134" t="s">
        <v>586</v>
      </c>
      <c r="C10" s="171" t="s">
        <v>587</v>
      </c>
      <c r="D10" s="96" t="s">
        <v>179</v>
      </c>
      <c r="E10" s="96" t="n">
        <f aca="false">30-18</f>
        <v>12</v>
      </c>
      <c r="F10" s="134" t="s">
        <v>588</v>
      </c>
      <c r="G10" s="100" t="n">
        <v>7</v>
      </c>
      <c r="H10" s="100" t="n">
        <v>80</v>
      </c>
      <c r="I10" s="100" t="n">
        <v>6</v>
      </c>
      <c r="J10" s="96" t="s">
        <v>149</v>
      </c>
      <c r="K10" s="100" t="n">
        <v>1</v>
      </c>
      <c r="L10" s="100" t="s">
        <v>115</v>
      </c>
      <c r="M10" s="100"/>
      <c r="N10" s="100"/>
      <c r="O10" s="100"/>
      <c r="P10" s="100" t="n">
        <v>8</v>
      </c>
      <c r="Q10" s="100" t="n">
        <v>60</v>
      </c>
      <c r="R10" s="100" t="n">
        <v>0</v>
      </c>
      <c r="S10" s="100" t="s">
        <v>116</v>
      </c>
      <c r="T10" s="135" t="s">
        <v>589</v>
      </c>
      <c r="U10" s="135"/>
      <c r="V10" s="135"/>
      <c r="W10" s="135"/>
      <c r="X10" s="135"/>
      <c r="Y10" s="135"/>
      <c r="Z10" s="135"/>
    </row>
    <row r="11" customFormat="false" ht="15.75" hidden="false" customHeight="true" outlineLevel="0" collapsed="false">
      <c r="A11" s="160" t="s">
        <v>590</v>
      </c>
      <c r="B11" s="161" t="s">
        <v>139</v>
      </c>
      <c r="C11" s="161" t="s">
        <v>591</v>
      </c>
      <c r="D11" s="163" t="s">
        <v>309</v>
      </c>
      <c r="E11" s="163" t="s">
        <v>135</v>
      </c>
      <c r="F11" s="161" t="s">
        <v>303</v>
      </c>
      <c r="G11" s="160" t="n">
        <v>5</v>
      </c>
      <c r="H11" s="160" t="n">
        <v>361</v>
      </c>
      <c r="I11" s="160" t="n">
        <v>4</v>
      </c>
      <c r="J11" s="161" t="s">
        <v>153</v>
      </c>
      <c r="K11" s="160" t="n">
        <v>1</v>
      </c>
      <c r="L11" s="160" t="s">
        <v>115</v>
      </c>
      <c r="M11" s="160"/>
      <c r="N11" s="160"/>
      <c r="O11" s="160"/>
      <c r="P11" s="160" t="n">
        <v>4</v>
      </c>
      <c r="Q11" s="160" t="n">
        <v>0</v>
      </c>
      <c r="R11" s="160" t="n">
        <v>0</v>
      </c>
      <c r="S11" s="160" t="s">
        <v>116</v>
      </c>
      <c r="T11" s="166" t="s">
        <v>592</v>
      </c>
      <c r="U11" s="166"/>
      <c r="V11" s="166"/>
      <c r="W11" s="166"/>
      <c r="X11" s="166"/>
      <c r="Y11" s="166"/>
      <c r="Z11" s="166"/>
    </row>
    <row r="12" customFormat="false" ht="15.75" hidden="false" customHeight="true" outlineLevel="0" collapsed="false">
      <c r="A12" s="100" t="s">
        <v>593</v>
      </c>
      <c r="B12" s="96"/>
      <c r="C12" s="96" t="s">
        <v>594</v>
      </c>
      <c r="E12" s="106"/>
      <c r="G12" s="100" t="n">
        <v>1</v>
      </c>
      <c r="H12" s="100" t="n">
        <v>90</v>
      </c>
      <c r="I12" s="100" t="n">
        <v>2</v>
      </c>
      <c r="J12" s="96" t="s">
        <v>114</v>
      </c>
      <c r="K12" s="100" t="n">
        <v>1</v>
      </c>
      <c r="L12" s="100" t="s">
        <v>143</v>
      </c>
      <c r="M12" s="100"/>
      <c r="N12" s="100"/>
      <c r="O12" s="100"/>
      <c r="P12" s="100" t="n">
        <v>3</v>
      </c>
      <c r="Q12" s="100" t="n">
        <v>0</v>
      </c>
      <c r="R12" s="100" t="n">
        <v>0</v>
      </c>
      <c r="S12" s="100" t="s">
        <v>261</v>
      </c>
      <c r="T12" s="165" t="s">
        <v>595</v>
      </c>
      <c r="U12" s="165"/>
      <c r="V12" s="165"/>
      <c r="W12" s="165"/>
      <c r="X12" s="165"/>
      <c r="Y12" s="165"/>
      <c r="Z12" s="165"/>
    </row>
    <row r="13" customFormat="false" ht="15.75" hidden="false" customHeight="true" outlineLevel="0" collapsed="false">
      <c r="A13" s="160" t="s">
        <v>596</v>
      </c>
      <c r="B13" s="161" t="s">
        <v>216</v>
      </c>
      <c r="C13" s="161" t="s">
        <v>597</v>
      </c>
      <c r="D13" s="163" t="s">
        <v>309</v>
      </c>
      <c r="E13" s="163" t="s">
        <v>135</v>
      </c>
      <c r="F13" s="161" t="s">
        <v>303</v>
      </c>
      <c r="G13" s="160" t="n">
        <v>11</v>
      </c>
      <c r="H13" s="160" t="n">
        <v>361</v>
      </c>
      <c r="I13" s="160" t="n">
        <v>7</v>
      </c>
      <c r="J13" s="161" t="s">
        <v>308</v>
      </c>
      <c r="K13" s="160" t="n">
        <v>8</v>
      </c>
      <c r="L13" s="160" t="s">
        <v>115</v>
      </c>
      <c r="M13" s="160"/>
      <c r="N13" s="160"/>
      <c r="O13" s="160"/>
      <c r="P13" s="160" t="n">
        <v>8</v>
      </c>
      <c r="Q13" s="160" t="n">
        <v>100</v>
      </c>
      <c r="R13" s="160" t="n">
        <v>0</v>
      </c>
      <c r="S13" s="160" t="s">
        <v>116</v>
      </c>
      <c r="T13" s="166" t="s">
        <v>598</v>
      </c>
      <c r="U13" s="166"/>
      <c r="V13" s="166"/>
      <c r="W13" s="166"/>
      <c r="X13" s="166"/>
      <c r="Y13" s="166"/>
      <c r="Z13" s="166"/>
    </row>
    <row r="14" customFormat="false" ht="15.75" hidden="false" customHeight="true" outlineLevel="0" collapsed="false">
      <c r="A14" s="100" t="s">
        <v>599</v>
      </c>
      <c r="B14" s="96" t="s">
        <v>568</v>
      </c>
      <c r="C14" s="96" t="s">
        <v>600</v>
      </c>
      <c r="D14" s="134" t="s">
        <v>170</v>
      </c>
      <c r="E14" s="134" t="n">
        <f aca="false">45-22</f>
        <v>23</v>
      </c>
      <c r="F14" s="96" t="s">
        <v>158</v>
      </c>
      <c r="G14" s="100" t="n">
        <v>5</v>
      </c>
      <c r="H14" s="100" t="n">
        <v>90</v>
      </c>
      <c r="I14" s="100" t="n">
        <v>4</v>
      </c>
      <c r="J14" s="96" t="s">
        <v>135</v>
      </c>
      <c r="K14" s="100" t="n">
        <v>1</v>
      </c>
      <c r="L14" s="100" t="s">
        <v>115</v>
      </c>
      <c r="M14" s="100"/>
      <c r="N14" s="100"/>
      <c r="O14" s="100"/>
      <c r="P14" s="100" t="n">
        <v>4</v>
      </c>
      <c r="Q14" s="100" t="n">
        <v>0</v>
      </c>
      <c r="R14" s="100" t="n">
        <v>0</v>
      </c>
      <c r="S14" s="100" t="s">
        <v>116</v>
      </c>
      <c r="T14" s="165" t="s">
        <v>592</v>
      </c>
      <c r="U14" s="165"/>
      <c r="V14" s="165"/>
      <c r="W14" s="165"/>
      <c r="X14" s="165"/>
      <c r="Y14" s="165"/>
      <c r="Z14" s="165"/>
    </row>
    <row r="15" customFormat="false" ht="15.75" hidden="false" customHeight="true" outlineLevel="0" collapsed="false">
      <c r="A15" s="160" t="s">
        <v>601</v>
      </c>
      <c r="B15" s="161"/>
      <c r="C15" s="161" t="s">
        <v>602</v>
      </c>
      <c r="G15" s="160" t="n">
        <v>1</v>
      </c>
      <c r="H15" s="160" t="n">
        <v>90</v>
      </c>
      <c r="I15" s="160" t="n">
        <v>2</v>
      </c>
      <c r="J15" s="161" t="s">
        <v>114</v>
      </c>
      <c r="K15" s="160" t="n">
        <v>1</v>
      </c>
      <c r="L15" s="160" t="s">
        <v>143</v>
      </c>
      <c r="M15" s="160"/>
      <c r="N15" s="160"/>
      <c r="O15" s="160"/>
      <c r="P15" s="160" t="n">
        <v>3</v>
      </c>
      <c r="Q15" s="160" t="n">
        <v>0</v>
      </c>
      <c r="R15" s="160" t="n">
        <v>0</v>
      </c>
      <c r="S15" s="160" t="s">
        <v>261</v>
      </c>
      <c r="T15" s="166" t="s">
        <v>595</v>
      </c>
      <c r="U15" s="166"/>
      <c r="V15" s="166"/>
      <c r="W15" s="166"/>
      <c r="X15" s="166"/>
      <c r="Y15" s="166"/>
      <c r="Z15" s="166"/>
    </row>
    <row r="16" customFormat="false" ht="15.75" hidden="false" customHeight="true" outlineLevel="0" collapsed="false">
      <c r="A16" s="100" t="s">
        <v>603</v>
      </c>
      <c r="B16" s="96" t="s">
        <v>182</v>
      </c>
      <c r="C16" s="96" t="s">
        <v>604</v>
      </c>
      <c r="D16" s="134" t="s">
        <v>170</v>
      </c>
      <c r="E16" s="134" t="n">
        <f aca="false">45-22</f>
        <v>23</v>
      </c>
      <c r="F16" s="96" t="s">
        <v>158</v>
      </c>
      <c r="G16" s="100" t="n">
        <v>11</v>
      </c>
      <c r="H16" s="100" t="n">
        <v>90</v>
      </c>
      <c r="I16" s="100" t="n">
        <v>7</v>
      </c>
      <c r="J16" s="96" t="s">
        <v>177</v>
      </c>
      <c r="K16" s="100" t="n">
        <v>8</v>
      </c>
      <c r="L16" s="100" t="s">
        <v>115</v>
      </c>
      <c r="M16" s="100"/>
      <c r="N16" s="100"/>
      <c r="O16" s="100"/>
      <c r="P16" s="100" t="n">
        <v>8</v>
      </c>
      <c r="Q16" s="100" t="n">
        <v>100</v>
      </c>
      <c r="R16" s="100" t="n">
        <v>0</v>
      </c>
      <c r="S16" s="100" t="s">
        <v>116</v>
      </c>
      <c r="T16" s="165" t="s">
        <v>598</v>
      </c>
      <c r="U16" s="165"/>
      <c r="V16" s="165"/>
      <c r="W16" s="165"/>
      <c r="X16" s="165"/>
      <c r="Y16" s="165"/>
      <c r="Z16" s="165"/>
    </row>
    <row r="17" customFormat="false" ht="15.75" hidden="false" customHeight="true" outlineLevel="0" collapsed="false">
      <c r="A17" s="160" t="s">
        <v>605</v>
      </c>
      <c r="B17" s="161"/>
      <c r="C17" s="161" t="s">
        <v>363</v>
      </c>
      <c r="D17" s="163"/>
      <c r="E17" s="163"/>
      <c r="F17" s="161"/>
      <c r="G17" s="160" t="n">
        <v>11</v>
      </c>
      <c r="H17" s="160" t="n">
        <v>90</v>
      </c>
      <c r="I17" s="160" t="n">
        <v>7</v>
      </c>
      <c r="J17" s="161" t="s">
        <v>203</v>
      </c>
      <c r="K17" s="160" t="n">
        <v>6</v>
      </c>
      <c r="L17" s="160" t="s">
        <v>115</v>
      </c>
      <c r="M17" s="160"/>
      <c r="N17" s="160"/>
      <c r="O17" s="160"/>
      <c r="P17" s="160" t="n">
        <v>8</v>
      </c>
      <c r="Q17" s="160" t="n">
        <v>100</v>
      </c>
      <c r="R17" s="160" t="n">
        <v>0</v>
      </c>
      <c r="S17" s="160" t="s">
        <v>116</v>
      </c>
      <c r="T17" s="166" t="s">
        <v>606</v>
      </c>
      <c r="U17" s="166"/>
      <c r="V17" s="166"/>
      <c r="W17" s="166"/>
      <c r="X17" s="166"/>
      <c r="Y17" s="166"/>
      <c r="Z17" s="166"/>
    </row>
    <row r="18" customFormat="false" ht="15.75" hidden="false" customHeight="true" outlineLevel="0" collapsed="false">
      <c r="A18" s="100" t="s">
        <v>607</v>
      </c>
      <c r="B18" s="96" t="s">
        <v>568</v>
      </c>
      <c r="C18" s="112" t="s">
        <v>608</v>
      </c>
      <c r="D18" s="96" t="s">
        <v>609</v>
      </c>
      <c r="E18" s="134" t="s">
        <v>610</v>
      </c>
      <c r="F18" s="134" t="s">
        <v>611</v>
      </c>
      <c r="G18" s="100" t="n">
        <v>5</v>
      </c>
      <c r="H18" s="100" t="n">
        <v>270</v>
      </c>
      <c r="I18" s="100" t="n">
        <v>2</v>
      </c>
      <c r="J18" s="96" t="s">
        <v>309</v>
      </c>
      <c r="K18" s="100" t="n">
        <v>1</v>
      </c>
      <c r="L18" s="100" t="s">
        <v>115</v>
      </c>
      <c r="M18" s="100"/>
      <c r="N18" s="100"/>
      <c r="O18" s="100"/>
      <c r="P18" s="100" t="n">
        <v>4</v>
      </c>
      <c r="Q18" s="100" t="n">
        <v>0</v>
      </c>
      <c r="R18" s="100" t="n">
        <v>0</v>
      </c>
      <c r="S18" s="100" t="s">
        <v>116</v>
      </c>
      <c r="T18" s="165" t="s">
        <v>592</v>
      </c>
      <c r="U18" s="165"/>
      <c r="V18" s="165"/>
      <c r="W18" s="165"/>
      <c r="X18" s="165"/>
      <c r="Y18" s="165"/>
      <c r="Z18" s="165"/>
    </row>
    <row r="19" customFormat="false" ht="15.75" hidden="false" customHeight="true" outlineLevel="0" collapsed="false">
      <c r="A19" s="160" t="s">
        <v>612</v>
      </c>
      <c r="B19" s="161"/>
      <c r="C19" s="161" t="s">
        <v>602</v>
      </c>
      <c r="G19" s="160" t="n">
        <v>1</v>
      </c>
      <c r="H19" s="160" t="n">
        <v>90</v>
      </c>
      <c r="I19" s="160" t="n">
        <v>2</v>
      </c>
      <c r="J19" s="161" t="s">
        <v>114</v>
      </c>
      <c r="K19" s="160" t="n">
        <v>1</v>
      </c>
      <c r="L19" s="160" t="s">
        <v>143</v>
      </c>
      <c r="M19" s="160"/>
      <c r="N19" s="160"/>
      <c r="O19" s="160"/>
      <c r="P19" s="160" t="n">
        <v>3</v>
      </c>
      <c r="Q19" s="160" t="n">
        <v>0</v>
      </c>
      <c r="R19" s="160" t="n">
        <v>0</v>
      </c>
      <c r="S19" s="160" t="s">
        <v>261</v>
      </c>
      <c r="T19" s="166" t="s">
        <v>595</v>
      </c>
      <c r="U19" s="166"/>
      <c r="V19" s="166"/>
      <c r="W19" s="166"/>
      <c r="X19" s="166"/>
      <c r="Y19" s="166"/>
      <c r="Z19" s="166"/>
    </row>
    <row r="20" customFormat="false" ht="15.75" hidden="false" customHeight="true" outlineLevel="0" collapsed="false">
      <c r="A20" s="100" t="s">
        <v>613</v>
      </c>
      <c r="B20" s="96" t="s">
        <v>182</v>
      </c>
      <c r="C20" s="134" t="s">
        <v>614</v>
      </c>
      <c r="D20" s="96" t="s">
        <v>609</v>
      </c>
      <c r="E20" s="134" t="s">
        <v>610</v>
      </c>
      <c r="F20" s="134" t="s">
        <v>611</v>
      </c>
      <c r="G20" s="100" t="n">
        <v>11</v>
      </c>
      <c r="H20" s="100" t="n">
        <v>270</v>
      </c>
      <c r="I20" s="100" t="n">
        <v>7</v>
      </c>
      <c r="J20" s="96" t="s">
        <v>168</v>
      </c>
      <c r="K20" s="100" t="n">
        <v>2</v>
      </c>
      <c r="L20" s="100" t="s">
        <v>115</v>
      </c>
      <c r="M20" s="100"/>
      <c r="N20" s="100"/>
      <c r="O20" s="100"/>
      <c r="P20" s="100" t="n">
        <v>8</v>
      </c>
      <c r="Q20" s="100" t="n">
        <v>100</v>
      </c>
      <c r="R20" s="100" t="n">
        <v>0</v>
      </c>
      <c r="S20" s="100" t="s">
        <v>116</v>
      </c>
      <c r="T20" s="165" t="s">
        <v>598</v>
      </c>
      <c r="U20" s="165"/>
      <c r="V20" s="165"/>
      <c r="W20" s="165"/>
      <c r="X20" s="165"/>
      <c r="Y20" s="165"/>
      <c r="Z20" s="165"/>
    </row>
    <row r="21" customFormat="false" ht="13.8" hidden="false" customHeight="false" outlineLevel="0" collapsed="false">
      <c r="A21" s="160"/>
      <c r="B21" s="160"/>
      <c r="C21" s="160"/>
      <c r="D21" s="160"/>
      <c r="E21" s="160"/>
      <c r="F21" s="160"/>
      <c r="G21" s="160"/>
      <c r="H21" s="160"/>
      <c r="I21" s="160"/>
      <c r="J21" s="160"/>
      <c r="K21" s="160"/>
      <c r="L21" s="160"/>
      <c r="M21" s="160"/>
      <c r="N21" s="160"/>
      <c r="O21" s="160"/>
      <c r="P21" s="160"/>
      <c r="Q21" s="162"/>
      <c r="R21" s="162"/>
      <c r="S21" s="162"/>
      <c r="T21" s="162"/>
      <c r="U21" s="162"/>
      <c r="V21" s="162"/>
      <c r="W21" s="162"/>
    </row>
    <row r="22" customFormat="false" ht="13.8" hidden="false" customHeight="false" outlineLevel="0" collapsed="false">
      <c r="A22" s="100"/>
      <c r="B22" s="100"/>
      <c r="C22" s="100"/>
      <c r="D22" s="100"/>
      <c r="E22" s="100"/>
      <c r="F22" s="100"/>
      <c r="G22" s="100"/>
      <c r="H22" s="100"/>
      <c r="I22" s="100"/>
      <c r="J22" s="100"/>
      <c r="K22" s="100"/>
      <c r="L22" s="100"/>
      <c r="M22" s="100"/>
      <c r="N22" s="100"/>
      <c r="O22" s="100"/>
      <c r="P22" s="100"/>
      <c r="Q22" s="130"/>
      <c r="R22" s="130"/>
      <c r="S22" s="130"/>
      <c r="T22" s="130"/>
      <c r="U22" s="130"/>
      <c r="V22" s="130"/>
      <c r="W22" s="130"/>
    </row>
    <row r="23" customFormat="false" ht="13.8" hidden="false" customHeight="false" outlineLevel="0" collapsed="false">
      <c r="A23" s="160"/>
      <c r="B23" s="172" t="s">
        <v>615</v>
      </c>
      <c r="C23" s="172"/>
      <c r="D23" s="172"/>
      <c r="E23" s="172"/>
      <c r="F23" s="172"/>
      <c r="G23" s="172"/>
      <c r="H23" s="172"/>
      <c r="I23" s="172"/>
      <c r="J23" s="172"/>
      <c r="K23" s="172"/>
      <c r="L23" s="172"/>
      <c r="M23" s="172"/>
      <c r="N23" s="172"/>
      <c r="O23" s="172"/>
      <c r="P23" s="172"/>
      <c r="Q23" s="172"/>
      <c r="R23" s="172"/>
      <c r="S23" s="172"/>
      <c r="T23" s="172"/>
      <c r="U23" s="172"/>
      <c r="V23" s="172"/>
      <c r="W23" s="172"/>
    </row>
    <row r="24" customFormat="false" ht="13.8" hidden="false" customHeight="false" outlineLevel="0" collapsed="false">
      <c r="A24" s="86" t="s">
        <v>616</v>
      </c>
      <c r="B24" s="86" t="s">
        <v>11</v>
      </c>
      <c r="C24" s="158" t="s">
        <v>14</v>
      </c>
      <c r="D24" s="86" t="s">
        <v>101</v>
      </c>
      <c r="E24" s="86" t="s">
        <v>102</v>
      </c>
      <c r="F24" s="86" t="s">
        <v>103</v>
      </c>
      <c r="G24" s="86" t="s">
        <v>104</v>
      </c>
      <c r="H24" s="86" t="s">
        <v>24</v>
      </c>
      <c r="I24" s="86" t="s">
        <v>30</v>
      </c>
      <c r="J24" s="86" t="s">
        <v>33</v>
      </c>
      <c r="K24" s="86" t="s">
        <v>36</v>
      </c>
      <c r="L24" s="86" t="s">
        <v>39</v>
      </c>
      <c r="M24" s="86" t="s">
        <v>105</v>
      </c>
      <c r="N24" s="82" t="s">
        <v>106</v>
      </c>
      <c r="O24" s="82"/>
      <c r="P24" s="86" t="s">
        <v>42</v>
      </c>
      <c r="Q24" s="86" t="s">
        <v>45</v>
      </c>
      <c r="R24" s="84" t="s">
        <v>49</v>
      </c>
      <c r="S24" s="86" t="s">
        <v>107</v>
      </c>
      <c r="T24" s="86" t="s">
        <v>108</v>
      </c>
      <c r="U24" s="86"/>
      <c r="V24" s="86"/>
      <c r="W24" s="86"/>
      <c r="X24" s="86"/>
    </row>
    <row r="25" customFormat="false" ht="13.8" hidden="false" customHeight="false" outlineLevel="0" collapsed="false">
      <c r="A25" s="160" t="s">
        <v>617</v>
      </c>
      <c r="B25" s="161" t="s">
        <v>125</v>
      </c>
      <c r="C25" s="161" t="s">
        <v>618</v>
      </c>
      <c r="D25" s="161" t="s">
        <v>139</v>
      </c>
      <c r="E25" s="161" t="n">
        <f aca="false">41-15</f>
        <v>26</v>
      </c>
      <c r="F25" s="161" t="s">
        <v>307</v>
      </c>
      <c r="G25" s="160" t="n">
        <v>6</v>
      </c>
      <c r="H25" s="160" t="n">
        <v>361</v>
      </c>
      <c r="I25" s="160" t="n">
        <v>5</v>
      </c>
      <c r="J25" s="161" t="s">
        <v>158</v>
      </c>
      <c r="K25" s="160" t="n">
        <v>4</v>
      </c>
      <c r="L25" s="160" t="s">
        <v>115</v>
      </c>
      <c r="M25" s="160" t="s">
        <v>485</v>
      </c>
      <c r="N25" s="160" t="n">
        <v>8</v>
      </c>
      <c r="O25" s="160"/>
      <c r="P25" s="160" t="n">
        <v>5</v>
      </c>
      <c r="Q25" s="160" t="n">
        <v>40</v>
      </c>
      <c r="R25" s="160" t="n">
        <v>6</v>
      </c>
      <c r="S25" s="160" t="s">
        <v>116</v>
      </c>
      <c r="T25" s="172" t="s">
        <v>481</v>
      </c>
      <c r="U25" s="172"/>
      <c r="V25" s="172"/>
      <c r="W25" s="172"/>
      <c r="X25" s="172"/>
    </row>
    <row r="26" customFormat="false" ht="13.8" hidden="false" customHeight="false" outlineLevel="0" collapsed="false">
      <c r="A26" s="100" t="s">
        <v>619</v>
      </c>
      <c r="B26" s="96"/>
      <c r="C26" s="96" t="s">
        <v>620</v>
      </c>
      <c r="D26" s="96"/>
      <c r="E26" s="96"/>
      <c r="F26" s="96"/>
      <c r="G26" s="100" t="n">
        <v>8</v>
      </c>
      <c r="H26" s="100" t="n">
        <v>40</v>
      </c>
      <c r="I26" s="100" t="n">
        <v>8</v>
      </c>
      <c r="J26" s="96" t="s">
        <v>414</v>
      </c>
      <c r="K26" s="100" t="n">
        <v>1</v>
      </c>
      <c r="L26" s="100" t="s">
        <v>115</v>
      </c>
      <c r="M26" s="100"/>
      <c r="N26" s="100"/>
      <c r="O26" s="100"/>
      <c r="P26" s="100" t="n">
        <v>7</v>
      </c>
      <c r="Q26" s="100" t="n">
        <v>45</v>
      </c>
      <c r="R26" s="100" t="n">
        <v>6</v>
      </c>
      <c r="S26" s="100" t="s">
        <v>116</v>
      </c>
      <c r="T26" s="173" t="s">
        <v>565</v>
      </c>
      <c r="U26" s="173"/>
      <c r="V26" s="173"/>
      <c r="W26" s="173"/>
      <c r="X26" s="173"/>
    </row>
    <row r="27" customFormat="false" ht="13.8" hidden="false" customHeight="false" outlineLevel="0" collapsed="false">
      <c r="A27" s="160" t="s">
        <v>621</v>
      </c>
      <c r="B27" s="161" t="s">
        <v>179</v>
      </c>
      <c r="C27" s="161" t="s">
        <v>622</v>
      </c>
      <c r="D27" s="161" t="s">
        <v>450</v>
      </c>
      <c r="E27" s="161" t="n">
        <f aca="false">40-19</f>
        <v>21</v>
      </c>
      <c r="F27" s="161" t="s">
        <v>128</v>
      </c>
      <c r="G27" s="160" t="n">
        <v>3</v>
      </c>
      <c r="H27" s="160" t="n">
        <v>82</v>
      </c>
      <c r="I27" s="160" t="n">
        <v>2</v>
      </c>
      <c r="J27" s="161" t="s">
        <v>146</v>
      </c>
      <c r="K27" s="160" t="n">
        <v>2</v>
      </c>
      <c r="L27" s="160" t="s">
        <v>115</v>
      </c>
      <c r="M27" s="160" t="s">
        <v>485</v>
      </c>
      <c r="N27" s="160" t="n">
        <v>8</v>
      </c>
      <c r="O27" s="160"/>
      <c r="P27" s="160" t="n">
        <v>5</v>
      </c>
      <c r="Q27" s="160" t="n">
        <v>10</v>
      </c>
      <c r="R27" s="160" t="n">
        <v>0</v>
      </c>
      <c r="S27" s="160" t="s">
        <v>116</v>
      </c>
      <c r="T27" s="162"/>
      <c r="U27" s="162"/>
      <c r="V27" s="162"/>
      <c r="W27" s="162"/>
      <c r="X27" s="162"/>
    </row>
    <row r="28" customFormat="false" ht="13.8" hidden="false" customHeight="false" outlineLevel="0" collapsed="false">
      <c r="A28" s="100" t="s">
        <v>623</v>
      </c>
      <c r="B28" s="96"/>
      <c r="C28" s="96" t="s">
        <v>624</v>
      </c>
      <c r="D28" s="96"/>
      <c r="E28" s="96"/>
      <c r="F28" s="100"/>
      <c r="G28" s="100" t="n">
        <v>4</v>
      </c>
      <c r="H28" s="100" t="n">
        <v>60</v>
      </c>
      <c r="I28" s="100" t="n">
        <v>6</v>
      </c>
      <c r="J28" s="96" t="s">
        <v>128</v>
      </c>
      <c r="K28" s="100" t="n">
        <v>2</v>
      </c>
      <c r="L28" s="100" t="s">
        <v>115</v>
      </c>
      <c r="M28" s="100"/>
      <c r="N28" s="100"/>
      <c r="O28" s="100"/>
      <c r="P28" s="100" t="n">
        <v>5</v>
      </c>
      <c r="Q28" s="100" t="n">
        <v>20</v>
      </c>
      <c r="R28" s="100" t="n">
        <v>0</v>
      </c>
      <c r="S28" s="100" t="s">
        <v>116</v>
      </c>
      <c r="T28" s="173" t="s">
        <v>565</v>
      </c>
      <c r="U28" s="173"/>
      <c r="V28" s="173"/>
      <c r="W28" s="173"/>
      <c r="X28" s="173"/>
    </row>
    <row r="29" customFormat="false" ht="13.8" hidden="false" customHeight="false" outlineLevel="0" collapsed="false">
      <c r="A29" s="160" t="s">
        <v>213</v>
      </c>
      <c r="B29" s="161" t="s">
        <v>160</v>
      </c>
      <c r="C29" s="163" t="s">
        <v>625</v>
      </c>
      <c r="D29" s="161" t="s">
        <v>309</v>
      </c>
      <c r="E29" s="161" t="n">
        <f aca="false">46-16</f>
        <v>30</v>
      </c>
      <c r="F29" s="163" t="s">
        <v>164</v>
      </c>
      <c r="G29" s="160" t="n">
        <v>7</v>
      </c>
      <c r="H29" s="160" t="n">
        <v>361</v>
      </c>
      <c r="I29" s="160" t="n">
        <v>7</v>
      </c>
      <c r="J29" s="161" t="s">
        <v>303</v>
      </c>
      <c r="K29" s="160" t="n">
        <v>6</v>
      </c>
      <c r="L29" s="160" t="s">
        <v>115</v>
      </c>
      <c r="M29" s="160" t="n">
        <v>6</v>
      </c>
      <c r="N29" s="160" t="n">
        <v>9</v>
      </c>
      <c r="O29" s="160"/>
      <c r="P29" s="160" t="n">
        <v>6</v>
      </c>
      <c r="Q29" s="160" t="n">
        <v>40</v>
      </c>
      <c r="R29" s="160" t="n">
        <v>6</v>
      </c>
      <c r="S29" s="160" t="s">
        <v>116</v>
      </c>
      <c r="T29" s="162"/>
      <c r="U29" s="162"/>
      <c r="V29" s="162"/>
      <c r="W29" s="162"/>
      <c r="X29" s="162"/>
    </row>
    <row r="30" customFormat="false" ht="13.8" hidden="false" customHeight="false" outlineLevel="0" collapsed="false">
      <c r="A30" s="100" t="s">
        <v>209</v>
      </c>
      <c r="B30" s="96"/>
      <c r="C30" s="134" t="s">
        <v>625</v>
      </c>
      <c r="D30" s="96"/>
      <c r="E30" s="96"/>
      <c r="F30" s="96"/>
      <c r="G30" s="100" t="n">
        <v>11</v>
      </c>
      <c r="H30" s="100" t="n">
        <v>361</v>
      </c>
      <c r="I30" s="100" t="n">
        <v>9</v>
      </c>
      <c r="J30" s="96" t="s">
        <v>149</v>
      </c>
      <c r="K30" s="100" t="n">
        <v>3</v>
      </c>
      <c r="L30" s="100" t="s">
        <v>115</v>
      </c>
      <c r="M30" s="100"/>
      <c r="N30" s="100"/>
      <c r="O30" s="100"/>
      <c r="P30" s="100" t="n">
        <v>8</v>
      </c>
      <c r="Q30" s="100" t="n">
        <v>50</v>
      </c>
      <c r="R30" s="100" t="n">
        <v>5</v>
      </c>
      <c r="S30" s="100" t="s">
        <v>116</v>
      </c>
      <c r="T30" s="173" t="s">
        <v>626</v>
      </c>
      <c r="U30" s="173"/>
      <c r="V30" s="173"/>
      <c r="W30" s="173"/>
      <c r="X30" s="173"/>
    </row>
    <row r="31" customFormat="false" ht="13.8" hidden="false" customHeight="false" outlineLevel="0" collapsed="false">
      <c r="A31" s="160" t="s">
        <v>627</v>
      </c>
      <c r="B31" s="161" t="s">
        <v>179</v>
      </c>
      <c r="C31" s="161" t="s">
        <v>200</v>
      </c>
      <c r="D31" s="161" t="s">
        <v>309</v>
      </c>
      <c r="E31" s="161" t="n">
        <f aca="false">F31-15</f>
        <v>30</v>
      </c>
      <c r="F31" s="161" t="s">
        <v>158</v>
      </c>
      <c r="G31" s="160" t="n">
        <v>8</v>
      </c>
      <c r="H31" s="160" t="n">
        <v>70</v>
      </c>
      <c r="I31" s="160" t="n">
        <v>7</v>
      </c>
      <c r="J31" s="161" t="s">
        <v>313</v>
      </c>
      <c r="K31" s="160" t="n">
        <v>1</v>
      </c>
      <c r="L31" s="160" t="s">
        <v>115</v>
      </c>
      <c r="M31" s="160" t="s">
        <v>485</v>
      </c>
      <c r="N31" s="160" t="n">
        <v>8</v>
      </c>
      <c r="O31" s="160"/>
      <c r="P31" s="160" t="n">
        <v>7</v>
      </c>
      <c r="Q31" s="160" t="n">
        <v>80</v>
      </c>
      <c r="R31" s="160" t="n">
        <v>6</v>
      </c>
      <c r="S31" s="160" t="s">
        <v>116</v>
      </c>
      <c r="T31" s="172" t="s">
        <v>626</v>
      </c>
      <c r="U31" s="172"/>
      <c r="V31" s="172"/>
      <c r="W31" s="172"/>
      <c r="X31" s="172"/>
    </row>
    <row r="32" customFormat="false" ht="13.8" hidden="false" customHeight="false" outlineLevel="0" collapsed="false">
      <c r="A32" s="100" t="s">
        <v>628</v>
      </c>
      <c r="B32" s="96"/>
      <c r="C32" s="96" t="s">
        <v>147</v>
      </c>
      <c r="D32" s="96"/>
      <c r="E32" s="96"/>
      <c r="F32" s="96"/>
      <c r="G32" s="100" t="n">
        <v>8</v>
      </c>
      <c r="H32" s="100" t="n">
        <v>70</v>
      </c>
      <c r="I32" s="100" t="n">
        <v>7</v>
      </c>
      <c r="J32" s="96" t="s">
        <v>313</v>
      </c>
      <c r="K32" s="100" t="n">
        <v>1</v>
      </c>
      <c r="L32" s="100" t="s">
        <v>115</v>
      </c>
      <c r="M32" s="100"/>
      <c r="N32" s="100"/>
      <c r="O32" s="100"/>
      <c r="P32" s="100" t="n">
        <v>7</v>
      </c>
      <c r="Q32" s="100" t="n">
        <v>80</v>
      </c>
      <c r="R32" s="100" t="n">
        <v>6</v>
      </c>
      <c r="S32" s="100" t="s">
        <v>116</v>
      </c>
      <c r="T32" s="173" t="s">
        <v>626</v>
      </c>
      <c r="U32" s="173"/>
      <c r="V32" s="173"/>
      <c r="W32" s="173"/>
      <c r="X32" s="173"/>
    </row>
    <row r="33" customFormat="false" ht="13.8" hidden="false" customHeight="false" outlineLevel="0" collapsed="false">
      <c r="A33" s="160" t="s">
        <v>629</v>
      </c>
      <c r="B33" s="161"/>
      <c r="C33" s="161" t="s">
        <v>210</v>
      </c>
      <c r="D33" s="161"/>
      <c r="E33" s="161"/>
      <c r="F33" s="161"/>
      <c r="G33" s="160" t="n">
        <v>8</v>
      </c>
      <c r="H33" s="160" t="n">
        <v>70</v>
      </c>
      <c r="I33" s="160" t="n">
        <v>7</v>
      </c>
      <c r="J33" s="161" t="s">
        <v>313</v>
      </c>
      <c r="K33" s="160" t="n">
        <v>1</v>
      </c>
      <c r="L33" s="160" t="s">
        <v>115</v>
      </c>
      <c r="M33" s="160"/>
      <c r="N33" s="160"/>
      <c r="O33" s="160"/>
      <c r="P33" s="160" t="n">
        <v>7</v>
      </c>
      <c r="Q33" s="160" t="n">
        <v>80</v>
      </c>
      <c r="R33" s="160" t="n">
        <v>6</v>
      </c>
      <c r="S33" s="160" t="s">
        <v>116</v>
      </c>
      <c r="T33" s="172" t="s">
        <v>626</v>
      </c>
      <c r="U33" s="172"/>
      <c r="V33" s="172"/>
      <c r="W33" s="172"/>
      <c r="X33" s="172"/>
    </row>
    <row r="34" customFormat="false" ht="13.8" hidden="false" customHeight="false" outlineLevel="0" collapsed="false">
      <c r="A34" s="100" t="s">
        <v>630</v>
      </c>
      <c r="B34" s="96" t="s">
        <v>148</v>
      </c>
      <c r="C34" s="96" t="s">
        <v>631</v>
      </c>
      <c r="D34" s="96" t="s">
        <v>170</v>
      </c>
      <c r="E34" s="96" t="n">
        <f aca="false">45-22</f>
        <v>23</v>
      </c>
      <c r="F34" s="100" t="n">
        <v>45</v>
      </c>
      <c r="G34" s="100" t="n">
        <v>3</v>
      </c>
      <c r="H34" s="100" t="n">
        <v>290</v>
      </c>
      <c r="I34" s="100" t="n">
        <v>2</v>
      </c>
      <c r="J34" s="96" t="s">
        <v>114</v>
      </c>
      <c r="K34" s="100" t="n">
        <v>2</v>
      </c>
      <c r="L34" s="100" t="s">
        <v>632</v>
      </c>
      <c r="M34" s="100" t="s">
        <v>485</v>
      </c>
      <c r="N34" s="100" t="n">
        <v>8</v>
      </c>
      <c r="O34" s="100"/>
      <c r="P34" s="100" t="n">
        <v>4</v>
      </c>
      <c r="Q34" s="100" t="n">
        <v>20</v>
      </c>
      <c r="R34" s="100" t="n">
        <v>0</v>
      </c>
      <c r="S34" s="100" t="s">
        <v>116</v>
      </c>
      <c r="T34" s="130" t="s">
        <v>405</v>
      </c>
      <c r="U34" s="130"/>
      <c r="V34" s="130"/>
      <c r="W34" s="130"/>
      <c r="X34" s="130"/>
    </row>
    <row r="35" customFormat="false" ht="13.8" hidden="false" customHeight="false" outlineLevel="0" collapsed="false">
      <c r="A35" s="160" t="s">
        <v>506</v>
      </c>
      <c r="B35" s="161"/>
      <c r="C35" s="160" t="s">
        <v>633</v>
      </c>
      <c r="D35" s="161"/>
      <c r="E35" s="161"/>
      <c r="F35" s="160"/>
      <c r="G35" s="160" t="n">
        <v>4</v>
      </c>
      <c r="H35" s="160" t="n">
        <v>65</v>
      </c>
      <c r="I35" s="160" t="n">
        <v>7</v>
      </c>
      <c r="J35" s="161" t="s">
        <v>303</v>
      </c>
      <c r="K35" s="160" t="n">
        <v>2</v>
      </c>
      <c r="L35" s="160" t="s">
        <v>115</v>
      </c>
      <c r="M35" s="174"/>
      <c r="N35" s="174"/>
      <c r="O35" s="174"/>
      <c r="P35" s="160" t="n">
        <v>6</v>
      </c>
      <c r="Q35" s="160" t="n">
        <v>20</v>
      </c>
      <c r="R35" s="160" t="n">
        <v>6</v>
      </c>
      <c r="S35" s="160" t="s">
        <v>116</v>
      </c>
      <c r="T35" s="172" t="s">
        <v>565</v>
      </c>
      <c r="U35" s="172"/>
      <c r="V35" s="172"/>
      <c r="W35" s="172"/>
      <c r="X35" s="172"/>
    </row>
    <row r="36" customFormat="false" ht="13.8" hidden="false" customHeight="false" outlineLevel="0" collapsed="false">
      <c r="A36" s="100"/>
      <c r="B36" s="100"/>
      <c r="C36" s="100"/>
      <c r="D36" s="100"/>
      <c r="E36" s="100"/>
      <c r="F36" s="100"/>
      <c r="G36" s="100"/>
      <c r="H36" s="100"/>
      <c r="I36" s="100"/>
      <c r="J36" s="100"/>
      <c r="K36" s="100"/>
      <c r="L36" s="100"/>
      <c r="M36" s="100"/>
      <c r="N36" s="100"/>
      <c r="O36" s="100"/>
      <c r="P36" s="100"/>
      <c r="Q36" s="100"/>
      <c r="R36" s="100"/>
      <c r="S36" s="130"/>
      <c r="T36" s="130"/>
      <c r="U36" s="130"/>
      <c r="V36" s="130"/>
      <c r="W36" s="130"/>
    </row>
    <row r="37" customFormat="false" ht="13.8" hidden="false" customHeight="false" outlineLevel="0" collapsed="false">
      <c r="A37" s="159" t="s">
        <v>634</v>
      </c>
      <c r="B37" s="159" t="s">
        <v>11</v>
      </c>
      <c r="C37" s="175" t="s">
        <v>14</v>
      </c>
      <c r="D37" s="159" t="s">
        <v>635</v>
      </c>
      <c r="E37" s="159"/>
      <c r="F37" s="159" t="s">
        <v>19</v>
      </c>
      <c r="G37" s="159" t="s">
        <v>104</v>
      </c>
      <c r="H37" s="159" t="s">
        <v>24</v>
      </c>
      <c r="I37" s="159" t="s">
        <v>30</v>
      </c>
      <c r="J37" s="159" t="s">
        <v>33</v>
      </c>
      <c r="K37" s="159" t="s">
        <v>36</v>
      </c>
      <c r="L37" s="159" t="s">
        <v>39</v>
      </c>
      <c r="M37" s="159"/>
      <c r="N37" s="159"/>
      <c r="O37" s="159" t="s">
        <v>55</v>
      </c>
      <c r="P37" s="159" t="s">
        <v>42</v>
      </c>
      <c r="Q37" s="159" t="s">
        <v>45</v>
      </c>
      <c r="R37" s="176" t="s">
        <v>49</v>
      </c>
      <c r="S37" s="159" t="s">
        <v>107</v>
      </c>
      <c r="T37" s="159" t="s">
        <v>108</v>
      </c>
      <c r="U37" s="159"/>
      <c r="V37" s="159"/>
      <c r="W37" s="159"/>
      <c r="X37" s="159"/>
      <c r="Y37" s="159"/>
      <c r="Z37" s="159"/>
    </row>
    <row r="38" customFormat="false" ht="15.75" hidden="false" customHeight="true" outlineLevel="0" collapsed="false">
      <c r="A38" s="100" t="s">
        <v>636</v>
      </c>
      <c r="B38" s="96" t="s">
        <v>122</v>
      </c>
      <c r="C38" s="134" t="s">
        <v>637</v>
      </c>
      <c r="D38" s="96" t="s">
        <v>202</v>
      </c>
      <c r="E38" s="96"/>
      <c r="F38" s="96" t="s">
        <v>638</v>
      </c>
      <c r="G38" s="100" t="n">
        <v>4</v>
      </c>
      <c r="H38" s="100" t="n">
        <v>45</v>
      </c>
      <c r="I38" s="171" t="n">
        <v>8</v>
      </c>
      <c r="J38" s="100" t="n">
        <v>0</v>
      </c>
      <c r="K38" s="100" t="n">
        <v>1</v>
      </c>
      <c r="L38" s="100" t="s">
        <v>115</v>
      </c>
      <c r="M38" s="100"/>
      <c r="N38" s="100"/>
      <c r="O38" s="171" t="s">
        <v>639</v>
      </c>
      <c r="P38" s="100" t="n">
        <v>6</v>
      </c>
      <c r="Q38" s="100" t="n">
        <v>50</v>
      </c>
      <c r="R38" s="100" t="n">
        <v>0</v>
      </c>
      <c r="S38" s="100" t="s">
        <v>116</v>
      </c>
      <c r="T38" s="165" t="s">
        <v>640</v>
      </c>
      <c r="U38" s="165"/>
      <c r="V38" s="165"/>
      <c r="W38" s="165"/>
      <c r="X38" s="165"/>
      <c r="Y38" s="165"/>
      <c r="Z38" s="165"/>
    </row>
    <row r="39" customFormat="false" ht="15.75" hidden="false" customHeight="true" outlineLevel="0" collapsed="false">
      <c r="A39" s="160" t="s">
        <v>641</v>
      </c>
      <c r="B39" s="161"/>
      <c r="C39" s="163" t="s">
        <v>642</v>
      </c>
      <c r="D39" s="161"/>
      <c r="E39" s="161"/>
      <c r="F39" s="161"/>
      <c r="G39" s="160" t="n">
        <v>9</v>
      </c>
      <c r="H39" s="160" t="n">
        <v>45</v>
      </c>
      <c r="I39" s="177" t="s">
        <v>643</v>
      </c>
      <c r="J39" s="177" t="s">
        <v>644</v>
      </c>
      <c r="K39" s="160" t="n">
        <v>7</v>
      </c>
      <c r="L39" s="160" t="s">
        <v>115</v>
      </c>
      <c r="M39" s="160"/>
      <c r="N39" s="160"/>
      <c r="O39" s="160"/>
      <c r="P39" s="160" t="n">
        <v>12</v>
      </c>
      <c r="Q39" s="160" t="n">
        <v>100</v>
      </c>
      <c r="R39" s="160" t="n">
        <v>0</v>
      </c>
      <c r="S39" s="160" t="s">
        <v>116</v>
      </c>
      <c r="T39" s="164" t="s">
        <v>645</v>
      </c>
      <c r="U39" s="164"/>
      <c r="V39" s="164"/>
      <c r="W39" s="164"/>
      <c r="X39" s="164"/>
      <c r="Y39" s="164"/>
      <c r="Z39" s="164"/>
    </row>
    <row r="40" customFormat="false" ht="15.75" hidden="false" customHeight="true" outlineLevel="0" collapsed="false">
      <c r="A40" s="100" t="s">
        <v>646</v>
      </c>
      <c r="B40" s="134" t="s">
        <v>647</v>
      </c>
      <c r="C40" s="96" t="s">
        <v>648</v>
      </c>
      <c r="D40" s="96" t="s">
        <v>450</v>
      </c>
      <c r="E40" s="96"/>
      <c r="F40" s="134" t="s">
        <v>649</v>
      </c>
      <c r="G40" s="171" t="s">
        <v>650</v>
      </c>
      <c r="H40" s="100" t="n">
        <v>50</v>
      </c>
      <c r="I40" s="100" t="n">
        <v>7</v>
      </c>
      <c r="J40" s="96" t="s">
        <v>309</v>
      </c>
      <c r="K40" s="100" t="n">
        <v>3</v>
      </c>
      <c r="L40" s="100" t="s">
        <v>143</v>
      </c>
      <c r="M40" s="100"/>
      <c r="N40" s="100"/>
      <c r="O40" s="113" t="s">
        <v>651</v>
      </c>
      <c r="P40" s="100" t="n">
        <v>6</v>
      </c>
      <c r="Q40" s="100" t="n">
        <v>0</v>
      </c>
      <c r="R40" s="100" t="n">
        <v>0</v>
      </c>
      <c r="S40" s="100" t="s">
        <v>116</v>
      </c>
      <c r="T40" s="135" t="s">
        <v>652</v>
      </c>
      <c r="U40" s="135"/>
      <c r="V40" s="135"/>
      <c r="W40" s="135"/>
      <c r="X40" s="135"/>
      <c r="Y40" s="135"/>
      <c r="Z40" s="135"/>
    </row>
    <row r="41" customFormat="false" ht="15.75" hidden="false" customHeight="true" outlineLevel="0" collapsed="false">
      <c r="A41" s="160" t="s">
        <v>653</v>
      </c>
      <c r="B41" s="178" t="s">
        <v>654</v>
      </c>
      <c r="C41" s="161" t="s">
        <v>655</v>
      </c>
      <c r="D41" s="161" t="s">
        <v>135</v>
      </c>
      <c r="E41" s="161"/>
      <c r="F41" s="161" t="s">
        <v>656</v>
      </c>
      <c r="G41" s="160" t="n">
        <v>20</v>
      </c>
      <c r="H41" s="160" t="n">
        <v>40</v>
      </c>
      <c r="I41" s="160" t="n">
        <v>6</v>
      </c>
      <c r="J41" s="161" t="s">
        <v>203</v>
      </c>
      <c r="K41" s="160" t="n">
        <v>3</v>
      </c>
      <c r="L41" s="160" t="s">
        <v>143</v>
      </c>
      <c r="M41" s="160"/>
      <c r="N41" s="160"/>
      <c r="O41" s="160"/>
      <c r="P41" s="160" t="n">
        <v>10</v>
      </c>
      <c r="Q41" s="160" t="n">
        <v>90</v>
      </c>
      <c r="R41" s="160" t="n">
        <v>0</v>
      </c>
      <c r="S41" s="160" t="s">
        <v>116</v>
      </c>
      <c r="T41" s="164" t="s">
        <v>657</v>
      </c>
      <c r="U41" s="164"/>
      <c r="V41" s="164"/>
      <c r="W41" s="164"/>
      <c r="X41" s="164"/>
      <c r="Y41" s="164"/>
      <c r="Z41" s="164"/>
    </row>
    <row r="42" customFormat="false" ht="15.75" hidden="false" customHeight="true" outlineLevel="0" collapsed="false">
      <c r="A42" s="100" t="s">
        <v>658</v>
      </c>
      <c r="B42" s="96"/>
      <c r="C42" s="134" t="s">
        <v>659</v>
      </c>
      <c r="D42" s="96"/>
      <c r="E42" s="96"/>
      <c r="F42" s="96"/>
      <c r="G42" s="100"/>
      <c r="H42" s="100"/>
      <c r="I42" s="100"/>
      <c r="J42" s="96"/>
      <c r="K42" s="100"/>
      <c r="L42" s="100"/>
      <c r="M42" s="100"/>
      <c r="N42" s="100"/>
      <c r="O42" s="100"/>
      <c r="P42" s="100"/>
      <c r="Q42" s="100"/>
      <c r="R42" s="100"/>
      <c r="S42" s="100"/>
      <c r="T42" s="135" t="s">
        <v>660</v>
      </c>
      <c r="U42" s="135"/>
      <c r="V42" s="135"/>
      <c r="W42" s="135"/>
      <c r="X42" s="135"/>
      <c r="Y42" s="135"/>
      <c r="Z42" s="135"/>
    </row>
    <row r="43" customFormat="false" ht="15.75" hidden="false" customHeight="true" outlineLevel="0" collapsed="false">
      <c r="A43" s="160" t="s">
        <v>661</v>
      </c>
      <c r="B43" s="163" t="s">
        <v>662</v>
      </c>
      <c r="C43" s="163" t="s">
        <v>663</v>
      </c>
      <c r="D43" s="161"/>
      <c r="E43" s="161"/>
      <c r="F43" s="161"/>
      <c r="G43" s="160" t="n">
        <v>10</v>
      </c>
      <c r="H43" s="160" t="n">
        <v>70</v>
      </c>
      <c r="I43" s="160" t="n">
        <v>10</v>
      </c>
      <c r="J43" s="161" t="s">
        <v>168</v>
      </c>
      <c r="K43" s="160" t="n">
        <v>10</v>
      </c>
      <c r="L43" s="160" t="s">
        <v>115</v>
      </c>
      <c r="M43" s="160"/>
      <c r="N43" s="160"/>
      <c r="O43" s="160"/>
      <c r="P43" s="160" t="n">
        <v>10</v>
      </c>
      <c r="Q43" s="160" t="n">
        <v>80</v>
      </c>
      <c r="R43" s="160" t="n">
        <v>3</v>
      </c>
      <c r="S43" s="160" t="s">
        <v>116</v>
      </c>
      <c r="T43" s="166" t="s">
        <v>664</v>
      </c>
      <c r="U43" s="166"/>
      <c r="V43" s="166"/>
      <c r="W43" s="166"/>
      <c r="X43" s="166"/>
      <c r="Y43" s="166"/>
      <c r="Z43" s="166"/>
    </row>
    <row r="44" customFormat="false" ht="15.75" hidden="false" customHeight="true" outlineLevel="0" collapsed="false">
      <c r="A44" s="100" t="s">
        <v>665</v>
      </c>
      <c r="B44" s="96"/>
      <c r="C44" s="134" t="s">
        <v>666</v>
      </c>
      <c r="D44" s="96" t="s">
        <v>122</v>
      </c>
      <c r="E44" s="96"/>
      <c r="F44" s="96" t="s">
        <v>202</v>
      </c>
      <c r="G44" s="100"/>
      <c r="H44" s="100"/>
      <c r="I44" s="100"/>
      <c r="J44" s="96"/>
      <c r="K44" s="100"/>
      <c r="L44" s="100"/>
      <c r="M44" s="100"/>
      <c r="N44" s="100"/>
      <c r="O44" s="100"/>
      <c r="P44" s="100"/>
      <c r="Q44" s="100"/>
      <c r="R44" s="100"/>
      <c r="S44" s="100"/>
      <c r="T44" s="165" t="s">
        <v>667</v>
      </c>
      <c r="U44" s="165"/>
      <c r="V44" s="165"/>
      <c r="W44" s="165"/>
      <c r="X44" s="165"/>
      <c r="Y44" s="165"/>
      <c r="Z44" s="165"/>
    </row>
    <row r="45" customFormat="false" ht="15.75" hidden="false" customHeight="true" outlineLevel="0" collapsed="false">
      <c r="A45" s="160" t="s">
        <v>668</v>
      </c>
      <c r="B45" s="161" t="s">
        <v>285</v>
      </c>
      <c r="C45" s="179" t="s">
        <v>669</v>
      </c>
      <c r="D45" s="161" t="s">
        <v>146</v>
      </c>
      <c r="E45" s="161"/>
      <c r="F45" s="160" t="n">
        <v>15</v>
      </c>
      <c r="G45" s="160"/>
      <c r="H45" s="160"/>
      <c r="I45" s="160"/>
      <c r="J45" s="161"/>
      <c r="K45" s="160"/>
      <c r="L45" s="160"/>
      <c r="M45" s="160"/>
      <c r="N45" s="160"/>
      <c r="O45" s="177" t="s">
        <v>670</v>
      </c>
      <c r="P45" s="160"/>
      <c r="Q45" s="160"/>
      <c r="R45" s="160"/>
      <c r="S45" s="160"/>
      <c r="T45" s="180" t="s">
        <v>671</v>
      </c>
      <c r="U45" s="180"/>
      <c r="V45" s="180"/>
      <c r="W45" s="180"/>
      <c r="X45" s="180"/>
      <c r="Y45" s="180"/>
      <c r="Z45" s="180"/>
    </row>
    <row r="46" customFormat="false" ht="13.8" hidden="false" customHeight="false" outlineLevel="0" collapsed="false">
      <c r="A46" s="100" t="s">
        <v>672</v>
      </c>
      <c r="B46" s="96"/>
      <c r="C46" s="134" t="s">
        <v>673</v>
      </c>
      <c r="D46" s="96"/>
      <c r="E46" s="96"/>
      <c r="F46" s="100"/>
      <c r="G46" s="100" t="n">
        <v>4</v>
      </c>
      <c r="H46" s="100" t="n">
        <v>90</v>
      </c>
      <c r="I46" s="100" t="n">
        <v>3</v>
      </c>
      <c r="J46" s="96" t="s">
        <v>114</v>
      </c>
      <c r="K46" s="100" t="n">
        <v>7</v>
      </c>
      <c r="L46" s="100" t="s">
        <v>115</v>
      </c>
      <c r="M46" s="100"/>
      <c r="N46" s="100"/>
      <c r="O46" s="100"/>
      <c r="P46" s="100" t="n">
        <v>9</v>
      </c>
      <c r="Q46" s="100" t="n">
        <v>0</v>
      </c>
      <c r="R46" s="100" t="n">
        <v>3</v>
      </c>
      <c r="S46" s="100" t="s">
        <v>116</v>
      </c>
      <c r="T46" s="130"/>
      <c r="U46" s="130"/>
      <c r="V46" s="130"/>
      <c r="W46" s="130"/>
      <c r="X46" s="130"/>
      <c r="Y46" s="130"/>
      <c r="Z46" s="130"/>
    </row>
    <row r="47" customFormat="false" ht="13.8" hidden="false" customHeight="false" outlineLevel="0" collapsed="false">
      <c r="A47" s="160" t="s">
        <v>674</v>
      </c>
      <c r="B47" s="161"/>
      <c r="C47" s="160" t="s">
        <v>675</v>
      </c>
      <c r="D47" s="161"/>
      <c r="E47" s="161"/>
      <c r="F47" s="160"/>
      <c r="G47" s="160" t="n">
        <v>4</v>
      </c>
      <c r="H47" s="160" t="n">
        <v>90</v>
      </c>
      <c r="I47" s="160" t="n">
        <v>3</v>
      </c>
      <c r="J47" s="161" t="s">
        <v>203</v>
      </c>
      <c r="K47" s="160" t="n">
        <v>7</v>
      </c>
      <c r="L47" s="160" t="s">
        <v>115</v>
      </c>
      <c r="M47" s="160"/>
      <c r="N47" s="160"/>
      <c r="O47" s="160"/>
      <c r="P47" s="160" t="n">
        <v>9</v>
      </c>
      <c r="Q47" s="160" t="n">
        <v>0</v>
      </c>
      <c r="R47" s="160" t="n">
        <v>3</v>
      </c>
      <c r="S47" s="160" t="s">
        <v>116</v>
      </c>
      <c r="T47" s="162" t="s">
        <v>676</v>
      </c>
      <c r="U47" s="162"/>
      <c r="V47" s="162"/>
      <c r="W47" s="162"/>
      <c r="X47" s="162"/>
      <c r="Y47" s="162"/>
      <c r="Z47" s="162"/>
    </row>
    <row r="48" customFormat="false" ht="13.8" hidden="false" customHeight="false" outlineLevel="0" collapsed="false">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row>
    <row r="49" customFormat="false" ht="15.75" hidden="false" customHeight="true" outlineLevel="0" collapsed="false">
      <c r="A49" s="160"/>
      <c r="K49" s="160"/>
      <c r="L49" s="160"/>
      <c r="M49" s="160"/>
      <c r="N49" s="160"/>
      <c r="O49" s="172"/>
      <c r="P49" s="160"/>
      <c r="Q49" s="160"/>
      <c r="R49" s="160"/>
      <c r="S49" s="160"/>
      <c r="T49" s="160"/>
      <c r="U49" s="160"/>
      <c r="V49" s="160"/>
      <c r="W49" s="160"/>
      <c r="X49" s="160"/>
      <c r="Y49" s="160"/>
    </row>
    <row r="50" customFormat="false" ht="12.8" hidden="false" customHeight="false" outlineLevel="0" collapsed="false"/>
    <row r="51" customFormat="false" ht="15.75" hidden="false" customHeight="true" outlineLevel="0" collapsed="false"/>
    <row r="61" customFormat="false" ht="12.8" hidden="false" customHeight="false" outlineLevel="0" collapsed="false"/>
    <row r="62" customFormat="false" ht="15.75" hidden="false" customHeight="true" outlineLevel="0" collapsed="false"/>
    <row r="66" customFormat="false" ht="12.8" hidden="false" customHeight="false" outlineLevel="0" collapsed="false"/>
    <row r="67" customFormat="false" ht="13.8" hidden="false" customHeight="false" outlineLevel="0" collapsed="false">
      <c r="T67" s="100"/>
      <c r="U67" s="100"/>
      <c r="V67" s="100"/>
      <c r="W67" s="130"/>
      <c r="X67" s="130"/>
      <c r="Y67" s="130"/>
      <c r="Z67" s="130"/>
      <c r="AA67" s="130"/>
      <c r="AB67" s="130"/>
      <c r="AC67" s="130"/>
      <c r="AD67" s="130"/>
      <c r="AE67" s="130"/>
      <c r="AF67" s="130"/>
      <c r="AG67" s="130"/>
    </row>
  </sheetData>
  <mergeCells count="47">
    <mergeCell ref="T2:Z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Q21:W21"/>
    <mergeCell ref="Q22:W22"/>
    <mergeCell ref="B23:W23"/>
    <mergeCell ref="T24:X24"/>
    <mergeCell ref="T25:X25"/>
    <mergeCell ref="T26:X26"/>
    <mergeCell ref="T27:X27"/>
    <mergeCell ref="T28:X28"/>
    <mergeCell ref="T29:X29"/>
    <mergeCell ref="T30:X30"/>
    <mergeCell ref="T31:X31"/>
    <mergeCell ref="T32:X32"/>
    <mergeCell ref="T33:X33"/>
    <mergeCell ref="T34:X34"/>
    <mergeCell ref="T35:X35"/>
    <mergeCell ref="S36:W36"/>
    <mergeCell ref="T37:V37"/>
    <mergeCell ref="T38:Z38"/>
    <mergeCell ref="T39:Z39"/>
    <mergeCell ref="T40:Z40"/>
    <mergeCell ref="T41:Z41"/>
    <mergeCell ref="T42:Z42"/>
    <mergeCell ref="T43:Z43"/>
    <mergeCell ref="T44:Z44"/>
    <mergeCell ref="T45:Z45"/>
    <mergeCell ref="T46:Z46"/>
    <mergeCell ref="T47:Z47"/>
    <mergeCell ref="W67:AG67"/>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D30" activeCellId="0" sqref="D30"/>
    </sheetView>
  </sheetViews>
  <sheetFormatPr defaultColWidth="14.4609375" defaultRowHeight="15.75" zeroHeight="false" outlineLevelRow="0" outlineLevelCol="0"/>
  <cols>
    <col collapsed="false" customWidth="true" hidden="false" outlineLevel="0" max="1" min="1" style="0" width="50.43"/>
    <col collapsed="false" customWidth="true" hidden="false" outlineLevel="0" max="2" min="2" style="0" width="21.14"/>
    <col collapsed="false" customWidth="true" hidden="false" outlineLevel="0" max="3" min="3" style="0" width="55.57"/>
    <col collapsed="false" customWidth="true" hidden="false" outlineLevel="0" max="4" min="4" style="0" width="20.14"/>
    <col collapsed="false" customWidth="true" hidden="false" outlineLevel="0" max="5" min="5" style="0" width="23.01"/>
    <col collapsed="false" customWidth="true" hidden="false" outlineLevel="0" max="6" min="6" style="0" width="17"/>
    <col collapsed="false" customWidth="true" hidden="false" outlineLevel="0" max="8" min="8" style="0" width="15"/>
    <col collapsed="false" customWidth="true" hidden="false" outlineLevel="0" max="9" min="9" style="0" width="17.13"/>
    <col collapsed="false" customWidth="true" hidden="false" outlineLevel="0" max="10" min="10" style="0" width="16.71"/>
    <col collapsed="false" customWidth="true" hidden="false" outlineLevel="0" max="12" min="12" style="0" width="14.0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3.8" hidden="false" customHeight="false" outlineLevel="0" collapsed="false">
      <c r="A1" s="181" t="s">
        <v>677</v>
      </c>
      <c r="B1" s="182"/>
      <c r="C1" s="183"/>
      <c r="D1" s="182"/>
      <c r="E1" s="182"/>
      <c r="F1" s="182"/>
      <c r="G1" s="182"/>
      <c r="H1" s="80"/>
      <c r="I1" s="80"/>
      <c r="J1" s="80"/>
      <c r="K1" s="80"/>
      <c r="L1" s="80"/>
      <c r="M1" s="80"/>
      <c r="N1" s="80"/>
      <c r="O1" s="80"/>
      <c r="P1" s="80"/>
      <c r="Q1" s="80"/>
      <c r="R1" s="80"/>
      <c r="S1" s="80"/>
      <c r="T1" s="80"/>
      <c r="U1" s="80"/>
      <c r="V1" s="81"/>
      <c r="W1" s="81"/>
      <c r="X1" s="81"/>
      <c r="Y1" s="81"/>
      <c r="Z1" s="81"/>
      <c r="AA1" s="81"/>
    </row>
    <row r="2" customFormat="false" ht="13.8" hidden="false" customHeight="false" outlineLevel="0" collapsed="false">
      <c r="A2" s="82" t="s">
        <v>100</v>
      </c>
      <c r="B2" s="82" t="s">
        <v>11</v>
      </c>
      <c r="C2" s="83" t="s">
        <v>14</v>
      </c>
      <c r="D2" s="82" t="s">
        <v>101</v>
      </c>
      <c r="E2" s="82" t="s">
        <v>102</v>
      </c>
      <c r="F2" s="82" t="s">
        <v>103</v>
      </c>
      <c r="G2" s="82" t="s">
        <v>104</v>
      </c>
      <c r="H2" s="84" t="s">
        <v>24</v>
      </c>
      <c r="I2" s="84" t="s">
        <v>30</v>
      </c>
      <c r="J2" s="84" t="s">
        <v>33</v>
      </c>
      <c r="K2" s="84" t="s">
        <v>36</v>
      </c>
      <c r="L2" s="84" t="s">
        <v>39</v>
      </c>
      <c r="M2" s="85" t="s">
        <v>105</v>
      </c>
      <c r="N2" s="184" t="s">
        <v>106</v>
      </c>
      <c r="O2" s="84" t="s">
        <v>55</v>
      </c>
      <c r="P2" s="86" t="s">
        <v>42</v>
      </c>
      <c r="Q2" s="86" t="s">
        <v>45</v>
      </c>
      <c r="R2" s="86" t="s">
        <v>49</v>
      </c>
      <c r="S2" s="84" t="s">
        <v>107</v>
      </c>
      <c r="T2" s="84" t="s">
        <v>108</v>
      </c>
      <c r="U2" s="84"/>
      <c r="V2" s="84"/>
      <c r="W2" s="84"/>
      <c r="X2" s="84"/>
      <c r="Y2" s="84"/>
      <c r="Z2" s="84"/>
      <c r="AA2" s="84"/>
    </row>
    <row r="3" customFormat="false" ht="25.3" hidden="false" customHeight="false" outlineLevel="0" collapsed="false">
      <c r="A3" s="88" t="s">
        <v>109</v>
      </c>
      <c r="B3" s="91" t="n">
        <v>5</v>
      </c>
      <c r="C3" s="89" t="s">
        <v>282</v>
      </c>
      <c r="D3" s="185" t="s">
        <v>678</v>
      </c>
      <c r="F3" s="90" t="s">
        <v>343</v>
      </c>
      <c r="G3" s="90" t="s">
        <v>285</v>
      </c>
      <c r="H3" s="89" t="s">
        <v>284</v>
      </c>
      <c r="I3" s="89" t="s">
        <v>285</v>
      </c>
      <c r="J3" s="89" t="s">
        <v>114</v>
      </c>
      <c r="K3" s="89" t="s">
        <v>298</v>
      </c>
      <c r="L3" s="89" t="s">
        <v>115</v>
      </c>
      <c r="M3" s="89"/>
      <c r="N3" s="89"/>
      <c r="O3" s="89"/>
      <c r="P3" s="89" t="s">
        <v>285</v>
      </c>
      <c r="Q3" s="89" t="s">
        <v>114</v>
      </c>
      <c r="R3" s="89" t="s">
        <v>125</v>
      </c>
      <c r="S3" s="89" t="s">
        <v>116</v>
      </c>
      <c r="T3" s="186" t="s">
        <v>405</v>
      </c>
      <c r="U3" s="186"/>
      <c r="V3" s="186"/>
      <c r="W3" s="186"/>
      <c r="X3" s="186"/>
      <c r="Y3" s="186"/>
      <c r="Z3" s="186"/>
      <c r="AA3" s="186"/>
    </row>
    <row r="4" customFormat="false" ht="25.3" hidden="false" customHeight="false" outlineLevel="0" collapsed="false">
      <c r="A4" s="94" t="s">
        <v>118</v>
      </c>
      <c r="B4" s="97" t="s">
        <v>679</v>
      </c>
      <c r="C4" s="96" t="s">
        <v>680</v>
      </c>
      <c r="D4" s="134" t="s">
        <v>681</v>
      </c>
      <c r="F4" s="96" t="s">
        <v>682</v>
      </c>
      <c r="G4" s="96" t="s">
        <v>285</v>
      </c>
      <c r="H4" s="95" t="s">
        <v>284</v>
      </c>
      <c r="I4" s="95" t="s">
        <v>285</v>
      </c>
      <c r="J4" s="95" t="s">
        <v>114</v>
      </c>
      <c r="K4" s="95" t="s">
        <v>300</v>
      </c>
      <c r="L4" s="95" t="s">
        <v>115</v>
      </c>
      <c r="M4" s="95"/>
      <c r="N4" s="95"/>
      <c r="O4" s="95"/>
      <c r="P4" s="95" t="s">
        <v>155</v>
      </c>
      <c r="Q4" s="95" t="s">
        <v>114</v>
      </c>
      <c r="R4" s="95" t="s">
        <v>125</v>
      </c>
      <c r="S4" s="95" t="s">
        <v>116</v>
      </c>
      <c r="T4" s="130"/>
      <c r="U4" s="130"/>
      <c r="V4" s="130"/>
      <c r="W4" s="130"/>
      <c r="X4" s="130"/>
      <c r="Y4" s="130"/>
      <c r="Z4" s="130"/>
      <c r="AA4" s="130"/>
    </row>
    <row r="5" customFormat="false" ht="13.8" hidden="false" customHeight="false" outlineLevel="0" collapsed="false">
      <c r="A5" s="88" t="s">
        <v>410</v>
      </c>
      <c r="B5" s="91" t="s">
        <v>683</v>
      </c>
      <c r="C5" s="90" t="s">
        <v>684</v>
      </c>
      <c r="D5" s="90" t="s">
        <v>139</v>
      </c>
      <c r="F5" s="90" t="s">
        <v>685</v>
      </c>
      <c r="G5" s="90" t="s">
        <v>125</v>
      </c>
      <c r="H5" s="89" t="s">
        <v>284</v>
      </c>
      <c r="I5" s="89" t="s">
        <v>179</v>
      </c>
      <c r="J5" s="89" t="s">
        <v>222</v>
      </c>
      <c r="K5" s="89" t="s">
        <v>283</v>
      </c>
      <c r="L5" s="89" t="s">
        <v>115</v>
      </c>
      <c r="M5" s="89"/>
      <c r="N5" s="89"/>
      <c r="O5" s="89"/>
      <c r="P5" s="89" t="s">
        <v>179</v>
      </c>
      <c r="Q5" s="89" t="s">
        <v>303</v>
      </c>
      <c r="R5" s="89" t="s">
        <v>125</v>
      </c>
      <c r="S5" s="89" t="s">
        <v>116</v>
      </c>
      <c r="T5" s="186"/>
      <c r="U5" s="186"/>
      <c r="V5" s="186"/>
      <c r="W5" s="186"/>
      <c r="X5" s="186"/>
      <c r="Y5" s="186"/>
      <c r="Z5" s="186"/>
      <c r="AA5" s="186"/>
    </row>
    <row r="6" customFormat="false" ht="13.8" hidden="false" customHeight="false" outlineLevel="0" collapsed="false">
      <c r="A6" s="94" t="s">
        <v>416</v>
      </c>
      <c r="B6" s="97" t="n">
        <v>8</v>
      </c>
      <c r="C6" s="96" t="s">
        <v>400</v>
      </c>
      <c r="D6" s="97" t="n">
        <v>17</v>
      </c>
      <c r="E6" s="96" t="n">
        <f aca="false">39-12-1</f>
        <v>26</v>
      </c>
      <c r="F6" s="96" t="s">
        <v>273</v>
      </c>
      <c r="G6" s="96" t="s">
        <v>179</v>
      </c>
      <c r="H6" s="95" t="s">
        <v>149</v>
      </c>
      <c r="I6" s="95" t="s">
        <v>179</v>
      </c>
      <c r="J6" s="95" t="s">
        <v>128</v>
      </c>
      <c r="K6" s="95" t="s">
        <v>298</v>
      </c>
      <c r="L6" s="95" t="s">
        <v>115</v>
      </c>
      <c r="M6" s="95"/>
      <c r="N6" s="95"/>
      <c r="O6" s="95"/>
      <c r="P6" s="95" t="s">
        <v>132</v>
      </c>
      <c r="Q6" s="95" t="s">
        <v>142</v>
      </c>
      <c r="R6" s="95" t="s">
        <v>114</v>
      </c>
      <c r="S6" s="106" t="s">
        <v>116</v>
      </c>
      <c r="T6" s="130"/>
      <c r="U6" s="130"/>
      <c r="V6" s="130"/>
      <c r="W6" s="130"/>
      <c r="X6" s="130"/>
      <c r="Y6" s="130"/>
      <c r="Z6" s="130"/>
      <c r="AA6" s="130"/>
    </row>
    <row r="7" customFormat="false" ht="13.8" hidden="false" customHeight="false" outlineLevel="0" collapsed="false">
      <c r="A7" s="88" t="s">
        <v>424</v>
      </c>
      <c r="B7" s="91" t="n">
        <v>6</v>
      </c>
      <c r="C7" s="90" t="s">
        <v>686</v>
      </c>
      <c r="D7" s="91" t="n">
        <v>8</v>
      </c>
      <c r="E7" s="90" t="s">
        <v>195</v>
      </c>
      <c r="F7" s="90" t="s">
        <v>236</v>
      </c>
      <c r="G7" s="90" t="s">
        <v>283</v>
      </c>
      <c r="H7" s="89" t="s">
        <v>284</v>
      </c>
      <c r="I7" s="89" t="s">
        <v>298</v>
      </c>
      <c r="J7" s="89" t="s">
        <v>114</v>
      </c>
      <c r="K7" s="89" t="s">
        <v>300</v>
      </c>
      <c r="L7" s="89" t="s">
        <v>115</v>
      </c>
      <c r="M7" s="89"/>
      <c r="N7" s="89"/>
      <c r="O7" s="89"/>
      <c r="P7" s="89" t="s">
        <v>283</v>
      </c>
      <c r="Q7" s="89" t="s">
        <v>114</v>
      </c>
      <c r="R7" s="89" t="s">
        <v>114</v>
      </c>
      <c r="S7" s="91" t="s">
        <v>116</v>
      </c>
      <c r="T7" s="93"/>
      <c r="U7" s="93"/>
      <c r="V7" s="93"/>
      <c r="W7" s="93"/>
      <c r="X7" s="93"/>
      <c r="Y7" s="93"/>
      <c r="Z7" s="93"/>
      <c r="AA7" s="93"/>
    </row>
    <row r="8" customFormat="false" ht="13.8" hidden="false" customHeight="false" outlineLevel="0" collapsed="false">
      <c r="A8" s="94" t="s">
        <v>687</v>
      </c>
      <c r="B8" s="97"/>
      <c r="C8" s="96" t="s">
        <v>170</v>
      </c>
      <c r="D8" s="97"/>
      <c r="E8" s="140"/>
      <c r="F8" s="140"/>
      <c r="G8" s="96" t="s">
        <v>155</v>
      </c>
      <c r="H8" s="95" t="s">
        <v>284</v>
      </c>
      <c r="I8" s="95" t="s">
        <v>155</v>
      </c>
      <c r="J8" s="95" t="s">
        <v>303</v>
      </c>
      <c r="K8" s="95" t="s">
        <v>300</v>
      </c>
      <c r="L8" s="95" t="s">
        <v>115</v>
      </c>
      <c r="M8" s="95"/>
      <c r="N8" s="95"/>
      <c r="O8" s="95"/>
      <c r="P8" s="95" t="s">
        <v>125</v>
      </c>
      <c r="Q8" s="95" t="s">
        <v>303</v>
      </c>
      <c r="R8" s="95" t="s">
        <v>114</v>
      </c>
      <c r="S8" s="97" t="s">
        <v>116</v>
      </c>
      <c r="T8" s="99"/>
      <c r="U8" s="99"/>
      <c r="V8" s="99"/>
      <c r="W8" s="99"/>
      <c r="X8" s="99"/>
      <c r="Y8" s="99"/>
      <c r="Z8" s="99"/>
      <c r="AA8" s="99"/>
    </row>
    <row r="9" customFormat="false" ht="13.8" hidden="false" customHeight="false" outlineLevel="0" collapsed="false">
      <c r="A9" s="88" t="s">
        <v>688</v>
      </c>
      <c r="B9" s="91" t="n">
        <v>9</v>
      </c>
      <c r="C9" s="90" t="s">
        <v>689</v>
      </c>
      <c r="D9" s="91" t="n">
        <f aca="false">E9/3*2</f>
        <v>10</v>
      </c>
      <c r="E9" s="90" t="s">
        <v>170</v>
      </c>
      <c r="F9" s="90" t="s">
        <v>352</v>
      </c>
      <c r="G9" s="90" t="s">
        <v>298</v>
      </c>
      <c r="H9" s="89" t="s">
        <v>284</v>
      </c>
      <c r="I9" s="89" t="s">
        <v>125</v>
      </c>
      <c r="J9" s="89" t="s">
        <v>114</v>
      </c>
      <c r="K9" s="89" t="s">
        <v>300</v>
      </c>
      <c r="L9" s="89" t="s">
        <v>115</v>
      </c>
      <c r="M9" s="89"/>
      <c r="N9" s="89"/>
      <c r="O9" s="89"/>
      <c r="P9" s="89" t="s">
        <v>155</v>
      </c>
      <c r="Q9" s="89" t="s">
        <v>114</v>
      </c>
      <c r="R9" s="89" t="s">
        <v>148</v>
      </c>
      <c r="S9" s="89" t="s">
        <v>116</v>
      </c>
      <c r="T9" s="93" t="s">
        <v>690</v>
      </c>
      <c r="U9" s="93"/>
      <c r="V9" s="93"/>
      <c r="W9" s="93"/>
      <c r="X9" s="93"/>
      <c r="Y9" s="93"/>
      <c r="Z9" s="93"/>
      <c r="AA9" s="93"/>
    </row>
    <row r="10" customFormat="false" ht="13.8" hidden="false" customHeight="false" outlineLevel="0" collapsed="false">
      <c r="A10" s="94" t="s">
        <v>691</v>
      </c>
      <c r="B10" s="97"/>
      <c r="C10" s="96" t="s">
        <v>359</v>
      </c>
      <c r="D10" s="97"/>
      <c r="E10" s="96"/>
      <c r="F10" s="96"/>
      <c r="G10" s="96" t="s">
        <v>155</v>
      </c>
      <c r="H10" s="95" t="s">
        <v>327</v>
      </c>
      <c r="I10" s="95" t="s">
        <v>132</v>
      </c>
      <c r="J10" s="95" t="s">
        <v>142</v>
      </c>
      <c r="K10" s="95" t="s">
        <v>300</v>
      </c>
      <c r="L10" s="95" t="s">
        <v>115</v>
      </c>
      <c r="M10" s="95"/>
      <c r="N10" s="95"/>
      <c r="O10" s="95"/>
      <c r="P10" s="95" t="s">
        <v>132</v>
      </c>
      <c r="Q10" s="95" t="s">
        <v>309</v>
      </c>
      <c r="R10" s="95" t="s">
        <v>114</v>
      </c>
      <c r="S10" s="95" t="s">
        <v>116</v>
      </c>
      <c r="T10" s="99"/>
      <c r="U10" s="99"/>
      <c r="V10" s="99"/>
      <c r="W10" s="99"/>
      <c r="X10" s="99"/>
      <c r="Y10" s="99"/>
      <c r="Z10" s="99"/>
      <c r="AA10" s="99"/>
    </row>
    <row r="11" customFormat="false" ht="13.8" hidden="false" customHeight="false" outlineLevel="0" collapsed="false">
      <c r="A11" s="88" t="s">
        <v>154</v>
      </c>
      <c r="B11" s="91" t="n">
        <v>6</v>
      </c>
      <c r="C11" s="90" t="s">
        <v>126</v>
      </c>
      <c r="D11" s="91" t="n">
        <f aca="false">E11/3*2</f>
        <v>12</v>
      </c>
      <c r="E11" s="89" t="n">
        <f aca="false">28-9-1</f>
        <v>18</v>
      </c>
      <c r="F11" s="90" t="s">
        <v>236</v>
      </c>
      <c r="G11" s="90" t="s">
        <v>148</v>
      </c>
      <c r="H11" s="89" t="s">
        <v>313</v>
      </c>
      <c r="I11" s="89" t="s">
        <v>132</v>
      </c>
      <c r="J11" s="89" t="s">
        <v>158</v>
      </c>
      <c r="K11" s="89" t="s">
        <v>300</v>
      </c>
      <c r="L11" s="89" t="s">
        <v>115</v>
      </c>
      <c r="M11" s="89"/>
      <c r="N11" s="89"/>
      <c r="O11" s="89"/>
      <c r="P11" s="89" t="s">
        <v>132</v>
      </c>
      <c r="Q11" s="89" t="s">
        <v>142</v>
      </c>
      <c r="R11" s="89" t="s">
        <v>125</v>
      </c>
      <c r="S11" s="103" t="s">
        <v>116</v>
      </c>
      <c r="T11" s="93"/>
      <c r="U11" s="93"/>
      <c r="V11" s="93"/>
      <c r="W11" s="93"/>
      <c r="X11" s="93"/>
      <c r="Y11" s="93"/>
      <c r="Z11" s="93"/>
      <c r="AA11" s="93"/>
    </row>
    <row r="12" customFormat="false" ht="51.8" hidden="false" customHeight="false" outlineLevel="0" collapsed="false">
      <c r="A12" s="94" t="s">
        <v>692</v>
      </c>
      <c r="B12" s="97" t="n">
        <v>14</v>
      </c>
      <c r="C12" s="134" t="s">
        <v>693</v>
      </c>
      <c r="D12" s="113" t="s">
        <v>694</v>
      </c>
      <c r="E12" s="134" t="s">
        <v>695</v>
      </c>
      <c r="F12" s="96" t="s">
        <v>307</v>
      </c>
      <c r="G12" s="96" t="s">
        <v>285</v>
      </c>
      <c r="H12" s="95" t="s">
        <v>284</v>
      </c>
      <c r="I12" s="95" t="s">
        <v>283</v>
      </c>
      <c r="J12" s="95" t="s">
        <v>155</v>
      </c>
      <c r="K12" s="95" t="s">
        <v>298</v>
      </c>
      <c r="L12" s="95" t="s">
        <v>696</v>
      </c>
      <c r="M12" s="95"/>
      <c r="N12" s="95"/>
      <c r="O12" s="95"/>
      <c r="P12" s="95" t="s">
        <v>132</v>
      </c>
      <c r="Q12" s="95" t="s">
        <v>114</v>
      </c>
      <c r="R12" s="95" t="s">
        <v>132</v>
      </c>
      <c r="S12" s="95" t="s">
        <v>116</v>
      </c>
      <c r="T12" s="99" t="s">
        <v>697</v>
      </c>
      <c r="U12" s="99"/>
      <c r="V12" s="99"/>
      <c r="W12" s="99"/>
      <c r="X12" s="99"/>
      <c r="Y12" s="99"/>
      <c r="Z12" s="99"/>
      <c r="AA12" s="99"/>
    </row>
    <row r="13" customFormat="false" ht="15.75" hidden="false" customHeight="false" outlineLevel="0" collapsed="false">
      <c r="A13" s="88" t="s">
        <v>698</v>
      </c>
      <c r="B13" s="91" t="s">
        <v>699</v>
      </c>
      <c r="C13" s="90" t="s">
        <v>700</v>
      </c>
      <c r="D13" s="91" t="n">
        <f aca="false">E13/3*2</f>
        <v>24</v>
      </c>
      <c r="E13" s="90" t="n">
        <f aca="false">74-37-1</f>
        <v>36</v>
      </c>
      <c r="F13" s="185" t="s">
        <v>701</v>
      </c>
      <c r="G13" s="90" t="s">
        <v>195</v>
      </c>
      <c r="H13" s="89" t="s">
        <v>284</v>
      </c>
      <c r="I13" s="89" t="s">
        <v>132</v>
      </c>
      <c r="J13" s="89" t="s">
        <v>327</v>
      </c>
      <c r="K13" s="89" t="s">
        <v>300</v>
      </c>
      <c r="L13" s="89" t="s">
        <v>115</v>
      </c>
      <c r="M13" s="89"/>
      <c r="N13" s="89"/>
      <c r="O13" s="89"/>
      <c r="P13" s="89" t="s">
        <v>179</v>
      </c>
      <c r="Q13" s="89" t="s">
        <v>303</v>
      </c>
      <c r="R13" s="89" t="s">
        <v>114</v>
      </c>
      <c r="S13" s="89" t="s">
        <v>116</v>
      </c>
      <c r="T13" s="93"/>
      <c r="U13" s="93"/>
      <c r="V13" s="93"/>
      <c r="W13" s="93"/>
      <c r="X13" s="93"/>
      <c r="Y13" s="93"/>
      <c r="Z13" s="93"/>
      <c r="AA13" s="93"/>
    </row>
    <row r="14" customFormat="false" ht="51.8" hidden="false" customHeight="false" outlineLevel="0" collapsed="false">
      <c r="A14" s="94" t="s">
        <v>702</v>
      </c>
      <c r="B14" s="97" t="n">
        <v>14</v>
      </c>
      <c r="C14" s="96" t="s">
        <v>703</v>
      </c>
      <c r="D14" s="113" t="s">
        <v>694</v>
      </c>
      <c r="E14" s="134" t="s">
        <v>695</v>
      </c>
      <c r="F14" s="95" t="s">
        <v>704</v>
      </c>
      <c r="G14" s="96" t="s">
        <v>285</v>
      </c>
      <c r="H14" s="95" t="s">
        <v>128</v>
      </c>
      <c r="I14" s="95" t="s">
        <v>298</v>
      </c>
      <c r="J14" s="95" t="s">
        <v>146</v>
      </c>
      <c r="K14" s="95" t="s">
        <v>298</v>
      </c>
      <c r="L14" s="95" t="s">
        <v>632</v>
      </c>
      <c r="M14" s="95"/>
      <c r="N14" s="95"/>
      <c r="O14" s="95"/>
      <c r="P14" s="95" t="s">
        <v>132</v>
      </c>
      <c r="Q14" s="95" t="s">
        <v>114</v>
      </c>
      <c r="R14" s="95" t="s">
        <v>132</v>
      </c>
      <c r="S14" s="95" t="s">
        <v>116</v>
      </c>
      <c r="T14" s="130" t="s">
        <v>697</v>
      </c>
      <c r="U14" s="130"/>
      <c r="V14" s="130"/>
      <c r="W14" s="130"/>
      <c r="X14" s="130"/>
      <c r="Y14" s="130"/>
      <c r="Z14" s="130"/>
      <c r="AA14" s="130"/>
    </row>
    <row r="15" customFormat="false" ht="13.8" hidden="false" customHeight="false" outlineLevel="0" collapsed="false">
      <c r="A15" s="88" t="s">
        <v>705</v>
      </c>
      <c r="B15" s="91"/>
      <c r="C15" s="90" t="s">
        <v>188</v>
      </c>
      <c r="D15" s="91"/>
      <c r="E15" s="90"/>
      <c r="F15" s="89"/>
      <c r="G15" s="90" t="s">
        <v>285</v>
      </c>
      <c r="H15" s="89" t="s">
        <v>149</v>
      </c>
      <c r="I15" s="89" t="s">
        <v>298</v>
      </c>
      <c r="J15" s="89" t="s">
        <v>146</v>
      </c>
      <c r="K15" s="89" t="s">
        <v>298</v>
      </c>
      <c r="L15" s="89" t="s">
        <v>632</v>
      </c>
      <c r="M15" s="89"/>
      <c r="N15" s="89"/>
      <c r="O15" s="89"/>
      <c r="P15" s="89" t="s">
        <v>132</v>
      </c>
      <c r="Q15" s="89" t="s">
        <v>114</v>
      </c>
      <c r="R15" s="89" t="s">
        <v>132</v>
      </c>
      <c r="S15" s="89" t="s">
        <v>116</v>
      </c>
      <c r="T15" s="186" t="s">
        <v>697</v>
      </c>
      <c r="U15" s="186"/>
      <c r="V15" s="186"/>
      <c r="W15" s="186"/>
      <c r="X15" s="186"/>
      <c r="Y15" s="186"/>
      <c r="Z15" s="186"/>
      <c r="AA15" s="186"/>
    </row>
    <row r="16" customFormat="false" ht="13.8" hidden="false" customHeight="false" outlineLevel="0" collapsed="false">
      <c r="A16" s="94" t="s">
        <v>706</v>
      </c>
      <c r="B16" s="97"/>
      <c r="C16" s="96" t="s">
        <v>707</v>
      </c>
      <c r="D16" s="97"/>
      <c r="E16" s="96"/>
      <c r="F16" s="95"/>
      <c r="G16" s="96" t="s">
        <v>285</v>
      </c>
      <c r="H16" s="95" t="s">
        <v>708</v>
      </c>
      <c r="I16" s="95" t="s">
        <v>285</v>
      </c>
      <c r="J16" s="95" t="s">
        <v>146</v>
      </c>
      <c r="K16" s="95" t="s">
        <v>298</v>
      </c>
      <c r="L16" s="95" t="s">
        <v>632</v>
      </c>
      <c r="M16" s="95"/>
      <c r="N16" s="95"/>
      <c r="O16" s="95"/>
      <c r="P16" s="95" t="s">
        <v>132</v>
      </c>
      <c r="Q16" s="95" t="s">
        <v>114</v>
      </c>
      <c r="R16" s="95" t="s">
        <v>132</v>
      </c>
      <c r="S16" s="95" t="s">
        <v>116</v>
      </c>
      <c r="T16" s="130" t="s">
        <v>697</v>
      </c>
      <c r="U16" s="130"/>
      <c r="V16" s="130"/>
      <c r="W16" s="130"/>
      <c r="X16" s="130"/>
      <c r="Y16" s="130"/>
      <c r="Z16" s="130"/>
      <c r="AA16" s="130"/>
    </row>
    <row r="17" customFormat="false" ht="15.75" hidden="false" customHeight="false" outlineLevel="0" collapsed="false">
      <c r="A17" s="88" t="s">
        <v>709</v>
      </c>
      <c r="B17" s="91" t="s">
        <v>710</v>
      </c>
      <c r="C17" s="90" t="s">
        <v>711</v>
      </c>
      <c r="D17" s="91" t="n">
        <f aca="false">E17/3*2</f>
        <v>24</v>
      </c>
      <c r="E17" s="90" t="n">
        <f aca="false">75-38-1</f>
        <v>36</v>
      </c>
      <c r="F17" s="108" t="s">
        <v>712</v>
      </c>
      <c r="G17" s="90" t="s">
        <v>195</v>
      </c>
      <c r="H17" s="89" t="s">
        <v>327</v>
      </c>
      <c r="I17" s="89" t="s">
        <v>179</v>
      </c>
      <c r="J17" s="89" t="s">
        <v>462</v>
      </c>
      <c r="K17" s="89" t="s">
        <v>300</v>
      </c>
      <c r="L17" s="89" t="s">
        <v>115</v>
      </c>
      <c r="M17" s="89"/>
      <c r="N17" s="89"/>
      <c r="O17" s="89"/>
      <c r="P17" s="89" t="s">
        <v>179</v>
      </c>
      <c r="Q17" s="89" t="s">
        <v>303</v>
      </c>
      <c r="R17" s="89" t="s">
        <v>114</v>
      </c>
      <c r="S17" s="89" t="s">
        <v>116</v>
      </c>
      <c r="T17" s="186" t="s">
        <v>713</v>
      </c>
      <c r="U17" s="186"/>
      <c r="V17" s="186"/>
      <c r="W17" s="186"/>
      <c r="X17" s="186"/>
      <c r="Y17" s="186"/>
      <c r="Z17" s="186"/>
      <c r="AA17" s="186"/>
    </row>
    <row r="18" customFormat="false" ht="15.75" hidden="false" customHeight="false" outlineLevel="0" collapsed="false">
      <c r="A18" s="94" t="s">
        <v>714</v>
      </c>
      <c r="B18" s="97" t="n">
        <v>8</v>
      </c>
      <c r="C18" s="96" t="s">
        <v>200</v>
      </c>
      <c r="D18" s="97" t="n">
        <v>23</v>
      </c>
      <c r="E18" s="97" t="n">
        <f aca="false">46-10-1</f>
        <v>35</v>
      </c>
      <c r="F18" s="96" t="s">
        <v>164</v>
      </c>
      <c r="G18" s="96" t="s">
        <v>160</v>
      </c>
      <c r="H18" s="95" t="s">
        <v>149</v>
      </c>
      <c r="I18" s="95" t="s">
        <v>179</v>
      </c>
      <c r="J18" s="95" t="s">
        <v>462</v>
      </c>
      <c r="K18" s="95" t="s">
        <v>298</v>
      </c>
      <c r="L18" s="95" t="s">
        <v>115</v>
      </c>
      <c r="M18" s="95"/>
      <c r="N18" s="95"/>
      <c r="O18" s="95"/>
      <c r="P18" s="95" t="s">
        <v>132</v>
      </c>
      <c r="Q18" s="95" t="s">
        <v>327</v>
      </c>
      <c r="R18" s="95" t="s">
        <v>125</v>
      </c>
      <c r="S18" s="95" t="s">
        <v>116</v>
      </c>
      <c r="T18" s="99"/>
      <c r="U18" s="99"/>
      <c r="V18" s="99"/>
      <c r="W18" s="99"/>
      <c r="X18" s="99"/>
      <c r="Y18" s="99"/>
      <c r="Z18" s="99"/>
      <c r="AA18" s="99"/>
    </row>
    <row r="19" customFormat="false" ht="13.8" hidden="false" customHeight="false" outlineLevel="0" collapsed="false">
      <c r="A19" s="184" t="s">
        <v>616</v>
      </c>
      <c r="B19" s="184" t="s">
        <v>11</v>
      </c>
      <c r="C19" s="187" t="s">
        <v>14</v>
      </c>
      <c r="D19" s="184" t="s">
        <v>101</v>
      </c>
      <c r="E19" s="184" t="s">
        <v>102</v>
      </c>
      <c r="F19" s="184" t="s">
        <v>103</v>
      </c>
      <c r="G19" s="184" t="s">
        <v>104</v>
      </c>
      <c r="H19" s="188" t="s">
        <v>24</v>
      </c>
      <c r="I19" s="188" t="s">
        <v>30</v>
      </c>
      <c r="J19" s="188" t="s">
        <v>33</v>
      </c>
      <c r="K19" s="188" t="s">
        <v>36</v>
      </c>
      <c r="L19" s="188" t="s">
        <v>39</v>
      </c>
      <c r="M19" s="85" t="s">
        <v>105</v>
      </c>
      <c r="N19" s="184" t="s">
        <v>106</v>
      </c>
      <c r="O19" s="184"/>
      <c r="P19" s="85" t="s">
        <v>42</v>
      </c>
      <c r="Q19" s="85" t="s">
        <v>45</v>
      </c>
      <c r="R19" s="85" t="s">
        <v>49</v>
      </c>
      <c r="S19" s="188" t="s">
        <v>107</v>
      </c>
      <c r="T19" s="189" t="s">
        <v>108</v>
      </c>
      <c r="U19" s="189"/>
      <c r="V19" s="189"/>
      <c r="W19" s="189"/>
      <c r="X19" s="189"/>
      <c r="Y19" s="189"/>
    </row>
    <row r="20" customFormat="false" ht="13.8" hidden="false" customHeight="false" outlineLevel="0" collapsed="false">
      <c r="A20" s="94" t="s">
        <v>715</v>
      </c>
      <c r="B20" s="96" t="s">
        <v>125</v>
      </c>
      <c r="C20" s="96" t="s">
        <v>126</v>
      </c>
      <c r="D20" s="96" t="s">
        <v>201</v>
      </c>
      <c r="E20" s="96" t="n">
        <f aca="false">38-18</f>
        <v>20</v>
      </c>
      <c r="F20" s="96" t="s">
        <v>465</v>
      </c>
      <c r="G20" s="100" t="n">
        <v>2</v>
      </c>
      <c r="H20" s="97" t="n">
        <v>135</v>
      </c>
      <c r="I20" s="97" t="n">
        <v>7</v>
      </c>
      <c r="J20" s="95" t="s">
        <v>142</v>
      </c>
      <c r="K20" s="97" t="n">
        <v>2</v>
      </c>
      <c r="L20" s="97" t="n">
        <v>0.6</v>
      </c>
      <c r="M20" s="100" t="n">
        <v>4</v>
      </c>
      <c r="N20" s="100" t="n">
        <v>6</v>
      </c>
      <c r="O20" s="100"/>
      <c r="P20" s="97" t="n">
        <v>5</v>
      </c>
      <c r="Q20" s="97" t="n">
        <v>0</v>
      </c>
      <c r="R20" s="97" t="n">
        <v>0</v>
      </c>
      <c r="S20" s="97" t="s">
        <v>116</v>
      </c>
      <c r="T20" s="130"/>
      <c r="U20" s="130"/>
      <c r="V20" s="130"/>
      <c r="W20" s="130"/>
      <c r="X20" s="130"/>
      <c r="Y20" s="130"/>
    </row>
    <row r="21" customFormat="false" ht="13.8" hidden="false" customHeight="false" outlineLevel="0" collapsed="false">
      <c r="A21" s="88" t="s">
        <v>716</v>
      </c>
      <c r="B21" s="90"/>
      <c r="C21" s="90" t="s">
        <v>126</v>
      </c>
      <c r="D21" s="90"/>
      <c r="E21" s="90"/>
      <c r="F21" s="190"/>
      <c r="G21" s="101" t="n">
        <v>3</v>
      </c>
      <c r="H21" s="91" t="n">
        <v>50</v>
      </c>
      <c r="I21" s="91" t="n">
        <v>8</v>
      </c>
      <c r="J21" s="89" t="n">
        <v>20</v>
      </c>
      <c r="K21" s="91" t="n">
        <v>1</v>
      </c>
      <c r="L21" s="91" t="n">
        <v>0.5</v>
      </c>
      <c r="M21" s="101"/>
      <c r="N21" s="101"/>
      <c r="O21" s="101"/>
      <c r="P21" s="91" t="n">
        <v>5</v>
      </c>
      <c r="Q21" s="91" t="n">
        <v>0</v>
      </c>
      <c r="R21" s="91" t="n">
        <v>0</v>
      </c>
      <c r="S21" s="91" t="s">
        <v>116</v>
      </c>
      <c r="T21" s="186"/>
      <c r="U21" s="186"/>
      <c r="V21" s="186"/>
      <c r="W21" s="186"/>
      <c r="X21" s="186"/>
      <c r="Y21" s="186"/>
    </row>
    <row r="22" customFormat="false" ht="13.8" hidden="false" customHeight="false" outlineLevel="0" collapsed="false">
      <c r="A22" s="94" t="s">
        <v>717</v>
      </c>
      <c r="B22" s="96"/>
      <c r="C22" s="96" t="s">
        <v>718</v>
      </c>
      <c r="D22" s="96"/>
      <c r="E22" s="96"/>
      <c r="F22" s="96"/>
      <c r="G22" s="100" t="n">
        <v>2</v>
      </c>
      <c r="H22" s="97" t="n">
        <v>10</v>
      </c>
      <c r="I22" s="97" t="n">
        <v>7</v>
      </c>
      <c r="J22" s="95" t="n">
        <v>25</v>
      </c>
      <c r="K22" s="97" t="n">
        <v>1</v>
      </c>
      <c r="L22" s="97" t="n">
        <v>0.6</v>
      </c>
      <c r="M22" s="100"/>
      <c r="N22" s="100"/>
      <c r="O22" s="100"/>
      <c r="P22" s="97" t="n">
        <v>5</v>
      </c>
      <c r="Q22" s="97" t="n">
        <v>0</v>
      </c>
      <c r="R22" s="97" t="n">
        <v>0</v>
      </c>
      <c r="S22" s="97" t="s">
        <v>116</v>
      </c>
      <c r="T22" s="130"/>
      <c r="U22" s="130"/>
      <c r="V22" s="130"/>
      <c r="W22" s="130"/>
      <c r="X22" s="130"/>
      <c r="Y22" s="130"/>
    </row>
    <row r="23" customFormat="false" ht="13.8" hidden="false" customHeight="false" outlineLevel="0" collapsed="false">
      <c r="A23" s="88" t="s">
        <v>719</v>
      </c>
      <c r="B23" s="90"/>
      <c r="C23" s="90" t="s">
        <v>428</v>
      </c>
      <c r="D23" s="90"/>
      <c r="E23" s="90"/>
      <c r="F23" s="90"/>
      <c r="G23" s="101" t="n">
        <v>4</v>
      </c>
      <c r="H23" s="91" t="n">
        <v>361</v>
      </c>
      <c r="I23" s="91" t="n">
        <v>6</v>
      </c>
      <c r="J23" s="89" t="n">
        <v>50</v>
      </c>
      <c r="K23" s="91" t="n">
        <v>1</v>
      </c>
      <c r="L23" s="91" t="s">
        <v>115</v>
      </c>
      <c r="M23" s="101"/>
      <c r="N23" s="101"/>
      <c r="O23" s="101"/>
      <c r="P23" s="91" t="n">
        <v>7</v>
      </c>
      <c r="Q23" s="91" t="n">
        <v>20</v>
      </c>
      <c r="R23" s="91" t="n">
        <v>0</v>
      </c>
      <c r="S23" s="91" t="s">
        <v>116</v>
      </c>
      <c r="T23" s="186"/>
      <c r="U23" s="186"/>
      <c r="V23" s="186"/>
      <c r="W23" s="186"/>
      <c r="X23" s="186"/>
      <c r="Y23" s="186"/>
    </row>
    <row r="24" customFormat="false" ht="13.8" hidden="false" customHeight="false" outlineLevel="0" collapsed="false">
      <c r="A24" s="94" t="s">
        <v>720</v>
      </c>
      <c r="B24" s="96" t="s">
        <v>125</v>
      </c>
      <c r="C24" s="96" t="s">
        <v>126</v>
      </c>
      <c r="D24" s="96" t="s">
        <v>148</v>
      </c>
      <c r="E24" s="96" t="n">
        <f aca="false">24-10</f>
        <v>14</v>
      </c>
      <c r="F24" s="96" t="s">
        <v>290</v>
      </c>
      <c r="G24" s="100" t="n">
        <v>6</v>
      </c>
      <c r="H24" s="97" t="n">
        <v>70</v>
      </c>
      <c r="I24" s="97" t="n">
        <v>6</v>
      </c>
      <c r="J24" s="95" t="n">
        <v>50</v>
      </c>
      <c r="K24" s="97" t="n">
        <v>2</v>
      </c>
      <c r="L24" s="97" t="s">
        <v>115</v>
      </c>
      <c r="M24" s="100" t="n">
        <v>4</v>
      </c>
      <c r="N24" s="100" t="n">
        <v>6</v>
      </c>
      <c r="O24" s="100"/>
      <c r="P24" s="97" t="n">
        <v>5</v>
      </c>
      <c r="Q24" s="97" t="n">
        <v>25</v>
      </c>
      <c r="R24" s="97" t="n">
        <v>6</v>
      </c>
      <c r="S24" s="97" t="s">
        <v>116</v>
      </c>
      <c r="T24" s="130"/>
      <c r="U24" s="130"/>
      <c r="V24" s="130"/>
      <c r="W24" s="130"/>
      <c r="X24" s="130"/>
      <c r="Y24" s="130"/>
    </row>
    <row r="25" customFormat="false" ht="13.8" hidden="false" customHeight="false" outlineLevel="0" collapsed="false">
      <c r="A25" s="88" t="s">
        <v>351</v>
      </c>
      <c r="B25" s="90" t="s">
        <v>201</v>
      </c>
      <c r="C25" s="90" t="s">
        <v>721</v>
      </c>
      <c r="D25" s="90" t="s">
        <v>179</v>
      </c>
      <c r="E25" s="90" t="n">
        <f aca="false">40-28</f>
        <v>12</v>
      </c>
      <c r="F25" s="90" t="s">
        <v>128</v>
      </c>
      <c r="G25" s="101" t="n">
        <v>13</v>
      </c>
      <c r="H25" s="91" t="n">
        <v>361</v>
      </c>
      <c r="I25" s="91" t="n">
        <v>8</v>
      </c>
      <c r="J25" s="89" t="n">
        <v>90</v>
      </c>
      <c r="K25" s="91" t="n">
        <v>6</v>
      </c>
      <c r="L25" s="91" t="s">
        <v>115</v>
      </c>
      <c r="M25" s="101" t="n">
        <v>6</v>
      </c>
      <c r="N25" s="101" t="n">
        <v>9</v>
      </c>
      <c r="O25" s="101"/>
      <c r="P25" s="91" t="n">
        <v>8</v>
      </c>
      <c r="Q25" s="91" t="n">
        <v>25</v>
      </c>
      <c r="R25" s="91" t="n">
        <v>5</v>
      </c>
      <c r="S25" s="91" t="s">
        <v>116</v>
      </c>
      <c r="T25" s="186"/>
      <c r="U25" s="186"/>
      <c r="V25" s="186"/>
      <c r="W25" s="186"/>
      <c r="X25" s="186"/>
      <c r="Y25" s="186"/>
    </row>
    <row r="26" customFormat="false" ht="13.8" hidden="false" customHeight="false" outlineLevel="0" collapsed="false">
      <c r="A26" s="94" t="s">
        <v>722</v>
      </c>
      <c r="B26" s="96"/>
      <c r="C26" s="96" t="s">
        <v>723</v>
      </c>
      <c r="D26" s="96"/>
      <c r="E26" s="96"/>
      <c r="F26" s="96"/>
      <c r="G26" s="100" t="n">
        <v>4</v>
      </c>
      <c r="H26" s="97" t="n">
        <v>361</v>
      </c>
      <c r="I26" s="97" t="n">
        <v>6</v>
      </c>
      <c r="J26" s="95" t="n">
        <v>30</v>
      </c>
      <c r="K26" s="97" t="n">
        <v>2</v>
      </c>
      <c r="L26" s="97" t="s">
        <v>115</v>
      </c>
      <c r="M26" s="100"/>
      <c r="N26" s="100"/>
      <c r="O26" s="100"/>
      <c r="P26" s="97" t="n">
        <v>5</v>
      </c>
      <c r="Q26" s="97" t="n">
        <v>25</v>
      </c>
      <c r="R26" s="97" t="n">
        <v>5</v>
      </c>
      <c r="S26" s="97" t="s">
        <v>116</v>
      </c>
      <c r="T26" s="130"/>
      <c r="U26" s="130"/>
      <c r="V26" s="130"/>
      <c r="W26" s="130"/>
      <c r="X26" s="130"/>
      <c r="Y26" s="130"/>
    </row>
    <row r="27" customFormat="false" ht="13.8" hidden="false" customHeight="false" outlineLevel="0" collapsed="false">
      <c r="A27" s="88" t="s">
        <v>496</v>
      </c>
      <c r="B27" s="90" t="s">
        <v>132</v>
      </c>
      <c r="C27" s="90" t="s">
        <v>724</v>
      </c>
      <c r="D27" s="90" t="s">
        <v>201</v>
      </c>
      <c r="E27" s="90" t="n">
        <f aca="false">38-18</f>
        <v>20</v>
      </c>
      <c r="F27" s="90" t="s">
        <v>465</v>
      </c>
      <c r="G27" s="101" t="n">
        <v>7</v>
      </c>
      <c r="H27" s="91" t="n">
        <v>90</v>
      </c>
      <c r="I27" s="89" t="s">
        <v>725</v>
      </c>
      <c r="J27" s="89" t="n">
        <v>35</v>
      </c>
      <c r="K27" s="91" t="n">
        <v>1</v>
      </c>
      <c r="L27" s="91" t="s">
        <v>115</v>
      </c>
      <c r="M27" s="101" t="n">
        <v>4</v>
      </c>
      <c r="N27" s="101" t="n">
        <v>6</v>
      </c>
      <c r="O27" s="101"/>
      <c r="P27" s="91" t="n">
        <v>6</v>
      </c>
      <c r="Q27" s="91" t="n">
        <v>25</v>
      </c>
      <c r="R27" s="91" t="n">
        <v>6</v>
      </c>
      <c r="S27" s="91" t="s">
        <v>116</v>
      </c>
      <c r="T27" s="186"/>
      <c r="U27" s="186"/>
      <c r="V27" s="186"/>
      <c r="W27" s="186"/>
      <c r="X27" s="186"/>
      <c r="Y27" s="186"/>
    </row>
    <row r="28" customFormat="false" ht="13.8" hidden="false" customHeight="false" outlineLevel="0" collapsed="false">
      <c r="A28" s="94" t="s">
        <v>358</v>
      </c>
      <c r="B28" s="96" t="s">
        <v>160</v>
      </c>
      <c r="C28" s="96" t="s">
        <v>726</v>
      </c>
      <c r="D28" s="96" t="n">
        <f aca="false">E28/3*2</f>
        <v>16</v>
      </c>
      <c r="E28" s="96" t="n">
        <f aca="false">42-18</f>
        <v>24</v>
      </c>
      <c r="F28" s="96" t="s">
        <v>704</v>
      </c>
      <c r="G28" s="100" t="n">
        <v>12</v>
      </c>
      <c r="H28" s="97" t="n">
        <v>35</v>
      </c>
      <c r="I28" s="97" t="n">
        <v>8</v>
      </c>
      <c r="J28" s="95" t="n">
        <v>50</v>
      </c>
      <c r="K28" s="97" t="n">
        <v>2</v>
      </c>
      <c r="L28" s="97" t="s">
        <v>115</v>
      </c>
      <c r="M28" s="100" t="n">
        <v>6</v>
      </c>
      <c r="N28" s="100" t="n">
        <v>9</v>
      </c>
      <c r="O28" s="100"/>
      <c r="P28" s="97" t="n">
        <v>8</v>
      </c>
      <c r="Q28" s="97" t="n">
        <v>50</v>
      </c>
      <c r="R28" s="97" t="n">
        <v>0</v>
      </c>
      <c r="S28" s="97" t="s">
        <v>116</v>
      </c>
      <c r="T28" s="130" t="s">
        <v>565</v>
      </c>
      <c r="U28" s="130"/>
      <c r="V28" s="130"/>
      <c r="W28" s="130"/>
      <c r="X28" s="130"/>
      <c r="Y28" s="130"/>
    </row>
    <row r="29" customFormat="false" ht="13.8" hidden="false" customHeight="false" outlineLevel="0" collapsed="false">
      <c r="A29" s="88" t="s">
        <v>362</v>
      </c>
      <c r="B29" s="90"/>
      <c r="C29" s="90" t="s">
        <v>428</v>
      </c>
      <c r="D29" s="90"/>
      <c r="E29" s="90"/>
      <c r="F29" s="90"/>
      <c r="G29" s="101" t="n">
        <v>12</v>
      </c>
      <c r="H29" s="91" t="n">
        <v>290</v>
      </c>
      <c r="I29" s="91" t="n">
        <v>6</v>
      </c>
      <c r="J29" s="89" t="s">
        <v>149</v>
      </c>
      <c r="K29" s="91" t="n">
        <v>2</v>
      </c>
      <c r="L29" s="91" t="s">
        <v>115</v>
      </c>
      <c r="M29" s="88"/>
      <c r="N29" s="88"/>
      <c r="O29" s="88"/>
      <c r="P29" s="91" t="n">
        <v>8</v>
      </c>
      <c r="Q29" s="91" t="n">
        <v>50</v>
      </c>
      <c r="R29" s="91" t="n">
        <v>5</v>
      </c>
      <c r="S29" s="91" t="s">
        <v>116</v>
      </c>
      <c r="T29" s="186" t="s">
        <v>727</v>
      </c>
      <c r="U29" s="186"/>
      <c r="V29" s="186"/>
      <c r="W29" s="186"/>
      <c r="X29" s="186"/>
      <c r="Y29" s="186"/>
    </row>
    <row r="30" customFormat="false" ht="15.75" hidden="false" customHeight="true" outlineLevel="0" collapsed="false">
      <c r="A30" s="103" t="s">
        <v>728</v>
      </c>
      <c r="B30" s="89" t="s">
        <v>729</v>
      </c>
      <c r="C30" s="108" t="s">
        <v>730</v>
      </c>
      <c r="D30" s="91"/>
      <c r="E30" s="91"/>
      <c r="F30" s="91" t="n">
        <v>20</v>
      </c>
      <c r="G30" s="89"/>
      <c r="H30" s="89"/>
      <c r="I30" s="89"/>
      <c r="J30" s="89"/>
      <c r="K30" s="91"/>
      <c r="L30" s="91"/>
      <c r="M30" s="91"/>
      <c r="N30" s="91"/>
      <c r="O30" s="116" t="s">
        <v>731</v>
      </c>
      <c r="P30" s="91"/>
      <c r="Q30" s="91"/>
      <c r="R30" s="91"/>
      <c r="S30" s="91"/>
      <c r="T30" s="191" t="s">
        <v>732</v>
      </c>
      <c r="U30" s="191"/>
      <c r="V30" s="191"/>
      <c r="W30" s="191"/>
      <c r="X30" s="191"/>
      <c r="Y30" s="191"/>
      <c r="Z30" s="191"/>
      <c r="AA30" s="191"/>
    </row>
    <row r="31" customFormat="false" ht="15.75" hidden="false" customHeight="true" outlineLevel="0" collapsed="false">
      <c r="A31" s="106" t="s">
        <v>733</v>
      </c>
      <c r="B31" s="95" t="s">
        <v>734</v>
      </c>
      <c r="C31" s="107" t="s">
        <v>735</v>
      </c>
      <c r="D31" s="97" t="n">
        <v>10</v>
      </c>
      <c r="E31" s="97"/>
      <c r="F31" s="97" t="n">
        <v>20</v>
      </c>
      <c r="G31" s="95"/>
      <c r="H31" s="95"/>
      <c r="I31" s="95"/>
      <c r="J31" s="97"/>
      <c r="K31" s="97"/>
      <c r="L31" s="97"/>
      <c r="M31" s="97"/>
      <c r="N31" s="97"/>
      <c r="O31" s="97"/>
      <c r="P31" s="97"/>
      <c r="Q31" s="97"/>
      <c r="R31" s="97"/>
      <c r="S31" s="97"/>
      <c r="T31" s="135" t="s">
        <v>736</v>
      </c>
      <c r="U31" s="135"/>
      <c r="V31" s="135"/>
      <c r="W31" s="135"/>
      <c r="X31" s="135"/>
      <c r="Y31" s="135"/>
      <c r="Z31" s="135"/>
      <c r="AA31" s="135"/>
    </row>
    <row r="32" customFormat="false" ht="15.75" hidden="false" customHeight="true" outlineLevel="0" collapsed="false">
      <c r="A32" s="103" t="s">
        <v>737</v>
      </c>
      <c r="B32" s="89" t="s">
        <v>113</v>
      </c>
      <c r="C32" s="108" t="s">
        <v>738</v>
      </c>
      <c r="D32" s="91" t="n">
        <v>3</v>
      </c>
      <c r="E32" s="91"/>
      <c r="F32" s="91" t="n">
        <v>26</v>
      </c>
      <c r="G32" s="89"/>
      <c r="H32" s="89"/>
      <c r="I32" s="89"/>
      <c r="J32" s="91"/>
      <c r="K32" s="91"/>
      <c r="L32" s="91"/>
      <c r="M32" s="91"/>
      <c r="N32" s="91"/>
      <c r="O32" s="116" t="s">
        <v>739</v>
      </c>
      <c r="P32" s="116"/>
      <c r="Q32" s="116"/>
      <c r="R32" s="116"/>
      <c r="S32" s="91"/>
      <c r="T32" s="191" t="s">
        <v>740</v>
      </c>
      <c r="U32" s="191"/>
      <c r="V32" s="191"/>
      <c r="W32" s="191"/>
      <c r="X32" s="191"/>
      <c r="Y32" s="191"/>
      <c r="Z32" s="191"/>
      <c r="AA32" s="191"/>
    </row>
    <row r="33" customFormat="false" ht="15.75" hidden="false" customHeight="true" outlineLevel="0" collapsed="false">
      <c r="A33" s="106" t="s">
        <v>741</v>
      </c>
      <c r="B33" s="95" t="s">
        <v>113</v>
      </c>
      <c r="C33" s="107" t="s">
        <v>742</v>
      </c>
      <c r="D33" s="97" t="n">
        <v>3</v>
      </c>
      <c r="E33" s="97"/>
      <c r="F33" s="97" t="n">
        <v>26</v>
      </c>
      <c r="G33" s="95"/>
      <c r="H33" s="95"/>
      <c r="I33" s="95"/>
      <c r="J33" s="97"/>
      <c r="K33" s="97"/>
      <c r="L33" s="97"/>
      <c r="M33" s="97"/>
      <c r="N33" s="97"/>
      <c r="O33" s="113" t="s">
        <v>739</v>
      </c>
      <c r="P33" s="113"/>
      <c r="Q33" s="113"/>
      <c r="R33" s="113"/>
      <c r="S33" s="97"/>
      <c r="T33" s="135" t="s">
        <v>743</v>
      </c>
      <c r="U33" s="135"/>
      <c r="V33" s="135"/>
      <c r="W33" s="135"/>
      <c r="X33" s="135"/>
      <c r="Y33" s="135"/>
      <c r="Z33" s="135"/>
      <c r="AA33" s="135"/>
    </row>
    <row r="34" customFormat="false" ht="15.75" hidden="false" customHeight="true" outlineLevel="0" collapsed="false">
      <c r="A34" s="103" t="s">
        <v>744</v>
      </c>
      <c r="B34" s="116" t="s">
        <v>745</v>
      </c>
      <c r="C34" s="192" t="n">
        <v>44080</v>
      </c>
      <c r="D34" s="91" t="n">
        <v>6</v>
      </c>
      <c r="E34" s="91"/>
      <c r="F34" s="91" t="n">
        <v>8</v>
      </c>
      <c r="G34" s="91" t="n">
        <v>8</v>
      </c>
      <c r="H34" s="91" t="n">
        <v>90</v>
      </c>
      <c r="I34" s="91" t="n">
        <v>6</v>
      </c>
      <c r="J34" s="91" t="n">
        <v>10</v>
      </c>
      <c r="K34" s="91" t="n">
        <v>3</v>
      </c>
      <c r="L34" s="91" t="s">
        <v>115</v>
      </c>
      <c r="M34" s="91"/>
      <c r="N34" s="91"/>
      <c r="O34" s="116" t="s">
        <v>746</v>
      </c>
      <c r="P34" s="91" t="n">
        <v>7</v>
      </c>
      <c r="Q34" s="91" t="n">
        <v>10</v>
      </c>
      <c r="R34" s="91" t="n">
        <v>1</v>
      </c>
      <c r="S34" s="91" t="s">
        <v>116</v>
      </c>
      <c r="T34" s="191" t="s">
        <v>747</v>
      </c>
      <c r="U34" s="191"/>
      <c r="V34" s="191"/>
      <c r="W34" s="191"/>
      <c r="X34" s="191"/>
      <c r="Y34" s="191"/>
      <c r="Z34" s="191"/>
      <c r="AA34" s="191"/>
    </row>
    <row r="35" customFormat="false" ht="15.75" hidden="false" customHeight="true" outlineLevel="0" collapsed="false">
      <c r="A35" s="106" t="s">
        <v>748</v>
      </c>
      <c r="B35" s="107" t="s">
        <v>749</v>
      </c>
      <c r="C35" s="95" t="s">
        <v>750</v>
      </c>
      <c r="D35" s="97" t="n">
        <v>6</v>
      </c>
      <c r="E35" s="97"/>
      <c r="F35" s="97" t="n">
        <v>8</v>
      </c>
      <c r="G35" s="95" t="s">
        <v>146</v>
      </c>
      <c r="H35" s="97" t="n">
        <v>90</v>
      </c>
      <c r="I35" s="95" t="s">
        <v>125</v>
      </c>
      <c r="J35" s="97" t="n">
        <v>70</v>
      </c>
      <c r="K35" s="97" t="n">
        <v>3</v>
      </c>
      <c r="L35" s="97" t="s">
        <v>459</v>
      </c>
      <c r="M35" s="97"/>
      <c r="N35" s="97"/>
      <c r="O35" s="113"/>
      <c r="P35" s="97" t="n">
        <v>10</v>
      </c>
      <c r="Q35" s="97" t="n">
        <v>60</v>
      </c>
      <c r="R35" s="97" t="n">
        <v>1</v>
      </c>
      <c r="S35" s="97" t="s">
        <v>116</v>
      </c>
      <c r="T35" s="135" t="s">
        <v>751</v>
      </c>
      <c r="U35" s="135"/>
      <c r="V35" s="135"/>
      <c r="W35" s="135"/>
      <c r="X35" s="135"/>
      <c r="Y35" s="135"/>
      <c r="Z35" s="135"/>
      <c r="AA35" s="135"/>
    </row>
    <row r="36" customFormat="false" ht="15.75" hidden="false" customHeight="true" outlineLevel="0" collapsed="false">
      <c r="A36" s="103" t="s">
        <v>752</v>
      </c>
      <c r="B36" s="89"/>
      <c r="C36" s="89" t="s">
        <v>750</v>
      </c>
      <c r="D36" s="91"/>
      <c r="E36" s="91"/>
      <c r="F36" s="190"/>
      <c r="G36" s="89" t="s">
        <v>146</v>
      </c>
      <c r="H36" s="91" t="n">
        <v>90</v>
      </c>
      <c r="I36" s="89" t="s">
        <v>132</v>
      </c>
      <c r="J36" s="91" t="n">
        <v>90</v>
      </c>
      <c r="K36" s="91" t="n">
        <v>8</v>
      </c>
      <c r="L36" s="91" t="s">
        <v>459</v>
      </c>
      <c r="M36" s="91"/>
      <c r="N36" s="91"/>
      <c r="O36" s="116"/>
      <c r="P36" s="91" t="n">
        <v>10</v>
      </c>
      <c r="Q36" s="91" t="n">
        <v>60</v>
      </c>
      <c r="R36" s="91" t="n">
        <v>1</v>
      </c>
      <c r="S36" s="91" t="s">
        <v>116</v>
      </c>
      <c r="T36" s="191" t="s">
        <v>753</v>
      </c>
      <c r="U36" s="191"/>
      <c r="V36" s="191"/>
      <c r="W36" s="191"/>
      <c r="X36" s="191"/>
      <c r="Y36" s="191"/>
      <c r="Z36" s="191"/>
      <c r="AA36" s="191"/>
    </row>
    <row r="37" customFormat="false" ht="15.75" hidden="false" customHeight="true" outlineLevel="0" collapsed="false">
      <c r="A37" s="106" t="s">
        <v>754</v>
      </c>
      <c r="B37" s="107" t="s">
        <v>755</v>
      </c>
      <c r="C37" s="95" t="s">
        <v>756</v>
      </c>
      <c r="D37" s="113" t="s">
        <v>757</v>
      </c>
      <c r="E37" s="113"/>
      <c r="F37" s="113" t="s">
        <v>758</v>
      </c>
      <c r="G37" s="95" t="s">
        <v>179</v>
      </c>
      <c r="H37" s="95" t="s">
        <v>168</v>
      </c>
      <c r="I37" s="95" t="s">
        <v>179</v>
      </c>
      <c r="J37" s="97" t="n">
        <v>75</v>
      </c>
      <c r="K37" s="97" t="n">
        <v>3</v>
      </c>
      <c r="L37" s="97" t="s">
        <v>115</v>
      </c>
      <c r="M37" s="97"/>
      <c r="N37" s="97"/>
      <c r="O37" s="97"/>
      <c r="P37" s="97" t="n">
        <v>8</v>
      </c>
      <c r="Q37" s="97" t="n">
        <v>60</v>
      </c>
      <c r="R37" s="97" t="n">
        <v>6</v>
      </c>
      <c r="S37" s="97" t="s">
        <v>116</v>
      </c>
      <c r="T37" s="135" t="s">
        <v>759</v>
      </c>
      <c r="U37" s="135"/>
      <c r="V37" s="135"/>
      <c r="W37" s="135"/>
      <c r="X37" s="135"/>
      <c r="Y37" s="135"/>
      <c r="Z37" s="135"/>
      <c r="AA37" s="135"/>
    </row>
    <row r="38" customFormat="false" ht="15.75" hidden="false" customHeight="true" outlineLevel="0" collapsed="false">
      <c r="A38" s="103" t="s">
        <v>760</v>
      </c>
      <c r="B38" s="89" t="s">
        <v>761</v>
      </c>
      <c r="C38" s="89" t="s">
        <v>762</v>
      </c>
      <c r="D38" s="91" t="n">
        <v>0</v>
      </c>
      <c r="E38" s="91"/>
      <c r="F38" s="91" t="n">
        <v>38</v>
      </c>
      <c r="G38" s="89"/>
      <c r="H38" s="89"/>
      <c r="I38" s="89"/>
      <c r="J38" s="91"/>
      <c r="K38" s="91"/>
      <c r="L38" s="91"/>
      <c r="M38" s="91"/>
      <c r="N38" s="91"/>
      <c r="O38" s="91"/>
      <c r="P38" s="91"/>
      <c r="Q38" s="91"/>
      <c r="R38" s="91"/>
      <c r="S38" s="91"/>
      <c r="T38" s="191" t="s">
        <v>763</v>
      </c>
      <c r="U38" s="191"/>
      <c r="V38" s="191"/>
      <c r="W38" s="191"/>
      <c r="X38" s="191"/>
      <c r="Y38" s="191"/>
      <c r="Z38" s="191"/>
      <c r="AA38" s="191"/>
    </row>
    <row r="39" customFormat="false" ht="51.8" hidden="false" customHeight="false" outlineLevel="0" collapsed="false">
      <c r="A39" s="106" t="s">
        <v>764</v>
      </c>
      <c r="B39" s="95" t="s">
        <v>179</v>
      </c>
      <c r="C39" s="107" t="s">
        <v>765</v>
      </c>
      <c r="D39" s="113" t="s">
        <v>766</v>
      </c>
      <c r="E39" s="113"/>
      <c r="F39" s="113" t="s">
        <v>767</v>
      </c>
      <c r="G39" s="95"/>
      <c r="H39" s="95"/>
      <c r="I39" s="95"/>
      <c r="J39" s="97"/>
      <c r="K39" s="97"/>
      <c r="L39" s="97"/>
      <c r="M39" s="97"/>
      <c r="N39" s="97"/>
      <c r="O39" s="113"/>
      <c r="P39" s="113"/>
      <c r="Q39" s="113"/>
      <c r="R39" s="113"/>
      <c r="S39" s="97"/>
      <c r="T39" s="130"/>
      <c r="U39" s="130"/>
      <c r="V39" s="130"/>
      <c r="W39" s="130"/>
      <c r="X39" s="130"/>
      <c r="Y39" s="130"/>
      <c r="Z39" s="130"/>
      <c r="AA39" s="130"/>
    </row>
    <row r="40" customFormat="false" ht="15.75" hidden="false" customHeight="true" outlineLevel="0" collapsed="false">
      <c r="A40" s="103" t="s">
        <v>768</v>
      </c>
      <c r="B40" s="89" t="s">
        <v>146</v>
      </c>
      <c r="C40" s="89" t="s">
        <v>750</v>
      </c>
      <c r="D40" s="91" t="n">
        <v>10</v>
      </c>
      <c r="E40" s="91"/>
      <c r="F40" s="91" t="n">
        <v>26</v>
      </c>
      <c r="G40" s="89" t="s">
        <v>146</v>
      </c>
      <c r="H40" s="91" t="n">
        <v>90</v>
      </c>
      <c r="I40" s="89" t="s">
        <v>125</v>
      </c>
      <c r="J40" s="91" t="n">
        <v>110</v>
      </c>
      <c r="K40" s="91" t="n">
        <v>3</v>
      </c>
      <c r="L40" s="91" t="s">
        <v>459</v>
      </c>
      <c r="M40" s="91"/>
      <c r="N40" s="91"/>
      <c r="O40" s="91"/>
      <c r="P40" s="91" t="n">
        <v>10</v>
      </c>
      <c r="Q40" s="91" t="n">
        <v>60</v>
      </c>
      <c r="R40" s="91" t="n">
        <v>1</v>
      </c>
      <c r="S40" s="91" t="s">
        <v>116</v>
      </c>
      <c r="T40" s="191" t="s">
        <v>769</v>
      </c>
      <c r="U40" s="191"/>
      <c r="V40" s="191"/>
      <c r="W40" s="191"/>
      <c r="X40" s="191"/>
      <c r="Y40" s="191"/>
      <c r="Z40" s="191"/>
      <c r="AA40" s="191"/>
    </row>
    <row r="41" customFormat="false" ht="15.75" hidden="false" customHeight="true" outlineLevel="0" collapsed="false">
      <c r="A41" s="106" t="s">
        <v>770</v>
      </c>
      <c r="B41" s="95" t="s">
        <v>146</v>
      </c>
      <c r="C41" s="95" t="s">
        <v>750</v>
      </c>
      <c r="D41" s="97"/>
      <c r="E41" s="97"/>
      <c r="F41" s="140"/>
      <c r="G41" s="95" t="s">
        <v>146</v>
      </c>
      <c r="H41" s="97" t="n">
        <v>90</v>
      </c>
      <c r="I41" s="95" t="s">
        <v>132</v>
      </c>
      <c r="J41" s="97" t="n">
        <v>120</v>
      </c>
      <c r="K41" s="97" t="n">
        <v>8</v>
      </c>
      <c r="L41" s="97" t="s">
        <v>459</v>
      </c>
      <c r="M41" s="97"/>
      <c r="N41" s="97"/>
      <c r="O41" s="97"/>
      <c r="P41" s="97" t="n">
        <v>10</v>
      </c>
      <c r="Q41" s="97" t="n">
        <v>60</v>
      </c>
      <c r="R41" s="97" t="n">
        <v>1</v>
      </c>
      <c r="S41" s="97" t="s">
        <v>116</v>
      </c>
      <c r="T41" s="135" t="s">
        <v>771</v>
      </c>
      <c r="U41" s="135"/>
      <c r="V41" s="135"/>
      <c r="W41" s="135"/>
      <c r="X41" s="135"/>
      <c r="Y41" s="135"/>
      <c r="Z41" s="135"/>
      <c r="AA41" s="135"/>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0">
    <mergeCell ref="T2:AA2"/>
    <mergeCell ref="T3:AA3"/>
    <mergeCell ref="T4:AA4"/>
    <mergeCell ref="T5:AA5"/>
    <mergeCell ref="T6:AA6"/>
    <mergeCell ref="T7:AA7"/>
    <mergeCell ref="T8:AA8"/>
    <mergeCell ref="T9:AA9"/>
    <mergeCell ref="T10:AA10"/>
    <mergeCell ref="T11:AA11"/>
    <mergeCell ref="T12:AA12"/>
    <mergeCell ref="T13:AA13"/>
    <mergeCell ref="T14:AA14"/>
    <mergeCell ref="T15:AA15"/>
    <mergeCell ref="T16:AA16"/>
    <mergeCell ref="T17:AA17"/>
    <mergeCell ref="T18:AA18"/>
    <mergeCell ref="T19:Y19"/>
    <mergeCell ref="T20:Y20"/>
    <mergeCell ref="T21:Y21"/>
    <mergeCell ref="T22:Y22"/>
    <mergeCell ref="T23:Y23"/>
    <mergeCell ref="T24:Y24"/>
    <mergeCell ref="T25:Y25"/>
    <mergeCell ref="T26:Y26"/>
    <mergeCell ref="T27:Y27"/>
    <mergeCell ref="T28:Y28"/>
    <mergeCell ref="T29:Y29"/>
    <mergeCell ref="T30:AA30"/>
    <mergeCell ref="T31:AA31"/>
    <mergeCell ref="T32:AA32"/>
    <mergeCell ref="T33:AA33"/>
    <mergeCell ref="T34:AA34"/>
    <mergeCell ref="T35:AA35"/>
    <mergeCell ref="T36:AA36"/>
    <mergeCell ref="T37:AA37"/>
    <mergeCell ref="T38:AA38"/>
    <mergeCell ref="T39:AA39"/>
    <mergeCell ref="T40:AA40"/>
    <mergeCell ref="T41:AA4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4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D17" activeCellId="0" sqref="D17"/>
    </sheetView>
  </sheetViews>
  <sheetFormatPr defaultColWidth="14.4609375" defaultRowHeight="12.8" zeroHeight="false" outlineLevelRow="0" outlineLevelCol="0"/>
  <cols>
    <col collapsed="false" customWidth="true" hidden="false" outlineLevel="0" max="1" min="1" style="0" width="38.29"/>
    <col collapsed="false" customWidth="true" hidden="false" outlineLevel="0" max="2" min="2" style="0" width="37.86"/>
    <col collapsed="false" customWidth="true" hidden="false" outlineLevel="0" max="3" min="3" style="0" width="34.29"/>
    <col collapsed="false" customWidth="true" hidden="false" outlineLevel="0" max="4" min="4" style="0" width="27.99"/>
    <col collapsed="false" customWidth="true" hidden="false" outlineLevel="0" max="5" min="5" style="0" width="25.86"/>
    <col collapsed="false" customWidth="true" hidden="false" outlineLevel="0" max="8" min="8" style="0" width="16"/>
    <col collapsed="false" customWidth="true" hidden="false" outlineLevel="0" max="9" min="9" style="0" width="16.87"/>
    <col collapsed="false" customWidth="true" hidden="false" outlineLevel="0" max="10" min="10" style="0" width="16.71"/>
    <col collapsed="false" customWidth="true" hidden="false" outlineLevel="0" max="12" min="12" style="0" width="17.7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3.8" hidden="false" customHeight="false" outlineLevel="0" collapsed="false">
      <c r="A1" s="193" t="s">
        <v>772</v>
      </c>
      <c r="B1" s="194"/>
      <c r="C1" s="195"/>
      <c r="D1" s="194"/>
      <c r="E1" s="194"/>
      <c r="F1" s="194"/>
      <c r="G1" s="194"/>
      <c r="H1" s="196"/>
      <c r="I1" s="196"/>
      <c r="J1" s="196"/>
      <c r="K1" s="196"/>
      <c r="L1" s="196"/>
      <c r="M1" s="196"/>
      <c r="N1" s="196"/>
      <c r="O1" s="196"/>
      <c r="P1" s="196"/>
      <c r="Q1" s="196"/>
      <c r="R1" s="196"/>
      <c r="S1" s="197"/>
      <c r="T1" s="197"/>
      <c r="U1" s="197"/>
      <c r="V1" s="197"/>
      <c r="W1" s="197"/>
      <c r="X1" s="197"/>
      <c r="Y1" s="197"/>
      <c r="Z1" s="197"/>
    </row>
    <row r="2" customFormat="false" ht="13.8" hidden="false" customHeight="false" outlineLevel="0" collapsed="false">
      <c r="A2" s="82" t="s">
        <v>100</v>
      </c>
      <c r="B2" s="82" t="s">
        <v>11</v>
      </c>
      <c r="C2" s="83" t="s">
        <v>14</v>
      </c>
      <c r="D2" s="82" t="s">
        <v>101</v>
      </c>
      <c r="E2" s="82" t="s">
        <v>102</v>
      </c>
      <c r="F2" s="82" t="s">
        <v>103</v>
      </c>
      <c r="G2" s="82" t="s">
        <v>104</v>
      </c>
      <c r="H2" s="84" t="s">
        <v>24</v>
      </c>
      <c r="I2" s="84" t="s">
        <v>30</v>
      </c>
      <c r="J2" s="84" t="s">
        <v>33</v>
      </c>
      <c r="K2" s="84" t="s">
        <v>36</v>
      </c>
      <c r="L2" s="84" t="s">
        <v>39</v>
      </c>
      <c r="M2" s="198" t="s">
        <v>105</v>
      </c>
      <c r="N2" s="199" t="s">
        <v>106</v>
      </c>
      <c r="O2" s="84"/>
      <c r="P2" s="86" t="s">
        <v>42</v>
      </c>
      <c r="Q2" s="86" t="s">
        <v>45</v>
      </c>
      <c r="R2" s="86" t="s">
        <v>49</v>
      </c>
      <c r="S2" s="84" t="s">
        <v>107</v>
      </c>
      <c r="T2" s="84" t="s">
        <v>108</v>
      </c>
      <c r="U2" s="84"/>
      <c r="V2" s="200"/>
      <c r="W2" s="200"/>
      <c r="X2" s="200"/>
      <c r="Y2" s="200"/>
      <c r="Z2" s="200"/>
      <c r="AA2" s="200"/>
      <c r="AB2" s="200"/>
      <c r="AC2" s="200"/>
    </row>
    <row r="3" customFormat="false" ht="27.1" hidden="false" customHeight="false" outlineLevel="0" collapsed="false">
      <c r="A3" s="201" t="s">
        <v>109</v>
      </c>
      <c r="B3" s="202" t="n">
        <v>4</v>
      </c>
      <c r="C3" s="203" t="s">
        <v>564</v>
      </c>
      <c r="D3" s="204" t="s">
        <v>773</v>
      </c>
      <c r="F3" s="205" t="s">
        <v>343</v>
      </c>
      <c r="G3" s="205" t="s">
        <v>285</v>
      </c>
      <c r="H3" s="203" t="s">
        <v>284</v>
      </c>
      <c r="I3" s="203" t="s">
        <v>285</v>
      </c>
      <c r="J3" s="203" t="s">
        <v>114</v>
      </c>
      <c r="K3" s="203" t="s">
        <v>298</v>
      </c>
      <c r="L3" s="203" t="s">
        <v>115</v>
      </c>
      <c r="M3" s="203"/>
      <c r="N3" s="203"/>
      <c r="O3" s="203"/>
      <c r="P3" s="203" t="s">
        <v>285</v>
      </c>
      <c r="Q3" s="203" t="s">
        <v>114</v>
      </c>
      <c r="R3" s="203" t="s">
        <v>125</v>
      </c>
      <c r="S3" s="203" t="s">
        <v>116</v>
      </c>
      <c r="T3" s="206" t="s">
        <v>405</v>
      </c>
      <c r="U3" s="206"/>
      <c r="V3" s="206"/>
      <c r="W3" s="206"/>
      <c r="X3" s="206"/>
      <c r="Y3" s="206"/>
      <c r="Z3" s="206"/>
      <c r="AA3" s="206"/>
      <c r="AB3" s="206"/>
      <c r="AC3" s="206"/>
    </row>
    <row r="4" customFormat="false" ht="27.1" hidden="false" customHeight="false" outlineLevel="0" collapsed="false">
      <c r="A4" s="94" t="s">
        <v>118</v>
      </c>
      <c r="B4" s="97" t="s">
        <v>774</v>
      </c>
      <c r="C4" s="96" t="s">
        <v>775</v>
      </c>
      <c r="D4" s="134" t="s">
        <v>776</v>
      </c>
      <c r="E4" s="113" t="s">
        <v>777</v>
      </c>
      <c r="F4" s="96" t="s">
        <v>778</v>
      </c>
      <c r="G4" s="96" t="s">
        <v>285</v>
      </c>
      <c r="H4" s="95" t="s">
        <v>222</v>
      </c>
      <c r="I4" s="95" t="s">
        <v>285</v>
      </c>
      <c r="J4" s="95" t="s">
        <v>114</v>
      </c>
      <c r="K4" s="95" t="s">
        <v>300</v>
      </c>
      <c r="L4" s="95" t="s">
        <v>115</v>
      </c>
      <c r="M4" s="95"/>
      <c r="N4" s="95"/>
      <c r="O4" s="95"/>
      <c r="P4" s="95" t="s">
        <v>155</v>
      </c>
      <c r="Q4" s="95" t="s">
        <v>114</v>
      </c>
      <c r="R4" s="95" t="s">
        <v>125</v>
      </c>
      <c r="S4" s="95" t="s">
        <v>116</v>
      </c>
      <c r="T4" s="130" t="s">
        <v>779</v>
      </c>
      <c r="U4" s="130"/>
      <c r="V4" s="130"/>
      <c r="W4" s="130"/>
      <c r="X4" s="130"/>
      <c r="Y4" s="130"/>
      <c r="Z4" s="130"/>
      <c r="AA4" s="130"/>
      <c r="AB4" s="130"/>
      <c r="AC4" s="130"/>
    </row>
    <row r="5" customFormat="false" ht="13.8" hidden="false" customHeight="false" outlineLevel="0" collapsed="false">
      <c r="A5" s="201" t="s">
        <v>410</v>
      </c>
      <c r="B5" s="202" t="s">
        <v>780</v>
      </c>
      <c r="C5" s="205" t="s">
        <v>781</v>
      </c>
      <c r="D5" s="205" t="n">
        <f aca="false">27-8</f>
        <v>19</v>
      </c>
      <c r="F5" s="205" t="s">
        <v>782</v>
      </c>
      <c r="G5" s="205" t="s">
        <v>125</v>
      </c>
      <c r="H5" s="203" t="s">
        <v>284</v>
      </c>
      <c r="I5" s="203" t="s">
        <v>179</v>
      </c>
      <c r="J5" s="203" t="s">
        <v>414</v>
      </c>
      <c r="K5" s="203" t="s">
        <v>283</v>
      </c>
      <c r="L5" s="203" t="s">
        <v>115</v>
      </c>
      <c r="M5" s="203"/>
      <c r="N5" s="203"/>
      <c r="O5" s="203"/>
      <c r="P5" s="203" t="s">
        <v>179</v>
      </c>
      <c r="Q5" s="203" t="s">
        <v>149</v>
      </c>
      <c r="R5" s="203" t="s">
        <v>125</v>
      </c>
      <c r="S5" s="203" t="s">
        <v>116</v>
      </c>
      <c r="T5" s="206" t="s">
        <v>481</v>
      </c>
      <c r="U5" s="206"/>
      <c r="V5" s="206"/>
      <c r="W5" s="206"/>
      <c r="X5" s="206"/>
      <c r="Y5" s="206"/>
      <c r="Z5" s="206"/>
      <c r="AA5" s="206"/>
      <c r="AB5" s="206"/>
      <c r="AC5" s="206"/>
    </row>
    <row r="6" customFormat="false" ht="27.1" hidden="false" customHeight="false" outlineLevel="0" collapsed="false">
      <c r="A6" s="94" t="s">
        <v>416</v>
      </c>
      <c r="B6" s="97" t="n">
        <v>7</v>
      </c>
      <c r="C6" s="134" t="s">
        <v>783</v>
      </c>
      <c r="D6" s="134" t="s">
        <v>784</v>
      </c>
      <c r="E6" s="134" t="s">
        <v>163</v>
      </c>
      <c r="F6" s="96" t="s">
        <v>273</v>
      </c>
      <c r="G6" s="96" t="s">
        <v>179</v>
      </c>
      <c r="H6" s="95" t="s">
        <v>284</v>
      </c>
      <c r="I6" s="95" t="s">
        <v>125</v>
      </c>
      <c r="J6" s="95" t="s">
        <v>158</v>
      </c>
      <c r="K6" s="95" t="s">
        <v>298</v>
      </c>
      <c r="L6" s="95" t="s">
        <v>115</v>
      </c>
      <c r="M6" s="95"/>
      <c r="N6" s="95"/>
      <c r="O6" s="95"/>
      <c r="P6" s="95" t="s">
        <v>132</v>
      </c>
      <c r="Q6" s="95" t="s">
        <v>142</v>
      </c>
      <c r="R6" s="95" t="s">
        <v>125</v>
      </c>
      <c r="S6" s="106" t="s">
        <v>116</v>
      </c>
      <c r="T6" s="130" t="s">
        <v>481</v>
      </c>
      <c r="U6" s="130"/>
      <c r="V6" s="130"/>
      <c r="W6" s="130"/>
      <c r="X6" s="130"/>
      <c r="Y6" s="130"/>
      <c r="Z6" s="130"/>
      <c r="AA6" s="130"/>
      <c r="AB6" s="130"/>
      <c r="AC6" s="130"/>
    </row>
    <row r="7" customFormat="false" ht="13.8" hidden="false" customHeight="false" outlineLevel="0" collapsed="false">
      <c r="A7" s="201" t="s">
        <v>301</v>
      </c>
      <c r="B7" s="202" t="n">
        <v>9</v>
      </c>
      <c r="C7" s="205" t="s">
        <v>207</v>
      </c>
      <c r="D7" s="205" t="s">
        <v>148</v>
      </c>
      <c r="E7" s="205" t="n">
        <f aca="false">28-14</f>
        <v>14</v>
      </c>
      <c r="F7" s="205" t="s">
        <v>275</v>
      </c>
      <c r="G7" s="205" t="s">
        <v>132</v>
      </c>
      <c r="H7" s="203" t="s">
        <v>284</v>
      </c>
      <c r="I7" s="203" t="s">
        <v>179</v>
      </c>
      <c r="J7" s="203" t="s">
        <v>303</v>
      </c>
      <c r="K7" s="203" t="s">
        <v>300</v>
      </c>
      <c r="L7" s="203" t="s">
        <v>115</v>
      </c>
      <c r="M7" s="203"/>
      <c r="N7" s="203"/>
      <c r="O7" s="203"/>
      <c r="P7" s="203" t="s">
        <v>179</v>
      </c>
      <c r="Q7" s="203" t="s">
        <v>303</v>
      </c>
      <c r="R7" s="203" t="s">
        <v>125</v>
      </c>
      <c r="S7" s="202" t="s">
        <v>116</v>
      </c>
      <c r="T7" s="207"/>
      <c r="U7" s="207"/>
      <c r="V7" s="207"/>
      <c r="W7" s="207"/>
      <c r="X7" s="207"/>
      <c r="Y7" s="207"/>
      <c r="Z7" s="207"/>
      <c r="AA7" s="207"/>
      <c r="AB7" s="207"/>
      <c r="AC7" s="207"/>
    </row>
    <row r="8" customFormat="false" ht="13.8" hidden="false" customHeight="false" outlineLevel="0" collapsed="false">
      <c r="A8" s="94" t="s">
        <v>305</v>
      </c>
      <c r="B8" s="97" t="n">
        <v>4</v>
      </c>
      <c r="C8" s="96" t="s">
        <v>564</v>
      </c>
      <c r="D8" s="96" t="n">
        <f aca="false">E8/3*2</f>
        <v>10</v>
      </c>
      <c r="E8" s="96" t="n">
        <f aca="false">28-13</f>
        <v>15</v>
      </c>
      <c r="F8" s="96" t="s">
        <v>236</v>
      </c>
      <c r="G8" s="96" t="s">
        <v>298</v>
      </c>
      <c r="H8" s="95" t="s">
        <v>269</v>
      </c>
      <c r="I8" s="95" t="s">
        <v>179</v>
      </c>
      <c r="J8" s="95" t="s">
        <v>114</v>
      </c>
      <c r="K8" s="95" t="s">
        <v>300</v>
      </c>
      <c r="L8" s="95" t="s">
        <v>115</v>
      </c>
      <c r="M8" s="95"/>
      <c r="N8" s="95"/>
      <c r="O8" s="95"/>
      <c r="P8" s="95" t="s">
        <v>298</v>
      </c>
      <c r="Q8" s="95" t="s">
        <v>114</v>
      </c>
      <c r="R8" s="95" t="s">
        <v>155</v>
      </c>
      <c r="S8" s="95" t="s">
        <v>116</v>
      </c>
      <c r="T8" s="130" t="s">
        <v>785</v>
      </c>
      <c r="U8" s="130"/>
      <c r="V8" s="130"/>
      <c r="W8" s="130"/>
      <c r="X8" s="130"/>
      <c r="Y8" s="130"/>
      <c r="Z8" s="130"/>
      <c r="AA8" s="130"/>
      <c r="AB8" s="130"/>
      <c r="AC8" s="130"/>
    </row>
    <row r="9" customFormat="false" ht="13.8" hidden="false" customHeight="false" outlineLevel="0" collapsed="false">
      <c r="A9" s="201" t="s">
        <v>311</v>
      </c>
      <c r="B9" s="202"/>
      <c r="C9" s="205" t="s">
        <v>400</v>
      </c>
      <c r="D9" s="205"/>
      <c r="E9" s="205"/>
      <c r="F9" s="205"/>
      <c r="G9" s="205" t="s">
        <v>146</v>
      </c>
      <c r="H9" s="203" t="s">
        <v>327</v>
      </c>
      <c r="I9" s="203" t="s">
        <v>179</v>
      </c>
      <c r="J9" s="203" t="s">
        <v>128</v>
      </c>
      <c r="K9" s="203" t="s">
        <v>300</v>
      </c>
      <c r="L9" s="203" t="s">
        <v>115</v>
      </c>
      <c r="M9" s="203"/>
      <c r="N9" s="203"/>
      <c r="O9" s="203"/>
      <c r="P9" s="203" t="s">
        <v>179</v>
      </c>
      <c r="Q9" s="203" t="s">
        <v>303</v>
      </c>
      <c r="R9" s="203" t="s">
        <v>114</v>
      </c>
      <c r="S9" s="203" t="s">
        <v>116</v>
      </c>
      <c r="T9" s="208"/>
      <c r="U9" s="208"/>
      <c r="V9" s="208"/>
      <c r="W9" s="208"/>
      <c r="X9" s="208"/>
      <c r="Y9" s="208"/>
      <c r="Z9" s="208"/>
      <c r="AA9" s="208"/>
      <c r="AB9" s="208"/>
      <c r="AC9" s="208"/>
    </row>
    <row r="10" customFormat="false" ht="13.8" hidden="false" customHeight="false" outlineLevel="0" collapsed="false">
      <c r="A10" s="94" t="s">
        <v>154</v>
      </c>
      <c r="B10" s="97" t="n">
        <v>3</v>
      </c>
      <c r="C10" s="96" t="s">
        <v>786</v>
      </c>
      <c r="D10" s="96" t="n">
        <f aca="false">E10/3*2</f>
        <v>8</v>
      </c>
      <c r="E10" s="95" t="n">
        <f aca="false">19-7</f>
        <v>12</v>
      </c>
      <c r="F10" s="96" t="s">
        <v>568</v>
      </c>
      <c r="G10" s="96" t="s">
        <v>132</v>
      </c>
      <c r="H10" s="95" t="s">
        <v>284</v>
      </c>
      <c r="I10" s="95" t="s">
        <v>285</v>
      </c>
      <c r="J10" s="95" t="s">
        <v>158</v>
      </c>
      <c r="K10" s="95" t="s">
        <v>300</v>
      </c>
      <c r="L10" s="95" t="s">
        <v>115</v>
      </c>
      <c r="M10" s="95"/>
      <c r="N10" s="95"/>
      <c r="O10" s="95"/>
      <c r="P10" s="95" t="s">
        <v>132</v>
      </c>
      <c r="Q10" s="95" t="s">
        <v>142</v>
      </c>
      <c r="R10" s="95" t="s">
        <v>125</v>
      </c>
      <c r="S10" s="106" t="s">
        <v>116</v>
      </c>
      <c r="T10" s="99"/>
      <c r="U10" s="99"/>
      <c r="V10" s="99"/>
      <c r="W10" s="99"/>
      <c r="X10" s="99"/>
      <c r="Y10" s="99"/>
      <c r="Z10" s="99"/>
      <c r="AA10" s="99"/>
      <c r="AB10" s="99"/>
      <c r="AC10" s="99"/>
    </row>
    <row r="11" customFormat="false" ht="13.8" hidden="false" customHeight="false" outlineLevel="0" collapsed="false">
      <c r="A11" s="201" t="s">
        <v>787</v>
      </c>
      <c r="B11" s="202" t="n">
        <v>24</v>
      </c>
      <c r="C11" s="204" t="s">
        <v>788</v>
      </c>
      <c r="D11" s="205" t="s">
        <v>568</v>
      </c>
      <c r="E11" s="205" t="n">
        <f aca="false">59-30</f>
        <v>29</v>
      </c>
      <c r="F11" s="205" t="s">
        <v>789</v>
      </c>
      <c r="G11" s="205" t="s">
        <v>182</v>
      </c>
      <c r="H11" s="203" t="s">
        <v>158</v>
      </c>
      <c r="I11" s="203" t="s">
        <v>148</v>
      </c>
      <c r="J11" s="203" t="s">
        <v>444</v>
      </c>
      <c r="K11" s="203" t="s">
        <v>283</v>
      </c>
      <c r="L11" s="203" t="s">
        <v>115</v>
      </c>
      <c r="M11" s="203"/>
      <c r="N11" s="203"/>
      <c r="O11" s="203"/>
      <c r="P11" s="203" t="s">
        <v>179</v>
      </c>
      <c r="Q11" s="203" t="s">
        <v>203</v>
      </c>
      <c r="R11" s="203" t="s">
        <v>114</v>
      </c>
      <c r="S11" s="203" t="s">
        <v>116</v>
      </c>
      <c r="T11" s="208" t="s">
        <v>626</v>
      </c>
      <c r="U11" s="208"/>
      <c r="V11" s="208"/>
      <c r="W11" s="208"/>
      <c r="X11" s="208"/>
      <c r="Y11" s="208"/>
      <c r="Z11" s="208"/>
      <c r="AA11" s="208"/>
      <c r="AB11" s="208"/>
      <c r="AC11" s="208"/>
    </row>
    <row r="12" customFormat="false" ht="13.8" hidden="false" customHeight="false" outlineLevel="0" collapsed="false">
      <c r="A12" s="94" t="s">
        <v>790</v>
      </c>
      <c r="B12" s="97" t="n">
        <v>16</v>
      </c>
      <c r="C12" s="96" t="s">
        <v>791</v>
      </c>
      <c r="D12" s="96" t="n">
        <f aca="false">E12/3*2</f>
        <v>20</v>
      </c>
      <c r="E12" s="96" t="n">
        <f aca="false">52-22</f>
        <v>30</v>
      </c>
      <c r="F12" s="95" t="s">
        <v>792</v>
      </c>
      <c r="G12" s="96" t="s">
        <v>216</v>
      </c>
      <c r="H12" s="95" t="s">
        <v>327</v>
      </c>
      <c r="I12" s="95" t="s">
        <v>148</v>
      </c>
      <c r="J12" s="95" t="s">
        <v>294</v>
      </c>
      <c r="K12" s="95" t="s">
        <v>132</v>
      </c>
      <c r="L12" s="95" t="s">
        <v>115</v>
      </c>
      <c r="M12" s="95"/>
      <c r="N12" s="95"/>
      <c r="O12" s="95"/>
      <c r="P12" s="95" t="s">
        <v>179</v>
      </c>
      <c r="Q12" s="95" t="s">
        <v>203</v>
      </c>
      <c r="R12" s="95" t="s">
        <v>114</v>
      </c>
      <c r="S12" s="95" t="s">
        <v>116</v>
      </c>
      <c r="T12" s="99" t="s">
        <v>451</v>
      </c>
      <c r="U12" s="99"/>
      <c r="V12" s="99"/>
      <c r="W12" s="99"/>
      <c r="X12" s="99"/>
      <c r="Y12" s="99"/>
      <c r="Z12" s="99"/>
      <c r="AA12" s="99"/>
      <c r="AB12" s="99"/>
      <c r="AC12" s="99"/>
    </row>
    <row r="13" customFormat="false" ht="13.8" hidden="false" customHeight="false" outlineLevel="0" collapsed="false">
      <c r="A13" s="201" t="s">
        <v>793</v>
      </c>
      <c r="B13" s="202"/>
      <c r="C13" s="205" t="s">
        <v>791</v>
      </c>
      <c r="D13" s="205"/>
      <c r="E13" s="205"/>
      <c r="F13" s="209"/>
      <c r="G13" s="205" t="s">
        <v>125</v>
      </c>
      <c r="H13" s="203" t="s">
        <v>177</v>
      </c>
      <c r="I13" s="203" t="s">
        <v>125</v>
      </c>
      <c r="J13" s="203" t="s">
        <v>168</v>
      </c>
      <c r="K13" s="203" t="s">
        <v>283</v>
      </c>
      <c r="L13" s="203" t="s">
        <v>115</v>
      </c>
      <c r="M13" s="203"/>
      <c r="N13" s="203"/>
      <c r="O13" s="203"/>
      <c r="P13" s="203" t="s">
        <v>285</v>
      </c>
      <c r="Q13" s="203" t="s">
        <v>114</v>
      </c>
      <c r="R13" s="203" t="s">
        <v>114</v>
      </c>
      <c r="S13" s="203" t="s">
        <v>116</v>
      </c>
      <c r="T13" s="208" t="s">
        <v>626</v>
      </c>
      <c r="U13" s="208"/>
      <c r="V13" s="208"/>
      <c r="W13" s="208"/>
      <c r="X13" s="208"/>
      <c r="Y13" s="208"/>
      <c r="Z13" s="208"/>
      <c r="AA13" s="208"/>
      <c r="AB13" s="208"/>
      <c r="AC13" s="208"/>
    </row>
    <row r="14" customFormat="false" ht="13.8" hidden="false" customHeight="false" outlineLevel="0" collapsed="false">
      <c r="A14" s="94" t="s">
        <v>794</v>
      </c>
      <c r="B14" s="97" t="n">
        <v>12</v>
      </c>
      <c r="C14" s="96" t="s">
        <v>795</v>
      </c>
      <c r="D14" s="96" t="n">
        <f aca="false">E14/3*2</f>
        <v>20</v>
      </c>
      <c r="E14" s="97" t="n">
        <f aca="false">49-19</f>
        <v>30</v>
      </c>
      <c r="F14" s="95" t="s">
        <v>196</v>
      </c>
      <c r="G14" s="96" t="s">
        <v>160</v>
      </c>
      <c r="H14" s="95" t="s">
        <v>327</v>
      </c>
      <c r="I14" s="95" t="s">
        <v>132</v>
      </c>
      <c r="J14" s="95" t="s">
        <v>177</v>
      </c>
      <c r="K14" s="95" t="s">
        <v>179</v>
      </c>
      <c r="L14" s="95" t="s">
        <v>115</v>
      </c>
      <c r="M14" s="95"/>
      <c r="N14" s="95"/>
      <c r="O14" s="95"/>
      <c r="P14" s="95" t="s">
        <v>179</v>
      </c>
      <c r="Q14" s="95" t="s">
        <v>168</v>
      </c>
      <c r="R14" s="95" t="s">
        <v>125</v>
      </c>
      <c r="S14" s="95" t="s">
        <v>116</v>
      </c>
      <c r="T14" s="99" t="s">
        <v>626</v>
      </c>
      <c r="U14" s="99"/>
      <c r="V14" s="99"/>
      <c r="W14" s="99"/>
      <c r="X14" s="99"/>
      <c r="Y14" s="99"/>
      <c r="Z14" s="99"/>
      <c r="AA14" s="99"/>
      <c r="AB14" s="99"/>
      <c r="AC14" s="99"/>
    </row>
    <row r="15" customFormat="false" ht="13.8" hidden="false" customHeight="false" outlineLevel="0" collapsed="false">
      <c r="A15" s="201" t="s">
        <v>796</v>
      </c>
      <c r="B15" s="202"/>
      <c r="C15" s="205" t="s">
        <v>797</v>
      </c>
      <c r="D15" s="205"/>
      <c r="E15" s="209"/>
      <c r="F15" s="205"/>
      <c r="G15" s="205" t="s">
        <v>146</v>
      </c>
      <c r="H15" s="203" t="s">
        <v>798</v>
      </c>
      <c r="I15" s="203" t="s">
        <v>132</v>
      </c>
      <c r="J15" s="203" t="s">
        <v>462</v>
      </c>
      <c r="K15" s="203" t="s">
        <v>298</v>
      </c>
      <c r="L15" s="203" t="s">
        <v>115</v>
      </c>
      <c r="M15" s="203"/>
      <c r="N15" s="203"/>
      <c r="O15" s="203"/>
      <c r="P15" s="203" t="s">
        <v>125</v>
      </c>
      <c r="Q15" s="203" t="s">
        <v>168</v>
      </c>
      <c r="R15" s="203" t="s">
        <v>799</v>
      </c>
      <c r="S15" s="203" t="s">
        <v>116</v>
      </c>
      <c r="T15" s="208" t="s">
        <v>626</v>
      </c>
      <c r="U15" s="208"/>
      <c r="V15" s="208"/>
      <c r="W15" s="208"/>
      <c r="X15" s="208"/>
      <c r="Y15" s="208"/>
      <c r="Z15" s="208"/>
      <c r="AA15" s="208"/>
      <c r="AB15" s="208"/>
      <c r="AC15" s="208"/>
    </row>
    <row r="16" customFormat="false" ht="13.8" hidden="false" customHeight="false" outlineLevel="0" collapsed="false">
      <c r="A16" s="94" t="s">
        <v>800</v>
      </c>
      <c r="B16" s="97" t="n">
        <v>12</v>
      </c>
      <c r="C16" s="96" t="s">
        <v>130</v>
      </c>
      <c r="D16" s="96" t="s">
        <v>801</v>
      </c>
      <c r="E16" s="97" t="n">
        <f aca="false">73-16</f>
        <v>57</v>
      </c>
      <c r="F16" s="96" t="s">
        <v>802</v>
      </c>
      <c r="G16" s="96" t="s">
        <v>285</v>
      </c>
      <c r="H16" s="95" t="s">
        <v>527</v>
      </c>
      <c r="I16" s="95" t="s">
        <v>283</v>
      </c>
      <c r="J16" s="95" t="s">
        <v>135</v>
      </c>
      <c r="K16" s="95" t="s">
        <v>300</v>
      </c>
      <c r="L16" s="95" t="s">
        <v>115</v>
      </c>
      <c r="M16" s="95"/>
      <c r="N16" s="95"/>
      <c r="O16" s="95"/>
      <c r="P16" s="95" t="s">
        <v>285</v>
      </c>
      <c r="Q16" s="95" t="s">
        <v>142</v>
      </c>
      <c r="R16" s="95" t="s">
        <v>114</v>
      </c>
      <c r="S16" s="95" t="s">
        <v>116</v>
      </c>
      <c r="T16" s="99"/>
      <c r="U16" s="99"/>
      <c r="V16" s="99"/>
      <c r="W16" s="99"/>
      <c r="X16" s="99"/>
      <c r="Y16" s="99"/>
      <c r="Z16" s="99"/>
      <c r="AA16" s="99"/>
      <c r="AB16" s="99"/>
      <c r="AC16" s="99"/>
    </row>
    <row r="17" customFormat="false" ht="13.8" hidden="false" customHeight="false" outlineLevel="0" collapsed="false">
      <c r="A17" s="94" t="s">
        <v>803</v>
      </c>
      <c r="B17" s="96" t="s">
        <v>285</v>
      </c>
      <c r="C17" s="96" t="s">
        <v>564</v>
      </c>
      <c r="D17" s="96" t="n">
        <f aca="false">E17/3*2</f>
        <v>12</v>
      </c>
      <c r="E17" s="96" t="n">
        <f aca="false">38-20</f>
        <v>18</v>
      </c>
      <c r="F17" s="96" t="s">
        <v>465</v>
      </c>
      <c r="G17" s="100" t="n">
        <v>6</v>
      </c>
      <c r="H17" s="97" t="n">
        <v>55</v>
      </c>
      <c r="I17" s="97" t="n">
        <v>7</v>
      </c>
      <c r="J17" s="95" t="s">
        <v>135</v>
      </c>
      <c r="K17" s="97" t="n">
        <v>1</v>
      </c>
      <c r="L17" s="97" t="s">
        <v>115</v>
      </c>
      <c r="M17" s="100" t="n">
        <v>6</v>
      </c>
      <c r="N17" s="100" t="n">
        <v>9</v>
      </c>
      <c r="O17" s="100"/>
      <c r="P17" s="97" t="n">
        <v>5</v>
      </c>
      <c r="Q17" s="97" t="n">
        <v>10</v>
      </c>
      <c r="R17" s="97" t="n">
        <v>0</v>
      </c>
      <c r="S17" s="97" t="s">
        <v>116</v>
      </c>
      <c r="T17" s="99" t="s">
        <v>626</v>
      </c>
      <c r="U17" s="99"/>
      <c r="V17" s="99"/>
      <c r="W17" s="99"/>
      <c r="X17" s="99"/>
      <c r="Y17" s="99"/>
      <c r="Z17" s="99"/>
      <c r="AA17" s="99"/>
    </row>
    <row r="18" customFormat="false" ht="13.8" hidden="false" customHeight="false" outlineLevel="0" collapsed="false">
      <c r="A18" s="201" t="s">
        <v>717</v>
      </c>
      <c r="B18" s="205"/>
      <c r="C18" s="205" t="s">
        <v>200</v>
      </c>
      <c r="D18" s="205"/>
      <c r="E18" s="205"/>
      <c r="F18" s="210"/>
      <c r="G18" s="211" t="n">
        <v>6</v>
      </c>
      <c r="H18" s="202" t="n">
        <v>80</v>
      </c>
      <c r="I18" s="202" t="n">
        <v>7</v>
      </c>
      <c r="J18" s="203" t="s">
        <v>142</v>
      </c>
      <c r="K18" s="202" t="n">
        <v>1</v>
      </c>
      <c r="L18" s="202" t="s">
        <v>115</v>
      </c>
      <c r="M18" s="211"/>
      <c r="N18" s="211"/>
      <c r="O18" s="211"/>
      <c r="P18" s="202" t="n">
        <v>5</v>
      </c>
      <c r="Q18" s="202" t="n">
        <v>10</v>
      </c>
      <c r="R18" s="202" t="n">
        <v>0</v>
      </c>
      <c r="S18" s="202" t="s">
        <v>116</v>
      </c>
      <c r="T18" s="207"/>
      <c r="U18" s="207"/>
      <c r="V18" s="207"/>
      <c r="W18" s="207"/>
      <c r="X18" s="207"/>
      <c r="Y18" s="207"/>
      <c r="Z18" s="207"/>
      <c r="AA18" s="207"/>
    </row>
    <row r="19" customFormat="false" ht="13.8" hidden="false" customHeight="false" outlineLevel="0" collapsed="false">
      <c r="A19" s="94" t="s">
        <v>719</v>
      </c>
      <c r="B19" s="96"/>
      <c r="C19" s="96" t="s">
        <v>210</v>
      </c>
      <c r="D19" s="96"/>
      <c r="E19" s="96"/>
      <c r="F19" s="96"/>
      <c r="G19" s="100" t="n">
        <v>6</v>
      </c>
      <c r="H19" s="97" t="n">
        <v>100</v>
      </c>
      <c r="I19" s="97" t="n">
        <v>7</v>
      </c>
      <c r="J19" s="95" t="s">
        <v>135</v>
      </c>
      <c r="K19" s="97" t="n">
        <v>1</v>
      </c>
      <c r="L19" s="97" t="s">
        <v>115</v>
      </c>
      <c r="M19" s="100"/>
      <c r="N19" s="100"/>
      <c r="O19" s="100"/>
      <c r="P19" s="97" t="n">
        <v>5</v>
      </c>
      <c r="Q19" s="97" t="n">
        <v>10</v>
      </c>
      <c r="R19" s="97" t="n">
        <v>0</v>
      </c>
      <c r="S19" s="97" t="s">
        <v>116</v>
      </c>
      <c r="T19" s="99" t="s">
        <v>804</v>
      </c>
      <c r="U19" s="99"/>
      <c r="V19" s="99"/>
      <c r="W19" s="99"/>
      <c r="X19" s="99"/>
      <c r="Y19" s="99"/>
      <c r="Z19" s="99"/>
      <c r="AA19" s="99"/>
    </row>
    <row r="20" customFormat="false" ht="13.8" hidden="false" customHeight="false" outlineLevel="0" collapsed="false">
      <c r="A20" s="201" t="s">
        <v>805</v>
      </c>
      <c r="B20" s="205"/>
      <c r="C20" s="205" t="s">
        <v>806</v>
      </c>
      <c r="D20" s="205"/>
      <c r="E20" s="205"/>
      <c r="F20" s="205"/>
      <c r="G20" s="211" t="n">
        <v>6</v>
      </c>
      <c r="H20" s="202" t="n">
        <v>361</v>
      </c>
      <c r="I20" s="202" t="n">
        <v>7</v>
      </c>
      <c r="J20" s="203" t="s">
        <v>128</v>
      </c>
      <c r="K20" s="202" t="n">
        <v>1</v>
      </c>
      <c r="L20" s="202" t="s">
        <v>115</v>
      </c>
      <c r="M20" s="211"/>
      <c r="N20" s="211"/>
      <c r="O20" s="211"/>
      <c r="P20" s="202" t="n">
        <v>5</v>
      </c>
      <c r="Q20" s="202" t="n">
        <v>10</v>
      </c>
      <c r="R20" s="202" t="n">
        <v>0</v>
      </c>
      <c r="S20" s="202" t="s">
        <v>116</v>
      </c>
      <c r="T20" s="208" t="s">
        <v>804</v>
      </c>
      <c r="U20" s="208"/>
      <c r="V20" s="208"/>
      <c r="W20" s="208"/>
      <c r="X20" s="208"/>
      <c r="Y20" s="208"/>
      <c r="Z20" s="208"/>
      <c r="AA20" s="208"/>
    </row>
    <row r="21" customFormat="false" ht="13.8" hidden="false" customHeight="false" outlineLevel="0" collapsed="false">
      <c r="A21" s="94" t="s">
        <v>720</v>
      </c>
      <c r="B21" s="96" t="s">
        <v>160</v>
      </c>
      <c r="C21" s="96" t="s">
        <v>807</v>
      </c>
      <c r="D21" s="96" t="s">
        <v>201</v>
      </c>
      <c r="E21" s="96" t="n">
        <f aca="false">38-18</f>
        <v>20</v>
      </c>
      <c r="F21" s="96" t="s">
        <v>465</v>
      </c>
      <c r="G21" s="100" t="n">
        <v>11</v>
      </c>
      <c r="H21" s="97" t="n">
        <v>40</v>
      </c>
      <c r="I21" s="97" t="n">
        <v>6</v>
      </c>
      <c r="J21" s="95" t="s">
        <v>430</v>
      </c>
      <c r="K21" s="97" t="n">
        <v>2</v>
      </c>
      <c r="L21" s="97" t="s">
        <v>115</v>
      </c>
      <c r="M21" s="100" t="n">
        <v>8</v>
      </c>
      <c r="N21" s="100" t="n">
        <v>12</v>
      </c>
      <c r="O21" s="100"/>
      <c r="P21" s="97" t="n">
        <v>8</v>
      </c>
      <c r="Q21" s="97" t="n">
        <v>50</v>
      </c>
      <c r="R21" s="97" t="n">
        <v>0</v>
      </c>
      <c r="S21" s="97" t="s">
        <v>116</v>
      </c>
      <c r="T21" s="130" t="s">
        <v>808</v>
      </c>
      <c r="U21" s="130"/>
      <c r="V21" s="130"/>
      <c r="W21" s="130"/>
      <c r="X21" s="130"/>
      <c r="Y21" s="130"/>
      <c r="Z21" s="130"/>
      <c r="AA21" s="130"/>
    </row>
    <row r="22" customFormat="false" ht="13.8" hidden="false" customHeight="false" outlineLevel="0" collapsed="false">
      <c r="A22" s="201" t="s">
        <v>351</v>
      </c>
      <c r="B22" s="205" t="s">
        <v>132</v>
      </c>
      <c r="C22" s="205" t="s">
        <v>809</v>
      </c>
      <c r="D22" s="205" t="s">
        <v>148</v>
      </c>
      <c r="E22" s="205" t="n">
        <f aca="false">32-18</f>
        <v>14</v>
      </c>
      <c r="F22" s="205" t="s">
        <v>135</v>
      </c>
      <c r="G22" s="211" t="n">
        <v>9</v>
      </c>
      <c r="H22" s="202" t="n">
        <v>55</v>
      </c>
      <c r="I22" s="202" t="n">
        <v>6</v>
      </c>
      <c r="J22" s="203" t="s">
        <v>128</v>
      </c>
      <c r="K22" s="202" t="n">
        <v>2</v>
      </c>
      <c r="L22" s="202" t="s">
        <v>115</v>
      </c>
      <c r="M22" s="211" t="s">
        <v>485</v>
      </c>
      <c r="N22" s="211" t="n">
        <v>8</v>
      </c>
      <c r="O22" s="211"/>
      <c r="P22" s="202" t="n">
        <v>6</v>
      </c>
      <c r="Q22" s="202" t="n">
        <v>25</v>
      </c>
      <c r="R22" s="202" t="n">
        <v>6</v>
      </c>
      <c r="S22" s="202" t="s">
        <v>116</v>
      </c>
      <c r="T22" s="206"/>
      <c r="U22" s="206"/>
      <c r="V22" s="206"/>
      <c r="W22" s="206"/>
      <c r="X22" s="206"/>
      <c r="Y22" s="206"/>
      <c r="Z22" s="206"/>
      <c r="AA22" s="206"/>
    </row>
    <row r="23" customFormat="false" ht="13.8" hidden="false" customHeight="false" outlineLevel="0" collapsed="false">
      <c r="A23" s="94" t="s">
        <v>496</v>
      </c>
      <c r="B23" s="96" t="s">
        <v>195</v>
      </c>
      <c r="C23" s="96" t="s">
        <v>130</v>
      </c>
      <c r="D23" s="96" t="n">
        <f aca="false">E23/3*2</f>
        <v>14</v>
      </c>
      <c r="E23" s="96" t="n">
        <f aca="false">37-16</f>
        <v>21</v>
      </c>
      <c r="F23" s="96" t="s">
        <v>211</v>
      </c>
      <c r="G23" s="100" t="n">
        <v>11</v>
      </c>
      <c r="H23" s="97" t="n">
        <v>90</v>
      </c>
      <c r="I23" s="95" t="s">
        <v>148</v>
      </c>
      <c r="J23" s="95" t="s">
        <v>149</v>
      </c>
      <c r="K23" s="97" t="n">
        <v>2</v>
      </c>
      <c r="L23" s="97" t="s">
        <v>115</v>
      </c>
      <c r="M23" s="100" t="s">
        <v>485</v>
      </c>
      <c r="N23" s="100" t="n">
        <v>8</v>
      </c>
      <c r="O23" s="100"/>
      <c r="P23" s="97" t="n">
        <v>8</v>
      </c>
      <c r="Q23" s="97" t="n">
        <v>75</v>
      </c>
      <c r="R23" s="97" t="n">
        <v>6</v>
      </c>
      <c r="S23" s="97" t="s">
        <v>116</v>
      </c>
      <c r="T23" s="99" t="s">
        <v>713</v>
      </c>
      <c r="U23" s="99"/>
      <c r="V23" s="99"/>
      <c r="W23" s="99"/>
      <c r="X23" s="99"/>
      <c r="Y23" s="99"/>
      <c r="Z23" s="99"/>
      <c r="AA23" s="99"/>
    </row>
    <row r="24" customFormat="false" ht="13.8" hidden="false" customHeight="false" outlineLevel="0" collapsed="false">
      <c r="A24" s="201" t="s">
        <v>810</v>
      </c>
      <c r="B24" s="205" t="s">
        <v>201</v>
      </c>
      <c r="C24" s="205" t="s">
        <v>214</v>
      </c>
      <c r="D24" s="205" t="s">
        <v>201</v>
      </c>
      <c r="E24" s="205" t="n">
        <f aca="false">37-17</f>
        <v>20</v>
      </c>
      <c r="F24" s="205" t="s">
        <v>211</v>
      </c>
      <c r="G24" s="211" t="n">
        <v>11</v>
      </c>
      <c r="H24" s="202" t="n">
        <v>270</v>
      </c>
      <c r="I24" s="202" t="n">
        <v>6</v>
      </c>
      <c r="J24" s="203" t="s">
        <v>222</v>
      </c>
      <c r="K24" s="202" t="n">
        <v>2</v>
      </c>
      <c r="L24" s="202" t="s">
        <v>115</v>
      </c>
      <c r="M24" s="211" t="s">
        <v>485</v>
      </c>
      <c r="N24" s="211" t="n">
        <v>8</v>
      </c>
      <c r="O24" s="211"/>
      <c r="P24" s="202" t="n">
        <v>8</v>
      </c>
      <c r="Q24" s="202" t="n">
        <v>40</v>
      </c>
      <c r="R24" s="202" t="n">
        <v>6</v>
      </c>
      <c r="S24" s="202" t="s">
        <v>116</v>
      </c>
      <c r="T24" s="206"/>
      <c r="U24" s="206"/>
      <c r="V24" s="206"/>
      <c r="W24" s="206"/>
      <c r="X24" s="206"/>
      <c r="Y24" s="206"/>
      <c r="Z24" s="206"/>
      <c r="AA24" s="206"/>
    </row>
    <row r="25" customFormat="false" ht="15.75" hidden="false" customHeight="true" outlineLevel="0" collapsed="false">
      <c r="A25" s="106" t="s">
        <v>811</v>
      </c>
      <c r="B25" s="95" t="s">
        <v>812</v>
      </c>
      <c r="C25" s="107" t="s">
        <v>813</v>
      </c>
      <c r="D25" s="97" t="n">
        <v>7</v>
      </c>
      <c r="E25" s="97"/>
      <c r="F25" s="97" t="n">
        <v>34</v>
      </c>
      <c r="G25" s="95"/>
      <c r="H25" s="95"/>
      <c r="I25" s="95"/>
      <c r="J25" s="95"/>
      <c r="K25" s="97"/>
      <c r="L25" s="97"/>
      <c r="M25" s="97"/>
      <c r="N25" s="97"/>
      <c r="O25" s="97"/>
      <c r="P25" s="97"/>
      <c r="Q25" s="97"/>
      <c r="R25" s="97"/>
      <c r="S25" s="97"/>
      <c r="T25" s="135" t="s">
        <v>814</v>
      </c>
      <c r="U25" s="135"/>
      <c r="V25" s="135"/>
      <c r="W25" s="135"/>
      <c r="X25" s="135"/>
      <c r="Y25" s="135"/>
      <c r="Z25" s="135"/>
      <c r="AA25" s="135"/>
      <c r="AB25" s="135"/>
      <c r="AC25" s="135"/>
    </row>
    <row r="26" customFormat="false" ht="15.75" hidden="false" customHeight="true" outlineLevel="0" collapsed="false">
      <c r="A26" s="210" t="s">
        <v>815</v>
      </c>
      <c r="B26" s="203" t="s">
        <v>125</v>
      </c>
      <c r="C26" s="212" t="s">
        <v>816</v>
      </c>
      <c r="D26" s="213" t="s">
        <v>817</v>
      </c>
      <c r="E26" s="213"/>
      <c r="F26" s="202" t="n">
        <v>13</v>
      </c>
      <c r="G26" s="203" t="s">
        <v>285</v>
      </c>
      <c r="H26" s="203" t="s">
        <v>222</v>
      </c>
      <c r="I26" s="203" t="s">
        <v>155</v>
      </c>
      <c r="J26" s="202" t="n">
        <v>55</v>
      </c>
      <c r="K26" s="202" t="n">
        <v>2</v>
      </c>
      <c r="L26" s="202" t="s">
        <v>115</v>
      </c>
      <c r="M26" s="202"/>
      <c r="N26" s="202"/>
      <c r="O26" s="202"/>
      <c r="P26" s="202" t="n">
        <v>4</v>
      </c>
      <c r="Q26" s="202" t="n">
        <v>30</v>
      </c>
      <c r="R26" s="202" t="n">
        <v>0</v>
      </c>
      <c r="S26" s="202" t="s">
        <v>116</v>
      </c>
      <c r="T26" s="214" t="s">
        <v>818</v>
      </c>
      <c r="U26" s="214"/>
      <c r="V26" s="214"/>
      <c r="W26" s="214"/>
      <c r="X26" s="214"/>
      <c r="Y26" s="214"/>
      <c r="Z26" s="214"/>
      <c r="AA26" s="214"/>
      <c r="AB26" s="214"/>
      <c r="AC26" s="214"/>
    </row>
    <row r="27" customFormat="false" ht="15.75" hidden="false" customHeight="true" outlineLevel="0" collapsed="false">
      <c r="A27" s="106" t="s">
        <v>819</v>
      </c>
      <c r="B27" s="107" t="s">
        <v>820</v>
      </c>
      <c r="C27" s="107" t="s">
        <v>821</v>
      </c>
      <c r="D27" s="97"/>
      <c r="E27" s="97"/>
      <c r="F27" s="97"/>
      <c r="G27" s="95" t="s">
        <v>283</v>
      </c>
      <c r="H27" s="95" t="s">
        <v>284</v>
      </c>
      <c r="I27" s="95" t="s">
        <v>125</v>
      </c>
      <c r="J27" s="97" t="n">
        <v>30</v>
      </c>
      <c r="K27" s="97" t="n">
        <v>1</v>
      </c>
      <c r="L27" s="97" t="s">
        <v>454</v>
      </c>
      <c r="M27" s="97"/>
      <c r="N27" s="97"/>
      <c r="O27" s="97"/>
      <c r="P27" s="97" t="n">
        <v>6</v>
      </c>
      <c r="Q27" s="97" t="n">
        <v>0</v>
      </c>
      <c r="R27" s="97" t="n">
        <v>0</v>
      </c>
      <c r="S27" s="97" t="s">
        <v>116</v>
      </c>
      <c r="T27" s="135" t="s">
        <v>822</v>
      </c>
      <c r="U27" s="135"/>
      <c r="V27" s="135"/>
      <c r="W27" s="135"/>
      <c r="X27" s="135"/>
      <c r="Y27" s="135"/>
      <c r="Z27" s="135"/>
      <c r="AA27" s="135"/>
      <c r="AB27" s="135"/>
      <c r="AC27" s="135"/>
    </row>
    <row r="28" customFormat="false" ht="13.8" hidden="false" customHeight="false" outlineLevel="0" collapsed="false">
      <c r="A28" s="210" t="s">
        <v>823</v>
      </c>
      <c r="B28" s="203" t="s">
        <v>125</v>
      </c>
      <c r="C28" s="203" t="s">
        <v>824</v>
      </c>
      <c r="D28" s="202" t="n">
        <v>12</v>
      </c>
      <c r="E28" s="202"/>
      <c r="F28" s="202" t="n">
        <v>19</v>
      </c>
      <c r="G28" s="203" t="s">
        <v>179</v>
      </c>
      <c r="H28" s="203" t="s">
        <v>284</v>
      </c>
      <c r="I28" s="203" t="s">
        <v>132</v>
      </c>
      <c r="J28" s="202" t="n">
        <v>40</v>
      </c>
      <c r="K28" s="202" t="n">
        <v>3</v>
      </c>
      <c r="L28" s="202" t="s">
        <v>459</v>
      </c>
      <c r="M28" s="202"/>
      <c r="N28" s="202"/>
      <c r="O28" s="202"/>
      <c r="P28" s="202" t="n">
        <v>8</v>
      </c>
      <c r="Q28" s="202" t="n">
        <v>0</v>
      </c>
      <c r="R28" s="202" t="n">
        <v>3</v>
      </c>
      <c r="S28" s="202" t="s">
        <v>116</v>
      </c>
      <c r="T28" s="206" t="s">
        <v>547</v>
      </c>
      <c r="U28" s="206"/>
      <c r="V28" s="206"/>
      <c r="W28" s="206"/>
      <c r="X28" s="206"/>
      <c r="Y28" s="206"/>
      <c r="Z28" s="206"/>
      <c r="AA28" s="206"/>
      <c r="AB28" s="206"/>
      <c r="AC28" s="206"/>
    </row>
    <row r="29" customFormat="false" ht="13.8" hidden="false" customHeight="false" outlineLevel="0" collapsed="false">
      <c r="A29" s="106" t="s">
        <v>825</v>
      </c>
      <c r="B29" s="95" t="s">
        <v>125</v>
      </c>
      <c r="C29" s="95" t="s">
        <v>824</v>
      </c>
      <c r="D29" s="97" t="n">
        <v>12</v>
      </c>
      <c r="E29" s="97"/>
      <c r="F29" s="97" t="n">
        <v>19</v>
      </c>
      <c r="G29" s="95" t="s">
        <v>179</v>
      </c>
      <c r="H29" s="95" t="s">
        <v>284</v>
      </c>
      <c r="I29" s="95" t="s">
        <v>179</v>
      </c>
      <c r="J29" s="97" t="n">
        <v>40</v>
      </c>
      <c r="K29" s="97" t="n">
        <v>3</v>
      </c>
      <c r="L29" s="97" t="s">
        <v>459</v>
      </c>
      <c r="M29" s="97"/>
      <c r="N29" s="97"/>
      <c r="O29" s="97"/>
      <c r="P29" s="97" t="n">
        <v>8</v>
      </c>
      <c r="Q29" s="97" t="n">
        <v>0</v>
      </c>
      <c r="R29" s="97" t="n">
        <v>0</v>
      </c>
      <c r="S29" s="97" t="s">
        <v>116</v>
      </c>
      <c r="T29" s="130" t="s">
        <v>547</v>
      </c>
      <c r="U29" s="130"/>
      <c r="V29" s="130"/>
      <c r="W29" s="130"/>
      <c r="X29" s="130"/>
      <c r="Y29" s="130"/>
      <c r="Z29" s="130"/>
      <c r="AA29" s="130"/>
      <c r="AB29" s="130"/>
      <c r="AC29" s="130"/>
    </row>
    <row r="30" customFormat="false" ht="13.8" hidden="false" customHeight="false" outlineLevel="0" collapsed="false">
      <c r="A30" s="210" t="s">
        <v>826</v>
      </c>
      <c r="B30" s="203" t="s">
        <v>125</v>
      </c>
      <c r="C30" s="203" t="s">
        <v>824</v>
      </c>
      <c r="D30" s="202" t="n">
        <v>12</v>
      </c>
      <c r="E30" s="202"/>
      <c r="F30" s="202" t="n">
        <v>19</v>
      </c>
      <c r="G30" s="203" t="s">
        <v>179</v>
      </c>
      <c r="H30" s="203" t="s">
        <v>327</v>
      </c>
      <c r="I30" s="203" t="s">
        <v>132</v>
      </c>
      <c r="J30" s="202" t="n">
        <v>40</v>
      </c>
      <c r="K30" s="202" t="n">
        <v>3</v>
      </c>
      <c r="L30" s="202" t="s">
        <v>459</v>
      </c>
      <c r="M30" s="202"/>
      <c r="N30" s="202"/>
      <c r="O30" s="202"/>
      <c r="P30" s="202" t="n">
        <v>8</v>
      </c>
      <c r="Q30" s="202" t="n">
        <v>0</v>
      </c>
      <c r="R30" s="202" t="n">
        <v>3</v>
      </c>
      <c r="S30" s="202" t="s">
        <v>116</v>
      </c>
      <c r="T30" s="206" t="s">
        <v>547</v>
      </c>
      <c r="U30" s="206"/>
      <c r="V30" s="206"/>
      <c r="W30" s="206"/>
      <c r="X30" s="206"/>
      <c r="Y30" s="206"/>
      <c r="Z30" s="206"/>
      <c r="AA30" s="206"/>
      <c r="AB30" s="206"/>
      <c r="AC30" s="206"/>
    </row>
    <row r="31" customFormat="false" ht="13.8" hidden="false" customHeight="false" outlineLevel="0" collapsed="false">
      <c r="A31" s="106" t="s">
        <v>827</v>
      </c>
      <c r="B31" s="95" t="s">
        <v>125</v>
      </c>
      <c r="C31" s="95" t="s">
        <v>824</v>
      </c>
      <c r="D31" s="97" t="n">
        <v>12</v>
      </c>
      <c r="E31" s="97"/>
      <c r="F31" s="97" t="n">
        <v>19</v>
      </c>
      <c r="G31" s="95" t="s">
        <v>179</v>
      </c>
      <c r="H31" s="95" t="s">
        <v>527</v>
      </c>
      <c r="I31" s="95" t="s">
        <v>125</v>
      </c>
      <c r="J31" s="97" t="n">
        <v>40</v>
      </c>
      <c r="K31" s="97" t="n">
        <v>3</v>
      </c>
      <c r="L31" s="97" t="s">
        <v>459</v>
      </c>
      <c r="M31" s="97"/>
      <c r="N31" s="97"/>
      <c r="O31" s="97"/>
      <c r="P31" s="97" t="n">
        <v>8</v>
      </c>
      <c r="Q31" s="97" t="n">
        <v>0</v>
      </c>
      <c r="R31" s="97" t="n">
        <v>3</v>
      </c>
      <c r="S31" s="97" t="s">
        <v>116</v>
      </c>
      <c r="T31" s="130" t="s">
        <v>547</v>
      </c>
      <c r="U31" s="130"/>
      <c r="V31" s="130"/>
      <c r="W31" s="130"/>
      <c r="X31" s="130"/>
      <c r="Y31" s="130"/>
      <c r="Z31" s="130"/>
      <c r="AA31" s="130"/>
      <c r="AB31" s="130"/>
      <c r="AC31" s="130"/>
    </row>
    <row r="32" customFormat="false" ht="15.75" hidden="false" customHeight="true" outlineLevel="0" collapsed="false">
      <c r="A32" s="210" t="s">
        <v>828</v>
      </c>
      <c r="B32" s="203" t="s">
        <v>450</v>
      </c>
      <c r="C32" s="203" t="s">
        <v>824</v>
      </c>
      <c r="D32" s="213" t="s">
        <v>829</v>
      </c>
      <c r="E32" s="213"/>
      <c r="F32" s="212" t="s">
        <v>830</v>
      </c>
      <c r="G32" s="203" t="s">
        <v>285</v>
      </c>
      <c r="H32" s="203" t="s">
        <v>414</v>
      </c>
      <c r="I32" s="203" t="s">
        <v>148</v>
      </c>
      <c r="J32" s="202" t="n">
        <v>30</v>
      </c>
      <c r="K32" s="202" t="n">
        <v>1</v>
      </c>
      <c r="L32" s="202" t="s">
        <v>454</v>
      </c>
      <c r="M32" s="202"/>
      <c r="N32" s="202"/>
      <c r="O32" s="213"/>
      <c r="P32" s="213" t="n">
        <v>5</v>
      </c>
      <c r="Q32" s="213" t="n">
        <v>10</v>
      </c>
      <c r="R32" s="213" t="n">
        <v>0</v>
      </c>
      <c r="S32" s="202" t="s">
        <v>116</v>
      </c>
      <c r="T32" s="165" t="s">
        <v>831</v>
      </c>
      <c r="U32" s="165"/>
      <c r="V32" s="165"/>
      <c r="W32" s="165"/>
      <c r="X32" s="165"/>
      <c r="Y32" s="165"/>
      <c r="Z32" s="165"/>
      <c r="AA32" s="165"/>
      <c r="AB32" s="165"/>
      <c r="AC32" s="165"/>
    </row>
    <row r="33" customFormat="false" ht="35.25" hidden="false" customHeight="true" outlineLevel="0" collapsed="false">
      <c r="A33" s="106" t="s">
        <v>832</v>
      </c>
      <c r="B33" s="95" t="s">
        <v>450</v>
      </c>
      <c r="C33" s="112" t="s">
        <v>833</v>
      </c>
      <c r="D33" s="113" t="s">
        <v>829</v>
      </c>
      <c r="E33" s="113"/>
      <c r="F33" s="107" t="s">
        <v>834</v>
      </c>
      <c r="G33" s="95" t="s">
        <v>285</v>
      </c>
      <c r="H33" s="95" t="s">
        <v>414</v>
      </c>
      <c r="I33" s="95" t="s">
        <v>179</v>
      </c>
      <c r="J33" s="97" t="n">
        <v>20</v>
      </c>
      <c r="K33" s="97" t="n">
        <v>1</v>
      </c>
      <c r="L33" s="97" t="s">
        <v>454</v>
      </c>
      <c r="M33" s="97"/>
      <c r="N33" s="97"/>
      <c r="O33" s="113"/>
      <c r="P33" s="113" t="n">
        <v>5</v>
      </c>
      <c r="Q33" s="113" t="n">
        <v>10</v>
      </c>
      <c r="R33" s="113" t="n">
        <v>0</v>
      </c>
      <c r="S33" s="97" t="s">
        <v>116</v>
      </c>
      <c r="T33" s="165"/>
      <c r="U33" s="165"/>
      <c r="V33" s="165"/>
      <c r="W33" s="165"/>
      <c r="X33" s="165"/>
      <c r="Y33" s="165"/>
      <c r="Z33" s="165"/>
      <c r="AA33" s="165"/>
      <c r="AB33" s="165"/>
      <c r="AC33" s="165"/>
    </row>
    <row r="34" customFormat="false" ht="15.75" hidden="false" customHeight="true" outlineLevel="0" collapsed="false">
      <c r="A34" s="210" t="s">
        <v>835</v>
      </c>
      <c r="B34" s="203" t="s">
        <v>836</v>
      </c>
      <c r="C34" s="215" t="s">
        <v>837</v>
      </c>
      <c r="D34" s="202" t="n">
        <v>9</v>
      </c>
      <c r="E34" s="202"/>
      <c r="F34" s="212" t="s">
        <v>838</v>
      </c>
      <c r="G34" s="203"/>
      <c r="H34" s="203"/>
      <c r="I34" s="203"/>
      <c r="J34" s="202"/>
      <c r="K34" s="202"/>
      <c r="L34" s="202"/>
      <c r="M34" s="202"/>
      <c r="N34" s="202"/>
      <c r="O34" s="213"/>
      <c r="P34" s="213"/>
      <c r="Q34" s="213"/>
      <c r="R34" s="213"/>
      <c r="S34" s="202"/>
      <c r="T34" s="214" t="s">
        <v>839</v>
      </c>
      <c r="U34" s="214"/>
      <c r="V34" s="214"/>
      <c r="W34" s="214"/>
      <c r="X34" s="214"/>
      <c r="Y34" s="214"/>
      <c r="Z34" s="214"/>
      <c r="AA34" s="214"/>
      <c r="AB34" s="214"/>
      <c r="AC34" s="214"/>
    </row>
    <row r="35" customFormat="false" ht="15.75" hidden="false" customHeight="true" outlineLevel="0" collapsed="false">
      <c r="A35" s="106" t="s">
        <v>840</v>
      </c>
      <c r="B35" s="95" t="s">
        <v>201</v>
      </c>
      <c r="C35" s="107" t="s">
        <v>841</v>
      </c>
      <c r="D35" s="97" t="n">
        <v>25</v>
      </c>
      <c r="E35" s="97"/>
      <c r="F35" s="113" t="s">
        <v>842</v>
      </c>
      <c r="G35" s="95" t="s">
        <v>132</v>
      </c>
      <c r="H35" s="95" t="s">
        <v>327</v>
      </c>
      <c r="I35" s="95" t="s">
        <v>125</v>
      </c>
      <c r="J35" s="97" t="n">
        <v>10</v>
      </c>
      <c r="K35" s="97" t="n">
        <v>3</v>
      </c>
      <c r="L35" s="113" t="s">
        <v>843</v>
      </c>
      <c r="M35" s="113"/>
      <c r="N35" s="113"/>
      <c r="O35" s="113" t="s">
        <v>844</v>
      </c>
      <c r="P35" s="97" t="n">
        <v>8</v>
      </c>
      <c r="Q35" s="97" t="n">
        <v>0</v>
      </c>
      <c r="R35" s="97" t="n">
        <v>0</v>
      </c>
      <c r="S35" s="97" t="s">
        <v>116</v>
      </c>
      <c r="T35" s="135" t="s">
        <v>845</v>
      </c>
      <c r="U35" s="135"/>
      <c r="V35" s="135"/>
      <c r="W35" s="135"/>
      <c r="X35" s="135"/>
      <c r="Y35" s="135"/>
      <c r="Z35" s="135"/>
      <c r="AA35" s="135"/>
      <c r="AB35" s="135"/>
      <c r="AC35" s="135"/>
    </row>
    <row r="36" customFormat="false" ht="15.75" hidden="false" customHeight="true" outlineLevel="0" collapsed="false">
      <c r="A36" s="210" t="s">
        <v>846</v>
      </c>
      <c r="B36" s="203" t="s">
        <v>847</v>
      </c>
      <c r="C36" s="203"/>
      <c r="D36" s="202" t="n">
        <v>9</v>
      </c>
      <c r="E36" s="202"/>
      <c r="F36" s="213" t="s">
        <v>848</v>
      </c>
      <c r="G36" s="203"/>
      <c r="H36" s="203"/>
      <c r="I36" s="203"/>
      <c r="J36" s="202"/>
      <c r="K36" s="202"/>
      <c r="L36" s="202"/>
      <c r="M36" s="202"/>
      <c r="N36" s="202"/>
      <c r="O36" s="202"/>
      <c r="P36" s="202"/>
      <c r="Q36" s="202"/>
      <c r="R36" s="202"/>
      <c r="S36" s="202"/>
      <c r="T36" s="214" t="s">
        <v>849</v>
      </c>
      <c r="U36" s="214"/>
      <c r="V36" s="214"/>
      <c r="W36" s="214"/>
      <c r="X36" s="214"/>
      <c r="Y36" s="214"/>
      <c r="Z36" s="214"/>
      <c r="AA36" s="214"/>
      <c r="AB36" s="214"/>
      <c r="AC36" s="214"/>
    </row>
    <row r="37" customFormat="false" ht="15.75" hidden="false" customHeight="true" outlineLevel="0" collapsed="false">
      <c r="A37" s="106" t="s">
        <v>850</v>
      </c>
      <c r="B37" s="113" t="s">
        <v>851</v>
      </c>
      <c r="C37" s="95" t="s">
        <v>852</v>
      </c>
      <c r="D37" s="113" t="n">
        <v>16</v>
      </c>
      <c r="E37" s="113"/>
      <c r="F37" s="97" t="n">
        <v>32</v>
      </c>
      <c r="G37" s="95" t="s">
        <v>298</v>
      </c>
      <c r="H37" s="95" t="s">
        <v>284</v>
      </c>
      <c r="I37" s="95" t="s">
        <v>283</v>
      </c>
      <c r="J37" s="97" t="n">
        <v>40</v>
      </c>
      <c r="K37" s="97" t="n">
        <v>3</v>
      </c>
      <c r="L37" s="97" t="s">
        <v>115</v>
      </c>
      <c r="M37" s="97"/>
      <c r="N37" s="97"/>
      <c r="O37" s="113" t="s">
        <v>853</v>
      </c>
      <c r="P37" s="113" t="n">
        <v>6</v>
      </c>
      <c r="Q37" s="113" t="n">
        <v>0</v>
      </c>
      <c r="R37" s="113" t="n">
        <v>6</v>
      </c>
      <c r="S37" s="97" t="s">
        <v>116</v>
      </c>
      <c r="T37" s="135" t="s">
        <v>854</v>
      </c>
      <c r="U37" s="135"/>
      <c r="V37" s="135"/>
      <c r="W37" s="135"/>
      <c r="X37" s="135"/>
      <c r="Y37" s="135"/>
      <c r="Z37" s="135"/>
      <c r="AA37" s="135"/>
      <c r="AB37" s="135"/>
      <c r="AC37" s="135"/>
    </row>
    <row r="38" customFormat="false" ht="15.75" hidden="false" customHeight="true" outlineLevel="0" collapsed="false">
      <c r="A38" s="210" t="s">
        <v>855</v>
      </c>
      <c r="B38" s="213" t="s">
        <v>856</v>
      </c>
      <c r="C38" s="203" t="s">
        <v>857</v>
      </c>
      <c r="D38" s="202"/>
      <c r="E38" s="202"/>
      <c r="F38" s="202"/>
      <c r="G38" s="203" t="s">
        <v>285</v>
      </c>
      <c r="H38" s="202" t="n">
        <v>361</v>
      </c>
      <c r="I38" s="203" t="s">
        <v>285</v>
      </c>
      <c r="J38" s="202" t="n">
        <v>40</v>
      </c>
      <c r="K38" s="202" t="n">
        <v>3</v>
      </c>
      <c r="L38" s="202" t="s">
        <v>115</v>
      </c>
      <c r="M38" s="202"/>
      <c r="N38" s="202"/>
      <c r="O38" s="202"/>
      <c r="P38" s="202" t="n">
        <v>6</v>
      </c>
      <c r="Q38" s="202" t="n">
        <v>0</v>
      </c>
      <c r="R38" s="202" t="n">
        <v>6</v>
      </c>
      <c r="S38" s="202" t="s">
        <v>116</v>
      </c>
      <c r="T38" s="214" t="s">
        <v>858</v>
      </c>
      <c r="U38" s="214"/>
      <c r="V38" s="214"/>
      <c r="W38" s="214"/>
      <c r="X38" s="214"/>
      <c r="Y38" s="214"/>
      <c r="Z38" s="214"/>
      <c r="AA38" s="214"/>
      <c r="AB38" s="214"/>
      <c r="AC38" s="214"/>
    </row>
    <row r="39" customFormat="false" ht="15.75" hidden="false" customHeight="true" outlineLevel="0" collapsed="false">
      <c r="A39" s="106" t="s">
        <v>859</v>
      </c>
      <c r="B39" s="97" t="s">
        <v>860</v>
      </c>
      <c r="C39" s="95" t="s">
        <v>861</v>
      </c>
      <c r="D39" s="97"/>
      <c r="E39" s="97"/>
      <c r="F39" s="97"/>
      <c r="G39" s="95" t="s">
        <v>146</v>
      </c>
      <c r="H39" s="97" t="n">
        <v>90</v>
      </c>
      <c r="I39" s="95" t="s">
        <v>160</v>
      </c>
      <c r="J39" s="97" t="n">
        <v>20</v>
      </c>
      <c r="K39" s="97" t="n">
        <v>3</v>
      </c>
      <c r="L39" s="97" t="s">
        <v>370</v>
      </c>
      <c r="M39" s="97"/>
      <c r="N39" s="97"/>
      <c r="O39" s="97"/>
      <c r="P39" s="97" t="n">
        <v>8</v>
      </c>
      <c r="Q39" s="97" t="n">
        <v>0</v>
      </c>
      <c r="R39" s="97" t="n">
        <v>0</v>
      </c>
      <c r="S39" s="97" t="s">
        <v>116</v>
      </c>
      <c r="T39" s="135" t="s">
        <v>862</v>
      </c>
      <c r="U39" s="135"/>
      <c r="V39" s="135"/>
      <c r="W39" s="135"/>
      <c r="X39" s="135"/>
      <c r="Y39" s="135"/>
      <c r="Z39" s="135"/>
      <c r="AA39" s="135"/>
      <c r="AB39" s="135"/>
      <c r="AC39" s="135"/>
    </row>
    <row r="40" customFormat="false" ht="78.3" hidden="false" customHeight="false" outlineLevel="0" collapsed="false">
      <c r="A40" s="210" t="s">
        <v>863</v>
      </c>
      <c r="B40" s="213" t="s">
        <v>864</v>
      </c>
      <c r="C40" s="215" t="s">
        <v>865</v>
      </c>
      <c r="D40" s="202" t="n">
        <v>13</v>
      </c>
      <c r="E40" s="202"/>
      <c r="F40" s="213" t="s">
        <v>866</v>
      </c>
      <c r="G40" s="202" t="n">
        <v>14</v>
      </c>
      <c r="H40" s="202" t="n">
        <v>300</v>
      </c>
      <c r="I40" s="202" t="n">
        <v>5</v>
      </c>
      <c r="J40" s="202" t="n">
        <v>90</v>
      </c>
      <c r="K40" s="202" t="n">
        <v>2</v>
      </c>
      <c r="L40" s="202" t="s">
        <v>115</v>
      </c>
      <c r="M40" s="202"/>
      <c r="N40" s="202"/>
      <c r="O40" s="202"/>
      <c r="P40" s="202" t="n">
        <v>8</v>
      </c>
      <c r="Q40" s="202" t="n">
        <v>40</v>
      </c>
      <c r="R40" s="202" t="n">
        <v>0</v>
      </c>
      <c r="S40" s="202" t="s">
        <v>116</v>
      </c>
      <c r="T40" s="208" t="s">
        <v>626</v>
      </c>
      <c r="U40" s="208"/>
      <c r="V40" s="208"/>
      <c r="W40" s="208"/>
      <c r="X40" s="208"/>
      <c r="Y40" s="208"/>
      <c r="Z40" s="208"/>
      <c r="AA40" s="208"/>
      <c r="AB40" s="208"/>
      <c r="AC40" s="208"/>
    </row>
  </sheetData>
  <mergeCells count="38">
    <mergeCell ref="T2:U2"/>
    <mergeCell ref="T3:AC3"/>
    <mergeCell ref="T4:AC4"/>
    <mergeCell ref="T5:AC5"/>
    <mergeCell ref="T6:AC6"/>
    <mergeCell ref="T7:AC7"/>
    <mergeCell ref="T8:AC8"/>
    <mergeCell ref="T9:AC9"/>
    <mergeCell ref="T10:AC10"/>
    <mergeCell ref="T11:AC11"/>
    <mergeCell ref="T12:AC12"/>
    <mergeCell ref="T13:AC13"/>
    <mergeCell ref="T14:AC14"/>
    <mergeCell ref="T15:AC15"/>
    <mergeCell ref="T16:AC16"/>
    <mergeCell ref="T17:AA17"/>
    <mergeCell ref="T18:AA18"/>
    <mergeCell ref="T19:AA19"/>
    <mergeCell ref="T20:AA20"/>
    <mergeCell ref="T21:AA21"/>
    <mergeCell ref="T22:AA22"/>
    <mergeCell ref="T23:AA23"/>
    <mergeCell ref="T24:AA24"/>
    <mergeCell ref="T25:AC25"/>
    <mergeCell ref="T26:AC26"/>
    <mergeCell ref="T27:AC27"/>
    <mergeCell ref="T28:AC28"/>
    <mergeCell ref="T29:AC29"/>
    <mergeCell ref="T30:AC30"/>
    <mergeCell ref="T31:AC31"/>
    <mergeCell ref="T32:AC33"/>
    <mergeCell ref="T34:AC34"/>
    <mergeCell ref="T35:AC35"/>
    <mergeCell ref="T36:AC36"/>
    <mergeCell ref="T37:AC37"/>
    <mergeCell ref="T38:AC38"/>
    <mergeCell ref="T39:AC39"/>
    <mergeCell ref="T40:AC40"/>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15" activeCellId="0" sqref="B15"/>
    </sheetView>
  </sheetViews>
  <sheetFormatPr defaultColWidth="14.4609375" defaultRowHeight="12.8" zeroHeight="false" outlineLevelRow="0" outlineLevelCol="0"/>
  <cols>
    <col collapsed="false" customWidth="true" hidden="false" outlineLevel="0" max="1" min="1" style="0" width="43.59"/>
    <col collapsed="false" customWidth="true" hidden="false" outlineLevel="0" max="2" min="2" style="0" width="21.29"/>
    <col collapsed="false" customWidth="true" hidden="false" outlineLevel="0" max="3" min="3" style="0" width="25.29"/>
    <col collapsed="false" customWidth="true" hidden="false" outlineLevel="0" max="4" min="4" style="0" width="25.86"/>
    <col collapsed="false" customWidth="true" hidden="false" outlineLevel="0" max="5" min="5" style="0" width="32.87"/>
    <col collapsed="false" customWidth="true" hidden="false" outlineLevel="0" max="8" min="8" style="0" width="15.42"/>
    <col collapsed="false" customWidth="true" hidden="false" outlineLevel="0" max="9" min="9" style="0" width="17.29"/>
    <col collapsed="false" customWidth="true" hidden="false" outlineLevel="0" max="10" min="10" style="0" width="17"/>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17" min="17" style="0" width="18.29"/>
  </cols>
  <sheetData>
    <row r="1" customFormat="false" ht="13.8" hidden="false" customHeight="false" outlineLevel="0" collapsed="false">
      <c r="A1" s="216" t="s">
        <v>867</v>
      </c>
      <c r="B1" s="217"/>
      <c r="C1" s="217"/>
      <c r="D1" s="217"/>
      <c r="E1" s="217"/>
      <c r="F1" s="217"/>
      <c r="G1" s="217"/>
      <c r="H1" s="218"/>
      <c r="I1" s="218"/>
      <c r="J1" s="218"/>
      <c r="K1" s="218"/>
      <c r="L1" s="218"/>
      <c r="M1" s="218"/>
      <c r="N1" s="218"/>
      <c r="O1" s="218"/>
      <c r="P1" s="218"/>
      <c r="Q1" s="218"/>
      <c r="R1" s="218"/>
      <c r="S1" s="218"/>
      <c r="T1" s="218"/>
      <c r="U1" s="218"/>
      <c r="V1" s="218"/>
      <c r="W1" s="218"/>
    </row>
    <row r="2" customFormat="false" ht="13.8" hidden="false" customHeight="false" outlineLevel="0" collapsed="false">
      <c r="A2" s="158" t="s">
        <v>100</v>
      </c>
      <c r="B2" s="158" t="s">
        <v>11</v>
      </c>
      <c r="C2" s="158" t="s">
        <v>14</v>
      </c>
      <c r="D2" s="158" t="s">
        <v>101</v>
      </c>
      <c r="E2" s="158" t="s">
        <v>102</v>
      </c>
      <c r="F2" s="82" t="s">
        <v>103</v>
      </c>
      <c r="G2" s="158" t="s">
        <v>104</v>
      </c>
      <c r="H2" s="219" t="s">
        <v>24</v>
      </c>
      <c r="I2" s="219" t="s">
        <v>30</v>
      </c>
      <c r="J2" s="219" t="s">
        <v>33</v>
      </c>
      <c r="K2" s="219" t="s">
        <v>36</v>
      </c>
      <c r="L2" s="219" t="s">
        <v>39</v>
      </c>
      <c r="M2" s="220" t="s">
        <v>105</v>
      </c>
      <c r="N2" s="220" t="s">
        <v>106</v>
      </c>
      <c r="O2" s="221" t="s">
        <v>55</v>
      </c>
      <c r="P2" s="86" t="s">
        <v>42</v>
      </c>
      <c r="Q2" s="86" t="s">
        <v>45</v>
      </c>
      <c r="R2" s="219" t="s">
        <v>49</v>
      </c>
      <c r="S2" s="219" t="s">
        <v>107</v>
      </c>
      <c r="T2" s="219" t="s">
        <v>108</v>
      </c>
      <c r="U2" s="219"/>
      <c r="V2" s="219"/>
      <c r="W2" s="219"/>
      <c r="X2" s="219"/>
      <c r="Y2" s="219"/>
      <c r="Z2" s="219"/>
    </row>
    <row r="3" customFormat="false" ht="15.75" hidden="false" customHeight="true" outlineLevel="0" collapsed="false">
      <c r="A3" s="205" t="s">
        <v>109</v>
      </c>
      <c r="B3" s="212" t="s">
        <v>868</v>
      </c>
      <c r="C3" s="212" t="s">
        <v>869</v>
      </c>
      <c r="D3" s="212" t="s">
        <v>773</v>
      </c>
      <c r="F3" s="203" t="s">
        <v>309</v>
      </c>
      <c r="G3" s="203" t="s">
        <v>283</v>
      </c>
      <c r="H3" s="203" t="s">
        <v>284</v>
      </c>
      <c r="I3" s="203" t="s">
        <v>285</v>
      </c>
      <c r="J3" s="203" t="s">
        <v>114</v>
      </c>
      <c r="K3" s="203" t="s">
        <v>298</v>
      </c>
      <c r="L3" s="203" t="s">
        <v>115</v>
      </c>
      <c r="M3" s="203"/>
      <c r="N3" s="203"/>
      <c r="O3" s="203"/>
      <c r="P3" s="203" t="s">
        <v>285</v>
      </c>
      <c r="Q3" s="203" t="s">
        <v>114</v>
      </c>
      <c r="R3" s="203" t="s">
        <v>125</v>
      </c>
      <c r="S3" s="203" t="s">
        <v>116</v>
      </c>
      <c r="T3" s="222" t="s">
        <v>870</v>
      </c>
      <c r="U3" s="222"/>
      <c r="V3" s="222"/>
      <c r="W3" s="222"/>
      <c r="X3" s="222"/>
      <c r="Y3" s="222"/>
      <c r="Z3" s="222"/>
    </row>
    <row r="4" customFormat="false" ht="15.75" hidden="false" customHeight="true" outlineLevel="0" collapsed="false">
      <c r="A4" s="96" t="s">
        <v>118</v>
      </c>
      <c r="B4" s="107" t="s">
        <v>871</v>
      </c>
      <c r="C4" s="107" t="s">
        <v>872</v>
      </c>
      <c r="D4" s="113" t="s">
        <v>873</v>
      </c>
      <c r="E4" s="95"/>
      <c r="F4" s="95" t="s">
        <v>874</v>
      </c>
      <c r="G4" s="95" t="s">
        <v>283</v>
      </c>
      <c r="H4" s="95" t="s">
        <v>284</v>
      </c>
      <c r="I4" s="95" t="s">
        <v>155</v>
      </c>
      <c r="J4" s="95" t="s">
        <v>114</v>
      </c>
      <c r="K4" s="95" t="s">
        <v>300</v>
      </c>
      <c r="L4" s="95" t="s">
        <v>115</v>
      </c>
      <c r="M4" s="95"/>
      <c r="N4" s="95"/>
      <c r="O4" s="95"/>
      <c r="P4" s="95" t="s">
        <v>155</v>
      </c>
      <c r="Q4" s="95" t="s">
        <v>114</v>
      </c>
      <c r="R4" s="95" t="s">
        <v>125</v>
      </c>
      <c r="S4" s="95" t="s">
        <v>116</v>
      </c>
      <c r="T4" s="102" t="s">
        <v>875</v>
      </c>
      <c r="U4" s="102"/>
      <c r="V4" s="102"/>
      <c r="W4" s="102"/>
      <c r="X4" s="102"/>
      <c r="Y4" s="102"/>
      <c r="Z4" s="102"/>
    </row>
    <row r="5" customFormat="false" ht="15.75" hidden="false" customHeight="true" outlineLevel="0" collapsed="false">
      <c r="A5" s="205" t="s">
        <v>124</v>
      </c>
      <c r="B5" s="203" t="s">
        <v>179</v>
      </c>
      <c r="C5" s="203" t="s">
        <v>876</v>
      </c>
      <c r="D5" s="203" t="s">
        <v>201</v>
      </c>
      <c r="E5" s="203" t="n">
        <f aca="false">44-24</f>
        <v>20</v>
      </c>
      <c r="F5" s="203" t="s">
        <v>877</v>
      </c>
      <c r="G5" s="203" t="s">
        <v>283</v>
      </c>
      <c r="H5" s="203" t="s">
        <v>135</v>
      </c>
      <c r="I5" s="203" t="s">
        <v>179</v>
      </c>
      <c r="J5" s="203" t="s">
        <v>114</v>
      </c>
      <c r="K5" s="203" t="s">
        <v>298</v>
      </c>
      <c r="L5" s="203" t="s">
        <v>115</v>
      </c>
      <c r="M5" s="203"/>
      <c r="N5" s="203"/>
      <c r="O5" s="203"/>
      <c r="P5" s="203" t="s">
        <v>132</v>
      </c>
      <c r="Q5" s="203" t="s">
        <v>146</v>
      </c>
      <c r="R5" s="203" t="s">
        <v>114</v>
      </c>
      <c r="S5" s="203" t="s">
        <v>116</v>
      </c>
      <c r="T5" s="222" t="s">
        <v>878</v>
      </c>
      <c r="U5" s="222"/>
      <c r="V5" s="222"/>
      <c r="W5" s="222"/>
      <c r="X5" s="222"/>
      <c r="Y5" s="222"/>
      <c r="Z5" s="222"/>
    </row>
    <row r="6" customFormat="false" ht="13.8" hidden="false" customHeight="false" outlineLevel="0" collapsed="false">
      <c r="A6" s="96" t="s">
        <v>129</v>
      </c>
      <c r="B6" s="95"/>
      <c r="C6" s="95" t="s">
        <v>336</v>
      </c>
      <c r="D6" s="95"/>
      <c r="E6" s="95"/>
      <c r="F6" s="95"/>
      <c r="G6" s="95" t="s">
        <v>155</v>
      </c>
      <c r="H6" s="95" t="s">
        <v>149</v>
      </c>
      <c r="I6" s="95" t="s">
        <v>148</v>
      </c>
      <c r="J6" s="95" t="s">
        <v>128</v>
      </c>
      <c r="K6" s="95" t="s">
        <v>300</v>
      </c>
      <c r="L6" s="95" t="s">
        <v>115</v>
      </c>
      <c r="M6" s="95"/>
      <c r="N6" s="95"/>
      <c r="O6" s="95"/>
      <c r="P6" s="95" t="s">
        <v>125</v>
      </c>
      <c r="Q6" s="95" t="s">
        <v>303</v>
      </c>
      <c r="R6" s="95" t="s">
        <v>114</v>
      </c>
      <c r="S6" s="95" t="s">
        <v>116</v>
      </c>
      <c r="T6" s="99"/>
      <c r="U6" s="99"/>
      <c r="V6" s="99"/>
      <c r="W6" s="99"/>
      <c r="X6" s="99"/>
      <c r="Y6" s="99"/>
      <c r="Z6" s="99"/>
    </row>
    <row r="7" customFormat="false" ht="13.8" hidden="false" customHeight="false" outlineLevel="0" collapsed="false">
      <c r="A7" s="205" t="s">
        <v>301</v>
      </c>
      <c r="B7" s="203" t="s">
        <v>285</v>
      </c>
      <c r="C7" s="203" t="s">
        <v>879</v>
      </c>
      <c r="D7" s="203" t="s">
        <v>160</v>
      </c>
      <c r="E7" s="203" t="n">
        <f aca="false">26-9</f>
        <v>17</v>
      </c>
      <c r="F7" s="203" t="s">
        <v>157</v>
      </c>
      <c r="G7" s="203" t="s">
        <v>179</v>
      </c>
      <c r="H7" s="203" t="s">
        <v>284</v>
      </c>
      <c r="I7" s="203" t="s">
        <v>125</v>
      </c>
      <c r="J7" s="203" t="s">
        <v>303</v>
      </c>
      <c r="K7" s="203" t="s">
        <v>300</v>
      </c>
      <c r="L7" s="203" t="s">
        <v>115</v>
      </c>
      <c r="M7" s="203"/>
      <c r="N7" s="203"/>
      <c r="O7" s="203"/>
      <c r="P7" s="203" t="s">
        <v>125</v>
      </c>
      <c r="Q7" s="203" t="s">
        <v>222</v>
      </c>
      <c r="R7" s="203" t="s">
        <v>125</v>
      </c>
      <c r="S7" s="203" t="s">
        <v>116</v>
      </c>
      <c r="T7" s="208"/>
      <c r="U7" s="208"/>
      <c r="V7" s="208"/>
      <c r="W7" s="208"/>
      <c r="X7" s="208"/>
      <c r="Y7" s="208"/>
      <c r="Z7" s="208"/>
    </row>
    <row r="8" customFormat="false" ht="13.8" hidden="false" customHeight="false" outlineLevel="0" collapsed="false">
      <c r="A8" s="96" t="s">
        <v>429</v>
      </c>
      <c r="B8" s="95" t="s">
        <v>179</v>
      </c>
      <c r="C8" s="95" t="s">
        <v>400</v>
      </c>
      <c r="D8" s="95" t="n">
        <f aca="false">E8/3*2</f>
        <v>10</v>
      </c>
      <c r="E8" s="95" t="n">
        <f aca="false">28-13</f>
        <v>15</v>
      </c>
      <c r="F8" s="95" t="s">
        <v>236</v>
      </c>
      <c r="G8" s="95" t="s">
        <v>179</v>
      </c>
      <c r="H8" s="95" t="s">
        <v>168</v>
      </c>
      <c r="I8" s="95" t="s">
        <v>179</v>
      </c>
      <c r="J8" s="95" t="s">
        <v>303</v>
      </c>
      <c r="K8" s="95" t="s">
        <v>298</v>
      </c>
      <c r="L8" s="95" t="s">
        <v>115</v>
      </c>
      <c r="M8" s="95"/>
      <c r="N8" s="95"/>
      <c r="O8" s="95"/>
      <c r="P8" s="95" t="s">
        <v>125</v>
      </c>
      <c r="Q8" s="95" t="s">
        <v>303</v>
      </c>
      <c r="R8" s="95" t="s">
        <v>125</v>
      </c>
      <c r="S8" s="95" t="s">
        <v>116</v>
      </c>
      <c r="T8" s="99"/>
      <c r="U8" s="99"/>
      <c r="V8" s="99"/>
      <c r="W8" s="99"/>
      <c r="X8" s="99"/>
      <c r="Y8" s="99"/>
      <c r="Z8" s="99"/>
    </row>
    <row r="9" customFormat="false" ht="13.8" hidden="false" customHeight="false" outlineLevel="0" collapsed="false">
      <c r="A9" s="205" t="s">
        <v>154</v>
      </c>
      <c r="B9" s="203" t="s">
        <v>285</v>
      </c>
      <c r="C9" s="203" t="s">
        <v>880</v>
      </c>
      <c r="D9" s="203" t="n">
        <f aca="false">E9/3*2</f>
        <v>10</v>
      </c>
      <c r="E9" s="203" t="n">
        <f aca="false">23-8</f>
        <v>15</v>
      </c>
      <c r="F9" s="203" t="s">
        <v>163</v>
      </c>
      <c r="G9" s="203" t="s">
        <v>132</v>
      </c>
      <c r="H9" s="203" t="s">
        <v>149</v>
      </c>
      <c r="I9" s="203" t="s">
        <v>132</v>
      </c>
      <c r="J9" s="203" t="s">
        <v>153</v>
      </c>
      <c r="K9" s="203" t="s">
        <v>300</v>
      </c>
      <c r="L9" s="203" t="s">
        <v>115</v>
      </c>
      <c r="M9" s="203"/>
      <c r="N9" s="203"/>
      <c r="O9" s="203"/>
      <c r="P9" s="202" t="n">
        <v>5</v>
      </c>
      <c r="Q9" s="202" t="n">
        <v>35</v>
      </c>
      <c r="R9" s="202" t="n">
        <v>0</v>
      </c>
      <c r="S9" s="203" t="s">
        <v>116</v>
      </c>
      <c r="T9" s="208"/>
      <c r="U9" s="208"/>
      <c r="V9" s="208"/>
      <c r="W9" s="208"/>
      <c r="X9" s="208"/>
      <c r="Y9" s="208"/>
      <c r="Z9" s="208"/>
    </row>
    <row r="10" customFormat="false" ht="15.75" hidden="false" customHeight="true" outlineLevel="0" collapsed="false">
      <c r="A10" s="96" t="s">
        <v>787</v>
      </c>
      <c r="B10" s="95" t="s">
        <v>309</v>
      </c>
      <c r="C10" s="95" t="s">
        <v>881</v>
      </c>
      <c r="D10" s="95" t="s">
        <v>139</v>
      </c>
      <c r="E10" s="95" t="s">
        <v>157</v>
      </c>
      <c r="F10" s="95" t="s">
        <v>303</v>
      </c>
      <c r="G10" s="95" t="s">
        <v>160</v>
      </c>
      <c r="H10" s="95" t="s">
        <v>284</v>
      </c>
      <c r="I10" s="95" t="s">
        <v>132</v>
      </c>
      <c r="J10" s="95" t="s">
        <v>203</v>
      </c>
      <c r="K10" s="95" t="s">
        <v>132</v>
      </c>
      <c r="L10" s="95" t="s">
        <v>115</v>
      </c>
      <c r="M10" s="95"/>
      <c r="N10" s="95"/>
      <c r="O10" s="95"/>
      <c r="P10" s="95" t="s">
        <v>179</v>
      </c>
      <c r="Q10" s="95" t="s">
        <v>149</v>
      </c>
      <c r="R10" s="95" t="s">
        <v>114</v>
      </c>
      <c r="S10" s="95" t="s">
        <v>116</v>
      </c>
      <c r="T10" s="102" t="s">
        <v>882</v>
      </c>
      <c r="U10" s="102"/>
      <c r="V10" s="102"/>
      <c r="W10" s="102"/>
      <c r="X10" s="102"/>
      <c r="Y10" s="102"/>
      <c r="Z10" s="102"/>
    </row>
    <row r="11" customFormat="false" ht="15.75" hidden="false" customHeight="true" outlineLevel="0" collapsed="false">
      <c r="A11" s="205" t="s">
        <v>883</v>
      </c>
      <c r="B11" s="203" t="s">
        <v>113</v>
      </c>
      <c r="C11" s="203" t="s">
        <v>884</v>
      </c>
      <c r="D11" s="203" t="s">
        <v>139</v>
      </c>
      <c r="E11" s="203" t="n">
        <f aca="false">55-29</f>
        <v>26</v>
      </c>
      <c r="F11" s="203" t="s">
        <v>414</v>
      </c>
      <c r="G11" s="203" t="s">
        <v>160</v>
      </c>
      <c r="H11" s="203" t="s">
        <v>327</v>
      </c>
      <c r="I11" s="203" t="s">
        <v>885</v>
      </c>
      <c r="J11" s="203" t="s">
        <v>177</v>
      </c>
      <c r="K11" s="203" t="s">
        <v>132</v>
      </c>
      <c r="L11" s="203" t="s">
        <v>115</v>
      </c>
      <c r="M11" s="203"/>
      <c r="N11" s="203"/>
      <c r="O11" s="203"/>
      <c r="P11" s="203" t="s">
        <v>179</v>
      </c>
      <c r="Q11" s="203" t="s">
        <v>149</v>
      </c>
      <c r="R11" s="203" t="s">
        <v>114</v>
      </c>
      <c r="S11" s="203" t="s">
        <v>116</v>
      </c>
      <c r="T11" s="222" t="s">
        <v>882</v>
      </c>
      <c r="U11" s="222"/>
      <c r="V11" s="222"/>
      <c r="W11" s="222"/>
      <c r="X11" s="222"/>
      <c r="Y11" s="222"/>
      <c r="Z11" s="222"/>
    </row>
    <row r="12" customFormat="false" ht="15.75" hidden="false" customHeight="true" outlineLevel="0" collapsed="false">
      <c r="A12" s="96" t="s">
        <v>886</v>
      </c>
      <c r="B12" s="95"/>
      <c r="C12" s="95" t="s">
        <v>884</v>
      </c>
      <c r="D12" s="95"/>
      <c r="E12" s="95"/>
      <c r="F12" s="95"/>
      <c r="G12" s="95" t="s">
        <v>160</v>
      </c>
      <c r="H12" s="95" t="s">
        <v>327</v>
      </c>
      <c r="I12" s="95" t="s">
        <v>887</v>
      </c>
      <c r="J12" s="95" t="s">
        <v>294</v>
      </c>
      <c r="K12" s="95" t="s">
        <v>155</v>
      </c>
      <c r="L12" s="95" t="s">
        <v>115</v>
      </c>
      <c r="M12" s="95"/>
      <c r="N12" s="95"/>
      <c r="O12" s="95"/>
      <c r="P12" s="95" t="s">
        <v>179</v>
      </c>
      <c r="Q12" s="95" t="s">
        <v>149</v>
      </c>
      <c r="R12" s="95" t="s">
        <v>114</v>
      </c>
      <c r="S12" s="95" t="s">
        <v>116</v>
      </c>
      <c r="T12" s="102" t="s">
        <v>882</v>
      </c>
      <c r="U12" s="102"/>
      <c r="V12" s="102"/>
      <c r="W12" s="102"/>
      <c r="X12" s="102"/>
      <c r="Y12" s="102"/>
      <c r="Z12" s="102"/>
    </row>
    <row r="13" customFormat="false" ht="15.75" hidden="false" customHeight="true" outlineLevel="0" collapsed="false">
      <c r="A13" s="205" t="s">
        <v>178</v>
      </c>
      <c r="B13" s="203" t="s">
        <v>195</v>
      </c>
      <c r="C13" s="203" t="s">
        <v>130</v>
      </c>
      <c r="D13" s="203" t="s">
        <v>201</v>
      </c>
      <c r="E13" s="203" t="n">
        <f aca="false">44-24</f>
        <v>20</v>
      </c>
      <c r="F13" s="203" t="s">
        <v>877</v>
      </c>
      <c r="G13" s="203" t="s">
        <v>146</v>
      </c>
      <c r="H13" s="203" t="s">
        <v>284</v>
      </c>
      <c r="I13" s="203" t="s">
        <v>132</v>
      </c>
      <c r="J13" s="203" t="s">
        <v>294</v>
      </c>
      <c r="K13" s="203" t="s">
        <v>132</v>
      </c>
      <c r="L13" s="203" t="s">
        <v>115</v>
      </c>
      <c r="M13" s="203"/>
      <c r="N13" s="203"/>
      <c r="O13" s="203"/>
      <c r="P13" s="203" t="s">
        <v>179</v>
      </c>
      <c r="Q13" s="203" t="s">
        <v>149</v>
      </c>
      <c r="R13" s="203" t="s">
        <v>114</v>
      </c>
      <c r="S13" s="203" t="s">
        <v>116</v>
      </c>
      <c r="T13" s="222" t="s">
        <v>882</v>
      </c>
      <c r="U13" s="222"/>
      <c r="V13" s="222"/>
      <c r="W13" s="222"/>
      <c r="X13" s="222"/>
      <c r="Y13" s="222"/>
      <c r="Z13" s="222"/>
    </row>
    <row r="14" customFormat="false" ht="15.75" hidden="false" customHeight="true" outlineLevel="0" collapsed="false">
      <c r="A14" s="96" t="s">
        <v>185</v>
      </c>
      <c r="B14" s="95"/>
      <c r="C14" s="95" t="s">
        <v>881</v>
      </c>
      <c r="D14" s="95"/>
      <c r="E14" s="95"/>
      <c r="F14" s="95"/>
      <c r="G14" s="95" t="s">
        <v>146</v>
      </c>
      <c r="H14" s="95" t="s">
        <v>284</v>
      </c>
      <c r="I14" s="95" t="s">
        <v>132</v>
      </c>
      <c r="J14" s="95" t="s">
        <v>294</v>
      </c>
      <c r="K14" s="95" t="s">
        <v>132</v>
      </c>
      <c r="L14" s="95" t="s">
        <v>115</v>
      </c>
      <c r="M14" s="95"/>
      <c r="N14" s="95"/>
      <c r="O14" s="95"/>
      <c r="P14" s="95" t="s">
        <v>179</v>
      </c>
      <c r="Q14" s="95" t="s">
        <v>149</v>
      </c>
      <c r="R14" s="95" t="s">
        <v>155</v>
      </c>
      <c r="S14" s="95" t="s">
        <v>116</v>
      </c>
      <c r="T14" s="102" t="s">
        <v>882</v>
      </c>
      <c r="U14" s="102"/>
      <c r="V14" s="102"/>
      <c r="W14" s="102"/>
      <c r="X14" s="102"/>
      <c r="Y14" s="102"/>
      <c r="Z14" s="102"/>
    </row>
    <row r="15" customFormat="false" ht="13.8" hidden="false" customHeight="false" outlineLevel="0" collapsed="false">
      <c r="A15" s="96" t="s">
        <v>803</v>
      </c>
      <c r="B15" s="95" t="s">
        <v>179</v>
      </c>
      <c r="C15" s="95" t="s">
        <v>200</v>
      </c>
      <c r="D15" s="95" t="s">
        <v>148</v>
      </c>
      <c r="E15" s="95" t="n">
        <f aca="false">30-16</f>
        <v>14</v>
      </c>
      <c r="F15" s="95" t="s">
        <v>135</v>
      </c>
      <c r="G15" s="95" t="s">
        <v>179</v>
      </c>
      <c r="H15" s="95" t="s">
        <v>284</v>
      </c>
      <c r="I15" s="95" t="s">
        <v>132</v>
      </c>
      <c r="J15" s="95" t="s">
        <v>303</v>
      </c>
      <c r="K15" s="95" t="s">
        <v>300</v>
      </c>
      <c r="L15" s="95" t="s">
        <v>115</v>
      </c>
      <c r="M15" s="98" t="s">
        <v>285</v>
      </c>
      <c r="N15" s="98" t="s">
        <v>125</v>
      </c>
      <c r="O15" s="98"/>
      <c r="P15" s="95" t="s">
        <v>132</v>
      </c>
      <c r="Q15" s="95" t="s">
        <v>158</v>
      </c>
      <c r="R15" s="95" t="s">
        <v>125</v>
      </c>
      <c r="S15" s="95" t="s">
        <v>116</v>
      </c>
      <c r="T15" s="99"/>
      <c r="U15" s="99"/>
      <c r="V15" s="99"/>
      <c r="W15" s="99"/>
      <c r="X15" s="99"/>
    </row>
    <row r="16" customFormat="false" ht="13.8" hidden="false" customHeight="false" outlineLevel="0" collapsed="false">
      <c r="A16" s="205" t="s">
        <v>717</v>
      </c>
      <c r="B16" s="202"/>
      <c r="C16" s="203" t="s">
        <v>750</v>
      </c>
      <c r="D16" s="203"/>
      <c r="E16" s="203"/>
      <c r="F16" s="203"/>
      <c r="G16" s="203" t="s">
        <v>285</v>
      </c>
      <c r="H16" s="203" t="s">
        <v>284</v>
      </c>
      <c r="I16" s="203" t="s">
        <v>155</v>
      </c>
      <c r="J16" s="203" t="s">
        <v>135</v>
      </c>
      <c r="K16" s="203" t="s">
        <v>300</v>
      </c>
      <c r="L16" s="203" t="s">
        <v>115</v>
      </c>
      <c r="M16" s="223"/>
      <c r="N16" s="223"/>
      <c r="O16" s="223"/>
      <c r="P16" s="203" t="s">
        <v>285</v>
      </c>
      <c r="Q16" s="203" t="s">
        <v>309</v>
      </c>
      <c r="R16" s="203" t="s">
        <v>125</v>
      </c>
      <c r="S16" s="203" t="s">
        <v>116</v>
      </c>
      <c r="T16" s="208"/>
      <c r="U16" s="208"/>
      <c r="V16" s="208"/>
      <c r="W16" s="208"/>
      <c r="X16" s="208"/>
    </row>
    <row r="17" customFormat="false" ht="13.8" hidden="false" customHeight="false" outlineLevel="0" collapsed="false">
      <c r="A17" s="96" t="s">
        <v>888</v>
      </c>
      <c r="B17" s="95" t="s">
        <v>195</v>
      </c>
      <c r="C17" s="95" t="s">
        <v>130</v>
      </c>
      <c r="D17" s="95" t="n">
        <f aca="false">E17/3*2</f>
        <v>14</v>
      </c>
      <c r="E17" s="95" t="n">
        <f aca="false">37-16</f>
        <v>21</v>
      </c>
      <c r="F17" s="95" t="s">
        <v>211</v>
      </c>
      <c r="G17" s="95" t="s">
        <v>179</v>
      </c>
      <c r="H17" s="95" t="s">
        <v>889</v>
      </c>
      <c r="I17" s="95" t="s">
        <v>890</v>
      </c>
      <c r="J17" s="95" t="s">
        <v>340</v>
      </c>
      <c r="K17" s="95" t="s">
        <v>298</v>
      </c>
      <c r="L17" s="95" t="s">
        <v>459</v>
      </c>
      <c r="M17" s="98" t="s">
        <v>125</v>
      </c>
      <c r="N17" s="98" t="s">
        <v>148</v>
      </c>
      <c r="O17" s="98"/>
      <c r="P17" s="95" t="s">
        <v>155</v>
      </c>
      <c r="Q17" s="95" t="s">
        <v>309</v>
      </c>
      <c r="R17" s="95" t="s">
        <v>114</v>
      </c>
      <c r="S17" s="95" t="s">
        <v>116</v>
      </c>
      <c r="T17" s="99"/>
      <c r="U17" s="99"/>
      <c r="V17" s="99"/>
      <c r="W17" s="99"/>
      <c r="X17" s="99"/>
    </row>
    <row r="18" customFormat="false" ht="13.8" hidden="false" customHeight="false" outlineLevel="0" collapsed="false">
      <c r="A18" s="205" t="s">
        <v>891</v>
      </c>
      <c r="B18" s="203" t="s">
        <v>125</v>
      </c>
      <c r="C18" s="203" t="s">
        <v>315</v>
      </c>
      <c r="D18" s="203" t="n">
        <f aca="false">E18/3*2</f>
        <v>8</v>
      </c>
      <c r="E18" s="203" t="n">
        <f aca="false">28-16</f>
        <v>12</v>
      </c>
      <c r="F18" s="203" t="s">
        <v>236</v>
      </c>
      <c r="G18" s="203" t="s">
        <v>285</v>
      </c>
      <c r="H18" s="203" t="s">
        <v>327</v>
      </c>
      <c r="I18" s="203" t="s">
        <v>155</v>
      </c>
      <c r="J18" s="203" t="s">
        <v>142</v>
      </c>
      <c r="K18" s="203" t="s">
        <v>298</v>
      </c>
      <c r="L18" s="203" t="s">
        <v>115</v>
      </c>
      <c r="M18" s="223" t="s">
        <v>285</v>
      </c>
      <c r="N18" s="223" t="s">
        <v>125</v>
      </c>
      <c r="O18" s="223"/>
      <c r="P18" s="203" t="s">
        <v>125</v>
      </c>
      <c r="Q18" s="203" t="s">
        <v>142</v>
      </c>
      <c r="R18" s="203" t="s">
        <v>125</v>
      </c>
      <c r="S18" s="203" t="s">
        <v>116</v>
      </c>
      <c r="T18" s="208"/>
      <c r="U18" s="208"/>
      <c r="V18" s="208"/>
      <c r="W18" s="208"/>
      <c r="X18" s="208"/>
    </row>
    <row r="19" customFormat="false" ht="13.8" hidden="false" customHeight="false" outlineLevel="0" collapsed="false">
      <c r="A19" s="96" t="s">
        <v>892</v>
      </c>
      <c r="B19" s="95"/>
      <c r="C19" s="95" t="s">
        <v>130</v>
      </c>
      <c r="D19" s="95"/>
      <c r="E19" s="95"/>
      <c r="F19" s="95"/>
      <c r="G19" s="97" t="n">
        <v>5</v>
      </c>
      <c r="H19" s="97" t="n">
        <v>361</v>
      </c>
      <c r="I19" s="97" t="n">
        <v>6</v>
      </c>
      <c r="J19" s="97" t="n">
        <v>50</v>
      </c>
      <c r="K19" s="97" t="n">
        <v>2</v>
      </c>
      <c r="L19" s="97" t="s">
        <v>115</v>
      </c>
      <c r="M19" s="98"/>
      <c r="N19" s="98"/>
      <c r="O19" s="98"/>
      <c r="P19" s="97" t="n">
        <v>6</v>
      </c>
      <c r="Q19" s="97" t="n">
        <v>25</v>
      </c>
      <c r="R19" s="95" t="s">
        <v>155</v>
      </c>
      <c r="S19" s="95" t="s">
        <v>116</v>
      </c>
      <c r="T19" s="99"/>
      <c r="U19" s="99"/>
      <c r="V19" s="99"/>
      <c r="W19" s="99"/>
      <c r="X19" s="99"/>
    </row>
    <row r="20" customFormat="false" ht="15.75" hidden="false" customHeight="true" outlineLevel="0" collapsed="false">
      <c r="A20" s="205" t="s">
        <v>893</v>
      </c>
      <c r="B20" s="203" t="s">
        <v>179</v>
      </c>
      <c r="C20" s="203" t="s">
        <v>622</v>
      </c>
      <c r="D20" s="203" t="n">
        <f aca="false">E20/3*2</f>
        <v>6</v>
      </c>
      <c r="E20" s="203" t="n">
        <f aca="false">33-24</f>
        <v>9</v>
      </c>
      <c r="F20" s="203" t="s">
        <v>202</v>
      </c>
      <c r="G20" s="203" t="s">
        <v>298</v>
      </c>
      <c r="H20" s="203" t="s">
        <v>222</v>
      </c>
      <c r="I20" s="203" t="s">
        <v>283</v>
      </c>
      <c r="J20" s="203" t="s">
        <v>894</v>
      </c>
      <c r="K20" s="203" t="s">
        <v>895</v>
      </c>
      <c r="L20" s="203" t="s">
        <v>115</v>
      </c>
      <c r="M20" s="223" t="s">
        <v>285</v>
      </c>
      <c r="N20" s="223" t="s">
        <v>125</v>
      </c>
      <c r="O20" s="223"/>
      <c r="P20" s="203" t="s">
        <v>155</v>
      </c>
      <c r="Q20" s="203" t="s">
        <v>114</v>
      </c>
      <c r="R20" s="203" t="s">
        <v>285</v>
      </c>
      <c r="S20" s="203" t="s">
        <v>116</v>
      </c>
      <c r="T20" s="222" t="s">
        <v>896</v>
      </c>
      <c r="U20" s="222"/>
      <c r="V20" s="222"/>
      <c r="W20" s="222"/>
      <c r="X20" s="222"/>
    </row>
    <row r="21" customFormat="false" ht="13.8" hidden="false" customHeight="false" outlineLevel="0" collapsed="false">
      <c r="A21" s="96" t="s">
        <v>629</v>
      </c>
      <c r="B21" s="95"/>
      <c r="C21" s="95" t="s">
        <v>881</v>
      </c>
      <c r="D21" s="95"/>
      <c r="E21" s="95"/>
      <c r="F21" s="95"/>
      <c r="G21" s="95" t="s">
        <v>155</v>
      </c>
      <c r="H21" s="95" t="s">
        <v>327</v>
      </c>
      <c r="I21" s="95" t="s">
        <v>132</v>
      </c>
      <c r="J21" s="95" t="s">
        <v>149</v>
      </c>
      <c r="K21" s="95" t="s">
        <v>895</v>
      </c>
      <c r="L21" s="95" t="s">
        <v>115</v>
      </c>
      <c r="M21" s="98"/>
      <c r="N21" s="98"/>
      <c r="O21" s="98"/>
      <c r="P21" s="95" t="s">
        <v>132</v>
      </c>
      <c r="Q21" s="95" t="s">
        <v>168</v>
      </c>
      <c r="R21" s="95" t="s">
        <v>114</v>
      </c>
      <c r="S21" s="95" t="s">
        <v>116</v>
      </c>
      <c r="T21" s="99"/>
      <c r="U21" s="99"/>
      <c r="V21" s="99"/>
      <c r="W21" s="99"/>
      <c r="X21" s="99"/>
    </row>
    <row r="22" customFormat="false" ht="15.75" hidden="false" customHeight="true" outlineLevel="0" collapsed="false">
      <c r="A22" s="205" t="s">
        <v>810</v>
      </c>
      <c r="B22" s="212" t="s">
        <v>897</v>
      </c>
      <c r="C22" s="212" t="s">
        <v>898</v>
      </c>
      <c r="D22" s="203" t="s">
        <v>290</v>
      </c>
      <c r="E22" s="203" t="s">
        <v>202</v>
      </c>
      <c r="F22" s="203" t="s">
        <v>307</v>
      </c>
      <c r="G22" s="203" t="s">
        <v>155</v>
      </c>
      <c r="H22" s="203" t="s">
        <v>284</v>
      </c>
      <c r="I22" s="203" t="s">
        <v>155</v>
      </c>
      <c r="J22" s="203" t="s">
        <v>128</v>
      </c>
      <c r="K22" s="203" t="s">
        <v>283</v>
      </c>
      <c r="L22" s="203" t="s">
        <v>115</v>
      </c>
      <c r="M22" s="223" t="s">
        <v>285</v>
      </c>
      <c r="N22" s="223" t="s">
        <v>125</v>
      </c>
      <c r="O22" s="223"/>
      <c r="P22" s="203" t="s">
        <v>125</v>
      </c>
      <c r="Q22" s="203" t="s">
        <v>114</v>
      </c>
      <c r="R22" s="203" t="s">
        <v>114</v>
      </c>
      <c r="S22" s="203" t="s">
        <v>116</v>
      </c>
      <c r="T22" s="222" t="s">
        <v>899</v>
      </c>
      <c r="U22" s="222"/>
      <c r="V22" s="222"/>
      <c r="W22" s="222"/>
      <c r="X22" s="222"/>
    </row>
    <row r="23" customFormat="false" ht="13.8" hidden="false" customHeight="false" outlineLevel="0" collapsed="false">
      <c r="A23" s="95" t="s">
        <v>900</v>
      </c>
      <c r="B23" s="95" t="s">
        <v>125</v>
      </c>
      <c r="C23" s="95" t="s">
        <v>824</v>
      </c>
      <c r="D23" s="95" t="s">
        <v>201</v>
      </c>
      <c r="E23" s="95"/>
      <c r="F23" s="95" t="s">
        <v>309</v>
      </c>
      <c r="G23" s="95" t="s">
        <v>298</v>
      </c>
      <c r="H23" s="95" t="s">
        <v>414</v>
      </c>
      <c r="I23" s="95" t="s">
        <v>114</v>
      </c>
      <c r="J23" s="95" t="s">
        <v>114</v>
      </c>
      <c r="K23" s="95" t="s">
        <v>298</v>
      </c>
      <c r="L23" s="95" t="s">
        <v>901</v>
      </c>
      <c r="M23" s="95"/>
      <c r="N23" s="95"/>
      <c r="O23" s="95" t="s">
        <v>309</v>
      </c>
      <c r="P23" s="95" t="s">
        <v>125</v>
      </c>
      <c r="Q23" s="95" t="s">
        <v>114</v>
      </c>
      <c r="R23" s="95" t="s">
        <v>114</v>
      </c>
      <c r="S23" s="95" t="s">
        <v>116</v>
      </c>
      <c r="T23" s="99" t="s">
        <v>902</v>
      </c>
      <c r="U23" s="99"/>
      <c r="V23" s="99"/>
      <c r="W23" s="99"/>
      <c r="X23" s="99"/>
      <c r="Y23" s="99"/>
      <c r="Z23" s="99"/>
    </row>
    <row r="24" customFormat="false" ht="15.75" hidden="false" customHeight="true" outlineLevel="0" collapsed="false">
      <c r="A24" s="203" t="s">
        <v>373</v>
      </c>
      <c r="B24" s="203" t="s">
        <v>179</v>
      </c>
      <c r="C24" s="212" t="s">
        <v>903</v>
      </c>
      <c r="D24" s="212" t="s">
        <v>904</v>
      </c>
      <c r="E24" s="212"/>
      <c r="F24" s="212" t="s">
        <v>905</v>
      </c>
      <c r="G24" s="203" t="s">
        <v>285</v>
      </c>
      <c r="H24" s="203" t="s">
        <v>177</v>
      </c>
      <c r="I24" s="203" t="s">
        <v>125</v>
      </c>
      <c r="J24" s="203" t="s">
        <v>135</v>
      </c>
      <c r="K24" s="203" t="s">
        <v>298</v>
      </c>
      <c r="L24" s="203" t="s">
        <v>459</v>
      </c>
      <c r="M24" s="203"/>
      <c r="N24" s="203"/>
      <c r="O24" s="203"/>
      <c r="P24" s="203" t="s">
        <v>155</v>
      </c>
      <c r="Q24" s="203" t="s">
        <v>114</v>
      </c>
      <c r="R24" s="203" t="s">
        <v>114</v>
      </c>
      <c r="S24" s="203" t="s">
        <v>261</v>
      </c>
      <c r="T24" s="222" t="s">
        <v>906</v>
      </c>
      <c r="U24" s="222"/>
      <c r="V24" s="222"/>
      <c r="W24" s="222"/>
      <c r="X24" s="222"/>
      <c r="Y24" s="222"/>
      <c r="Z24" s="222"/>
    </row>
    <row r="25" customFormat="false" ht="15.75" hidden="false" customHeight="true" outlineLevel="0" collapsed="false">
      <c r="A25" s="95" t="s">
        <v>907</v>
      </c>
      <c r="B25" s="107" t="s">
        <v>908</v>
      </c>
      <c r="C25" s="107" t="s">
        <v>909</v>
      </c>
      <c r="D25" s="95" t="s">
        <v>283</v>
      </c>
      <c r="E25" s="95"/>
      <c r="F25" s="95" t="s">
        <v>142</v>
      </c>
      <c r="G25" s="95"/>
      <c r="H25" s="95"/>
      <c r="I25" s="95"/>
      <c r="J25" s="95"/>
      <c r="K25" s="95"/>
      <c r="L25" s="95"/>
      <c r="M25" s="95"/>
      <c r="N25" s="95"/>
      <c r="O25" s="95" t="s">
        <v>910</v>
      </c>
      <c r="P25" s="95"/>
      <c r="Q25" s="95"/>
      <c r="R25" s="95"/>
      <c r="S25" s="95"/>
      <c r="T25" s="102" t="s">
        <v>911</v>
      </c>
      <c r="U25" s="102"/>
      <c r="V25" s="102"/>
      <c r="W25" s="102"/>
      <c r="X25" s="102"/>
      <c r="Y25" s="102"/>
      <c r="Z25" s="102"/>
    </row>
    <row r="26" customFormat="false" ht="15.75" hidden="false" customHeight="true" outlineLevel="0" collapsed="false">
      <c r="A26" s="203" t="s">
        <v>912</v>
      </c>
      <c r="B26" s="212" t="s">
        <v>913</v>
      </c>
      <c r="C26" s="212" t="s">
        <v>914</v>
      </c>
      <c r="D26" s="212" t="s">
        <v>915</v>
      </c>
      <c r="E26" s="212"/>
      <c r="F26" s="203"/>
      <c r="G26" s="203" t="s">
        <v>179</v>
      </c>
      <c r="H26" s="203" t="s">
        <v>284</v>
      </c>
      <c r="I26" s="203" t="s">
        <v>125</v>
      </c>
      <c r="J26" s="203" t="s">
        <v>135</v>
      </c>
      <c r="K26" s="203" t="s">
        <v>283</v>
      </c>
      <c r="L26" s="203" t="s">
        <v>204</v>
      </c>
      <c r="M26" s="203"/>
      <c r="N26" s="203"/>
      <c r="O26" s="203" t="s">
        <v>916</v>
      </c>
      <c r="P26" s="203" t="s">
        <v>155</v>
      </c>
      <c r="Q26" s="203" t="s">
        <v>114</v>
      </c>
      <c r="R26" s="203" t="s">
        <v>283</v>
      </c>
      <c r="S26" s="203" t="s">
        <v>116</v>
      </c>
      <c r="T26" s="222" t="s">
        <v>917</v>
      </c>
      <c r="U26" s="222"/>
      <c r="V26" s="222"/>
      <c r="W26" s="222"/>
      <c r="X26" s="222"/>
      <c r="Y26" s="222"/>
      <c r="Z26" s="222"/>
    </row>
    <row r="27" customFormat="false" ht="129.5" hidden="false" customHeight="false" outlineLevel="0" collapsed="false">
      <c r="A27" s="95" t="s">
        <v>918</v>
      </c>
      <c r="B27" s="95" t="s">
        <v>201</v>
      </c>
      <c r="C27" s="95" t="s">
        <v>919</v>
      </c>
      <c r="D27" s="107" t="s">
        <v>920</v>
      </c>
      <c r="E27" s="107"/>
      <c r="F27" s="107" t="s">
        <v>921</v>
      </c>
      <c r="G27" s="95" t="s">
        <v>285</v>
      </c>
      <c r="H27" s="95" t="s">
        <v>327</v>
      </c>
      <c r="I27" s="95" t="s">
        <v>179</v>
      </c>
      <c r="J27" s="95" t="s">
        <v>309</v>
      </c>
      <c r="K27" s="95" t="s">
        <v>298</v>
      </c>
      <c r="L27" s="95" t="s">
        <v>208</v>
      </c>
      <c r="M27" s="95"/>
      <c r="N27" s="95"/>
      <c r="O27" s="95"/>
      <c r="P27" s="95" t="s">
        <v>155</v>
      </c>
      <c r="Q27" s="95" t="s">
        <v>114</v>
      </c>
      <c r="R27" s="95" t="s">
        <v>114</v>
      </c>
      <c r="S27" s="95" t="s">
        <v>261</v>
      </c>
      <c r="T27" s="224" t="s">
        <v>922</v>
      </c>
      <c r="U27" s="224"/>
      <c r="V27" s="224"/>
      <c r="W27" s="224"/>
      <c r="X27" s="224"/>
      <c r="Y27" s="224"/>
      <c r="Z27" s="224"/>
    </row>
    <row r="28" customFormat="false" ht="15.75" hidden="false" customHeight="true" outlineLevel="0" collapsed="false">
      <c r="A28" s="203" t="s">
        <v>257</v>
      </c>
      <c r="B28" s="203" t="s">
        <v>148</v>
      </c>
      <c r="C28" s="203" t="s">
        <v>146</v>
      </c>
      <c r="D28" s="203" t="n">
        <f aca="false">33-19</f>
        <v>14</v>
      </c>
      <c r="E28" s="203"/>
      <c r="F28" s="212" t="s">
        <v>923</v>
      </c>
      <c r="G28" s="203" t="s">
        <v>298</v>
      </c>
      <c r="H28" s="203" t="s">
        <v>924</v>
      </c>
      <c r="I28" s="203" t="s">
        <v>179</v>
      </c>
      <c r="J28" s="203" t="s">
        <v>303</v>
      </c>
      <c r="K28" s="203" t="s">
        <v>298</v>
      </c>
      <c r="L28" s="203" t="s">
        <v>115</v>
      </c>
      <c r="M28" s="203"/>
      <c r="N28" s="203"/>
      <c r="O28" s="203"/>
      <c r="P28" s="203" t="s">
        <v>179</v>
      </c>
      <c r="Q28" s="203" t="s">
        <v>114</v>
      </c>
      <c r="R28" s="203" t="s">
        <v>132</v>
      </c>
      <c r="S28" s="203" t="s">
        <v>116</v>
      </c>
      <c r="T28" s="222" t="s">
        <v>925</v>
      </c>
      <c r="U28" s="222"/>
      <c r="V28" s="222"/>
      <c r="W28" s="222"/>
      <c r="X28" s="222"/>
      <c r="Y28" s="222"/>
      <c r="Z28" s="222"/>
    </row>
    <row r="29" customFormat="false" ht="13.8" hidden="false" customHeight="false" outlineLevel="0" collapsed="false">
      <c r="A29" s="95" t="s">
        <v>263</v>
      </c>
      <c r="B29" s="95"/>
      <c r="C29" s="95" t="s">
        <v>898</v>
      </c>
      <c r="G29" s="95" t="s">
        <v>179</v>
      </c>
      <c r="H29" s="95" t="s">
        <v>327</v>
      </c>
      <c r="I29" s="95" t="s">
        <v>179</v>
      </c>
      <c r="J29" s="95" t="s">
        <v>203</v>
      </c>
      <c r="K29" s="95" t="s">
        <v>300</v>
      </c>
      <c r="L29" s="95" t="s">
        <v>115</v>
      </c>
      <c r="M29" s="95"/>
      <c r="N29" s="95"/>
      <c r="O29" s="95"/>
      <c r="P29" s="95" t="s">
        <v>179</v>
      </c>
      <c r="Q29" s="95" t="s">
        <v>168</v>
      </c>
      <c r="R29" s="95" t="s">
        <v>125</v>
      </c>
      <c r="S29" s="95" t="s">
        <v>116</v>
      </c>
      <c r="T29" s="99"/>
      <c r="U29" s="99"/>
      <c r="V29" s="99"/>
      <c r="W29" s="99"/>
      <c r="X29" s="99"/>
      <c r="Y29" s="99"/>
      <c r="Z29" s="99"/>
    </row>
    <row r="30" customFormat="false" ht="15.75" hidden="false" customHeight="true" outlineLevel="0" collapsed="false">
      <c r="A30" s="203" t="s">
        <v>926</v>
      </c>
      <c r="B30" s="212" t="s">
        <v>927</v>
      </c>
      <c r="C30" s="215" t="s">
        <v>928</v>
      </c>
      <c r="D30" s="213" t="s">
        <v>929</v>
      </c>
      <c r="E30" s="213"/>
      <c r="F30" s="203" t="s">
        <v>930</v>
      </c>
      <c r="G30" s="203"/>
      <c r="H30" s="203"/>
      <c r="I30" s="203"/>
      <c r="J30" s="203"/>
      <c r="K30" s="203"/>
      <c r="L30" s="203"/>
      <c r="M30" s="203"/>
      <c r="N30" s="203"/>
      <c r="O30" s="203"/>
      <c r="P30" s="203"/>
      <c r="Q30" s="203"/>
      <c r="R30" s="203"/>
      <c r="S30" s="203"/>
      <c r="T30" s="222" t="s">
        <v>931</v>
      </c>
      <c r="U30" s="222"/>
      <c r="V30" s="222"/>
      <c r="W30" s="222"/>
      <c r="X30" s="222"/>
      <c r="Y30" s="222"/>
      <c r="Z30" s="222"/>
    </row>
    <row r="31" customFormat="false" ht="13.8" hidden="false" customHeight="false" outlineLevel="0" collapsed="false">
      <c r="A31" s="95"/>
      <c r="B31" s="225"/>
      <c r="C31" s="225"/>
      <c r="D31" s="225"/>
      <c r="E31" s="225"/>
      <c r="F31" s="225"/>
      <c r="G31" s="95"/>
      <c r="H31" s="95"/>
      <c r="I31" s="95"/>
      <c r="J31" s="95"/>
      <c r="K31" s="95"/>
      <c r="L31" s="95"/>
      <c r="M31" s="95"/>
      <c r="N31" s="95"/>
      <c r="O31" s="95"/>
      <c r="P31" s="95"/>
      <c r="Q31" s="95"/>
      <c r="R31" s="95"/>
      <c r="S31" s="95"/>
      <c r="T31" s="226"/>
      <c r="U31" s="226"/>
      <c r="V31" s="226"/>
      <c r="W31" s="226"/>
      <c r="X31" s="226"/>
      <c r="Y31" s="226"/>
      <c r="Z31" s="226"/>
    </row>
    <row r="32" customFormat="false" ht="15.75" hidden="false" customHeight="true" outlineLevel="0" collapsed="false">
      <c r="A32" s="203" t="s">
        <v>932</v>
      </c>
      <c r="B32" s="227"/>
      <c r="C32" s="212" t="s">
        <v>933</v>
      </c>
      <c r="D32" s="227"/>
      <c r="E32" s="227"/>
      <c r="F32" s="227"/>
      <c r="G32" s="203"/>
      <c r="H32" s="203"/>
      <c r="I32" s="203"/>
      <c r="J32" s="203"/>
      <c r="K32" s="203"/>
      <c r="L32" s="203"/>
      <c r="M32" s="203"/>
      <c r="N32" s="203"/>
      <c r="O32" s="203"/>
      <c r="P32" s="203"/>
      <c r="Q32" s="203"/>
      <c r="R32" s="203"/>
      <c r="S32" s="203"/>
      <c r="T32" s="228" t="s">
        <v>934</v>
      </c>
      <c r="U32" s="228"/>
      <c r="V32" s="228"/>
      <c r="W32" s="228"/>
      <c r="X32" s="228"/>
      <c r="Y32" s="228"/>
      <c r="Z32" s="228"/>
    </row>
    <row r="33" customFormat="false" ht="13.8" hidden="false" customHeight="false" outlineLevel="0" collapsed="false">
      <c r="A33" s="95" t="s">
        <v>935</v>
      </c>
      <c r="B33" s="95"/>
      <c r="C33" s="95" t="s">
        <v>936</v>
      </c>
      <c r="D33" s="95"/>
      <c r="E33" s="95"/>
      <c r="F33" s="95"/>
      <c r="G33" s="95"/>
      <c r="H33" s="95"/>
      <c r="I33" s="95"/>
      <c r="J33" s="95"/>
      <c r="K33" s="95"/>
      <c r="L33" s="95"/>
      <c r="M33" s="95"/>
      <c r="N33" s="95"/>
      <c r="O33" s="95"/>
      <c r="P33" s="95"/>
      <c r="Q33" s="95"/>
      <c r="R33" s="95"/>
      <c r="S33" s="95"/>
      <c r="T33" s="99"/>
      <c r="U33" s="99"/>
      <c r="V33" s="99"/>
      <c r="W33" s="99"/>
      <c r="X33" s="99"/>
      <c r="Y33" s="99"/>
      <c r="Z33" s="99"/>
    </row>
  </sheetData>
  <mergeCells count="33">
    <mergeCell ref="T2:U2"/>
    <mergeCell ref="W2:Z2"/>
    <mergeCell ref="T3:Z3"/>
    <mergeCell ref="T4:Z4"/>
    <mergeCell ref="T5:Z5"/>
    <mergeCell ref="T6:Z6"/>
    <mergeCell ref="T7:Z7"/>
    <mergeCell ref="T8:Z8"/>
    <mergeCell ref="T9:Z9"/>
    <mergeCell ref="T10:Z10"/>
    <mergeCell ref="T11:Z11"/>
    <mergeCell ref="T12:Z12"/>
    <mergeCell ref="T13:Z13"/>
    <mergeCell ref="T14:Z14"/>
    <mergeCell ref="T15:X15"/>
    <mergeCell ref="T16:X16"/>
    <mergeCell ref="T17:X17"/>
    <mergeCell ref="T18:X18"/>
    <mergeCell ref="T19:X19"/>
    <mergeCell ref="T20:X20"/>
    <mergeCell ref="T21:X21"/>
    <mergeCell ref="T22:X22"/>
    <mergeCell ref="T23:Z23"/>
    <mergeCell ref="T24:Z24"/>
    <mergeCell ref="T25:Z25"/>
    <mergeCell ref="T26:Z26"/>
    <mergeCell ref="T27:Z27"/>
    <mergeCell ref="T28:Z28"/>
    <mergeCell ref="T29:Z29"/>
    <mergeCell ref="T30:Z30"/>
    <mergeCell ref="T31:Z31"/>
    <mergeCell ref="T32:Z32"/>
    <mergeCell ref="T33:Z33"/>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14.4609375" defaultRowHeight="12.8" zeroHeight="false" outlineLevelRow="0" outlineLevelCol="0"/>
  <cols>
    <col collapsed="false" customWidth="true" hidden="false" outlineLevel="0" max="1" min="1" style="0" width="33.43"/>
    <col collapsed="false" customWidth="true" hidden="false" outlineLevel="0" max="2" min="2" style="0" width="21.57"/>
    <col collapsed="false" customWidth="true" hidden="false" outlineLevel="0" max="3" min="3" style="0" width="50.71"/>
    <col collapsed="false" customWidth="true" hidden="false" outlineLevel="0" max="4" min="4" style="0" width="17.71"/>
    <col collapsed="false" customWidth="true" hidden="false" outlineLevel="0" max="5" min="5" style="0" width="20.14"/>
    <col collapsed="false" customWidth="true" hidden="false" outlineLevel="0" max="8" min="8" style="0" width="15.57"/>
    <col collapsed="false" customWidth="true" hidden="false" outlineLevel="0" max="9" min="9" style="0" width="17.43"/>
    <col collapsed="false" customWidth="true" hidden="false" outlineLevel="0" max="10" min="10" style="0" width="17.71"/>
    <col collapsed="false" customWidth="true" hidden="false" outlineLevel="0" max="12" min="12" style="0" width="15.88"/>
    <col collapsed="false" customWidth="true" hidden="false" outlineLevel="0" max="13" min="13" style="0" width="15.42"/>
    <col collapsed="false" customWidth="true" hidden="false" outlineLevel="0" max="14" min="14" style="0" width="17.29"/>
    <col collapsed="false" customWidth="true" hidden="false" outlineLevel="0" max="16" min="15" style="0" width="15.14"/>
    <col collapsed="false" customWidth="true" hidden="false" outlineLevel="0" max="17" min="17" style="0" width="15.42"/>
  </cols>
  <sheetData>
    <row r="1" customFormat="false" ht="13.8" hidden="false" customHeight="false" outlineLevel="0" collapsed="false">
      <c r="A1" s="229" t="s">
        <v>937</v>
      </c>
      <c r="B1" s="230"/>
      <c r="C1" s="231"/>
      <c r="D1" s="230"/>
      <c r="E1" s="230"/>
      <c r="F1" s="230"/>
      <c r="G1" s="230"/>
      <c r="H1" s="232"/>
      <c r="I1" s="232"/>
      <c r="J1" s="232"/>
      <c r="K1" s="232"/>
      <c r="L1" s="232"/>
      <c r="M1" s="232"/>
      <c r="N1" s="232"/>
      <c r="O1" s="232"/>
      <c r="P1" s="232"/>
      <c r="Q1" s="232"/>
      <c r="R1" s="232"/>
      <c r="S1" s="232"/>
      <c r="T1" s="232"/>
      <c r="U1" s="232"/>
      <c r="V1" s="232"/>
      <c r="W1" s="232"/>
      <c r="X1" s="232"/>
      <c r="Y1" s="232"/>
    </row>
    <row r="2" customFormat="false" ht="13.8" hidden="false" customHeight="false" outlineLevel="0" collapsed="false">
      <c r="A2" s="86" t="s">
        <v>100</v>
      </c>
      <c r="B2" s="86" t="s">
        <v>11</v>
      </c>
      <c r="C2" s="158" t="s">
        <v>14</v>
      </c>
      <c r="D2" s="86" t="s">
        <v>101</v>
      </c>
      <c r="E2" s="86" t="s">
        <v>102</v>
      </c>
      <c r="F2" s="82" t="s">
        <v>103</v>
      </c>
      <c r="G2" s="86" t="s">
        <v>104</v>
      </c>
      <c r="H2" s="87" t="s">
        <v>24</v>
      </c>
      <c r="I2" s="87" t="s">
        <v>30</v>
      </c>
      <c r="J2" s="87" t="s">
        <v>33</v>
      </c>
      <c r="K2" s="87" t="s">
        <v>36</v>
      </c>
      <c r="L2" s="87" t="s">
        <v>39</v>
      </c>
      <c r="M2" s="123" t="s">
        <v>105</v>
      </c>
      <c r="N2" s="124" t="s">
        <v>106</v>
      </c>
      <c r="O2" s="233" t="s">
        <v>55</v>
      </c>
      <c r="P2" s="86" t="s">
        <v>42</v>
      </c>
      <c r="Q2" s="86" t="s">
        <v>45</v>
      </c>
      <c r="R2" s="86" t="s">
        <v>49</v>
      </c>
      <c r="S2" s="87" t="s">
        <v>107</v>
      </c>
      <c r="T2" s="87" t="s">
        <v>108</v>
      </c>
      <c r="U2" s="87"/>
      <c r="V2" s="87"/>
      <c r="W2" s="87"/>
      <c r="X2" s="87"/>
      <c r="Y2" s="87"/>
      <c r="Z2" s="87"/>
      <c r="AA2" s="87"/>
      <c r="AB2" s="87"/>
    </row>
    <row r="3" customFormat="false" ht="26.5" hidden="false" customHeight="false" outlineLevel="0" collapsed="false">
      <c r="A3" s="126" t="s">
        <v>109</v>
      </c>
      <c r="B3" s="127" t="s">
        <v>283</v>
      </c>
      <c r="C3" s="127" t="s">
        <v>938</v>
      </c>
      <c r="D3" s="149" t="s">
        <v>939</v>
      </c>
      <c r="F3" s="127" t="s">
        <v>290</v>
      </c>
      <c r="G3" s="127" t="s">
        <v>285</v>
      </c>
      <c r="H3" s="127" t="s">
        <v>284</v>
      </c>
      <c r="I3" s="127" t="s">
        <v>285</v>
      </c>
      <c r="J3" s="127" t="s">
        <v>114</v>
      </c>
      <c r="K3" s="127" t="s">
        <v>298</v>
      </c>
      <c r="L3" s="127" t="s">
        <v>115</v>
      </c>
      <c r="M3" s="127"/>
      <c r="N3" s="127"/>
      <c r="O3" s="127"/>
      <c r="P3" s="127" t="s">
        <v>285</v>
      </c>
      <c r="Q3" s="127" t="s">
        <v>114</v>
      </c>
      <c r="R3" s="127" t="s">
        <v>125</v>
      </c>
      <c r="S3" s="127" t="s">
        <v>116</v>
      </c>
      <c r="T3" s="136" t="s">
        <v>405</v>
      </c>
      <c r="U3" s="136"/>
      <c r="V3" s="136"/>
      <c r="W3" s="136"/>
      <c r="X3" s="136"/>
      <c r="Y3" s="136"/>
      <c r="Z3" s="136"/>
      <c r="AA3" s="136"/>
      <c r="AB3" s="136"/>
    </row>
    <row r="4" customFormat="false" ht="26.5" hidden="false" customHeight="false" outlineLevel="0" collapsed="false">
      <c r="A4" s="97" t="s">
        <v>118</v>
      </c>
      <c r="B4" s="95" t="s">
        <v>940</v>
      </c>
      <c r="C4" s="95" t="s">
        <v>941</v>
      </c>
      <c r="D4" s="107" t="s">
        <v>942</v>
      </c>
      <c r="F4" s="95" t="s">
        <v>943</v>
      </c>
      <c r="G4" s="95" t="s">
        <v>285</v>
      </c>
      <c r="H4" s="95" t="s">
        <v>284</v>
      </c>
      <c r="I4" s="95" t="s">
        <v>285</v>
      </c>
      <c r="J4" s="95" t="s">
        <v>114</v>
      </c>
      <c r="K4" s="95" t="s">
        <v>300</v>
      </c>
      <c r="L4" s="95" t="s">
        <v>115</v>
      </c>
      <c r="M4" s="95"/>
      <c r="N4" s="95"/>
      <c r="O4" s="95"/>
      <c r="P4" s="95" t="s">
        <v>155</v>
      </c>
      <c r="Q4" s="95" t="s">
        <v>114</v>
      </c>
      <c r="R4" s="95" t="s">
        <v>125</v>
      </c>
      <c r="S4" s="95" t="s">
        <v>116</v>
      </c>
      <c r="T4" s="99" t="s">
        <v>405</v>
      </c>
      <c r="U4" s="99"/>
      <c r="V4" s="99"/>
      <c r="W4" s="99"/>
      <c r="X4" s="99"/>
      <c r="Y4" s="99"/>
      <c r="Z4" s="99"/>
      <c r="AA4" s="99"/>
      <c r="AB4" s="99"/>
    </row>
    <row r="5" customFormat="false" ht="13.8" hidden="false" customHeight="false" outlineLevel="0" collapsed="false">
      <c r="A5" s="126" t="s">
        <v>410</v>
      </c>
      <c r="B5" s="127" t="s">
        <v>944</v>
      </c>
      <c r="C5" s="127" t="s">
        <v>945</v>
      </c>
      <c r="D5" s="127" t="n">
        <f aca="false">27-9</f>
        <v>18</v>
      </c>
      <c r="F5" s="127" t="s">
        <v>946</v>
      </c>
      <c r="G5" s="127" t="s">
        <v>125</v>
      </c>
      <c r="H5" s="127" t="s">
        <v>284</v>
      </c>
      <c r="I5" s="127" t="s">
        <v>148</v>
      </c>
      <c r="J5" s="127" t="s">
        <v>142</v>
      </c>
      <c r="K5" s="127" t="s">
        <v>283</v>
      </c>
      <c r="L5" s="127" t="s">
        <v>115</v>
      </c>
      <c r="M5" s="127"/>
      <c r="N5" s="127"/>
      <c r="O5" s="127"/>
      <c r="P5" s="127" t="s">
        <v>125</v>
      </c>
      <c r="Q5" s="127" t="s">
        <v>303</v>
      </c>
      <c r="R5" s="127" t="s">
        <v>125</v>
      </c>
      <c r="S5" s="127" t="s">
        <v>116</v>
      </c>
      <c r="T5" s="136"/>
      <c r="U5" s="136"/>
      <c r="V5" s="136"/>
      <c r="W5" s="136"/>
      <c r="X5" s="136"/>
      <c r="Y5" s="136"/>
      <c r="Z5" s="136"/>
      <c r="AA5" s="136"/>
      <c r="AB5" s="136"/>
    </row>
    <row r="6" customFormat="false" ht="13.8" hidden="false" customHeight="false" outlineLevel="0" collapsed="false">
      <c r="A6" s="97" t="s">
        <v>416</v>
      </c>
      <c r="B6" s="95" t="s">
        <v>132</v>
      </c>
      <c r="C6" s="95" t="s">
        <v>947</v>
      </c>
      <c r="D6" s="95" t="s">
        <v>148</v>
      </c>
      <c r="E6" s="95" t="n">
        <f aca="false">33-19</f>
        <v>14</v>
      </c>
      <c r="F6" s="95" t="s">
        <v>202</v>
      </c>
      <c r="G6" s="95" t="s">
        <v>125</v>
      </c>
      <c r="H6" s="95" t="s">
        <v>284</v>
      </c>
      <c r="I6" s="95" t="s">
        <v>179</v>
      </c>
      <c r="J6" s="95" t="s">
        <v>135</v>
      </c>
      <c r="K6" s="95" t="s">
        <v>298</v>
      </c>
      <c r="L6" s="95" t="s">
        <v>115</v>
      </c>
      <c r="M6" s="95"/>
      <c r="N6" s="95"/>
      <c r="O6" s="95"/>
      <c r="P6" s="95" t="s">
        <v>155</v>
      </c>
      <c r="Q6" s="95" t="s">
        <v>114</v>
      </c>
      <c r="R6" s="95" t="s">
        <v>125</v>
      </c>
      <c r="S6" s="95" t="s">
        <v>116</v>
      </c>
      <c r="T6" s="99" t="s">
        <v>727</v>
      </c>
      <c r="U6" s="99"/>
      <c r="V6" s="99"/>
      <c r="W6" s="99"/>
      <c r="X6" s="99"/>
      <c r="Y6" s="99"/>
      <c r="Z6" s="99"/>
      <c r="AA6" s="99"/>
      <c r="AB6" s="99"/>
    </row>
    <row r="7" customFormat="false" ht="13.8" hidden="false" customHeight="false" outlineLevel="0" collapsed="false">
      <c r="A7" s="126" t="s">
        <v>301</v>
      </c>
      <c r="B7" s="127" t="s">
        <v>132</v>
      </c>
      <c r="C7" s="127" t="s">
        <v>329</v>
      </c>
      <c r="D7" s="127" t="s">
        <v>179</v>
      </c>
      <c r="E7" s="127" t="s">
        <v>195</v>
      </c>
      <c r="F7" s="127" t="s">
        <v>163</v>
      </c>
      <c r="G7" s="127" t="s">
        <v>148</v>
      </c>
      <c r="H7" s="127" t="s">
        <v>284</v>
      </c>
      <c r="I7" s="127" t="s">
        <v>132</v>
      </c>
      <c r="J7" s="127" t="s">
        <v>222</v>
      </c>
      <c r="K7" s="127" t="s">
        <v>300</v>
      </c>
      <c r="L7" s="127" t="s">
        <v>115</v>
      </c>
      <c r="M7" s="127"/>
      <c r="N7" s="127"/>
      <c r="O7" s="127"/>
      <c r="P7" s="127" t="s">
        <v>179</v>
      </c>
      <c r="Q7" s="127" t="s">
        <v>222</v>
      </c>
      <c r="R7" s="127" t="s">
        <v>125</v>
      </c>
      <c r="S7" s="127" t="s">
        <v>116</v>
      </c>
      <c r="T7" s="136"/>
      <c r="U7" s="136"/>
      <c r="V7" s="136"/>
      <c r="W7" s="136"/>
      <c r="X7" s="136"/>
      <c r="Y7" s="136"/>
      <c r="Z7" s="136"/>
      <c r="AA7" s="136"/>
      <c r="AB7" s="136"/>
    </row>
    <row r="8" customFormat="false" ht="13.8" hidden="false" customHeight="false" outlineLevel="0" collapsed="false">
      <c r="A8" s="97" t="s">
        <v>429</v>
      </c>
      <c r="B8" s="95" t="s">
        <v>285</v>
      </c>
      <c r="C8" s="95" t="s">
        <v>564</v>
      </c>
      <c r="D8" s="95" t="n">
        <f aca="false">E8/3*2</f>
        <v>10</v>
      </c>
      <c r="E8" s="95" t="n">
        <f aca="false">22-7</f>
        <v>15</v>
      </c>
      <c r="F8" s="95" t="s">
        <v>113</v>
      </c>
      <c r="G8" s="95" t="s">
        <v>125</v>
      </c>
      <c r="H8" s="95" t="s">
        <v>327</v>
      </c>
      <c r="I8" s="95" t="s">
        <v>125</v>
      </c>
      <c r="J8" s="95" t="s">
        <v>158</v>
      </c>
      <c r="K8" s="95" t="s">
        <v>298</v>
      </c>
      <c r="L8" s="95" t="s">
        <v>115</v>
      </c>
      <c r="M8" s="95"/>
      <c r="N8" s="95"/>
      <c r="O8" s="95"/>
      <c r="P8" s="95" t="s">
        <v>179</v>
      </c>
      <c r="Q8" s="95" t="s">
        <v>153</v>
      </c>
      <c r="R8" s="95" t="s">
        <v>114</v>
      </c>
      <c r="S8" s="95" t="s">
        <v>116</v>
      </c>
      <c r="T8" s="99"/>
      <c r="U8" s="99"/>
      <c r="V8" s="99"/>
      <c r="W8" s="99"/>
      <c r="X8" s="99"/>
      <c r="Y8" s="99"/>
      <c r="Z8" s="99"/>
      <c r="AA8" s="99"/>
      <c r="AB8" s="99"/>
    </row>
    <row r="9" customFormat="false" ht="13.8" hidden="false" customHeight="false" outlineLevel="0" collapsed="false">
      <c r="A9" s="126" t="s">
        <v>948</v>
      </c>
      <c r="B9" s="127"/>
      <c r="C9" s="127" t="s">
        <v>564</v>
      </c>
      <c r="D9" s="127"/>
      <c r="E9" s="127"/>
      <c r="F9" s="127"/>
      <c r="G9" s="127" t="s">
        <v>285</v>
      </c>
      <c r="H9" s="127" t="s">
        <v>203</v>
      </c>
      <c r="I9" s="127" t="s">
        <v>155</v>
      </c>
      <c r="J9" s="127" t="s">
        <v>153</v>
      </c>
      <c r="K9" s="127" t="s">
        <v>300</v>
      </c>
      <c r="L9" s="127" t="s">
        <v>115</v>
      </c>
      <c r="M9" s="127"/>
      <c r="N9" s="127"/>
      <c r="O9" s="127"/>
      <c r="P9" s="127" t="s">
        <v>125</v>
      </c>
      <c r="Q9" s="127" t="s">
        <v>153</v>
      </c>
      <c r="R9" s="127" t="s">
        <v>285</v>
      </c>
      <c r="S9" s="127" t="s">
        <v>116</v>
      </c>
      <c r="T9" s="136"/>
      <c r="U9" s="136"/>
      <c r="V9" s="136"/>
      <c r="W9" s="136"/>
      <c r="X9" s="136"/>
      <c r="Y9" s="136"/>
      <c r="Z9" s="136"/>
      <c r="AA9" s="136"/>
      <c r="AB9" s="136"/>
    </row>
    <row r="10" customFormat="false" ht="13.8" hidden="false" customHeight="false" outlineLevel="0" collapsed="false">
      <c r="A10" s="97" t="s">
        <v>154</v>
      </c>
      <c r="B10" s="95" t="s">
        <v>285</v>
      </c>
      <c r="C10" s="95" t="s">
        <v>880</v>
      </c>
      <c r="D10" s="95" t="s">
        <v>132</v>
      </c>
      <c r="E10" s="95" t="n">
        <f aca="false">19-8</f>
        <v>11</v>
      </c>
      <c r="F10" s="95" t="s">
        <v>568</v>
      </c>
      <c r="G10" s="95" t="s">
        <v>148</v>
      </c>
      <c r="H10" s="95" t="s">
        <v>313</v>
      </c>
      <c r="I10" s="95" t="s">
        <v>132</v>
      </c>
      <c r="J10" s="95" t="s">
        <v>135</v>
      </c>
      <c r="K10" s="95" t="s">
        <v>300</v>
      </c>
      <c r="L10" s="95" t="s">
        <v>115</v>
      </c>
      <c r="M10" s="95"/>
      <c r="N10" s="95"/>
      <c r="O10" s="95"/>
      <c r="P10" s="95" t="s">
        <v>179</v>
      </c>
      <c r="Q10" s="95" t="s">
        <v>142</v>
      </c>
      <c r="R10" s="95" t="s">
        <v>125</v>
      </c>
      <c r="S10" s="95" t="s">
        <v>116</v>
      </c>
      <c r="T10" s="99"/>
      <c r="U10" s="99"/>
      <c r="V10" s="99"/>
      <c r="W10" s="99"/>
      <c r="X10" s="99"/>
      <c r="Y10" s="99"/>
      <c r="Z10" s="99"/>
      <c r="AA10" s="99"/>
      <c r="AB10" s="99"/>
    </row>
    <row r="11" customFormat="false" ht="13.8" hidden="false" customHeight="false" outlineLevel="0" collapsed="false">
      <c r="A11" s="126" t="s">
        <v>787</v>
      </c>
      <c r="B11" s="127" t="s">
        <v>201</v>
      </c>
      <c r="C11" s="127" t="s">
        <v>949</v>
      </c>
      <c r="D11" s="127" t="s">
        <v>139</v>
      </c>
      <c r="E11" s="127" t="n">
        <f aca="false">44-18</f>
        <v>26</v>
      </c>
      <c r="F11" s="127" t="s">
        <v>877</v>
      </c>
      <c r="G11" s="127" t="s">
        <v>148</v>
      </c>
      <c r="H11" s="127" t="s">
        <v>284</v>
      </c>
      <c r="I11" s="127" t="s">
        <v>950</v>
      </c>
      <c r="J11" s="127" t="s">
        <v>308</v>
      </c>
      <c r="K11" s="127" t="s">
        <v>300</v>
      </c>
      <c r="L11" s="127" t="s">
        <v>115</v>
      </c>
      <c r="M11" s="127"/>
      <c r="N11" s="127"/>
      <c r="O11" s="127"/>
      <c r="P11" s="127" t="s">
        <v>179</v>
      </c>
      <c r="Q11" s="127" t="s">
        <v>203</v>
      </c>
      <c r="R11" s="127" t="s">
        <v>114</v>
      </c>
      <c r="S11" s="127" t="s">
        <v>116</v>
      </c>
      <c r="T11" s="136" t="s">
        <v>626</v>
      </c>
      <c r="U11" s="136"/>
      <c r="V11" s="136"/>
      <c r="W11" s="136"/>
      <c r="X11" s="136"/>
      <c r="Y11" s="136"/>
      <c r="Z11" s="136"/>
      <c r="AA11" s="136"/>
      <c r="AB11" s="136"/>
    </row>
    <row r="12" customFormat="false" ht="13.8" hidden="false" customHeight="false" outlineLevel="0" collapsed="false">
      <c r="A12" s="97" t="s">
        <v>951</v>
      </c>
      <c r="B12" s="95" t="s">
        <v>201</v>
      </c>
      <c r="C12" s="95" t="s">
        <v>949</v>
      </c>
      <c r="D12" s="95" t="s">
        <v>343</v>
      </c>
      <c r="E12" s="95" t="n">
        <f aca="false">50-18</f>
        <v>32</v>
      </c>
      <c r="F12" s="95" t="s">
        <v>303</v>
      </c>
      <c r="G12" s="95" t="s">
        <v>450</v>
      </c>
      <c r="H12" s="95" t="s">
        <v>284</v>
      </c>
      <c r="I12" s="95" t="s">
        <v>950</v>
      </c>
      <c r="J12" s="95" t="s">
        <v>308</v>
      </c>
      <c r="K12" s="95" t="s">
        <v>300</v>
      </c>
      <c r="L12" s="95" t="s">
        <v>115</v>
      </c>
      <c r="M12" s="95"/>
      <c r="N12" s="95"/>
      <c r="O12" s="95"/>
      <c r="P12" s="95" t="s">
        <v>146</v>
      </c>
      <c r="Q12" s="95" t="s">
        <v>203</v>
      </c>
      <c r="R12" s="95" t="s">
        <v>114</v>
      </c>
      <c r="S12" s="95" t="s">
        <v>116</v>
      </c>
      <c r="T12" s="99" t="s">
        <v>626</v>
      </c>
      <c r="U12" s="99"/>
      <c r="V12" s="99"/>
      <c r="W12" s="99"/>
      <c r="X12" s="99"/>
      <c r="Y12" s="99"/>
      <c r="Z12" s="99"/>
      <c r="AA12" s="99"/>
      <c r="AB12" s="99"/>
    </row>
    <row r="13" customFormat="false" ht="13.8" hidden="false" customHeight="false" outlineLevel="0" collapsed="false">
      <c r="A13" s="126" t="s">
        <v>790</v>
      </c>
      <c r="B13" s="127" t="s">
        <v>568</v>
      </c>
      <c r="C13" s="127" t="s">
        <v>952</v>
      </c>
      <c r="D13" s="127" t="n">
        <f aca="false">E13/3*2</f>
        <v>18</v>
      </c>
      <c r="E13" s="127" t="n">
        <f aca="false">55-28</f>
        <v>27</v>
      </c>
      <c r="F13" s="127" t="s">
        <v>414</v>
      </c>
      <c r="G13" s="127" t="s">
        <v>146</v>
      </c>
      <c r="H13" s="127" t="s">
        <v>327</v>
      </c>
      <c r="I13" s="127" t="s">
        <v>953</v>
      </c>
      <c r="J13" s="127" t="s">
        <v>954</v>
      </c>
      <c r="K13" s="127" t="s">
        <v>298</v>
      </c>
      <c r="L13" s="127" t="s">
        <v>115</v>
      </c>
      <c r="M13" s="127"/>
      <c r="N13" s="127"/>
      <c r="O13" s="127"/>
      <c r="P13" s="127" t="s">
        <v>146</v>
      </c>
      <c r="Q13" s="127" t="s">
        <v>203</v>
      </c>
      <c r="R13" s="127" t="s">
        <v>114</v>
      </c>
      <c r="S13" s="127" t="s">
        <v>116</v>
      </c>
      <c r="T13" s="136" t="s">
        <v>626</v>
      </c>
      <c r="U13" s="136"/>
      <c r="V13" s="136"/>
      <c r="W13" s="136"/>
      <c r="X13" s="136"/>
      <c r="Y13" s="136"/>
      <c r="Z13" s="136"/>
      <c r="AA13" s="136"/>
      <c r="AB13" s="136"/>
    </row>
    <row r="14" customFormat="false" ht="13.8" hidden="false" customHeight="false" outlineLevel="0" collapsed="false">
      <c r="A14" s="97" t="s">
        <v>955</v>
      </c>
      <c r="B14" s="95" t="s">
        <v>568</v>
      </c>
      <c r="C14" s="95" t="s">
        <v>952</v>
      </c>
      <c r="D14" s="95" t="s">
        <v>163</v>
      </c>
      <c r="E14" s="95" t="n">
        <f aca="false">63-28</f>
        <v>35</v>
      </c>
      <c r="F14" s="95" t="s">
        <v>509</v>
      </c>
      <c r="G14" s="95" t="s">
        <v>450</v>
      </c>
      <c r="H14" s="95" t="s">
        <v>327</v>
      </c>
      <c r="I14" s="95" t="s">
        <v>953</v>
      </c>
      <c r="J14" s="95" t="s">
        <v>954</v>
      </c>
      <c r="K14" s="95" t="s">
        <v>298</v>
      </c>
      <c r="L14" s="95" t="s">
        <v>115</v>
      </c>
      <c r="M14" s="95"/>
      <c r="N14" s="95"/>
      <c r="O14" s="95"/>
      <c r="P14" s="95" t="s">
        <v>146</v>
      </c>
      <c r="Q14" s="95" t="s">
        <v>203</v>
      </c>
      <c r="R14" s="95" t="s">
        <v>114</v>
      </c>
      <c r="S14" s="95" t="s">
        <v>116</v>
      </c>
      <c r="T14" s="99" t="s">
        <v>626</v>
      </c>
      <c r="U14" s="99"/>
      <c r="V14" s="99"/>
      <c r="W14" s="99"/>
      <c r="X14" s="99"/>
      <c r="Y14" s="99"/>
      <c r="Z14" s="99"/>
      <c r="AA14" s="99"/>
      <c r="AB14" s="99"/>
    </row>
    <row r="15" customFormat="false" ht="13.8" hidden="false" customHeight="false" outlineLevel="0" collapsed="false">
      <c r="A15" s="126" t="s">
        <v>956</v>
      </c>
      <c r="B15" s="127" t="s">
        <v>125</v>
      </c>
      <c r="C15" s="127" t="s">
        <v>957</v>
      </c>
      <c r="D15" s="127" t="s">
        <v>343</v>
      </c>
      <c r="E15" s="127" t="n">
        <f aca="false">43-11</f>
        <v>32</v>
      </c>
      <c r="F15" s="127" t="s">
        <v>127</v>
      </c>
      <c r="G15" s="127" t="s">
        <v>148</v>
      </c>
      <c r="H15" s="127" t="s">
        <v>149</v>
      </c>
      <c r="I15" s="127" t="s">
        <v>958</v>
      </c>
      <c r="J15" s="127" t="s">
        <v>177</v>
      </c>
      <c r="K15" s="127" t="s">
        <v>298</v>
      </c>
      <c r="L15" s="127" t="s">
        <v>115</v>
      </c>
      <c r="M15" s="127"/>
      <c r="N15" s="127"/>
      <c r="O15" s="127"/>
      <c r="P15" s="127" t="s">
        <v>132</v>
      </c>
      <c r="Q15" s="127" t="s">
        <v>168</v>
      </c>
      <c r="R15" s="127" t="s">
        <v>125</v>
      </c>
      <c r="S15" s="127" t="s">
        <v>116</v>
      </c>
      <c r="T15" s="136" t="s">
        <v>626</v>
      </c>
      <c r="U15" s="136"/>
      <c r="V15" s="136"/>
      <c r="W15" s="136"/>
      <c r="X15" s="136"/>
      <c r="Y15" s="136"/>
      <c r="Z15" s="136"/>
      <c r="AA15" s="136"/>
      <c r="AB15" s="136"/>
    </row>
    <row r="16" customFormat="false" ht="13.8" hidden="false" customHeight="false" outlineLevel="0" collapsed="false">
      <c r="A16" s="94" t="s">
        <v>959</v>
      </c>
      <c r="B16" s="95" t="s">
        <v>125</v>
      </c>
      <c r="C16" s="95" t="s">
        <v>957</v>
      </c>
      <c r="D16" s="95" t="s">
        <v>163</v>
      </c>
      <c r="E16" s="95" t="n">
        <f aca="false">46-11</f>
        <v>35</v>
      </c>
      <c r="F16" s="95" t="s">
        <v>164</v>
      </c>
      <c r="G16" s="95" t="s">
        <v>160</v>
      </c>
      <c r="H16" s="95" t="s">
        <v>149</v>
      </c>
      <c r="I16" s="95" t="s">
        <v>958</v>
      </c>
      <c r="J16" s="95" t="s">
        <v>177</v>
      </c>
      <c r="K16" s="95" t="s">
        <v>298</v>
      </c>
      <c r="L16" s="95" t="s">
        <v>115</v>
      </c>
      <c r="M16" s="95"/>
      <c r="N16" s="95"/>
      <c r="O16" s="95"/>
      <c r="P16" s="95" t="s">
        <v>179</v>
      </c>
      <c r="Q16" s="95" t="s">
        <v>203</v>
      </c>
      <c r="R16" s="95" t="s">
        <v>125</v>
      </c>
      <c r="S16" s="95" t="s">
        <v>116</v>
      </c>
      <c r="T16" s="99" t="s">
        <v>626</v>
      </c>
      <c r="U16" s="99"/>
      <c r="V16" s="99"/>
      <c r="W16" s="99"/>
      <c r="X16" s="99"/>
      <c r="Y16" s="99"/>
      <c r="Z16" s="99"/>
      <c r="AA16" s="99"/>
      <c r="AB16" s="99"/>
    </row>
    <row r="17" customFormat="false" ht="15.75" hidden="false" customHeight="true" outlineLevel="0" collapsed="false">
      <c r="A17" s="97" t="s">
        <v>960</v>
      </c>
      <c r="B17" s="97" t="n">
        <v>5</v>
      </c>
      <c r="C17" s="113" t="s">
        <v>961</v>
      </c>
      <c r="D17" s="95" t="s">
        <v>132</v>
      </c>
      <c r="E17" s="97" t="n">
        <f aca="false">26-15</f>
        <v>11</v>
      </c>
      <c r="F17" s="97" t="n">
        <v>26</v>
      </c>
      <c r="G17" s="97" t="n">
        <v>6</v>
      </c>
      <c r="H17" s="97" t="n">
        <v>361</v>
      </c>
      <c r="I17" s="97" t="s">
        <v>962</v>
      </c>
      <c r="J17" s="97" t="n">
        <v>40</v>
      </c>
      <c r="K17" s="97" t="n">
        <v>1</v>
      </c>
      <c r="L17" s="97" t="s">
        <v>115</v>
      </c>
      <c r="M17" s="100" t="n">
        <v>4</v>
      </c>
      <c r="N17" s="100" t="n">
        <v>6</v>
      </c>
      <c r="O17" s="100"/>
      <c r="P17" s="97" t="n">
        <v>7</v>
      </c>
      <c r="Q17" s="97" t="n">
        <v>25</v>
      </c>
      <c r="R17" s="97" t="n">
        <v>6</v>
      </c>
      <c r="S17" s="97" t="s">
        <v>116</v>
      </c>
      <c r="T17" s="135" t="s">
        <v>963</v>
      </c>
      <c r="U17" s="135"/>
      <c r="V17" s="135"/>
      <c r="W17" s="135"/>
      <c r="X17" s="135"/>
      <c r="Y17" s="135"/>
      <c r="Z17" s="135"/>
    </row>
    <row r="18" customFormat="false" ht="65.5" hidden="false" customHeight="false" outlineLevel="0" collapsed="false">
      <c r="A18" s="126" t="s">
        <v>888</v>
      </c>
      <c r="B18" s="126" t="s">
        <v>964</v>
      </c>
      <c r="C18" s="137" t="s">
        <v>965</v>
      </c>
      <c r="D18" s="149" t="s">
        <v>966</v>
      </c>
      <c r="E18" s="137" t="s">
        <v>967</v>
      </c>
      <c r="F18" s="126" t="n">
        <v>48</v>
      </c>
      <c r="G18" s="126" t="n">
        <v>8</v>
      </c>
      <c r="H18" s="126" t="n">
        <v>135</v>
      </c>
      <c r="I18" s="126" t="s">
        <v>968</v>
      </c>
      <c r="J18" s="234" t="str">
        <f aca="false">HYPERLINK("https://docs.google.com/spreadsheets/d/1ZsC6x5aoGiC5gq8rijwoy93l8AF1T9geuPQLZtrvQ-Q/edit?usp=sharing","50-110 (Scales linearly with Horizontal Speeds from 5 to 10 pixels per frame)")</f>
        <v>50-110 (Scales linearly with Horizontal Speeds from 5 to 10 pixels per frame)</v>
      </c>
      <c r="K18" s="126" t="n">
        <v>1</v>
      </c>
      <c r="L18" s="126" t="s">
        <v>208</v>
      </c>
      <c r="M18" s="143" t="n">
        <v>10</v>
      </c>
      <c r="N18" s="143" t="n">
        <v>15</v>
      </c>
      <c r="O18" s="143"/>
      <c r="P18" s="126" t="n">
        <v>9</v>
      </c>
      <c r="Q18" s="126" t="n">
        <v>25</v>
      </c>
      <c r="R18" s="126" t="n">
        <v>0</v>
      </c>
      <c r="S18" s="126" t="s">
        <v>116</v>
      </c>
      <c r="T18" s="235" t="str">
        <f aca="false">HYPERLINK("https://docs.google.com/spreadsheets/d/1ZsC6x5aoGiC5gq8rijwoy93l8AF1T9geuPQLZtrvQ-Q/edit?usp=sharing","3 frames hit lockout. Fair will only be active once you reach a horizontal speed of 4 pixels per frame. Holding a horizontal direction will increase or decrease your horizontal speed during fair, holding a vertical direction will alter the angle that bubb"&amp;"les are blown in. Knockback scaling will increase linearly from horizontal speed values of 5 pixels per frame to 10. See the forward air calculator for more information. Forward air has a maximum horizontal speed of 20 pixels per frame.")</f>
        <v>3 frames hit lockout. Fair will only be active once you reach a horizontal speed of 4 pixels per frame. Holding a horizontal direction will increase or decrease your horizontal speed during fair, holding a vertical direction will alter the angle that bubbles are blown in. Knockback scaling will increase linearly from horizontal speed values of 5 pixels per frame to 10. See the forward air calculator for more information. Forward air has a maximum horizontal speed of 20 pixels per frame.</v>
      </c>
      <c r="U18" s="235"/>
      <c r="V18" s="235"/>
      <c r="W18" s="235"/>
      <c r="X18" s="235"/>
      <c r="Y18" s="235"/>
      <c r="Z18" s="235"/>
    </row>
    <row r="19" customFormat="false" ht="15.75" hidden="false" customHeight="true" outlineLevel="0" collapsed="false">
      <c r="A19" s="97" t="s">
        <v>969</v>
      </c>
      <c r="B19" s="97" t="n">
        <v>9</v>
      </c>
      <c r="C19" s="113" t="s">
        <v>970</v>
      </c>
      <c r="D19" s="95"/>
      <c r="E19" s="97"/>
      <c r="F19" s="97"/>
      <c r="G19" s="97" t="n">
        <v>2</v>
      </c>
      <c r="H19" s="140"/>
      <c r="I19" s="140"/>
      <c r="J19" s="97"/>
      <c r="K19" s="97"/>
      <c r="L19" s="97"/>
      <c r="M19" s="100"/>
      <c r="N19" s="100"/>
      <c r="O19" s="100"/>
      <c r="P19" s="97"/>
      <c r="Q19" s="97"/>
      <c r="R19" s="97"/>
      <c r="S19" s="106" t="s">
        <v>261</v>
      </c>
      <c r="T19" s="148" t="s">
        <v>971</v>
      </c>
      <c r="U19" s="148"/>
      <c r="V19" s="148"/>
      <c r="W19" s="148"/>
      <c r="X19" s="148"/>
      <c r="Y19" s="148"/>
      <c r="Z19" s="148"/>
    </row>
    <row r="20" customFormat="false" ht="13.8" hidden="false" customHeight="false" outlineLevel="0" collapsed="false">
      <c r="A20" s="126" t="s">
        <v>891</v>
      </c>
      <c r="B20" s="126" t="n">
        <v>8</v>
      </c>
      <c r="C20" s="236" t="n">
        <v>43413</v>
      </c>
      <c r="D20" s="127" t="s">
        <v>148</v>
      </c>
      <c r="E20" s="126" t="n">
        <f aca="false">29-15</f>
        <v>14</v>
      </c>
      <c r="F20" s="126" t="n">
        <v>29</v>
      </c>
      <c r="G20" s="126" t="n">
        <v>6</v>
      </c>
      <c r="H20" s="126" t="n">
        <v>361</v>
      </c>
      <c r="I20" s="126" t="n">
        <v>6</v>
      </c>
      <c r="J20" s="126" t="n">
        <v>25</v>
      </c>
      <c r="K20" s="126" t="n">
        <v>2</v>
      </c>
      <c r="L20" s="126" t="s">
        <v>115</v>
      </c>
      <c r="M20" s="143" t="n">
        <v>4</v>
      </c>
      <c r="N20" s="143" t="n">
        <v>6</v>
      </c>
      <c r="O20" s="143"/>
      <c r="P20" s="126" t="n">
        <v>5</v>
      </c>
      <c r="Q20" s="126" t="n">
        <v>25</v>
      </c>
      <c r="R20" s="126" t="n">
        <v>5</v>
      </c>
      <c r="S20" s="126" t="s">
        <v>116</v>
      </c>
      <c r="T20" s="129"/>
      <c r="U20" s="129"/>
      <c r="V20" s="129"/>
      <c r="W20" s="129"/>
      <c r="X20" s="129"/>
      <c r="Y20" s="129"/>
      <c r="Z20" s="129"/>
    </row>
    <row r="21" customFormat="false" ht="13.8" hidden="false" customHeight="false" outlineLevel="0" collapsed="false">
      <c r="A21" s="97" t="s">
        <v>972</v>
      </c>
      <c r="B21" s="97"/>
      <c r="C21" s="97" t="s">
        <v>210</v>
      </c>
      <c r="D21" s="95"/>
      <c r="E21" s="97"/>
      <c r="F21" s="97"/>
      <c r="G21" s="97" t="n">
        <v>8</v>
      </c>
      <c r="H21" s="97" t="n">
        <v>45</v>
      </c>
      <c r="I21" s="97" t="n">
        <v>8</v>
      </c>
      <c r="J21" s="97" t="n">
        <v>95</v>
      </c>
      <c r="K21" s="97" t="n">
        <v>3</v>
      </c>
      <c r="L21" s="97" t="s">
        <v>115</v>
      </c>
      <c r="M21" s="100"/>
      <c r="N21" s="100"/>
      <c r="O21" s="100"/>
      <c r="P21" s="97" t="n">
        <v>10</v>
      </c>
      <c r="Q21" s="97" t="n">
        <v>80</v>
      </c>
      <c r="R21" s="97" t="n">
        <v>5</v>
      </c>
      <c r="S21" s="97" t="s">
        <v>116</v>
      </c>
      <c r="T21" s="130" t="s">
        <v>727</v>
      </c>
      <c r="U21" s="130"/>
      <c r="V21" s="130"/>
      <c r="W21" s="130"/>
      <c r="X21" s="130"/>
      <c r="Y21" s="130"/>
      <c r="Z21" s="130"/>
    </row>
    <row r="22" customFormat="false" ht="13.8" hidden="false" customHeight="false" outlineLevel="0" collapsed="false">
      <c r="A22" s="126" t="s">
        <v>627</v>
      </c>
      <c r="B22" s="126" t="n">
        <v>13</v>
      </c>
      <c r="C22" s="126" t="s">
        <v>214</v>
      </c>
      <c r="D22" s="127" t="n">
        <f aca="false">E22/3*2</f>
        <v>8</v>
      </c>
      <c r="E22" s="126" t="n">
        <f aca="false">39-27</f>
        <v>12</v>
      </c>
      <c r="F22" s="126" t="n">
        <v>39</v>
      </c>
      <c r="G22" s="126" t="n">
        <v>11</v>
      </c>
      <c r="H22" s="126" t="n">
        <v>90</v>
      </c>
      <c r="I22" s="126" t="n">
        <v>9</v>
      </c>
      <c r="J22" s="126" t="n">
        <v>100</v>
      </c>
      <c r="K22" s="126" t="n">
        <v>8</v>
      </c>
      <c r="L22" s="126" t="s">
        <v>115</v>
      </c>
      <c r="M22" s="143" t="n">
        <v>8</v>
      </c>
      <c r="N22" s="143" t="n">
        <v>12</v>
      </c>
      <c r="O22" s="143"/>
      <c r="P22" s="126" t="n">
        <v>9</v>
      </c>
      <c r="Q22" s="126" t="n">
        <v>100</v>
      </c>
      <c r="R22" s="126" t="n">
        <v>0</v>
      </c>
      <c r="S22" s="126" t="s">
        <v>116</v>
      </c>
      <c r="T22" s="129" t="s">
        <v>973</v>
      </c>
      <c r="U22" s="129"/>
      <c r="V22" s="129"/>
      <c r="W22" s="129"/>
      <c r="X22" s="129"/>
      <c r="Y22" s="129"/>
      <c r="Z22" s="129"/>
    </row>
    <row r="23" customFormat="false" ht="13.8" hidden="false" customHeight="false" outlineLevel="0" collapsed="false">
      <c r="A23" s="97" t="s">
        <v>974</v>
      </c>
      <c r="B23" s="97"/>
      <c r="C23" s="97" t="s">
        <v>975</v>
      </c>
      <c r="D23" s="95"/>
      <c r="E23" s="97"/>
      <c r="F23" s="97"/>
      <c r="G23" s="97" t="n">
        <v>6</v>
      </c>
      <c r="H23" s="97" t="n">
        <v>270</v>
      </c>
      <c r="I23" s="97" t="s">
        <v>976</v>
      </c>
      <c r="J23" s="97" t="n">
        <v>60</v>
      </c>
      <c r="K23" s="97" t="n">
        <v>1</v>
      </c>
      <c r="L23" s="97" t="s">
        <v>115</v>
      </c>
      <c r="M23" s="100"/>
      <c r="N23" s="100"/>
      <c r="O23" s="100"/>
      <c r="P23" s="97" t="n">
        <v>6</v>
      </c>
      <c r="Q23" s="97" t="n">
        <v>20</v>
      </c>
      <c r="R23" s="97" t="n">
        <v>6</v>
      </c>
      <c r="S23" s="97" t="s">
        <v>116</v>
      </c>
      <c r="T23" s="130"/>
      <c r="U23" s="130"/>
      <c r="V23" s="130"/>
      <c r="W23" s="130"/>
      <c r="X23" s="130"/>
      <c r="Y23" s="130"/>
      <c r="Z23" s="130"/>
    </row>
    <row r="24" customFormat="false" ht="13.8" hidden="false" customHeight="false" outlineLevel="0" collapsed="false">
      <c r="A24" s="126" t="s">
        <v>977</v>
      </c>
      <c r="B24" s="126" t="n">
        <v>8</v>
      </c>
      <c r="C24" s="126" t="s">
        <v>194</v>
      </c>
      <c r="D24" s="127" t="n">
        <f aca="false">E24/3*2</f>
        <v>10</v>
      </c>
      <c r="E24" s="126" t="n">
        <f aca="false">38-23</f>
        <v>15</v>
      </c>
      <c r="F24" s="126" t="n">
        <v>38</v>
      </c>
      <c r="G24" s="126" t="n">
        <v>3</v>
      </c>
      <c r="H24" s="126" t="n">
        <v>290</v>
      </c>
      <c r="I24" s="126" t="n">
        <v>3</v>
      </c>
      <c r="J24" s="126" t="n">
        <v>25</v>
      </c>
      <c r="K24" s="126" t="n">
        <v>2</v>
      </c>
      <c r="L24" s="126" t="s">
        <v>115</v>
      </c>
      <c r="M24" s="143" t="n">
        <v>4</v>
      </c>
      <c r="N24" s="143" t="n">
        <v>6</v>
      </c>
      <c r="O24" s="143"/>
      <c r="P24" s="126" t="n">
        <v>5</v>
      </c>
      <c r="Q24" s="126" t="n">
        <v>20</v>
      </c>
      <c r="R24" s="126" t="n">
        <v>4</v>
      </c>
      <c r="S24" s="126" t="s">
        <v>116</v>
      </c>
      <c r="T24" s="129" t="s">
        <v>978</v>
      </c>
      <c r="U24" s="129"/>
      <c r="V24" s="129"/>
      <c r="W24" s="129"/>
      <c r="X24" s="129"/>
      <c r="Y24" s="129"/>
      <c r="Z24" s="129"/>
    </row>
    <row r="25" customFormat="false" ht="13.8" hidden="false" customHeight="false" outlineLevel="0" collapsed="false">
      <c r="A25" s="97" t="s">
        <v>979</v>
      </c>
      <c r="B25" s="97" t="n">
        <v>9</v>
      </c>
      <c r="C25" s="97" t="s">
        <v>980</v>
      </c>
      <c r="D25" s="97" t="n">
        <v>16</v>
      </c>
      <c r="E25" s="97"/>
      <c r="F25" s="97" t="n">
        <v>26</v>
      </c>
      <c r="G25" s="97" t="n">
        <v>6</v>
      </c>
      <c r="H25" s="97" t="n">
        <v>361</v>
      </c>
      <c r="I25" s="97" t="n">
        <v>4</v>
      </c>
      <c r="J25" s="97" t="n">
        <v>35</v>
      </c>
      <c r="K25" s="97" t="n">
        <v>1</v>
      </c>
      <c r="L25" s="97" t="s">
        <v>143</v>
      </c>
      <c r="M25" s="97"/>
      <c r="N25" s="97"/>
      <c r="O25" s="97" t="n">
        <v>60</v>
      </c>
      <c r="P25" s="97" t="n">
        <v>6</v>
      </c>
      <c r="Q25" s="97" t="n">
        <v>10</v>
      </c>
      <c r="R25" s="97" t="n">
        <v>0</v>
      </c>
      <c r="S25" s="97" t="s">
        <v>116</v>
      </c>
      <c r="T25" s="130"/>
      <c r="U25" s="130"/>
      <c r="V25" s="130"/>
      <c r="W25" s="130"/>
      <c r="X25" s="130"/>
      <c r="Y25" s="130"/>
      <c r="Z25" s="130"/>
      <c r="AA25" s="130"/>
      <c r="AB25" s="130"/>
    </row>
    <row r="26" customFormat="false" ht="78.3" hidden="false" customHeight="false" outlineLevel="0" collapsed="false">
      <c r="A26" s="126" t="s">
        <v>373</v>
      </c>
      <c r="B26" s="126" t="n">
        <v>41</v>
      </c>
      <c r="C26" s="126" t="s">
        <v>981</v>
      </c>
      <c r="D26" s="137" t="s">
        <v>982</v>
      </c>
      <c r="E26" s="137"/>
      <c r="F26" s="137" t="s">
        <v>983</v>
      </c>
      <c r="G26" s="126" t="n">
        <v>8</v>
      </c>
      <c r="H26" s="126" t="n">
        <v>361</v>
      </c>
      <c r="I26" s="126" t="n">
        <v>8</v>
      </c>
      <c r="J26" s="126" t="n">
        <v>40</v>
      </c>
      <c r="K26" s="126" t="n">
        <v>1</v>
      </c>
      <c r="L26" s="126" t="s">
        <v>115</v>
      </c>
      <c r="M26" s="126"/>
      <c r="N26" s="126"/>
      <c r="O26" s="126"/>
      <c r="P26" s="126" t="n">
        <v>5</v>
      </c>
      <c r="Q26" s="126" t="n">
        <v>10</v>
      </c>
      <c r="R26" s="126" t="n">
        <v>6</v>
      </c>
      <c r="S26" s="126" t="s">
        <v>116</v>
      </c>
      <c r="T26" s="129" t="s">
        <v>984</v>
      </c>
      <c r="U26" s="129"/>
      <c r="V26" s="129"/>
      <c r="W26" s="129"/>
      <c r="X26" s="129"/>
      <c r="Y26" s="129"/>
      <c r="Z26" s="129"/>
      <c r="AA26" s="129"/>
      <c r="AB26" s="129"/>
    </row>
    <row r="27" customFormat="false" ht="78.3" hidden="false" customHeight="false" outlineLevel="0" collapsed="false">
      <c r="A27" s="97" t="s">
        <v>985</v>
      </c>
      <c r="B27" s="97" t="n">
        <v>41</v>
      </c>
      <c r="C27" s="97" t="s">
        <v>981</v>
      </c>
      <c r="D27" s="113" t="s">
        <v>982</v>
      </c>
      <c r="E27" s="113"/>
      <c r="F27" s="113" t="s">
        <v>983</v>
      </c>
      <c r="G27" s="97" t="n">
        <v>14</v>
      </c>
      <c r="H27" s="97" t="n">
        <v>361</v>
      </c>
      <c r="I27" s="97" t="n">
        <v>8</v>
      </c>
      <c r="J27" s="97" t="n">
        <v>100</v>
      </c>
      <c r="K27" s="97" t="n">
        <v>1</v>
      </c>
      <c r="L27" s="97" t="s">
        <v>115</v>
      </c>
      <c r="M27" s="97"/>
      <c r="N27" s="97"/>
      <c r="O27" s="97"/>
      <c r="P27" s="97" t="n">
        <v>8</v>
      </c>
      <c r="Q27" s="97" t="n">
        <v>50</v>
      </c>
      <c r="R27" s="97" t="n">
        <v>6</v>
      </c>
      <c r="S27" s="97" t="s">
        <v>116</v>
      </c>
      <c r="T27" s="130" t="s">
        <v>984</v>
      </c>
      <c r="U27" s="130"/>
      <c r="V27" s="130"/>
      <c r="W27" s="130"/>
      <c r="X27" s="130"/>
      <c r="Y27" s="130"/>
      <c r="Z27" s="130"/>
      <c r="AA27" s="130"/>
      <c r="AB27" s="130"/>
    </row>
    <row r="28" customFormat="false" ht="13.8" hidden="false" customHeight="false" outlineLevel="0" collapsed="false">
      <c r="A28" s="126" t="s">
        <v>986</v>
      </c>
      <c r="B28" s="126" t="n">
        <v>16</v>
      </c>
      <c r="C28" s="126" t="s">
        <v>987</v>
      </c>
      <c r="D28" s="126" t="n">
        <f aca="false">63-32</f>
        <v>31</v>
      </c>
      <c r="E28" s="126"/>
      <c r="F28" s="126" t="n">
        <v>63</v>
      </c>
      <c r="G28" s="126" t="n">
        <v>12</v>
      </c>
      <c r="H28" s="126" t="n">
        <v>90</v>
      </c>
      <c r="I28" s="126" t="n">
        <v>11</v>
      </c>
      <c r="J28" s="126" t="n">
        <v>120</v>
      </c>
      <c r="K28" s="126" t="n">
        <v>2</v>
      </c>
      <c r="L28" s="126" t="s">
        <v>115</v>
      </c>
      <c r="M28" s="126"/>
      <c r="N28" s="126"/>
      <c r="O28" s="126"/>
      <c r="P28" s="126" t="n">
        <v>10</v>
      </c>
      <c r="Q28" s="126" t="n">
        <v>100</v>
      </c>
      <c r="R28" s="126" t="n">
        <v>0</v>
      </c>
      <c r="S28" s="126" t="s">
        <v>116</v>
      </c>
      <c r="T28" s="129" t="s">
        <v>973</v>
      </c>
      <c r="U28" s="129"/>
      <c r="V28" s="129"/>
      <c r="W28" s="129"/>
      <c r="X28" s="129"/>
      <c r="Y28" s="129"/>
      <c r="Z28" s="129"/>
      <c r="AA28" s="129"/>
      <c r="AB28" s="129"/>
    </row>
    <row r="29" customFormat="false" ht="13.8" hidden="false" customHeight="false" outlineLevel="0" collapsed="false">
      <c r="A29" s="97" t="s">
        <v>988</v>
      </c>
      <c r="B29" s="97"/>
      <c r="C29" s="97" t="s">
        <v>989</v>
      </c>
      <c r="D29" s="97"/>
      <c r="E29" s="97"/>
      <c r="F29" s="97"/>
      <c r="G29" s="97" t="n">
        <v>10</v>
      </c>
      <c r="H29" s="97" t="n">
        <v>80</v>
      </c>
      <c r="I29" s="97" t="n">
        <v>10</v>
      </c>
      <c r="J29" s="97" t="n">
        <v>110</v>
      </c>
      <c r="K29" s="97" t="n">
        <v>3</v>
      </c>
      <c r="L29" s="97" t="s">
        <v>115</v>
      </c>
      <c r="M29" s="97"/>
      <c r="N29" s="97"/>
      <c r="O29" s="97"/>
      <c r="P29" s="97" t="n">
        <v>7</v>
      </c>
      <c r="Q29" s="97" t="n">
        <v>60</v>
      </c>
      <c r="R29" s="97" t="n">
        <v>0</v>
      </c>
      <c r="S29" s="97" t="s">
        <v>116</v>
      </c>
      <c r="T29" s="130"/>
      <c r="U29" s="130"/>
      <c r="V29" s="130"/>
      <c r="W29" s="130"/>
      <c r="X29" s="130"/>
      <c r="Y29" s="130"/>
      <c r="Z29" s="130"/>
      <c r="AA29" s="130"/>
      <c r="AB29" s="130"/>
    </row>
    <row r="30" customFormat="false" ht="13.8" hidden="false" customHeight="false" outlineLevel="0" collapsed="false">
      <c r="A30" s="126" t="s">
        <v>990</v>
      </c>
      <c r="B30" s="126" t="n">
        <v>26</v>
      </c>
      <c r="C30" s="126" t="s">
        <v>991</v>
      </c>
      <c r="D30" s="126" t="n">
        <f aca="false">73-42</f>
        <v>31</v>
      </c>
      <c r="E30" s="126"/>
      <c r="F30" s="126" t="n">
        <v>73</v>
      </c>
      <c r="G30" s="126" t="n">
        <v>12</v>
      </c>
      <c r="H30" s="126" t="n">
        <v>90</v>
      </c>
      <c r="I30" s="126" t="n">
        <v>11</v>
      </c>
      <c r="J30" s="126" t="n">
        <v>120</v>
      </c>
      <c r="K30" s="126" t="n">
        <v>2</v>
      </c>
      <c r="L30" s="126" t="s">
        <v>115</v>
      </c>
      <c r="M30" s="126"/>
      <c r="N30" s="126"/>
      <c r="O30" s="126"/>
      <c r="P30" s="126" t="n">
        <v>10</v>
      </c>
      <c r="Q30" s="126" t="n">
        <v>100</v>
      </c>
      <c r="R30" s="126" t="n">
        <v>0</v>
      </c>
      <c r="S30" s="126" t="s">
        <v>116</v>
      </c>
      <c r="T30" s="129" t="s">
        <v>973</v>
      </c>
      <c r="U30" s="129"/>
      <c r="V30" s="129"/>
      <c r="W30" s="129"/>
      <c r="X30" s="129"/>
      <c r="Y30" s="129"/>
      <c r="Z30" s="129"/>
      <c r="AA30" s="129"/>
      <c r="AB30" s="129"/>
    </row>
    <row r="31" customFormat="false" ht="13.8" hidden="false" customHeight="false" outlineLevel="0" collapsed="false">
      <c r="A31" s="97" t="s">
        <v>992</v>
      </c>
      <c r="B31" s="97"/>
      <c r="C31" s="97" t="s">
        <v>993</v>
      </c>
      <c r="D31" s="97"/>
      <c r="E31" s="97"/>
      <c r="F31" s="97"/>
      <c r="G31" s="97" t="n">
        <v>10</v>
      </c>
      <c r="H31" s="97" t="n">
        <v>80</v>
      </c>
      <c r="I31" s="97" t="n">
        <v>10</v>
      </c>
      <c r="J31" s="97" t="n">
        <v>110</v>
      </c>
      <c r="K31" s="97" t="n">
        <v>3</v>
      </c>
      <c r="L31" s="97" t="s">
        <v>115</v>
      </c>
      <c r="M31" s="97"/>
      <c r="N31" s="97"/>
      <c r="O31" s="97"/>
      <c r="P31" s="97" t="n">
        <v>7</v>
      </c>
      <c r="Q31" s="97" t="n">
        <v>60</v>
      </c>
      <c r="R31" s="97" t="n">
        <v>0</v>
      </c>
      <c r="S31" s="97" t="s">
        <v>116</v>
      </c>
      <c r="T31" s="130"/>
      <c r="U31" s="130"/>
      <c r="V31" s="130"/>
      <c r="W31" s="130"/>
      <c r="X31" s="130"/>
      <c r="Y31" s="130"/>
      <c r="Z31" s="130"/>
      <c r="AA31" s="130"/>
      <c r="AB31" s="130"/>
    </row>
    <row r="32" customFormat="false" ht="15.75" hidden="false" customHeight="true" outlineLevel="0" collapsed="false">
      <c r="A32" s="126" t="s">
        <v>994</v>
      </c>
      <c r="B32" s="137" t="s">
        <v>995</v>
      </c>
      <c r="C32" s="137"/>
      <c r="D32" s="126" t="n">
        <v>12</v>
      </c>
      <c r="E32" s="126"/>
      <c r="F32" s="137" t="s">
        <v>996</v>
      </c>
      <c r="G32" s="126"/>
      <c r="H32" s="126"/>
      <c r="I32" s="126"/>
      <c r="J32" s="126"/>
      <c r="K32" s="126"/>
      <c r="L32" s="126"/>
      <c r="M32" s="126"/>
      <c r="N32" s="126"/>
      <c r="O32" s="126"/>
      <c r="P32" s="126"/>
      <c r="Q32" s="126"/>
      <c r="R32" s="126"/>
      <c r="S32" s="126"/>
      <c r="T32" s="133" t="s">
        <v>997</v>
      </c>
      <c r="U32" s="133"/>
      <c r="V32" s="133"/>
      <c r="W32" s="133"/>
      <c r="X32" s="133"/>
      <c r="Y32" s="133"/>
      <c r="Z32" s="133"/>
      <c r="AA32" s="133"/>
      <c r="AB32" s="133"/>
    </row>
    <row r="33" customFormat="false" ht="13.8" hidden="false" customHeight="false" outlineLevel="0" collapsed="false">
      <c r="A33" s="97" t="s">
        <v>998</v>
      </c>
      <c r="B33" s="97" t="n">
        <v>11</v>
      </c>
      <c r="C33" s="97" t="s">
        <v>999</v>
      </c>
      <c r="D33" s="97" t="n">
        <v>14</v>
      </c>
      <c r="E33" s="97"/>
      <c r="F33" s="97" t="n">
        <v>26</v>
      </c>
      <c r="G33" s="97"/>
      <c r="H33" s="97"/>
      <c r="I33" s="97"/>
      <c r="J33" s="97"/>
      <c r="K33" s="97"/>
      <c r="L33" s="97"/>
      <c r="M33" s="97"/>
      <c r="N33" s="97"/>
      <c r="O33" s="97" t="s">
        <v>1000</v>
      </c>
      <c r="P33" s="97"/>
      <c r="Q33" s="97"/>
      <c r="R33" s="97"/>
      <c r="S33" s="97"/>
      <c r="T33" s="130" t="s">
        <v>1001</v>
      </c>
      <c r="U33" s="130"/>
      <c r="V33" s="130"/>
      <c r="W33" s="130"/>
      <c r="X33" s="130"/>
      <c r="Y33" s="130"/>
      <c r="Z33" s="130"/>
      <c r="AA33" s="130"/>
      <c r="AB33" s="130"/>
    </row>
    <row r="34" customFormat="false" ht="26.5" hidden="false" customHeight="false" outlineLevel="0" collapsed="false">
      <c r="A34" s="126" t="s">
        <v>1002</v>
      </c>
      <c r="B34" s="126" t="n">
        <v>12</v>
      </c>
      <c r="C34" s="137" t="s">
        <v>1003</v>
      </c>
      <c r="D34" s="126" t="n">
        <v>13</v>
      </c>
      <c r="E34" s="126"/>
      <c r="F34" s="126" t="n">
        <v>26</v>
      </c>
      <c r="G34" s="126" t="n">
        <v>6</v>
      </c>
      <c r="H34" s="126" t="n">
        <v>361</v>
      </c>
      <c r="I34" s="126" t="n">
        <v>4</v>
      </c>
      <c r="J34" s="126" t="n">
        <v>20</v>
      </c>
      <c r="K34" s="126" t="n">
        <v>1</v>
      </c>
      <c r="L34" s="126" t="s">
        <v>143</v>
      </c>
      <c r="M34" s="126"/>
      <c r="N34" s="126"/>
      <c r="O34" s="126" t="s">
        <v>1004</v>
      </c>
      <c r="P34" s="126" t="n">
        <v>6</v>
      </c>
      <c r="Q34" s="126" t="n">
        <v>10</v>
      </c>
      <c r="R34" s="126" t="n">
        <v>0</v>
      </c>
      <c r="S34" s="126" t="s">
        <v>116</v>
      </c>
      <c r="T34" s="129" t="s">
        <v>1005</v>
      </c>
      <c r="U34" s="129"/>
      <c r="V34" s="129"/>
      <c r="W34" s="129"/>
      <c r="X34" s="129"/>
      <c r="Y34" s="129"/>
      <c r="Z34" s="129"/>
      <c r="AA34" s="129"/>
      <c r="AB34" s="129"/>
    </row>
    <row r="35" customFormat="false" ht="15.75" hidden="false" customHeight="true" outlineLevel="0" collapsed="false">
      <c r="A35" s="97" t="s">
        <v>1006</v>
      </c>
      <c r="B35" s="97" t="n">
        <v>7</v>
      </c>
      <c r="C35" s="113" t="s">
        <v>1007</v>
      </c>
      <c r="D35" s="97" t="n">
        <v>18</v>
      </c>
      <c r="E35" s="97"/>
      <c r="F35" s="97" t="n">
        <v>26</v>
      </c>
      <c r="G35" s="97" t="n">
        <v>2</v>
      </c>
      <c r="H35" s="97"/>
      <c r="I35" s="97"/>
      <c r="J35" s="97"/>
      <c r="K35" s="97"/>
      <c r="L35" s="97"/>
      <c r="M35" s="97"/>
      <c r="N35" s="97"/>
      <c r="O35" s="97"/>
      <c r="P35" s="97"/>
      <c r="Q35" s="97"/>
      <c r="R35" s="97"/>
      <c r="S35" s="97" t="s">
        <v>261</v>
      </c>
      <c r="T35" s="135" t="s">
        <v>1008</v>
      </c>
      <c r="U35" s="135"/>
      <c r="V35" s="135"/>
      <c r="W35" s="135"/>
      <c r="X35" s="135"/>
      <c r="Y35" s="135"/>
      <c r="Z35" s="135"/>
      <c r="AA35" s="135"/>
      <c r="AB35" s="135"/>
    </row>
  </sheetData>
  <mergeCells count="34">
    <mergeCell ref="T2:U2"/>
    <mergeCell ref="T3:AB3"/>
    <mergeCell ref="T4:AB4"/>
    <mergeCell ref="T5:AB5"/>
    <mergeCell ref="T6:AB6"/>
    <mergeCell ref="T7:AB7"/>
    <mergeCell ref="T8:AB8"/>
    <mergeCell ref="T9:AB9"/>
    <mergeCell ref="T10:AB10"/>
    <mergeCell ref="T11:AB11"/>
    <mergeCell ref="T12:AB12"/>
    <mergeCell ref="T13:AB13"/>
    <mergeCell ref="T14:AB14"/>
    <mergeCell ref="T15:AB15"/>
    <mergeCell ref="T16:AB16"/>
    <mergeCell ref="T17:Z17"/>
    <mergeCell ref="T18:Z18"/>
    <mergeCell ref="T19:Z19"/>
    <mergeCell ref="T20:Z20"/>
    <mergeCell ref="T21:Z21"/>
    <mergeCell ref="T22:Z22"/>
    <mergeCell ref="T23:Z23"/>
    <mergeCell ref="T24:Z24"/>
    <mergeCell ref="T25:AB25"/>
    <mergeCell ref="T26:AB26"/>
    <mergeCell ref="T27:AB27"/>
    <mergeCell ref="T28:AB28"/>
    <mergeCell ref="T29:AB29"/>
    <mergeCell ref="T30:AB30"/>
    <mergeCell ref="T31:AB31"/>
    <mergeCell ref="T32:AB32"/>
    <mergeCell ref="T33:AB33"/>
    <mergeCell ref="T34:AB34"/>
    <mergeCell ref="T35:AB3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89</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
  <dcterms:modified xsi:type="dcterms:W3CDTF">2021-09-11T17:59:24Z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