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o.conceicao\OneDrive - Eneva S.A\Documentos\Flavio\PUC\TCC\Propostas\Filtros\Pneumático\"/>
    </mc:Choice>
  </mc:AlternateContent>
  <xr:revisionPtr revIDLastSave="3" documentId="8_{F7756015-C8E9-47AE-B59D-35284CBF43E3}" xr6:coauthVersionLast="44" xr6:coauthVersionMax="45" xr10:uidLastSave="{63F2BD81-661E-4B94-A9B1-C74073D79529}"/>
  <bookViews>
    <workbookView xWindow="1080" yWindow="960" windowWidth="15375" windowHeight="7875" tabRatio="693" activeTab="1" xr2:uid="{51326490-F486-4379-B1E7-C03279097AAC}"/>
  </bookViews>
  <sheets>
    <sheet name="Instruções e Resumo" sheetId="2" r:id="rId1"/>
    <sheet name="UTE PECÉM II" sheetId="13" r:id="rId2"/>
    <sheet name="Validação" sheetId="3" state="hidden" r:id="rId3"/>
  </sheets>
  <definedNames>
    <definedName name="_xlnm._FilterDatabase" localSheetId="1" hidden="1">'UTE PECÉM II'!$B$22:$AA$39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9" i="13" l="1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E39" i="13"/>
  <c r="AD39" i="13"/>
  <c r="Z39" i="13"/>
  <c r="Y39" i="13"/>
  <c r="B39" i="13"/>
  <c r="AE38" i="13"/>
  <c r="AD38" i="13"/>
  <c r="Z38" i="13"/>
  <c r="Y38" i="13"/>
  <c r="B38" i="13"/>
  <c r="AE37" i="13"/>
  <c r="AD37" i="13"/>
  <c r="Z37" i="13"/>
  <c r="Y37" i="13"/>
  <c r="B37" i="13"/>
  <c r="AE36" i="13"/>
  <c r="AD36" i="13"/>
  <c r="Z36" i="13"/>
  <c r="Y36" i="13"/>
  <c r="B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F32" i="2"/>
  <c r="O32" i="2"/>
  <c r="N32" i="2"/>
  <c r="O31" i="2"/>
  <c r="N31" i="2"/>
  <c r="F31" i="2"/>
  <c r="F18" i="13" l="1"/>
  <c r="L33" i="2" s="1"/>
  <c r="F16" i="13"/>
  <c r="G16" i="13" s="1"/>
  <c r="J33" i="2" s="1"/>
  <c r="F14" i="13"/>
  <c r="G33" i="2" s="1"/>
  <c r="F15" i="13"/>
  <c r="G15" i="13" s="1"/>
  <c r="I33" i="2" s="1"/>
  <c r="Z21" i="13"/>
  <c r="AD21" i="13"/>
  <c r="Y21" i="13"/>
  <c r="AE21" i="13"/>
  <c r="F17" i="13"/>
  <c r="K33" i="2" s="1"/>
  <c r="K32" i="2"/>
  <c r="B21" i="13"/>
  <c r="J32" i="2"/>
  <c r="L32" i="2"/>
  <c r="I31" i="2"/>
  <c r="J31" i="2"/>
  <c r="G14" i="13" l="1"/>
  <c r="H33" i="2" s="1"/>
  <c r="J34" i="2"/>
  <c r="I32" i="2"/>
  <c r="I34" i="2" s="1"/>
  <c r="H32" i="2"/>
  <c r="G32" i="2"/>
  <c r="H31" i="2" l="1"/>
  <c r="G31" i="2"/>
  <c r="L31" i="2" l="1"/>
  <c r="K31" i="2"/>
  <c r="K34" i="2" l="1"/>
  <c r="F34" i="2" l="1"/>
  <c r="L34" i="2" l="1"/>
  <c r="G34" i="2" l="1"/>
  <c r="H34" i="2" l="1"/>
</calcChain>
</file>

<file path=xl/sharedStrings.xml><?xml version="1.0" encoding="utf-8"?>
<sst xmlns="http://schemas.openxmlformats.org/spreadsheetml/2006/main" count="202" uniqueCount="156">
  <si>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</si>
  <si>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</si>
  <si>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</si>
  <si>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</si>
  <si>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</si>
  <si>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</si>
  <si>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</si>
  <si>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</si>
  <si>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</si>
  <si>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</si>
  <si>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</si>
  <si>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</si>
  <si>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</si>
  <si>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</si>
  <si>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</si>
  <si>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</si>
  <si>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</si>
  <si>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</si>
  <si>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</si>
  <si>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</si>
  <si>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</si>
  <si>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</si>
  <si>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</si>
  <si>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</si>
  <si>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</si>
  <si>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</si>
  <si>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</si>
  <si>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</si>
  <si>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</si>
  <si>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</si>
  <si>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</si>
  <si>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</si>
  <si>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</si>
  <si>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</si>
  <si>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</si>
  <si>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</si>
  <si>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</si>
  <si>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</si>
  <si>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</si>
  <si>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</si>
  <si>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</si>
  <si>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</si>
  <si>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</si>
  <si>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</si>
  <si>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</si>
  <si>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</si>
  <si>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</si>
  <si>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</si>
  <si>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</si>
  <si>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</si>
  <si>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</si>
  <si>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</si>
  <si>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</si>
  <si>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</si>
  <si>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</si>
  <si>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</si>
  <si>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</si>
  <si>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</si>
  <si>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</si>
  <si>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</si>
  <si>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</si>
  <si>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</si>
  <si>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</si>
  <si>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</si>
  <si>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</si>
  <si>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</si>
  <si>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</si>
  <si>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</si>
  <si>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</si>
  <si>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</si>
  <si>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</si>
  <si>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</si>
  <si>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</si>
  <si>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</si>
  <si>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</si>
  <si>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</si>
  <si>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</si>
  <si>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</si>
  <si>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</si>
  <si>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</si>
  <si>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</si>
  <si>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</si>
  <si>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</si>
  <si>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</si>
  <si>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</si>
  <si>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</si>
  <si>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</si>
  <si>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</si>
  <si>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</si>
  <si>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</si>
  <si>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</si>
  <si>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</si>
  <si>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</si>
  <si>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</si>
  <si>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</si>
  <si>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</si>
  <si>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</si>
  <si>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</si>
  <si>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</si>
  <si>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</si>
  <si>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</si>
  <si>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</si>
  <si>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</si>
  <si>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</si>
  <si>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</si>
  <si>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</si>
  <si>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</si>
  <si>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</si>
  <si>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</si>
  <si>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</si>
  <si>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</si>
  <si>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</si>
  <si>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</si>
  <si>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</si>
  <si>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</si>
  <si>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</si>
  <si>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</si>
  <si>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</si>
  <si>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</si>
  <si>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</si>
  <si>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</si>
  <si>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</si>
  <si>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</si>
  <si>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</si>
  <si>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</si>
  <si>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</si>
  <si>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</si>
  <si>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</si>
  <si>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</si>
  <si>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</si>
  <si>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</si>
  <si>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</si>
  <si>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</si>
  <si>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</si>
  <si>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</si>
  <si>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</si>
  <si>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</si>
  <si>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</si>
  <si>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UN</t>
  </si>
  <si>
    <t>RESPIRO COALESCENTE- CARACTERISTICA CONSTRUTIVA: DESCARTAVEL- MATERIAL : ABS- COMPRIMENTO: 115MM- DIAMETRO: 114MM-  FAIXA TEMPERATURA: -40A93GRC- CONEXAO: 1NPT- VAZAO MAX: 1274 LPM_x000D_RESPIRO DESSECANTE P566151 DONALDSON_x000D_</t>
  </si>
  <si>
    <t>RESPIRO AR SECO- MATERIAL: COPOLIESTER TRITAN- CONEXAO: CONEXAO 1NPT- ALTURA: ALT 30,50MM- MATERIAL CORPO: MATERIAL FILTRANTE: SILICA- FILTR ACAO: 2MICRA- VAZAO: 25CFM- DIAMETRO: 13CM- (30,50CM)._x000D__x000D_FILTRO RESPIRO DESCARTAVEL MATERIAL CORPO COPOLIESTER TRITAN MATERIAL FILTRANTE SILICA GEL TRANSPARENTE FILTRACAO 2 MICRA 508ML VAZAO 25CFM DIAMETRO 13,00 CM ROSCADA 1 POL NPT 30,50 CM G8S1NGC GUARDIAN_x000D_</t>
  </si>
  <si>
    <t>FILTRO TIPO FILTRO PURIFICADOR FLUIDO AR MATERIAL ALUMINIO FUNDIDO APLICACAO SISTEMA AR COMPRIMIDO HN.8L 10CU25-235 FARGON</t>
  </si>
  <si>
    <t>COPO LUBRIFICADOR APLICACAO SISTEMA DESSULFURACAO GAS S48K02030-F1 SWECO</t>
  </si>
  <si>
    <t>FILTRO SECADOR MATERIAL CORPO ACO MATERIAL CONEXAO ACO_x000D_TIPO CONEXAO ROSCADA DIAMETRO CONEXAO 5/8POL_x000D_COMPRIMENTO 184MM ALTURA 80MM 023Z5045 DANFOSS</t>
  </si>
  <si>
    <t>FILTRO DE AR PARKER 14F11BB1_x000D_FABRICANTE:PARKER MODELO:14F11BB1_x000D__x000D_Especificações:_x000D_Notas: Com Drenagem Automática de Pulso._x000D_Tamanho da porta: 1 - 1/4 polegadas_x000D_Nível de engenharia: B - Corrente_x000D_Opções de tigela Tigela de policarbonato:1 - Twist Drain_x000D_Elementos: B - 5 Micron_x000D_Tipo de porta: 1 - BSPP_x000D_14F Tamanho do filtro A Polegadas (mm):1,69 (43)_x000D_14F Dimensões do filtro B Polegadas (mm): 1,53 (39)_x000D_14F Dimensões do filtro C Polegadas (mm): .39 (10)_x000D_14F Dimensões do filtro D Polegadas (mm): 3,82 (97)_x000D_14F Dimensões do filtro D † Polegadas (mm): 3,87 (99)_x000D_14F Dimensões do filtro E Polegadas (mm): 4,21 (107)_x000D_14F Dimensões do filtro E † Polegadas (mm): 4,26 (108)_x000D_14F Dimensões do filtro F Polegadas (mm): 1,60 (41)_x000D_Tipo de porta: 1 - BSPP_x000D_Tamanho da porta: 1 - 1/4 polegadas_x000D_</t>
  </si>
  <si>
    <t>EJETOR TIPO: VACUO DIAMETRO BICO: 1.3MM PRESSAO MAX VACUO: -88KPA CONEXAO SUP: 8MM TIPO CONEXAO SUP: ROSCA MEDIDA ROSCA SUP: 1/8POL CONEXAO VAC: 10MM TIPO CONEXAO VAC: ROSCA MEDIDA ROSCA VAC: 1/4POL CONEXAO EXH: 10MM TIPO CONEXAO EXH: ROSCA MEDIDA ROSCA EXH: 1/4POL REF: ZH13DS-01-02-02 FABR: SMC_x000D_</t>
  </si>
  <si>
    <t>FILTRO REGULADOR PRESSAO GRAU FILTRAGEM 40 MICRA FLUIDO_x000D_AR DIAMETRO 3/4POL PRESSAO OPERACAO 125PSI MATERIAL_x000D_COPO POLICARBONATO 07E41A13AC PARKER</t>
  </si>
  <si>
    <t>KIT/CONJUNTO REPARO CILINDRO PNEUMATICO 3520-8014_x000D_PARKER</t>
  </si>
  <si>
    <t>FILTRO REGULADOR PRESSAO MATERIAL CORPO ALUMINIO GRAU_x000D_FILTRAGEM 5 MICRA FLUIDO AR DRENO MANUAL DIAMETRO_x000D_3/8POL ROSCA TIPO BSP PRESSAO OPERACAO 17BAR VAZAO_x000D_45L/S COR CINZA MATERIAL VEDACAO COMPOSTO BORRACHA_x000D_NITRILICA COMPRIMENTO TOTAL 194MM P3KFA13ESMN PARKER</t>
  </si>
  <si>
    <t>FILTRO SECADOR ROSCAVEL DIMENSOES: 165 MM X 5/8POL APLICACAO: MANUTENCAO DANFOSS_x000D__x000D_</t>
  </si>
  <si>
    <t>LUBRIFICADOR PNEUMATICO 1/2 07L_x000D_PRESSAO NOMINAL: 0..10 BAR_x000D_TEMPERATURA: 52°C_x000D_COPO: BLINDADO, EM POLICARBONATO, COM BUJAO DE ENCHIMENTO_x000D_VEDACOES: NBR_x000D_CONEXAO COM O PROCESSO: ROSCA 1/2" NPT_x000D_CODIGO DE COMPRA: 07L32BE_x000D_FABRICANTE: PARKER_x000D_</t>
  </si>
  <si>
    <t>FILTRO REGULADOR PRESSAO DIAMETRO 1POL ROSCA TIPO NPT_x000D_PRESSAO OPERACAO 0A8BAR 7399-028 PARKER</t>
  </si>
  <si>
    <t>Smc automação do Brasil</t>
  </si>
  <si>
    <t>02545405/0001-30</t>
  </si>
  <si>
    <t>imediato</t>
  </si>
  <si>
    <t>imadiato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</si>
</sst>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32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8E31-F601-4DC8-BBD6-1A98BE911947}">
  <dimension ref="A1:XFC45"/>
  <sheetViews>
    <sheetView showGridLines="0" topLeftCell="A24" zoomScaleNormal="100" workbookViewId="0">
      <selection activeCell="G33" sqref="G33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14" t="s">
        <v>19</v>
      </c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</row>
    <row r="6" spans="2:15" ht="7.5" customHeight="1" x14ac:dyDescent="0.25"/>
    <row r="7" spans="2:15" x14ac:dyDescent="0.25">
      <c r="B7" s="55">
        <v>1</v>
      </c>
      <c r="C7" s="112" t="s">
        <v>91</v>
      </c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</row>
    <row r="8" spans="2:15" x14ac:dyDescent="0.25">
      <c r="B8" s="56"/>
      <c r="C8" s="100" t="s">
        <v>95</v>
      </c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1"/>
    </row>
    <row r="9" spans="2:15" x14ac:dyDescent="0.25">
      <c r="B9" s="56"/>
      <c r="C9" s="100" t="s">
        <v>94</v>
      </c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1"/>
    </row>
    <row r="10" spans="2:15" x14ac:dyDescent="0.25">
      <c r="B10" s="56">
        <v>2</v>
      </c>
      <c r="C10" s="100" t="s">
        <v>102</v>
      </c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1"/>
    </row>
    <row r="11" spans="2:15" x14ac:dyDescent="0.25">
      <c r="B11" s="56">
        <v>3</v>
      </c>
      <c r="C11" s="100" t="s">
        <v>93</v>
      </c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1"/>
    </row>
    <row r="12" spans="2:15" x14ac:dyDescent="0.25">
      <c r="B12" s="56">
        <v>4</v>
      </c>
      <c r="C12" s="100" t="s">
        <v>103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1"/>
    </row>
    <row r="13" spans="2:15" x14ac:dyDescent="0.25">
      <c r="B13" s="56">
        <v>5</v>
      </c>
      <c r="C13" s="100" t="s">
        <v>101</v>
      </c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1"/>
    </row>
    <row r="14" spans="2:15" x14ac:dyDescent="0.25">
      <c r="B14" s="56"/>
      <c r="C14" s="100" t="s">
        <v>69</v>
      </c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1"/>
    </row>
    <row r="15" spans="2:15" x14ac:dyDescent="0.25">
      <c r="B15" s="56"/>
      <c r="C15" s="100" t="s">
        <v>70</v>
      </c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1"/>
    </row>
    <row r="16" spans="2:15" x14ac:dyDescent="0.25">
      <c r="B16" s="56"/>
      <c r="C16" s="100" t="s">
        <v>71</v>
      </c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</row>
    <row r="17" spans="2:15" x14ac:dyDescent="0.25">
      <c r="B17" s="56">
        <v>6</v>
      </c>
      <c r="C17" s="100" t="s">
        <v>92</v>
      </c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1"/>
    </row>
    <row r="18" spans="2:15" x14ac:dyDescent="0.25">
      <c r="B18" s="56">
        <v>7</v>
      </c>
      <c r="C18" s="100" t="s">
        <v>100</v>
      </c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1"/>
    </row>
    <row r="19" spans="2:15" x14ac:dyDescent="0.25">
      <c r="B19" s="57">
        <v>8</v>
      </c>
      <c r="C19" s="98" t="s">
        <v>99</v>
      </c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9"/>
    </row>
    <row r="20" spans="2:15" x14ac:dyDescent="0.25"/>
    <row r="21" spans="2:15" ht="18.75" x14ac:dyDescent="0.3">
      <c r="C21" s="114" t="s">
        <v>86</v>
      </c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3" t="s">
        <v>117</v>
      </c>
      <c r="G23" s="73"/>
      <c r="H23" s="73"/>
      <c r="I23" s="59"/>
      <c r="J23" s="115" t="s">
        <v>121</v>
      </c>
      <c r="K23" s="116"/>
      <c r="L23" s="116"/>
      <c r="M23" s="117"/>
    </row>
    <row r="24" spans="2:15" x14ac:dyDescent="0.25">
      <c r="F24" s="74" t="s">
        <v>130</v>
      </c>
      <c r="G24" s="73"/>
      <c r="H24" s="73"/>
      <c r="I24" s="77"/>
      <c r="J24" s="118">
        <v>24</v>
      </c>
      <c r="K24" s="119"/>
      <c r="L24" s="119"/>
      <c r="M24" s="120"/>
    </row>
    <row r="25" spans="2:15" x14ac:dyDescent="0.25">
      <c r="F25" s="75" t="s">
        <v>129</v>
      </c>
      <c r="G25" s="76"/>
      <c r="H25" s="76"/>
      <c r="I25" s="78"/>
      <c r="J25" s="121">
        <v>60</v>
      </c>
      <c r="K25" s="121"/>
      <c r="L25" s="121"/>
      <c r="M25" s="122"/>
    </row>
    <row r="26" spans="2:15" x14ac:dyDescent="0.25"/>
    <row r="27" spans="2:15" ht="18.75" x14ac:dyDescent="0.3">
      <c r="C27" s="114" t="s">
        <v>68</v>
      </c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10" t="s">
        <v>75</v>
      </c>
      <c r="E29" s="111"/>
      <c r="F29" s="111"/>
      <c r="G29" s="111"/>
      <c r="H29" s="111"/>
      <c r="I29" s="111"/>
      <c r="J29" s="111"/>
      <c r="K29" s="109" t="s">
        <v>136</v>
      </c>
      <c r="L29" s="109"/>
      <c r="M29" s="109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132</v>
      </c>
      <c r="H30" s="63" t="s">
        <v>79</v>
      </c>
      <c r="I30" s="63" t="s">
        <v>112</v>
      </c>
      <c r="J30" s="41" t="s">
        <v>111</v>
      </c>
      <c r="K30" s="41" t="s">
        <v>77</v>
      </c>
      <c r="L30" s="108" t="s">
        <v>78</v>
      </c>
      <c r="M30" s="108"/>
      <c r="N30" s="53" t="s">
        <v>77</v>
      </c>
      <c r="O30" s="52" t="s">
        <v>78</v>
      </c>
    </row>
    <row r="31" spans="2:15" x14ac:dyDescent="0.25">
      <c r="B31" s="42"/>
      <c r="C31" s="29"/>
      <c r="D31" s="104" t="s">
        <v>72</v>
      </c>
      <c r="E31" s="105"/>
      <c r="F31" s="33" t="e">
        <f>#REF!</f>
        <v>#REF!</v>
      </c>
      <c r="G31" s="33" t="e">
        <f>#REF!</f>
        <v>#REF!</v>
      </c>
      <c r="H31" s="72" t="e">
        <f>#REF!</f>
        <v>#REF!</v>
      </c>
      <c r="I31" s="72" t="e">
        <f>#REF!</f>
        <v>#REF!</v>
      </c>
      <c r="J31" s="34" t="e">
        <f>#REF!</f>
        <v>#REF!</v>
      </c>
      <c r="K31" s="35" t="e">
        <f>#REF!</f>
        <v>#REF!</v>
      </c>
      <c r="L31" s="102" t="e">
        <f>#REF!</f>
        <v>#REF!</v>
      </c>
      <c r="M31" s="103"/>
      <c r="N31" s="64" t="e">
        <f>#REF!</f>
        <v>#REF!</v>
      </c>
      <c r="O31" s="65" t="e">
        <f>#REF!</f>
        <v>#REF!</v>
      </c>
    </row>
    <row r="32" spans="2:15" x14ac:dyDescent="0.25">
      <c r="B32" s="42"/>
      <c r="C32" s="29"/>
      <c r="D32" s="104" t="s">
        <v>73</v>
      </c>
      <c r="E32" s="105"/>
      <c r="F32" s="33" t="e">
        <f>#REF!</f>
        <v>#REF!</v>
      </c>
      <c r="G32" s="33" t="e">
        <f>#REF!</f>
        <v>#REF!</v>
      </c>
      <c r="H32" s="72" t="e">
        <f>#REF!</f>
        <v>#REF!</v>
      </c>
      <c r="I32" s="72" t="e">
        <f>#REF!</f>
        <v>#REF!</v>
      </c>
      <c r="J32" s="34" t="e">
        <f>#REF!</f>
        <v>#REF!</v>
      </c>
      <c r="K32" s="35" t="e">
        <f>#REF!</f>
        <v>#REF!</v>
      </c>
      <c r="L32" s="102" t="e">
        <f>#REF!</f>
        <v>#REF!</v>
      </c>
      <c r="M32" s="103"/>
      <c r="N32" s="66" t="e">
        <f>#REF!</f>
        <v>#REF!</v>
      </c>
      <c r="O32" s="67" t="e">
        <f>#REF!</f>
        <v>#REF!</v>
      </c>
    </row>
    <row r="33" spans="2:15" x14ac:dyDescent="0.25">
      <c r="B33" s="42"/>
      <c r="C33" s="29"/>
      <c r="D33" s="104" t="s">
        <v>74</v>
      </c>
      <c r="E33" s="105"/>
      <c r="F33" s="33">
        <f>'UTE PECÉM II'!F13</f>
        <v>13</v>
      </c>
      <c r="G33" s="33">
        <f>'UTE PECÉM II'!F14</f>
        <v>5</v>
      </c>
      <c r="H33" s="72">
        <f>'UTE PECÉM II'!G14</f>
        <v>0.38461538461538464</v>
      </c>
      <c r="I33" s="72">
        <f>'UTE PECÉM II'!G15</f>
        <v>0.38461538461538464</v>
      </c>
      <c r="J33" s="34">
        <f>'UTE PECÉM II'!G16</f>
        <v>0.38461538461538464</v>
      </c>
      <c r="K33" s="35">
        <f>'UTE PECÉM II'!F17</f>
        <v>11015.48</v>
      </c>
      <c r="L33" s="102">
        <f>'UTE PECÉM II'!F18</f>
        <v>11015.48</v>
      </c>
      <c r="M33" s="103"/>
      <c r="N33" s="66">
        <f>'UTE PECÉM II'!F10</f>
        <v>400</v>
      </c>
      <c r="O33" s="67">
        <f>'UTE PECÉM II'!F11</f>
        <v>0</v>
      </c>
    </row>
    <row r="34" spans="2:15" x14ac:dyDescent="0.25">
      <c r="B34" s="42"/>
      <c r="C34" s="29"/>
      <c r="D34" s="106" t="s">
        <v>80</v>
      </c>
      <c r="E34" s="107"/>
      <c r="F34" s="37" t="e">
        <f>SUM(F31:F33)</f>
        <v>#REF!</v>
      </c>
      <c r="G34" s="37" t="e">
        <f>SUM(G31:G33)</f>
        <v>#REF!</v>
      </c>
      <c r="H34" s="38" t="e">
        <f>IF(OR(F34="",F34=0),"",G34/F34)</f>
        <v>#REF!</v>
      </c>
      <c r="I34" s="38">
        <f>IFERROR((IFERROR(I31*$F$31,0)+IFERROR(I32*$F$32,0)+IFERROR(I33*$F$33,0)+IFERROR(#REF!*#REF!,0))/SUM($F$31:$F$33),0)</f>
        <v>0</v>
      </c>
      <c r="J34" s="38">
        <f>IFERROR((IFERROR(J31*$F$31,0)+IFERROR(J32*$F$32,0)+IFERROR(J33*$F$33,0)+IFERROR(#REF!*#REF!,0))/SUM($F$31:$F$33),0)</f>
        <v>0</v>
      </c>
      <c r="K34" s="39" t="e">
        <f>SUM(K31:K33)</f>
        <v>#REF!</v>
      </c>
      <c r="L34" s="96" t="e">
        <f>SUM(L31:L33)</f>
        <v>#REF!</v>
      </c>
      <c r="M34" s="97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137</v>
      </c>
      <c r="M40" s="8"/>
    </row>
    <row r="41" spans="2:15" x14ac:dyDescent="0.25">
      <c r="D41" s="79"/>
      <c r="E41" s="79"/>
      <c r="F41" s="79"/>
      <c r="G41" s="79"/>
      <c r="H41" s="79"/>
      <c r="I41" s="79"/>
      <c r="J41" s="79"/>
      <c r="K41" s="79"/>
      <c r="L41" s="79"/>
    </row>
    <row r="42" spans="2:15" x14ac:dyDescent="0.25">
      <c r="D42" s="8" t="s">
        <v>133</v>
      </c>
    </row>
    <row r="43" spans="2:15" x14ac:dyDescent="0.25"/>
    <row r="44" spans="2:15" hidden="1" x14ac:dyDescent="0.25"/>
    <row r="45" spans="2:15" x14ac:dyDescent="0.25"/>
  </sheetData>
  <sheetProtection algorithmName="SHA-512" hashValue="FN2PjlN2sQqa27skIV6h93dSPU5P6JNN4aeoaUDEzuWMTYLD7kaqTcxdN5+v3Igm3j1PLlg3b5IEumVedKRIcA==" saltValue="r4jE763OrkrFToJacR4C5Q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DB7998-C43A-4723-8123-7D0E917324FB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76CC-FBE8-439A-8662-15B6EF1D85B4}">
  <dimension ref="A1:AE39"/>
  <sheetViews>
    <sheetView showGridLines="0" tabSelected="1" topLeftCell="C1" zoomScale="85" zoomScaleNormal="85" workbookViewId="0">
      <selection activeCell="F3" sqref="F3:G4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26" t="s">
        <v>65</v>
      </c>
      <c r="D2" s="126"/>
      <c r="E2" s="126"/>
      <c r="F2" s="126"/>
      <c r="G2" s="126"/>
      <c r="H2" s="131" t="s">
        <v>131</v>
      </c>
      <c r="I2" s="123"/>
      <c r="J2" s="123"/>
      <c r="K2" s="123"/>
      <c r="L2" s="123"/>
      <c r="M2" s="123"/>
      <c r="N2" s="123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29" t="s">
        <v>152</v>
      </c>
      <c r="G3" s="130"/>
      <c r="H3" s="123"/>
      <c r="I3" s="123"/>
      <c r="J3" s="123"/>
      <c r="K3" s="123"/>
      <c r="L3" s="123"/>
      <c r="M3" s="123"/>
      <c r="N3" s="123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27" t="s">
        <v>153</v>
      </c>
      <c r="G4" s="128"/>
      <c r="H4" s="123"/>
      <c r="I4" s="123"/>
      <c r="J4" s="123"/>
      <c r="K4" s="123"/>
      <c r="L4" s="123"/>
      <c r="M4" s="123"/>
      <c r="N4" s="123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23"/>
      <c r="I5" s="123"/>
      <c r="J5" s="123"/>
      <c r="K5" s="123"/>
      <c r="L5" s="123"/>
      <c r="M5" s="123"/>
      <c r="N5" s="123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44105</v>
      </c>
      <c r="H6" s="123"/>
      <c r="I6" s="123"/>
      <c r="J6" s="123"/>
      <c r="K6" s="123"/>
      <c r="L6" s="123"/>
      <c r="M6" s="123"/>
      <c r="N6" s="123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23"/>
      <c r="I7" s="123"/>
      <c r="J7" s="123"/>
      <c r="K7" s="123"/>
      <c r="L7" s="123"/>
      <c r="M7" s="123"/>
      <c r="N7" s="123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45</v>
      </c>
      <c r="H8" s="123"/>
      <c r="I8" s="123"/>
      <c r="J8" s="123"/>
      <c r="K8" s="123"/>
      <c r="L8" s="123"/>
      <c r="M8" s="123"/>
      <c r="N8" s="123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23"/>
      <c r="I9" s="123"/>
      <c r="J9" s="123"/>
      <c r="K9" s="123"/>
      <c r="L9" s="123"/>
      <c r="M9" s="123"/>
      <c r="N9" s="123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400</v>
      </c>
      <c r="H10" s="123"/>
      <c r="I10" s="123"/>
      <c r="J10" s="123"/>
      <c r="K10" s="123"/>
      <c r="L10" s="123"/>
      <c r="M10" s="123"/>
      <c r="N10" s="123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0</v>
      </c>
      <c r="H11" s="123"/>
      <c r="I11" s="123"/>
      <c r="J11" s="123"/>
      <c r="K11" s="123"/>
      <c r="L11" s="123"/>
      <c r="M11" s="123"/>
      <c r="N11" s="123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23"/>
      <c r="I12" s="123"/>
      <c r="J12" s="123"/>
      <c r="K12" s="123"/>
      <c r="L12" s="123"/>
      <c r="M12" s="123"/>
      <c r="N12" s="123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COUNTA($G$23:$G$39)</f>
        <v>13</v>
      </c>
      <c r="H13" s="123"/>
      <c r="I13" s="123"/>
      <c r="J13" s="123"/>
      <c r="K13" s="123"/>
      <c r="L13" s="123"/>
      <c r="M13" s="123"/>
      <c r="N13" s="123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5</v>
      </c>
      <c r="G14" s="80">
        <f>IFERROR(IF(OR(F14=0,F14=""),"",F14/$F$13),"")</f>
        <v>0.38461538461538464</v>
      </c>
      <c r="H14" s="123"/>
      <c r="I14" s="123"/>
      <c r="J14" s="123"/>
      <c r="K14" s="123"/>
      <c r="L14" s="123"/>
      <c r="M14" s="123"/>
      <c r="N14" s="123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5</v>
      </c>
      <c r="G15" s="80">
        <f>IFERROR(IF(OR(F15=0,F15=""),"",F15/$F$13),"")</f>
        <v>0.38461538461538464</v>
      </c>
      <c r="H15" s="123"/>
      <c r="I15" s="123"/>
      <c r="J15" s="123"/>
      <c r="K15" s="123"/>
      <c r="L15" s="123"/>
      <c r="M15" s="123"/>
      <c r="N15" s="123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5</v>
      </c>
      <c r="G16" s="80">
        <f>IFERROR(IF(OR(F16=0,F16=""),"",F16/$F$13),"")</f>
        <v>0.38461538461538464</v>
      </c>
      <c r="H16" s="123"/>
      <c r="I16" s="123"/>
      <c r="J16" s="123"/>
      <c r="K16" s="123"/>
      <c r="L16" s="123"/>
      <c r="M16" s="123"/>
      <c r="N16" s="123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11015.48</v>
      </c>
      <c r="G17" s="11" t="str">
        <f>IF($F$7="Selecione","",$F$7)</f>
        <v>BRL</v>
      </c>
      <c r="H17" s="123"/>
      <c r="I17" s="123"/>
      <c r="J17" s="123"/>
      <c r="K17" s="123"/>
      <c r="L17" s="123"/>
      <c r="M17" s="123"/>
      <c r="N17" s="123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11015.48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24" t="s">
        <v>24</v>
      </c>
      <c r="C20" s="124"/>
      <c r="D20" s="124"/>
      <c r="E20" s="124"/>
      <c r="F20" s="124"/>
      <c r="G20" s="124"/>
      <c r="H20" s="124"/>
      <c r="I20" s="125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SUBTOTAL(102,B23:B39)</f>
        <v>13</v>
      </c>
      <c r="C21" s="3">
        <f t="shared" ref="C21:J21" si="0">SUBTOTAL(103,C23:C39)</f>
        <v>13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13</v>
      </c>
      <c r="H21" s="3">
        <f t="shared" si="0"/>
        <v>13</v>
      </c>
      <c r="I21" s="5">
        <f t="shared" si="0"/>
        <v>13</v>
      </c>
      <c r="J21" s="6">
        <f t="shared" si="0"/>
        <v>6</v>
      </c>
      <c r="K21" s="28"/>
      <c r="L21" s="3">
        <f t="shared" ref="L21:X21" si="1">SUBTOTAL(103,L23:L39)</f>
        <v>0</v>
      </c>
      <c r="M21" s="4">
        <f t="shared" si="1"/>
        <v>5</v>
      </c>
      <c r="N21" s="5">
        <f t="shared" si="1"/>
        <v>5</v>
      </c>
      <c r="O21" s="3">
        <f t="shared" si="1"/>
        <v>5</v>
      </c>
      <c r="P21" s="3">
        <f t="shared" si="1"/>
        <v>5</v>
      </c>
      <c r="Q21" s="3">
        <f t="shared" si="1"/>
        <v>5</v>
      </c>
      <c r="R21" s="3">
        <f t="shared" si="1"/>
        <v>5</v>
      </c>
      <c r="S21" s="5">
        <f t="shared" si="1"/>
        <v>5</v>
      </c>
      <c r="T21" s="3">
        <f t="shared" si="1"/>
        <v>5</v>
      </c>
      <c r="U21" s="5">
        <f t="shared" si="1"/>
        <v>5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SUBTOTAL(102,Y23:Y39)</f>
        <v>5</v>
      </c>
      <c r="Z21" s="7">
        <f>SUBTOTAL(102,Z23:Z39)</f>
        <v>5</v>
      </c>
      <c r="AA21" s="22"/>
      <c r="AB21" s="22"/>
      <c r="AC21" s="22"/>
      <c r="AD21" s="3">
        <f>SUBTOTAL(102,AD23:AD39)</f>
        <v>0</v>
      </c>
      <c r="AE21" s="7">
        <f>SUBTOTAL(102,AE23:AE39)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134</v>
      </c>
      <c r="X22" s="30" t="s">
        <v>135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f>IF(G23="","",1)</f>
        <v>1</v>
      </c>
      <c r="C23" s="25">
        <v>5200000000538</v>
      </c>
      <c r="D23" s="19"/>
      <c r="E23" s="19"/>
      <c r="F23" s="2"/>
      <c r="G23" s="95" t="s">
        <v>139</v>
      </c>
      <c r="H23" s="21">
        <v>16</v>
      </c>
      <c r="I23" s="21" t="s">
        <v>138</v>
      </c>
      <c r="J23" s="46"/>
      <c r="K23" s="46" t="s">
        <v>81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Z39" si="2">IF(M23&lt;&gt;"",$H23*M23,"")</f>
        <v/>
      </c>
      <c r="Z23" s="23" t="str">
        <f t="shared" si="2"/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89.25" x14ac:dyDescent="0.25">
      <c r="B24" s="18">
        <f t="shared" ref="B24:B38" si="3">IF(G24="","",B23+1)</f>
        <v>2</v>
      </c>
      <c r="C24" s="25">
        <v>5200000002137</v>
      </c>
      <c r="D24" s="19"/>
      <c r="E24" s="19"/>
      <c r="F24" s="2"/>
      <c r="G24" s="95" t="s">
        <v>140</v>
      </c>
      <c r="H24" s="21">
        <v>2</v>
      </c>
      <c r="I24" s="21" t="s">
        <v>138</v>
      </c>
      <c r="J24" s="46"/>
      <c r="K24" s="46" t="s">
        <v>81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2"/>
        <v/>
      </c>
      <c r="AA24" s="19">
        <f t="shared" ref="AA24:AA39" si="4">IF(OR(M24&lt;&gt;"",N24&lt;&gt;""),1,0)</f>
        <v>0</v>
      </c>
      <c r="AB24" s="19">
        <f t="shared" ref="AB24:AB39" si="5">IF(M24&lt;&gt;0,1,0)</f>
        <v>0</v>
      </c>
      <c r="AC24" s="19">
        <f t="shared" ref="AC24:AC39" si="6">IF(N24&lt;&gt;0,1,0)</f>
        <v>0</v>
      </c>
      <c r="AD24" s="23" t="str">
        <f t="shared" ref="AD24:AE39" si="7">IF(W24&lt;&gt;"",$H24*W24,"")</f>
        <v/>
      </c>
      <c r="AE24" s="23" t="str">
        <f t="shared" si="7"/>
        <v/>
      </c>
    </row>
    <row r="25" spans="2:31" ht="38.25" x14ac:dyDescent="0.25">
      <c r="B25" s="18">
        <f t="shared" si="3"/>
        <v>3</v>
      </c>
      <c r="C25" s="25">
        <v>5200000006151</v>
      </c>
      <c r="D25" s="19"/>
      <c r="E25" s="19"/>
      <c r="F25" s="2"/>
      <c r="G25" s="95" t="s">
        <v>141</v>
      </c>
      <c r="H25" s="21">
        <v>2</v>
      </c>
      <c r="I25" s="21" t="s">
        <v>138</v>
      </c>
      <c r="J25" s="46"/>
      <c r="K25" s="46" t="s">
        <v>81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2"/>
        <v/>
      </c>
      <c r="AA25" s="19">
        <f t="shared" si="4"/>
        <v>0</v>
      </c>
      <c r="AB25" s="19">
        <f t="shared" si="5"/>
        <v>0</v>
      </c>
      <c r="AC25" s="19">
        <f t="shared" si="6"/>
        <v>0</v>
      </c>
      <c r="AD25" s="23" t="str">
        <f t="shared" si="7"/>
        <v/>
      </c>
      <c r="AE25" s="23" t="str">
        <f t="shared" si="7"/>
        <v/>
      </c>
    </row>
    <row r="26" spans="2:31" ht="25.5" x14ac:dyDescent="0.25">
      <c r="B26" s="18">
        <f t="shared" si="3"/>
        <v>4</v>
      </c>
      <c r="C26" s="25">
        <v>5200000008732</v>
      </c>
      <c r="D26" s="19"/>
      <c r="E26" s="19"/>
      <c r="F26" s="2"/>
      <c r="G26" s="95" t="s">
        <v>142</v>
      </c>
      <c r="H26" s="21">
        <v>10</v>
      </c>
      <c r="I26" s="21" t="s">
        <v>138</v>
      </c>
      <c r="J26" s="46"/>
      <c r="K26" s="46" t="s">
        <v>81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2"/>
        <v/>
      </c>
      <c r="AA26" s="19">
        <f t="shared" si="4"/>
        <v>0</v>
      </c>
      <c r="AB26" s="19">
        <f t="shared" si="5"/>
        <v>0</v>
      </c>
      <c r="AC26" s="19">
        <f t="shared" si="6"/>
        <v>0</v>
      </c>
      <c r="AD26" s="23" t="str">
        <f t="shared" si="7"/>
        <v/>
      </c>
      <c r="AE26" s="23" t="str">
        <f t="shared" si="7"/>
        <v/>
      </c>
    </row>
    <row r="27" spans="2:31" ht="38.25" x14ac:dyDescent="0.25">
      <c r="B27" s="18">
        <f t="shared" si="3"/>
        <v>5</v>
      </c>
      <c r="C27" s="25">
        <v>5200000010825</v>
      </c>
      <c r="D27" s="19"/>
      <c r="E27" s="19"/>
      <c r="F27" s="2"/>
      <c r="G27" s="95" t="s">
        <v>143</v>
      </c>
      <c r="H27" s="21">
        <v>10</v>
      </c>
      <c r="I27" s="21" t="s">
        <v>138</v>
      </c>
      <c r="J27" s="46"/>
      <c r="K27" s="46" t="s">
        <v>81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2"/>
        <v/>
      </c>
      <c r="AA27" s="19">
        <f t="shared" si="4"/>
        <v>0</v>
      </c>
      <c r="AB27" s="19">
        <f t="shared" si="5"/>
        <v>0</v>
      </c>
      <c r="AC27" s="19">
        <f t="shared" si="6"/>
        <v>0</v>
      </c>
      <c r="AD27" s="23" t="str">
        <f t="shared" si="7"/>
        <v/>
      </c>
      <c r="AE27" s="23" t="str">
        <f t="shared" si="7"/>
        <v/>
      </c>
    </row>
    <row r="28" spans="2:31" ht="153" x14ac:dyDescent="0.25">
      <c r="B28" s="18">
        <f t="shared" si="3"/>
        <v>6</v>
      </c>
      <c r="C28" s="25">
        <v>5200000010942</v>
      </c>
      <c r="D28" s="19"/>
      <c r="E28" s="19"/>
      <c r="F28" s="2"/>
      <c r="G28" s="95" t="s">
        <v>144</v>
      </c>
      <c r="H28" s="21">
        <v>4</v>
      </c>
      <c r="I28" s="21" t="s">
        <v>138</v>
      </c>
      <c r="J28" s="46">
        <v>84213990</v>
      </c>
      <c r="K28" s="46" t="s">
        <v>104</v>
      </c>
      <c r="L28" s="47"/>
      <c r="M28" s="48">
        <v>1550.21</v>
      </c>
      <c r="N28" s="48">
        <v>1550.21</v>
      </c>
      <c r="O28" s="49">
        <v>9.2499999999999999E-2</v>
      </c>
      <c r="P28" s="50">
        <v>0</v>
      </c>
      <c r="Q28" s="50">
        <v>0.04</v>
      </c>
      <c r="R28" s="50">
        <v>0</v>
      </c>
      <c r="S28" s="50">
        <v>0</v>
      </c>
      <c r="T28" s="46" t="s">
        <v>154</v>
      </c>
      <c r="U28" s="46" t="s">
        <v>154</v>
      </c>
      <c r="V28" s="51"/>
      <c r="W28" s="62"/>
      <c r="X28" s="62"/>
      <c r="Y28" s="23">
        <f t="shared" si="2"/>
        <v>6200.84</v>
      </c>
      <c r="Z28" s="23">
        <f t="shared" si="2"/>
        <v>6200.84</v>
      </c>
      <c r="AA28" s="19">
        <f t="shared" si="4"/>
        <v>1</v>
      </c>
      <c r="AB28" s="19">
        <f t="shared" si="5"/>
        <v>1</v>
      </c>
      <c r="AC28" s="19">
        <f t="shared" si="6"/>
        <v>1</v>
      </c>
      <c r="AD28" s="23" t="str">
        <f t="shared" si="7"/>
        <v/>
      </c>
      <c r="AE28" s="23" t="str">
        <f t="shared" si="7"/>
        <v/>
      </c>
    </row>
    <row r="29" spans="2:31" ht="63.75" x14ac:dyDescent="0.25">
      <c r="B29" s="18">
        <f t="shared" si="3"/>
        <v>7</v>
      </c>
      <c r="C29" s="25">
        <v>5200000010943</v>
      </c>
      <c r="D29" s="19"/>
      <c r="E29" s="19"/>
      <c r="F29" s="2"/>
      <c r="G29" s="95" t="s">
        <v>145</v>
      </c>
      <c r="H29" s="21">
        <v>4</v>
      </c>
      <c r="I29" s="21" t="s">
        <v>138</v>
      </c>
      <c r="J29" s="46">
        <v>84818099</v>
      </c>
      <c r="K29" s="46" t="s">
        <v>104</v>
      </c>
      <c r="L29" s="47"/>
      <c r="M29" s="48">
        <v>161.62</v>
      </c>
      <c r="N29" s="48">
        <v>161.62</v>
      </c>
      <c r="O29" s="49">
        <v>9.2499999999999999E-2</v>
      </c>
      <c r="P29" s="50">
        <v>0</v>
      </c>
      <c r="Q29" s="50">
        <v>0.04</v>
      </c>
      <c r="R29" s="50">
        <v>0</v>
      </c>
      <c r="S29" s="50">
        <v>0</v>
      </c>
      <c r="T29" s="46" t="s">
        <v>154</v>
      </c>
      <c r="U29" s="46" t="s">
        <v>155</v>
      </c>
      <c r="V29" s="51"/>
      <c r="W29" s="62"/>
      <c r="X29" s="62"/>
      <c r="Y29" s="23">
        <f t="shared" si="2"/>
        <v>646.48</v>
      </c>
      <c r="Z29" s="23">
        <f t="shared" si="2"/>
        <v>646.48</v>
      </c>
      <c r="AA29" s="19">
        <f t="shared" si="4"/>
        <v>1</v>
      </c>
      <c r="AB29" s="19">
        <f t="shared" si="5"/>
        <v>1</v>
      </c>
      <c r="AC29" s="19">
        <f t="shared" si="6"/>
        <v>1</v>
      </c>
      <c r="AD29" s="23" t="str">
        <f t="shared" si="7"/>
        <v/>
      </c>
      <c r="AE29" s="23" t="str">
        <f t="shared" si="7"/>
        <v/>
      </c>
    </row>
    <row r="30" spans="2:31" ht="38.25" x14ac:dyDescent="0.25">
      <c r="B30" s="18">
        <f t="shared" si="3"/>
        <v>8</v>
      </c>
      <c r="C30" s="25">
        <v>5200000013681</v>
      </c>
      <c r="D30" s="19"/>
      <c r="E30" s="19"/>
      <c r="F30" s="2"/>
      <c r="G30" s="95" t="s">
        <v>146</v>
      </c>
      <c r="H30" s="21">
        <v>10</v>
      </c>
      <c r="I30" s="21" t="s">
        <v>138</v>
      </c>
      <c r="J30" s="46">
        <v>848111000</v>
      </c>
      <c r="K30" s="46" t="s">
        <v>104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2"/>
        <v/>
      </c>
      <c r="AA30" s="19">
        <f t="shared" si="4"/>
        <v>0</v>
      </c>
      <c r="AB30" s="19">
        <f t="shared" si="5"/>
        <v>0</v>
      </c>
      <c r="AC30" s="19">
        <f t="shared" si="6"/>
        <v>0</v>
      </c>
      <c r="AD30" s="23" t="str">
        <f t="shared" si="7"/>
        <v/>
      </c>
      <c r="AE30" s="23" t="str">
        <f t="shared" si="7"/>
        <v/>
      </c>
    </row>
    <row r="31" spans="2:31" x14ac:dyDescent="0.25">
      <c r="B31" s="18">
        <f t="shared" si="3"/>
        <v>9</v>
      </c>
      <c r="C31" s="25">
        <v>5200000015553</v>
      </c>
      <c r="D31" s="19"/>
      <c r="E31" s="19"/>
      <c r="F31" s="2"/>
      <c r="G31" s="95" t="s">
        <v>147</v>
      </c>
      <c r="H31" s="21">
        <v>6</v>
      </c>
      <c r="I31" s="21" t="s">
        <v>138</v>
      </c>
      <c r="J31" s="46"/>
      <c r="K31" s="46" t="s">
        <v>81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2"/>
        <v/>
      </c>
      <c r="AA31" s="19">
        <f t="shared" si="4"/>
        <v>0</v>
      </c>
      <c r="AB31" s="19">
        <f t="shared" si="5"/>
        <v>0</v>
      </c>
      <c r="AC31" s="19">
        <f t="shared" si="6"/>
        <v>0</v>
      </c>
      <c r="AD31" s="23" t="str">
        <f t="shared" si="7"/>
        <v/>
      </c>
      <c r="AE31" s="23" t="str">
        <f t="shared" si="7"/>
        <v/>
      </c>
    </row>
    <row r="32" spans="2:31" ht="76.5" x14ac:dyDescent="0.25">
      <c r="B32" s="18">
        <f t="shared" si="3"/>
        <v>10</v>
      </c>
      <c r="C32" s="25">
        <v>5200000016452</v>
      </c>
      <c r="D32" s="19"/>
      <c r="E32" s="19"/>
      <c r="F32" s="2"/>
      <c r="G32" s="95" t="s">
        <v>148</v>
      </c>
      <c r="H32" s="21">
        <v>2</v>
      </c>
      <c r="I32" s="21" t="s">
        <v>138</v>
      </c>
      <c r="J32" s="46">
        <v>84811000</v>
      </c>
      <c r="K32" s="46" t="s">
        <v>104</v>
      </c>
      <c r="L32" s="47"/>
      <c r="M32" s="48">
        <v>739.13</v>
      </c>
      <c r="N32" s="48">
        <v>739.13</v>
      </c>
      <c r="O32" s="49">
        <v>9.2499999999999999E-2</v>
      </c>
      <c r="P32" s="50">
        <v>0</v>
      </c>
      <c r="Q32" s="50">
        <v>0.04</v>
      </c>
      <c r="R32" s="50">
        <v>0</v>
      </c>
      <c r="S32" s="50">
        <v>0</v>
      </c>
      <c r="T32" s="46" t="s">
        <v>154</v>
      </c>
      <c r="U32" s="46" t="s">
        <v>154</v>
      </c>
      <c r="V32" s="51"/>
      <c r="W32" s="62"/>
      <c r="X32" s="62"/>
      <c r="Y32" s="23">
        <f t="shared" si="2"/>
        <v>1478.26</v>
      </c>
      <c r="Z32" s="23">
        <f t="shared" si="2"/>
        <v>1478.26</v>
      </c>
      <c r="AA32" s="19">
        <f t="shared" si="4"/>
        <v>1</v>
      </c>
      <c r="AB32" s="19">
        <f t="shared" si="5"/>
        <v>1</v>
      </c>
      <c r="AC32" s="19">
        <f t="shared" si="6"/>
        <v>1</v>
      </c>
      <c r="AD32" s="23" t="str">
        <f t="shared" si="7"/>
        <v/>
      </c>
      <c r="AE32" s="23" t="str">
        <f t="shared" si="7"/>
        <v/>
      </c>
    </row>
    <row r="33" spans="2:31" ht="25.5" x14ac:dyDescent="0.25">
      <c r="B33" s="18">
        <f t="shared" si="3"/>
        <v>11</v>
      </c>
      <c r="C33" s="25">
        <v>5200000019352</v>
      </c>
      <c r="D33" s="19"/>
      <c r="E33" s="19"/>
      <c r="F33" s="2"/>
      <c r="G33" s="95" t="s">
        <v>149</v>
      </c>
      <c r="H33" s="21">
        <v>20</v>
      </c>
      <c r="I33" s="21" t="s">
        <v>138</v>
      </c>
      <c r="J33" s="46"/>
      <c r="K33" s="46" t="s">
        <v>81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2"/>
        <v/>
      </c>
      <c r="AA33" s="19">
        <f t="shared" si="4"/>
        <v>0</v>
      </c>
      <c r="AB33" s="19">
        <f t="shared" si="5"/>
        <v>0</v>
      </c>
      <c r="AC33" s="19">
        <f t="shared" si="6"/>
        <v>0</v>
      </c>
      <c r="AD33" s="23" t="str">
        <f t="shared" si="7"/>
        <v/>
      </c>
      <c r="AE33" s="23" t="str">
        <f t="shared" si="7"/>
        <v/>
      </c>
    </row>
    <row r="34" spans="2:31" ht="51" x14ac:dyDescent="0.25">
      <c r="B34" s="18">
        <f t="shared" si="3"/>
        <v>12</v>
      </c>
      <c r="C34" s="25">
        <v>5400000001227</v>
      </c>
      <c r="D34" s="19"/>
      <c r="E34" s="19"/>
      <c r="F34" s="2"/>
      <c r="G34" s="95" t="s">
        <v>150</v>
      </c>
      <c r="H34" s="21">
        <v>5</v>
      </c>
      <c r="I34" s="21" t="s">
        <v>138</v>
      </c>
      <c r="J34" s="46">
        <v>84798999</v>
      </c>
      <c r="K34" s="46" t="s">
        <v>104</v>
      </c>
      <c r="L34" s="47"/>
      <c r="M34" s="48">
        <v>216.8</v>
      </c>
      <c r="N34" s="48">
        <v>216.8</v>
      </c>
      <c r="O34" s="49">
        <v>9.2499999999999999E-2</v>
      </c>
      <c r="P34" s="50">
        <v>0</v>
      </c>
      <c r="Q34" s="50">
        <v>0.04</v>
      </c>
      <c r="R34" s="50">
        <v>0</v>
      </c>
      <c r="S34" s="50">
        <v>0</v>
      </c>
      <c r="T34" s="46" t="s">
        <v>154</v>
      </c>
      <c r="U34" s="46" t="s">
        <v>154</v>
      </c>
      <c r="V34" s="51"/>
      <c r="W34" s="62"/>
      <c r="X34" s="62"/>
      <c r="Y34" s="23">
        <f t="shared" si="2"/>
        <v>1084</v>
      </c>
      <c r="Z34" s="23">
        <f t="shared" si="2"/>
        <v>1084</v>
      </c>
      <c r="AA34" s="19">
        <f t="shared" si="4"/>
        <v>1</v>
      </c>
      <c r="AB34" s="19">
        <f t="shared" si="5"/>
        <v>1</v>
      </c>
      <c r="AC34" s="19">
        <f t="shared" si="6"/>
        <v>1</v>
      </c>
      <c r="AD34" s="23" t="str">
        <f t="shared" si="7"/>
        <v/>
      </c>
      <c r="AE34" s="23" t="str">
        <f t="shared" si="7"/>
        <v/>
      </c>
    </row>
    <row r="35" spans="2:31" ht="25.5" x14ac:dyDescent="0.25">
      <c r="B35" s="18">
        <f t="shared" si="3"/>
        <v>13</v>
      </c>
      <c r="C35" s="25">
        <v>5400000002258</v>
      </c>
      <c r="D35" s="19"/>
      <c r="E35" s="19"/>
      <c r="F35" s="2"/>
      <c r="G35" s="95" t="s">
        <v>151</v>
      </c>
      <c r="H35" s="21">
        <v>2</v>
      </c>
      <c r="I35" s="21" t="s">
        <v>138</v>
      </c>
      <c r="J35" s="46">
        <v>84811000</v>
      </c>
      <c r="K35" s="46" t="s">
        <v>104</v>
      </c>
      <c r="L35" s="47"/>
      <c r="M35" s="48">
        <v>802.95</v>
      </c>
      <c r="N35" s="48">
        <v>802.95</v>
      </c>
      <c r="O35" s="49">
        <v>9.2499999999999999E-2</v>
      </c>
      <c r="P35" s="50">
        <v>0</v>
      </c>
      <c r="Q35" s="50">
        <v>0.04</v>
      </c>
      <c r="R35" s="50">
        <v>0</v>
      </c>
      <c r="S35" s="50">
        <v>0</v>
      </c>
      <c r="T35" s="46" t="s">
        <v>154</v>
      </c>
      <c r="U35" s="46" t="s">
        <v>154</v>
      </c>
      <c r="V35" s="51"/>
      <c r="W35" s="62"/>
      <c r="X35" s="62"/>
      <c r="Y35" s="23">
        <f t="shared" si="2"/>
        <v>1605.9</v>
      </c>
      <c r="Z35" s="23">
        <f t="shared" si="2"/>
        <v>1605.9</v>
      </c>
      <c r="AA35" s="19">
        <f t="shared" si="4"/>
        <v>1</v>
      </c>
      <c r="AB35" s="19">
        <f t="shared" si="5"/>
        <v>1</v>
      </c>
      <c r="AC35" s="19">
        <f t="shared" si="6"/>
        <v>1</v>
      </c>
      <c r="AD35" s="23" t="str">
        <f t="shared" si="7"/>
        <v/>
      </c>
      <c r="AE35" s="23" t="str">
        <f t="shared" si="7"/>
        <v/>
      </c>
    </row>
    <row r="36" spans="2:31" x14ac:dyDescent="0.25">
      <c r="B36" s="18" t="str">
        <f t="shared" si="3"/>
        <v/>
      </c>
      <c r="C36" s="19"/>
      <c r="D36" s="19"/>
      <c r="E36" s="19"/>
      <c r="F36" s="20"/>
      <c r="G36" s="20"/>
      <c r="H36" s="21"/>
      <c r="I36" s="21"/>
      <c r="J36" s="46"/>
      <c r="K36" s="46"/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2"/>
        <v/>
      </c>
      <c r="AA36" s="19">
        <f t="shared" si="4"/>
        <v>0</v>
      </c>
      <c r="AB36" s="19">
        <f t="shared" si="5"/>
        <v>0</v>
      </c>
      <c r="AC36" s="19">
        <f t="shared" si="6"/>
        <v>0</v>
      </c>
      <c r="AD36" s="23" t="str">
        <f t="shared" si="7"/>
        <v/>
      </c>
      <c r="AE36" s="23" t="str">
        <f t="shared" si="7"/>
        <v/>
      </c>
    </row>
    <row r="37" spans="2:31" x14ac:dyDescent="0.25">
      <c r="B37" s="18" t="str">
        <f t="shared" si="3"/>
        <v/>
      </c>
      <c r="C37" s="19"/>
      <c r="D37" s="19"/>
      <c r="E37" s="19"/>
      <c r="F37" s="2"/>
      <c r="G37" s="20"/>
      <c r="H37" s="21"/>
      <c r="I37" s="21"/>
      <c r="J37" s="46"/>
      <c r="K37" s="46"/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2"/>
        <v/>
      </c>
      <c r="AA37" s="19">
        <f t="shared" si="4"/>
        <v>0</v>
      </c>
      <c r="AB37" s="19">
        <f t="shared" si="5"/>
        <v>0</v>
      </c>
      <c r="AC37" s="19">
        <f t="shared" si="6"/>
        <v>0</v>
      </c>
      <c r="AD37" s="23" t="str">
        <f t="shared" si="7"/>
        <v/>
      </c>
      <c r="AE37" s="23" t="str">
        <f t="shared" si="7"/>
        <v/>
      </c>
    </row>
    <row r="38" spans="2:31" x14ac:dyDescent="0.25">
      <c r="B38" s="18" t="str">
        <f t="shared" si="3"/>
        <v/>
      </c>
      <c r="C38" s="19"/>
      <c r="D38" s="19"/>
      <c r="E38" s="19"/>
      <c r="F38" s="20"/>
      <c r="G38" s="20"/>
      <c r="H38" s="21"/>
      <c r="I38" s="21"/>
      <c r="J38" s="46"/>
      <c r="K38" s="46"/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2"/>
        <v/>
      </c>
      <c r="AA38" s="19">
        <f t="shared" si="4"/>
        <v>0</v>
      </c>
      <c r="AB38" s="19">
        <f t="shared" si="5"/>
        <v>0</v>
      </c>
      <c r="AC38" s="19">
        <f t="shared" si="6"/>
        <v>0</v>
      </c>
      <c r="AD38" s="23" t="str">
        <f t="shared" si="7"/>
        <v/>
      </c>
      <c r="AE38" s="23" t="str">
        <f t="shared" si="7"/>
        <v/>
      </c>
    </row>
    <row r="39" spans="2:31" x14ac:dyDescent="0.25">
      <c r="B39" s="18" t="str">
        <f>IF(G39="","",B38+1)</f>
        <v/>
      </c>
      <c r="C39" s="19"/>
      <c r="D39" s="19"/>
      <c r="E39" s="19"/>
      <c r="F39" s="2"/>
      <c r="G39" s="20"/>
      <c r="H39" s="21"/>
      <c r="I39" s="21"/>
      <c r="J39" s="46"/>
      <c r="K39" s="46"/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4"/>
        <v>0</v>
      </c>
      <c r="AB39" s="19">
        <f t="shared" si="5"/>
        <v>0</v>
      </c>
      <c r="AC39" s="19">
        <f t="shared" si="6"/>
        <v>0</v>
      </c>
      <c r="AD39" s="23" t="str">
        <f t="shared" si="7"/>
        <v/>
      </c>
      <c r="AE39" s="23" t="str">
        <f t="shared" si="7"/>
        <v/>
      </c>
    </row>
  </sheetData>
  <autoFilter ref="B22:AA39" xr:uid="{58B4BD8D-C952-4896-95B5-705E76EABDBF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D5043E6-809A-451C-8A45-4595DA776594}">
          <x14:formula1>
            <xm:f>Validação!$F$2:$F$4</xm:f>
          </x14:formula1>
          <xm:sqref>F9</xm:sqref>
        </x14:dataValidation>
        <x14:dataValidation type="list" allowBlank="1" showInputMessage="1" showErrorMessage="1" xr:uid="{08915E2D-4E53-4B14-A723-AF0168E5FE32}">
          <x14:formula1>
            <xm:f>Validação!$C$2:$C$7</xm:f>
          </x14:formula1>
          <xm:sqref>K23:K39</xm:sqref>
        </x14:dataValidation>
        <x14:dataValidation type="list" allowBlank="1" showInputMessage="1" showErrorMessage="1" xr:uid="{9B05366C-08E5-4D62-8917-276BAA9AF7BB}">
          <x14:formula1>
            <xm:f>Validação!$B$2:$B$29</xm:f>
          </x14:formula1>
          <xm:sqref>F5</xm:sqref>
        </x14:dataValidation>
        <x14:dataValidation type="list" allowBlank="1" showInputMessage="1" showErrorMessage="1" xr:uid="{4A203B2A-C118-44A8-9ACC-907219423D28}">
          <x14:formula1>
            <xm:f>Validação!$A$2:$A$7</xm:f>
          </x14:formula1>
          <xm:sqref>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6E5D-ECB9-44E4-9D6E-E61B1E1AE8EE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Instruções e Resumo</vt:lpstr>
      <vt:lpstr>UTE PECÉM II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2021-02-23T02:26:54Z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7e8319a6-0200-47dd-9f5b-39ff8f6d61d1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