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0" documentId="11_C26456C1691C9DC3867A6486C5C4D8DA58FE8D06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CÓDIGOS!$A$1:$J$64</definedName>
    <definedName name="_xlnm._FilterDatabase" localSheetId="2" hidden="1">'UTE ITAQUI'!$B$22:$AA$48</definedName>
    <definedName name="_xlnm._FilterDatabase" localSheetId="3" hidden="1">'UTE PECÉM II'!$B$22:$AA$61</definedName>
    <definedName name="_xlnm._FilterDatabase" localSheetId="1" hidden="1">'UTE|UTG PARNAÍBA'!$B$22:$AA$60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3" l="1"/>
  <c r="N40" i="13"/>
  <c r="N41" i="13"/>
  <c r="N42" i="13"/>
  <c r="N33" i="13"/>
  <c r="N34" i="13"/>
  <c r="N35" i="13"/>
  <c r="N36" i="13"/>
  <c r="N30" i="13"/>
  <c r="N31" i="13"/>
  <c r="N32" i="13"/>
  <c r="N25" i="13"/>
  <c r="N27" i="13"/>
  <c r="N28" i="13"/>
  <c r="N24" i="13"/>
  <c r="N42" i="11"/>
  <c r="N32" i="11"/>
  <c r="N33" i="11"/>
  <c r="N34" i="11"/>
  <c r="N35" i="11"/>
  <c r="N36" i="11"/>
  <c r="N37" i="11"/>
  <c r="N31" i="11"/>
  <c r="N29" i="11"/>
  <c r="N30" i="11"/>
  <c r="N25" i="11"/>
  <c r="N26" i="11"/>
  <c r="N27" i="11"/>
  <c r="N28" i="11"/>
  <c r="N24" i="11"/>
  <c r="N52" i="5"/>
  <c r="N33" i="5"/>
  <c r="N34" i="5"/>
  <c r="N35" i="5"/>
  <c r="N36" i="5"/>
  <c r="N38" i="5"/>
  <c r="N39" i="5"/>
  <c r="N40" i="5"/>
  <c r="N41" i="5"/>
  <c r="N42" i="5"/>
  <c r="N43" i="5"/>
  <c r="N44" i="5"/>
  <c r="N45" i="5"/>
  <c r="N32" i="5"/>
  <c r="N28" i="5"/>
  <c r="N29" i="5"/>
  <c r="N26" i="5"/>
  <c r="H9" i="14" l="1"/>
  <c r="H8" i="14"/>
  <c r="H3" i="14" l="1"/>
  <c r="H4" i="14"/>
  <c r="H5" i="14"/>
  <c r="H10" i="14"/>
  <c r="H11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4" i="14"/>
  <c r="H35" i="14"/>
  <c r="H36" i="14"/>
  <c r="H37" i="14"/>
  <c r="H40" i="14"/>
  <c r="H41" i="14"/>
  <c r="H42" i="14"/>
  <c r="H46" i="14"/>
  <c r="H47" i="14"/>
  <c r="H48" i="14"/>
  <c r="H49" i="14"/>
  <c r="H50" i="14"/>
  <c r="H51" i="14"/>
  <c r="H52" i="14"/>
  <c r="H54" i="14"/>
  <c r="H58" i="14"/>
  <c r="H59" i="14"/>
  <c r="H63" i="14"/>
  <c r="H64" i="14" l="1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8" i="11"/>
  <c r="AD48" i="11"/>
  <c r="Z48" i="11"/>
  <c r="Y48" i="11"/>
  <c r="B48" i="11"/>
  <c r="AE47" i="11"/>
  <c r="AD47" i="11"/>
  <c r="Z47" i="11"/>
  <c r="Y47" i="11"/>
  <c r="B47" i="11"/>
  <c r="AE46" i="11"/>
  <c r="AD46" i="11"/>
  <c r="Z46" i="11"/>
  <c r="Y46" i="11"/>
  <c r="B46" i="11"/>
  <c r="AE45" i="11"/>
  <c r="AD45" i="11"/>
  <c r="Z45" i="11"/>
  <c r="Y45" i="11"/>
  <c r="B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8" i="13" l="1"/>
  <c r="L33" i="2" s="1"/>
  <c r="F15" i="13"/>
  <c r="G15" i="13" s="1"/>
  <c r="I33" i="2" s="1"/>
  <c r="F16" i="13"/>
  <c r="G16" i="13" s="1"/>
  <c r="J33" i="2" s="1"/>
  <c r="F14" i="13"/>
  <c r="G33" i="2" s="1"/>
  <c r="AE21" i="13"/>
  <c r="Z21" i="13"/>
  <c r="AD21" i="13"/>
  <c r="Y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E23" i="5"/>
  <c r="AD23" i="5"/>
  <c r="AE21" i="5" l="1"/>
  <c r="AD21" i="5"/>
  <c r="F14" i="5"/>
  <c r="G14" i="5" l="1"/>
  <c r="H31" i="2" s="1"/>
  <c r="G31" i="2"/>
  <c r="Z60" i="5" l="1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0" i="5" l="1"/>
  <c r="B59" i="5"/>
  <c r="B58" i="5"/>
  <c r="B57" i="5"/>
  <c r="B56" i="5"/>
  <c r="B55" i="5"/>
  <c r="B54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<sst xmlns="http://schemas.openxmlformats.org/spreadsheetml/2006/main" count="866" uniqueCount="312">
  <si>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</si>
  <si>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</si>
  <si>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</si>
  <si>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</si>
  <si>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</si>
  <si>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</si>
  <si>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</si>
  <si>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</si>
  <si>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</si>
  <si>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</si>
  <si>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</si>
  <si>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</si>
  <si>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</si>
  <si>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</si>
  <si>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</si>
  <si>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</si>
  <si>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</si>
  <si>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</si>
  <si>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</si>
  <si>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</si>
  <si>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</si>
  <si>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</si>
  <si>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</si>
  <si>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</si>
  <si>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</si>
  <si>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</si>
  <si>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</si>
  <si>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</si>
  <si>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</si>
  <si>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</si>
  <si>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</si>
  <si>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</si>
  <si>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</si>
  <si>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</si>
  <si>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</si>
  <si>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</si>
  <si>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</si>
  <si>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</si>
  <si>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</si>
  <si>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</si>
  <si>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</si>
  <si>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</si>
  <si>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</si>
  <si>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</si>
  <si>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</si>
  <si>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</si>
  <si>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</si>
  <si>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</si>
  <si>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</si>
  <si>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</si>
  <si>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</si>
  <si>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</si>
  <si>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</si>
  <si>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</si>
  <si>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</si>
  <si>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</si>
  <si>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</si>
  <si>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</si>
  <si>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</si>
  <si>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</si>
  <si>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</si>
  <si>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</si>
  <si>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</si>
  <si>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</si>
  <si>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</si>
  <si>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</si>
  <si>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</si>
  <si>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</si>
  <si>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</si>
  <si>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</si>
  <si>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</si>
  <si>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</si>
  <si>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</si>
  <si>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</si>
  <si>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</si>
  <si>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</si>
  <si>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</si>
  <si>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</si>
  <si>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</si>
  <si>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</si>
  <si>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</si>
  <si>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</si>
  <si>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</si>
  <si>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</si>
  <si>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</si>
  <si>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</si>
  <si>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</si>
  <si>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</si>
  <si>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</si>
  <si>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</si>
  <si>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</si>
  <si>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</si>
  <si>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</si>
  <si>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</si>
  <si>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</si>
  <si>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</si>
  <si>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</si>
  <si>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</si>
  <si>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</si>
  <si>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</si>
  <si>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</si>
  <si>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</si>
  <si>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</si>
  <si>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</si>
  <si>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</si>
  <si>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</si>
  <si>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</si>
  <si>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</si>
  <si>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</si>
  <si>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</si>
  <si>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</si>
  <si>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</si>
  <si>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</si>
  <si>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</si>
  <si>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</si>
  <si>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</si>
  <si>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</si>
  <si>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</si>
  <si>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</si>
  <si>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</si>
  <si>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</si>
  <si>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</si>
  <si>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</si>
  <si>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</si>
  <si>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</si>
  <si>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</si>
  <si>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</si>
  <si>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</si>
  <si>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</si>
  <si>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</si>
  <si>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</si>
  <si>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</si>
  <si>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</si>
  <si>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</si>
  <si>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</si>
  <si>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</si>
  <si>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</si>
  <si>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</si>
  <si>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</si>
  <si>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</si>
  <si>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</si>
  <si>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</si>
  <si>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</si>
  <si>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</si>
  <si>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JUNTA  APLICACAO: VALVULA CONTROLE DRESSER  DRESSER/3602505  GE/3602505</t>
  </si>
  <si>
    <t>UN</t>
  </si>
  <si>
    <t>HASTE- APLICACAO: DA VALVULA SPX FLOW- USO: VALVULA CONTROLE- SPX FLOW/C37621-ZRK-</t>
  </si>
  <si>
    <t>BOCAL- SUBAPLICACAO: P/ATOMIZADOR- APLICACAO: DA VALVULA SPX FLOW- USO: VALVULA CONTROLE- SPX FLOW/C34383-XSH-</t>
  </si>
  <si>
    <t>VALVULA AG-ANG-LAT-1/4NPT-150PSI</t>
  </si>
  <si>
    <t>VALVULA AGULHA APLICACAO ATOMIZADOR 6396040 KOMLINE</t>
  </si>
  <si>
    <t>VALVULA GLOB-A105-SW 1 1/2POL-800LB</t>
  </si>
  <si>
    <t>VALVULA GLOBO-CONSTRUCAO: T-ACIONAMENTO: MANOPLA-MAT/NORMA CORPO: ACO CARBONO ASTM A105-CONEXAO: SW 1 1/2POL-PRESSAO/CLASSE PRESSAO: 800LB-M AT OBTURADOR: OBTUR ACO INOX-HASTE: HASTE ASCENDENTE-MAT SEDE: SEDE AC O INOX_x000D_</t>
  </si>
  <si>
    <t>VALVULA GLOB-A216 WCB-3POL 150LBS</t>
  </si>
  <si>
    <t>VALVULA GLOBO 3POL 150LBS -ACIONAMENTO: MANUAL-MAT/NORMA ASME B16.34/BS 1873 CORPO: ACO CARBONO ASTM A216 WCB-CONEXAO: FLANGEADA-PRESSAO/CLASSE PRESSAO: 150-MAT OBTURADOR: BASE OBTUR ASTM A216 HASTE: HASTE ASTM 182 MAT SEDE: SEDE ASTM A105 + 13Cr_x000D__x000D_</t>
  </si>
  <si>
    <t>UNIDADE-TIPO: ELETRONICA-APLICACAO: DO ATUADOR SIPOS AKTORIK-RPM: 20A160-ALIMENTACAO: TRIFASICA 380-460VAC-CONTROLE ELETRONICO: PROFITRO_x000D_N-_x000D__x000D_</t>
  </si>
  <si>
    <t>VALVULA BORB-2 1/2POL WAF-ALAV-NBR-150LB</t>
  </si>
  <si>
    <t>VALVULA BORBOLETA- CONEXAO: 2 1/2POL WAFER- ACIONAMENTO: ALAVANCA- MAT  OBTURADOR: DISCO FERRO FUNDIDO- MATERIAL SEDE: SEDE NITRILICA- CLASSE  PRESSAO: 150LB- MAT/NORMA CORPO: FERRO FUNDIDO GGG50-_x000D_</t>
  </si>
  <si>
    <t>ELEMENTO ELASTICO ROTEX GR28 DUREZA 98SH DIAM. INTER. 30MM DIAM. EXT_x000D_65MM ELEMENTO-TIPO: ELASTICO-APLICACAO: DA VALVULA CONTROLE-MODELO: MOD_x000D_IMI CRITICAL-</t>
  </si>
  <si>
    <t>VALVULA AGU ACO INOX DIAM 1/4POL*</t>
  </si>
  <si>
    <t>VALVULA AGULHA APLICACAO SISTEMA AMOSTRAGEM 2219G4YH_x000D_HOKE</t>
  </si>
  <si>
    <t>VALVULA BORB FE FUN A126GRB ALAV MAN 3"*</t>
  </si>
  <si>
    <t>VALVULA ESTANQUEIDADE TIPO VALVULA BORBOLETA MATERIAL_x000D_CORPO ACO CARBONO A216WCB FORMA CONSTRUTIVA MONOBLOCO_x000D_ACIONAMENTO ALAVANCA DIAMETRO NOMINAL 3POL NE/NF_x000D_INTERATIVA</t>
  </si>
  <si>
    <t>VALVULA GLOBO Y AC A105 2500LBS SW 50</t>
  </si>
  <si>
    <t>VALVULA GLOBO TIPO Y ACO CARBONO A105 2500LBS EXTREMIDADE SOLDAVEL 50,00 MM_x000D__x000D_VALVULA GLOBO TIPO:Y_x000D_TAMANHO: DN50 NOMINAL_x000D_CLASSE: 2500 LBS  SCH.160_x000D_CONSTRUCAOO CONFORME ASME B16.34_x000D_CONEXAO: SW - ENCAIXE PARA SOLDA (ASME B16.11)_x000D_CORPO: AÇO CARBONO FORJADO ASME B16.34_x000D_INTERNOS: ACO INOX AISI 410 TRATADO TERMICAMENTE_x000D_OBTURADOR E SEDE: STELLITE - COM DISPOSITIVO TRANS-O-FLOW_x000D_GAXETAS: GRAFITE FLEXIVEL_x000D_ACIONAMENTO: MANUAL POR MANOPLA T_x000D_</t>
  </si>
  <si>
    <t>VALVULA GLOBO ACO INOX AISI304L 800LBS*</t>
  </si>
  <si>
    <t>VALVULA GLOBO MATERIAL ACO INOX AISI304L 800LBS SOLDAVEL DIAMETRO 1/2 POL</t>
  </si>
  <si>
    <t>VALVULA BORBOLETA DN 12 POL 150#</t>
  </si>
  <si>
    <t>VALVULA BORBOLETA WAFFER DIAMETRO 12 POL; 150#; A-536; GR 60, 40, 18;_x000D_MWBWUOP-100E; PAR-40-11-VAA-TDA-GNY-110/117/135; 12-2-50-DDE-LA-0000-_x000D_150/157/175; FABRICANTE: KOFLOW</t>
  </si>
  <si>
    <t>VALVULA BORB 300PSI BRNZ ACO ALAV MAN10*</t>
  </si>
  <si>
    <t>VALVULA BORBOLETA TIPO WAFER 300PSI CORPO C/CORPO FERRO FUNDIDO DISCO C/DISCO FERRO FUNDIDO VEDACAO C/VEDACAO BRONZE DUREZA C36000 MATERIAL VEDACAO ACO ACIONAMENTO ALAVANCA MANUAL N/FLANGEADA DIAMETRO 10 POLN/A  10.81-SPAL VICTAULIC_x000D_</t>
  </si>
  <si>
    <t>VALVULA GLOBO ACO CARBONO 150LBS DIAM 2"</t>
  </si>
  <si>
    <t>VALVULA GLOBO APLICACAO TUBULACAO AR USINA 2012 0537_x000D_HPA VALVES</t>
  </si>
  <si>
    <t>VALVULA BORB 150LBS BUNA N VOLAN 24POL*</t>
  </si>
  <si>
    <t>VALVULA BORBOLETA 150LBS CORPO C/CORPO FERRO FUNDIDO A126GRB DISCO C/D ISCO FERRO FUNDIDO A536 VEDACAO C/VEDACAO NITRILICA BUNA N ACIONAMENTO  VOLANTE DIAMETRO 24 POL_x000D_</t>
  </si>
  <si>
    <t>KIT/CONJUNTO REPARO VALVULA CONTROLE CAV4 RPACKX00032_x000D_FISCHER</t>
  </si>
  <si>
    <t>KIT</t>
  </si>
  <si>
    <t>VÁLVULA BORBOLETA 4" FLANGE 150# ASME</t>
  </si>
  <si>
    <t>VÁLVULA BORBOLETA 4" FLANGE 150# ASME B16.5  CORPO EM FERRO FUNDIDO ASTM_x000D_A126 CI. B. DISCO FERRO FUNDIDO ASTM A536 GR. 65-45-12  HSTE ASTM A 479_x000D_TP 316N SEDE E VEDAÇÃO EM BUNA-N OPERADA POR ALAVANCA_x000D_</t>
  </si>
  <si>
    <t>REGULADOR PRESSAO ARGONIO-CONEXAO DE ENTRADA CONFORME ABNT-11725 E DE_x000D_SAIDA CONFORME CGA E-1: COM CONTROLE DE VAZÃO DE GAS: UTILIZADOS PARA_x000D_SOLDAGEM MIG E TIG MODELO;RFG-84A CODIGO 40123821 FABRICANTE WHITE_x000D_MARTINS</t>
  </si>
  <si>
    <t>VÁLVULA BORBOLETA WAFER 609S 6" ATUADOR</t>
  </si>
  <si>
    <t>VÁLVULA BORBOLETA WAFER 609S SERIE 2011; CORPO: FERRO NODULAR ASTM 536_x000D_GR. 65.45.12; DISCO: AÇO INOX ASTM A351 CF8M-316; EIXO: AÇO INOX - ASTM_x000D_A 276 GR. 420 (AISI 420); GAXETA: ASTM D2000 - EPDM; SEDE: ASTM D2000 -_x000D_EPDM; CLASSE PRESSÃO: 150; INSTALAÇÃO ENTRE FLANGES: ASME B16.5 #150_x000D_NORMA TESTE: Api 598; NORMA CONSTRUÇÃO: Api 609 Cat. A; ACIONAMENTO:_x000D_ATUADOR PNEUMÁTICO R.M RFS RAT 125-S10 - N.F._x000D_</t>
  </si>
  <si>
    <t>VÁLVULA BORBOLETA WAFER 609S 6" ALAVANCA</t>
  </si>
  <si>
    <t>VÁLVULA 609S BORBOLETA WAFER SÉRIE 2011; CORPO: FERRO NODULAR - ASTM_x000D_A536 GR. 65.45.12; DISCO: AÇO INOX - ASTM A351 GR. CF8M-316; EIXO: AÇO_x000D_INOX - ASTM A276 GR. 420; GAXETA: ASTM D2000 - EPDM; SEDE: ASTM D2000 -_x000D_EPDM; CLASSE PRESSÃO: 150; NORMA DE TESTE: API 598; NORMA DE CONSTRUÇÃO:_x000D_API 609 CAT. A; INSTALAÇÃO ENTRE FLANGES: ASME B16.5 - 150; ACIONAMENTO:_x000D_ALAVANCA FUNDIDA C/ PLACA DE TRAVAMENTO.</t>
  </si>
  <si>
    <t>VÁLVULA GLOBO Y 3/4"  GR-F91</t>
  </si>
  <si>
    <t>VÁLVULA GLOBO Y 3/4" OPERADA POR VOLANTE MANUAL CORPO_x000D_ASTM A182 Gr-F91 HASTE ASTM A479 TP-410,DISCO ASTM A276_x000D_TP 410 ASENTO STELLITED, CASTELO SOLDADO, VEDAÇÃO_x000D_GRAFITE, PARAFUSO ASTM A193 Gr-B7, EXTREMIDADE BW CONF._x000D_ASME B 16.25 DIMENSÃO ASME B 16.34 CLASSE 2500#</t>
  </si>
  <si>
    <t>VÁLVULA GLOBO Y 3/4" GR-F22</t>
  </si>
  <si>
    <t>VÁLVULA GLOBO Y 3/4" OPERADA POR VOLANTE MANUAL CORPO_x000D_ASTM A182-Gr-F22 HASTE ASTM A479 TP-410,DISCO ASTM A276_x000D_TP 410 ASENTO STELLITED, CASTELO SOLDADO, VEDAÇÃO_x000D_GRAFITE, PARAFUSO ASTM A193 Gr-B7, EXTREMIDADE BW CONF._x000D_ASME B 16.25 DIMENSÃO ASME B 16.34 CLASSE 2500#</t>
  </si>
  <si>
    <t>VÁLVULA GLOBO Y 3/4" A105</t>
  </si>
  <si>
    <t>VÁLVULA GLOBO Y 3/4" OPERADA POR VOLANTE MANUAL CORPO_x000D_ASTM A105 HASTE ASTM A479 TP-410, DISCO ASTM A276 TP_x000D_410 ASENTO STELLITED, CASTELO SOLDADO, VEDAÇÃO GRAFITE,_x000D_PARAFUSO ASTM A193 Gr-B7, EXTREMIDADE BW CONF. ASME B_x000D_16.25 DIMENSÃO ASME B 16.34 CLASSE 2500#</t>
  </si>
  <si>
    <t>VALV.GLOBO Y DN20 CORPO ASTM A182 GR F22</t>
  </si>
  <si>
    <t>VALVULA GLOBO Y CORPO C/CORPO ACO INOX ASTM A182 GR F22 INTERNOS C/INT ERNOS ACO INOX AISI410 2500LBS BIPARTIDA NORMA ASME B16.34 EXTREMIDADE_x000D_SOLDA TOPO 20,00 MM VOLANTE ASCENDENTE ACIONAMENTO MANUAL EXTREMIDADE SOLDAVEL NORMA B16.25_x000D__x000D_CORPO ACO INOX ASTM A182 GR F22_x000D_SEDE ACO INOX ASTM A182 GR F22_x000D_CASTELO ACO INOX ASTM A182 GR F22_x000D_BUCHA ASTM A582 GR 416_x000D_DISCO ASTM A276 GR 410_x000D_HASTE ASTM A479 GR 410_x000D_</t>
  </si>
  <si>
    <t>VALV.GLOBO Y DN32 CORPO ASTM A182 GR F22</t>
  </si>
  <si>
    <t>VALVULA GLOBO Y CORPO C/CORPO ACO INOX ASTM A182 GR F22 INTERNOS C/INT ERNOS ACO INOX AISI410 2500LBS BIPARTIDA NORMA ASME B16.34 EXTREMIDADE_x000D_SOLDA TOPO 32,00 MM VOLANTE ASCENDENTE ACIONAMENTO MANUAL EXTREMIDADE SOLDAVEL NORMA B16.25_x000D__x000D_CORPO ACO INOX ASTM A182 GR F22_x000D_SEDE ACO INOX ASTM A182 GR F22_x000D_CASTELO ACO INOX ASTM A182 GR F22_x000D_BUCHA ASTM A582 GR 416_x000D_DISCO ASTM A276 GR 410_x000D_HASTE ASTM A479 GR 410_x000D_</t>
  </si>
  <si>
    <t>VALV.GLOBO Y DN20 CORPO ASTM A182 GR F91</t>
  </si>
  <si>
    <t>VALVULA GLOBO Y CORPO C/CORPO ACO INOX ASTM A182 GR F91 INTERNOS_x000D_C/INTERNOS ACO INOX AISI316 2500LBS BIPARTIDA NORMA ASME B16.34_x000D_EXTREMIDADE SOLDA TOPO 20,00 MM VOLANTE ASCENDENTE ACIONAMENTO MANUAL_x000D_EXTREMIDADE SOLDAVEL NORMA B16.25_x000D__x000D_CORPO ACO INOX ASTM A182 GR F91_x000D_SEDE ACO INOX ASTM A182 GR F91_x000D_CASTELO ACO INOX ASTM A182 GR F22_x000D_BUCHA ASTM A582 GR 416_x000D_DISCO ASTM A276 GR 316_x000D_HASTE ASTM A479 GR 316_x000D__x000D__x000D_</t>
  </si>
  <si>
    <t>VALV.GLOBO Y DN32 CORPO ASTM A182 GR F91</t>
  </si>
  <si>
    <t>VALVULA GLOBO Y CORPO C/CORPO ACO INOX ASTM A182 GR F91 INTERNOS_x000D_C/INTERNOS ACO INOX AISI316 2500LBS BIPARTIDA NORMA ASME B16.34_x000D_EXTREMIDADE SOLDA TOPO 32,00 MM VOLANTE ASCENDENTE ACIONAMENTO MANUAL_x000D_EXTREMIDADE SOLDAVEL NORMA B16.25_x000D__x000D_CORPO ACO INOX ASTM A182 GR F91_x000D_SEDE ACO INOX ASTM A182 GR F91_x000D_CASTELO ACO INOX ASTM A182 GR F22_x000D_BUCHA ASTM A582 GR 416_x000D_DISCO ASTM A276 GR 316_x000D_HASTE ASTM A479 GR 316_x000D__x000D__x000D_</t>
  </si>
  <si>
    <t>CONST - VALVULA GLOBO ACO LIG A182 3/4"</t>
  </si>
  <si>
    <t>VALVULA GLOBO Y CORPO ACO LIGA A182 F91 INTERNOS LIGA COBALTO CROMO 6 1690PSI BIPARTIDA NORMA ASME B16.34 PASSAGEM S EXTREMIDADE ROSCADA3/4 POL VOLANTE C/VOLANTE ACIONAMENTO MANUAL EXTREMIDADE ROSCADA NPT NORMA  ASME B16.34_x000D_</t>
  </si>
  <si>
    <t>VÁLVULA BORBOLATA 24" FLANGE 150#</t>
  </si>
  <si>
    <t>VÁLVULA BORBOLATA 24" FLANGE 150# ASME B16.5 CORPO EM FERRO FUNDIDO ASTM_x000D_A126 CI. B. DISCO ASTM A 479 TP 316N;HSTE ASTM A 479 TP 316N; SEDE E_x000D_TODA PARTE INTERNA REVESTIDA EM EPDM; CONSTRUÇÃO API 609; OPERADA MANUAL_x000D_POR VOLANTE COM CAIXA REDUTORA.</t>
  </si>
  <si>
    <t>VALVULA GLOBO TIPO Y - 1.1/4"; 2500# F91</t>
  </si>
  <si>
    <t>Válvula Globo tipo "Y" mod. DURBLOCK da DURCON, Classe de pressão:2500#_x000D_Construção: Conforme norma ASME B16.34,_x000D_Conexões: BW - Solda de Topo conforme norma ASME B16.25 Informar SCH.),_x000D_Face a Face: Conforme padrão de construção DURCON;_x000D_Materiais: Corpo: Aço Liga Forjado ASTM A182 Gr.F91,_x000D_Internos: Aço inox AISI 410 - Tratado Termicamente,_x000D_Gaxetas: Grafite Flexível,_x000D_Obturador e Sede: STELLITE - com dispositivo TRANS-O-FLOW;_x000D_Acionamento: Manual por volante ascendente</t>
  </si>
  <si>
    <t>VALVULA GLOBO TIPO Y-1.1/4"- 2500#; A105</t>
  </si>
  <si>
    <t>VALVULA ESTANQUEIDADE TIPO VALVULA GLOBO CLASSE PRESSAO_x000D_2500 MATERIAL CORPO ACO CARBONO A105 DIAMETRO NOMINAL_x000D_1.1/4POL</t>
  </si>
  <si>
    <t>VALV AGULHA INOX 316L DUP ANILHA 6500PSI</t>
  </si>
  <si>
    <t>VALVULA ESTANQUEIDADE TIPO VALVULA AGULHA PRESSAO_x000D_OPERACAO 6500PSI MATERIAL CORPO ACO INOX AISI316L_x000D_DIAMETRO NOMINAL 1/4POL</t>
  </si>
  <si>
    <t>VÁLVULA GLOBO TIPO Y 2" 2500#</t>
  </si>
  <si>
    <t>VALVULA ESTANQUEIDADE TIPO VALVULA GLOBO CLASSE PRESSAO_x000D_2500LBS MATERIAL CORPO ACO CARBONO ASTM A105 MATERIAL_x000D_OBTURADOR LIGA ESTELITE MATERIAL SEDE LIGA ESTELITE_x000D_DIAMETRO NOMINAL 2POL</t>
  </si>
  <si>
    <t>VÁLVULA BORBOLETA  8" FLANGEADA CL 300#</t>
  </si>
  <si>
    <t>VALVULA ESTANQUEIDADE TIPO VALVULA BORBOLETA CLASSE_x000D_PRESSAO 300LBS MATERIAL CORPO ACO CARBONO ASTM A126 WCB_x000D_MATERIAL SEDE STELLITE DIAMETRO NOMINAL 8POL CONEXAO_x000D_PROCESSO FLANGEADA</t>
  </si>
  <si>
    <t>VÁLVULA BORBOLETA  6" FLANGEADA CL 300#</t>
  </si>
  <si>
    <t>VALVULA ESTANQUEIDADE TIPO VALVULA BORBOLETA CLASSE_x000D_PRESSAO 300LBS MATERIAL CORPO FERRO FUNDIDO CINZENTO_x000D_A126 MATERIAL SEDE STELLITE ACIONAMENTO ATUADOR_x000D_PNEUMATICO DIAMETRO NOMINAL 6POL CONEXAO PROCESSO_x000D_FLANGEADA MOD.90-50-DA</t>
  </si>
  <si>
    <t>VALVULA BORBOL WAFER INT. 150# BUNA N 4"</t>
  </si>
  <si>
    <t>VALVULA ESTANQUEIDADE TIPO VALVULA BORBOLETA CLASSE_x000D_PRESSAO 150LBS MATERIAL CORPO COMPOSTO BORRACHA_x000D_NITRILICA DIAMETRO NOMINAL 4POL CONEXAO PROCESSO WAFER</t>
  </si>
  <si>
    <t>VÁLVULA AGULHA INOX 316  ¼ OD X ¼ OD</t>
  </si>
  <si>
    <t>VALVULA ESTANQUEIDADE TIPO VALVULA AGULHA MATERIAL_x000D_CORPO ACO INOX AISI316 DIAMETRO NOMINAL 1/4POL</t>
  </si>
  <si>
    <t>DISCO VEDACAO SUBAPLICACAO VALVULA GLOBO APLICACAO_x000D_HIDRANTE</t>
  </si>
  <si>
    <t>VALVULA GLOBO TIPO:Y 1" A105 - 2500</t>
  </si>
  <si>
    <t>VALVULA GLOBO TIPO:Y 1" A105 - 2500_x000D__x000D_VALVULA GLOBO TIPO:Y_x000D_CLASSE: 2500#_x000D_BITOLA: 1"_x000D_CONSTRUÇÃO CONFORME ASME B16.34_x000D_CONEXÃO: SW - ENCAIXE PARA SOLDA (ASME B16.11)_x000D_CORPO: AÇO CARBONO FORJADO ASME B16.34_x000D_INTERNOS: AÇO INOX AISI 410 TRATADO TERMICAMENTE_x000D_OBTURADOR E SEDE: STELLITE - COM DISPOSITIVO TRANS-O-FLOW_x000D_GAXETAS: GRAFITE FLEXÍVEL_x000D_ACIONAMENTO: MANUAL POR MANOPLA T_x000D__x000D__x000D__x000D_</t>
  </si>
  <si>
    <t>VALVULA GLOBO TIPO:Y 3/4" A105 - 2500</t>
  </si>
  <si>
    <t>VALVULA ESTANQUEIDADE TIPO VALVULA GLOBO CLASSE PRESSAO_x000D_2500 MATERIAL CORPO ACO CARBONO A105 DIAMETRO NOMINAL_x000D_3/4POL</t>
  </si>
  <si>
    <t>VALVULA BORBOLETA DN80-W6; CLASSE 150LBS</t>
  </si>
  <si>
    <t>VALVULA ESTANQUEIDADE TIPO VALVULA BORBOLETA CLASSE_x000D_PRESSAO 150LBS MATERIAL CORPO FERRO FUNDIDO ACIONAMENTO_x000D_VOLANTE DIAMETRO NOMINAL 80MM CONEXAO PROCESSO_x000D_FLANGEADA</t>
  </si>
  <si>
    <t>VALVULA GLOBO TIPO Y AC A105 2680# 1 POL</t>
  </si>
  <si>
    <t>VALVULA ESTANQUEIDADE TIPO VALVULA GLOBO CLASSE PRESSAO_x000D_2500 MATERIAL CORPO ACO CARBONO A105 DIAMETRO NOMINAL_x000D_1POL</t>
  </si>
  <si>
    <t>VALVULA DIAFR. 1/2" FERRO FUND; SOLDA HT</t>
  </si>
  <si>
    <t>VALVULA ESTANQUEIDADE TIPO VALVULA DIAFRAGMA MATERIAL_x000D_CORPO FERRO FUNDIDO DIAMETRO NOMINAL 1/2POL CONEXAO_x000D_PROCESSO SOLDADA</t>
  </si>
  <si>
    <t>VALVULA DIAFR. 1"; FERRO FUND; SOLDA HT</t>
  </si>
  <si>
    <t>VALVULA ESTANQUEIDADE TIPO VALVULA DIAFRAGMA MATERIAL_x000D_CORPO FERRO FUNDIDO NODULAR DIAMETRO NOMINAL 1POL_x000D_CONEXAO PROCESSO SOLDAVEL</t>
  </si>
  <si>
    <t>VALVULA GLOB Y BW 4500#A182 DN1"</t>
  </si>
  <si>
    <t>VALVULA ESTANQUEIDADE TIPO VALVULA GLOBO CLASSE PRESSAO_x000D_4500LBS MATERIAL CORPO ACO INOX A182 MATERIAL OBTURADOR_x000D_ACO INOX DIAMETRO NOMINAL 1POL CONEXAO PROCESSO_x000D_BISELADA</t>
  </si>
  <si>
    <t>VALV GLOBO SW A182-F316L RZ1 2500# DN ¼”</t>
  </si>
  <si>
    <t>VALVULA ESTANQUEIDADE TIPO VALVULA GLOBO CLASSE PRESSAO_x000D_2500LBS MATERIAL CORPO ACO INOX A182F316L ACIONAMENTO_x000D_VOLANTE DIAMETRO NOMINAL 1/4POL CONEXAO PROCESSO_x000D_SOLDAVEL</t>
  </si>
  <si>
    <t>VALVULA GLOBO 150LB  DN 2 AFU ASTM A216</t>
  </si>
  <si>
    <t>VALVULA ESTANQUEIDADE TIPO VALVULA GLOBO CLASSE PRESSAO_x000D_150LBS MATERIAL CORPO ACO CARBONO A216WCB DIAMETRO_x000D_NOMINAL 2POL</t>
  </si>
  <si>
    <t>REG PRESSAO 3/8 BSP P3KRA13BNGP PARKER</t>
  </si>
  <si>
    <t>VALVULA COMANDO TIPO VALVULA REGULADORA PRESSAO PRESSAO_x000D_OPERACAO 0-8BAR CONEXAO PROCESSO 3/8POL ROSCA NPT_x000D_P3KRA13BNGP PARKER</t>
  </si>
  <si>
    <t>REG PRESSAO 1/4 BSP P3HRA12BNGP PARKER</t>
  </si>
  <si>
    <t>VALVULA COMANDO TIPO VALVULA REGULADORA PRESSAO PRESSAO_x000D_OPERACAO 0-8BAR CONEXAO PROCESSO 1/4POL ROSCA BSP_x000D_P3HRA12BNGP PARKER</t>
  </si>
  <si>
    <t>VALVULA CONTR FLUXO FCV7-10-S-0-NV EATON</t>
  </si>
  <si>
    <t>VALVULA COMANDO TIPO VALVULA ESTRANGULADORA PRESSAO_x000D_OPERACAO 210BAR DIAMETRO NOMINAL 10POL MATERIAL CORPO_x000D_ALUMINIO MATERIAL VEDACAO FLUOROELASTOMERO_x000D_FCV7-10-S-0-NV EATON</t>
  </si>
  <si>
    <t>VALVULA BORBOLETA 16 POL X 150 LIB WAFER</t>
  </si>
  <si>
    <t>VALVULA ESTANQUEIDADE TIPO VALVULA BORBOLETA CLASSE_x000D_PRESSAO 150LBS DIAMETRO NOMINAL 16POL CONEXAO PROCESSO_x000D_WAFER</t>
  </si>
  <si>
    <t>VALVULA CONTROLE GLOBO 2POL 150LBS</t>
  </si>
  <si>
    <t>VALVULA ESTANQUEIDADE TIPO VALVULA GLOBO CLASSE PRESSAO_x000D_1500LBS MATERIAL CORPO ACO CARBONO A105 DIAMETRO_x000D_NOMINAL 2POL CONEXAO PROCESSO SOLDAVEL</t>
  </si>
  <si>
    <t>VALVULA GLOB-A105-SW 2POL-800LB</t>
  </si>
  <si>
    <t>VALVULA ESTANQUEIDADE GLOBO CLASSE PRESSAO 800LBS ACO_x000D_CARBONO A105 DIAMETRO NOMINAL 2POL</t>
  </si>
  <si>
    <t>VALVULA GLOBO TIPO:Y 2POL A105 - 1500LBS</t>
  </si>
  <si>
    <t>VALVULA ESTANQUEIDADE TIPO VALVULA GLOBO CLASSE PRESSAO_x000D_1500LBS MATERIAL CORPO ACO CARBONO A105 DIAMETRO_x000D_NOMINAL 2POL</t>
  </si>
  <si>
    <t>VALVULA BORBOLETA 20POL WAFER 300LBS</t>
  </si>
  <si>
    <t>VALVULA BORBOLETA 20 POLEGADASTIPO WAFER 300 LIBRAS CORPO ASTM 536 VEDACAO EPDM APLICACAO: VALVULAS FABRICANTE: UNIVAL</t>
  </si>
  <si>
    <t>VALVULA BORBOLETA LUG 4POL RTS VB0100NIE</t>
  </si>
  <si>
    <t>VALVULA BORBOLETA TIPO LUG APLICACAO: TUBULACAO DIAMETRO: 4POL CORPO: FERRO NODULAR - ASTM A 536 GR. 65.45.12 DISCO: ACO INOX ASTM A 351 / A 351M GR. CF8M-316 EIXO: ACO INOX - ASTM A 276 GR. 420 (AISI 420) GAXETA: ASTM D2000 - EPDM SEDE: ASTM D2000 - EPDM CLASSE PRESSAO: 150LBS INSTALACAO ENTRE FLANGES: ASME B16.5 150LBS NORMA TESTE: API 598 NORMA CONSTRUÇÃO: API 609 CAT A ACIONAMENTO: ATUADOR ELÉTRICO HITORK TIPO ON-OFF 24VCC/60HZ - INVÓLUCRO EM ALUMÍNIO - NAMUR REFERENCIA: VB0100NIE FIGURA 124 FABRICANTE: RTS</t>
  </si>
  <si>
    <t>VALV GLOB ANG P/ ATUADOR 2POL 800LB A105</t>
  </si>
  <si>
    <t>VALVULA GLOBO ANGULAR PARA ATUADOR MOTORIZADO DIAMETRO 2POL CLASSE DE PRESSAO 800 LIBRAS ACO DE CONTRUCAO A-105 APLICACAO: SISTEMA DE CALDEIRA KKS DE APLICACAO: HAD30AA301 REFERENCIA: 111586 49 FABRICANTE: HP VALVES</t>
  </si>
  <si>
    <t>VALVULA AGULHA SWAN ANLYTIC E-10.568.010</t>
  </si>
  <si>
    <t>VALVULA AGULHA CATCON/QV-FLOW APLICACAO: SAMPLING CALDEIRA FABRICANTE: SWAN ANALYTICAL INSTRUMENTS REFERENCIA: E-10.568.010</t>
  </si>
  <si>
    <t>VALV GLOBO 900LBS 1.1/2"POL SOLD</t>
  </si>
  <si>
    <t>VALVULA ESTANQUEIDADE TIPO VALVULA GLOBO CLASSE PRESSAO_x000D_900LBS MATERIAL CORPO ACO CARBONO ASTM A105 DIAMETRO_x000D_NOMINAL 2POL CONEXAO PROCESSO SOLDAVEL</t>
  </si>
  <si>
    <t>VALVULA SOLENOIDE 3/2 VIAS INOX 345BAR</t>
  </si>
  <si>
    <t>VALVULA COMANDO NUMERO POSICOES 3 POSICOES NUMERO VIAS_x000D_2 VIAS PRESSAO OPERACAO 345BAR MATERIAL CORPO ACO INOX</t>
  </si>
  <si>
    <t>SOLENOID VALVE 2/2 NC, EN52000 / EN52005</t>
  </si>
  <si>
    <t>VÁLVULA DE SOLENÓIDE 2/2 NC 2 VIAS DIRECIONAIS OPERADAS PARA SISTEMAS DE
COMBATE A INCÊNDIO. TIPO EN52000 à / para EN52005.PORTA: 1/4 BSP ASSENTO (mm): 0,7 KvL/mn: 0,175 PRESSÃO(bar): 0 - 300 SELOS: PTFE + EPDM
FLUIDO TEMP.Max°C: 80°
OPÇÕES: Controle manual
Código para encomendar;
Ver tabela de referências: EN52004 + voltage
DADOS ELETRICOS
Tensão (-10% + 15%)
Serviço contínuo 100%: 24
Tamanho: 40/15
Alimentação: 13 watts
Classe de isolamento: F 155°C
Recinto: IP 65 Avec Conector
Elétrico Conexões: 3 espadas (DIN 43650, DIN 40050, VDE 0110)</t>
  </si>
  <si>
    <t>ATUADOR ELÉTRICO; TORQUE: 80 A 250NM; TEMPERATURA AMBIENTE: -25°C A +70°_x000D_C; GRAU DE PROTEÇÃO: IP-67; APLICAÇÃO: VÁLVULA DE CONTROLE MOTORIZADA</t>
  </si>
  <si>
    <t>VALVULA SOLENOIDE 5/2 VIAS; MFH-5-1/4</t>
  </si>
  <si>
    <t>VALVULA COMANDO TIPO VALVULA DIRECIONAL NUMERO POSICOES_x000D_5 POSICOES NUMERO VIAS 2 VIAS PRESSAO OPERACAO 2,2A8BAR_x000D_DIAMETRO NOMINAL 1/4POL CONEXAO PROCESSO ROSCADA ROSCA_x000D_BSP MATERIAL CORPO ALUMINIO MATERIAL VEDACAO COMPOSTO_x000D_BORRACHA NITRILICA ACIONAMENTO SIMPLES SOLENOIDE_x000D_MONTAGEM TUBULACAO MFH-5-1/4 FESTO</t>
  </si>
  <si>
    <t>VALVULA AGULHA SS 1/2 OD SWAGELOK</t>
  </si>
  <si>
    <t>VALVULA ESTANQUEIDADE AGULHA PRESSAO OPERACAO 6000PSI_x000D_ACO INOX AISI316 MATERIAL OBTURADOR ACO INOX AISI316_x000D_MATERIAL SEDE ACO INOX AISI316 TRATAMENTO SUPERFICIE_x000D_NATURAL ACIONAMENTO MANOPLA ROTATIVA PASSAGEM PLENA_x000D_DIAMETRO NOMINAL 1/2POL CONEXAO PROCESSO SOLDADA_x000D_SS4GUSW8T SWAGELOK</t>
  </si>
  <si>
    <t>VALVULA AGULHA SS 8MM OD SWAGELOK</t>
  </si>
  <si>
    <t>VALVULA ESTANQUEIDADE AGULHA PRESSAO OPERACAO 6000PSI_x000D_ACO INOX AISI316 MATERIAL OBTURADOR ACO INOX AISI316_x000D_MATERIAL SEDE ACO INOX AISI316 TRATAMENTO SUPERFICIE_x000D_NATURAL ACIONAMENTO MANOPLA ROTATIVA PASSAGEM PLENA_x000D_DIAMETRO NOMINAL 8MM CONEXAO PROCESSO SOLDADA_x000D_SS-4GUSW8MMT SWAGELOK</t>
  </si>
  <si>
    <t>VALV ESCAPE RAPIDO 1/4 NORGREN 4050214</t>
  </si>
  <si>
    <t>"VALVULA DE ESCAPE RAPIDO CONEXAO ENTRADA E SAIDA 1/4"" NPT APLICACAO: VÁLVULA CONTROLE REFERENCIA: 4050214 FABRICANTE: NORGREN"</t>
  </si>
  <si>
    <t>VALVULA SOLENOIDE ZS1061134 COMPAIR</t>
  </si>
  <si>
    <t>VALVULA SOLENOIDE APLICACAO COMPRESSOR AR ZS1061134_x000D_COMPAIR</t>
  </si>
  <si>
    <t>CJ</t>
  </si>
  <si>
    <t>VALVULA SOLENOIDE ZS1057786 COMPAIR</t>
  </si>
  <si>
    <t>VALVULA SOLENOIDE APLICACAO COMPRESSOR AR ZS1057786_x000D_COMPAIR</t>
  </si>
  <si>
    <t>PLUGUE- APLIC: VALVULA DE CONTROLE- DES: CVD-M1000130-726/9- REF: CVD-M091813-733- FABR: VALVITALIA</t>
  </si>
  <si>
    <t>HASTE- APLIC: VALVULA DE CONTROLE- DES: CVD-M1000130-726/3- REF: CVD-M091813-734- FABR: VALVITALIA</t>
  </si>
  <si>
    <t>GAIOLA- APLIC: VALVULA DE CONTROLE- DES: CVD-M1000130-726/8- REF: CVD-M091813-735- FABR: VALVITALIA</t>
  </si>
  <si>
    <t>ESPACADOR- APLIC: VALVULA CONTROLE- DES: CVD-M1000130-376/1676/1801/1826/451/1626- REF: CVD-M091813-466 POS A- FABR: VALVITALIA</t>
  </si>
  <si>
    <t>GAIOLA- APLIC: VALVULA DE CONTROLE- DES: CVD-M1000130-1976/1501/676- REF: CVD-M091813-1485- FABR: VALVITALIA</t>
  </si>
  <si>
    <t>GAIOLA- APLIC: VALVULA DE CONTROLE- DES: CVD-M1000130-376/1676/1801/1826- REF: CVD-M091813-385- FABR: VALVITALIA</t>
  </si>
  <si>
    <t>GAIOLA- APLIC: VALVULA DE CONTROLE- DES: CVD-M1000130-451/1626/1651/951- REF: CVD-M091813-460- FABR: VALVITALIA</t>
  </si>
  <si>
    <t>HASTE- APLIC: VALVULA DE CONTROLE- DES: CVD-M1000130-376/-1676/-1801/-1826- REF: CVD-M091813-384- FABR: VALVITALIA</t>
  </si>
  <si>
    <t>HASTE- APLIC: VALVULA DE CONTROLE- DES: CVD-M1000130-451/-1626/-1651/-951/-651- REF: CVD-M091813-459- FABR: VALVITALIA</t>
  </si>
  <si>
    <t>PLUGUE- APLIC: VALVULA DE CONTROLE- DES: CVD-M1000130-1876/-1976/-1501/-676- REF: CVD-M091813-1482- FABR: VALVITALIA</t>
  </si>
  <si>
    <t>PLUGUE- APLIC: VALVULA DE CONTROLE- DES: CVD-M1000130-376/-1676/-1801/-1826- REF: CVD-M091813-382- FABR: VALVITALIA</t>
  </si>
  <si>
    <t>PLUGUE- APLIC: VALVULA DE CONTROLE- DES: CVD-M1000130-451/-1626/-1651/-951- REF: CVD-M091813-457- FABR: VALVITALIA</t>
  </si>
  <si>
    <t>KIT REPARO HASTE PARA VALVULA BORBOLETA BRAY S33 DE 24POL APLIC 30PAB11AA501 REF 082004-73700558 FABRIC BRAY</t>
  </si>
  <si>
    <t>VALVULA AGULHA HASTE NAO ROTATIVA 1/4"</t>
  </si>
  <si>
    <t>VÁLVULA AGULHA SÉRIE D EM AÇO INOXIDÁVEL ASTM A182 GR. 316, CASTELO_x000D_INTEGRAL, HASTE ASCENDENTE NÃO ROTATIVA EM AÇO INOXIDÁVEL GR. 316,_x000D_PRESSÃO MÁXIMA 3000 PSIG, TEMPERATURAS -28 °C A 232 °C PARA VEDAÇÕES DA_x000D_HASTE EM PTFE E PONTA DA HASTE EM PEEK, CV = 0.27_x000D_PARA ORIFÍCIO DE PASSAGEM INTERNA DE 4.0 MM, CONEXÕES DE ENTRADA E SAÍDA_x000D_ROSCADAS DE 1/4"" NPT MACHO, KNOB DE ACIONAMENTO EM_x000D_ALUMÍNIO ANODIZADO NA COR PRETA, COM MARCAÇÃO NO CORPO COM INDICAÇÃO DO_x000D_SENTIDO DE FLUXO</t>
  </si>
  <si>
    <t>KIT/CONJUNTO SOBRESSALENTE COMPONENTE CABECA PRODUCAO_x000D_11POLX 11POL VALVULA AGULHA</t>
  </si>
  <si>
    <t>Unidade</t>
  </si>
  <si>
    <t>Qtd</t>
  </si>
  <si>
    <t>Declinado</t>
  </si>
  <si>
    <t>Preço unit</t>
  </si>
  <si>
    <t>wafer</t>
  </si>
  <si>
    <t xml:space="preserve"> corpo ASTM A536 vedação EPDM</t>
  </si>
  <si>
    <t>60 dias</t>
  </si>
  <si>
    <t>200 DIAS</t>
  </si>
  <si>
    <t>WCB</t>
  </si>
  <si>
    <t>Enviar dados do atuador</t>
  </si>
  <si>
    <t>Ferro</t>
  </si>
  <si>
    <t>Desvio</t>
  </si>
  <si>
    <t>prazo</t>
  </si>
  <si>
    <t>SEM DESCRIÇÃO ADEQUADA</t>
  </si>
  <si>
    <t>8481.80.94</t>
  </si>
  <si>
    <t>8481.80.97</t>
  </si>
  <si>
    <t>HCI HIDRAULICA CONEXOES INDUSTRIAIS LTDA</t>
  </si>
  <si>
    <t>62.312.426/0001-38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</si>
</sst>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  <numFmt numFmtId="166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166" fontId="0" fillId="0" borderId="0" xfId="0" applyNumberFormat="1" applyFill="1" applyAlignment="1">
      <alignment horizontal="center" vertical="center"/>
    </xf>
    <xf numFmtId="166" fontId="0" fillId="0" borderId="21" xfId="0" applyNumberFormat="1" applyFill="1" applyBorder="1" applyAlignment="1">
      <alignment horizontal="center" vertical="center"/>
    </xf>
    <xf numFmtId="44" fontId="0" fillId="0" borderId="21" xfId="3" applyFont="1" applyFill="1" applyBorder="1" applyAlignment="1">
      <alignment horizontal="center" vertical="center"/>
    </xf>
    <xf numFmtId="166" fontId="2" fillId="0" borderId="21" xfId="0" applyNumberFormat="1" applyFont="1" applyFill="1" applyBorder="1" applyAlignment="1">
      <alignment horizontal="center" vertical="center"/>
    </xf>
    <xf numFmtId="44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44" fontId="2" fillId="0" borderId="21" xfId="3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66" fontId="0" fillId="0" borderId="21" xfId="0" applyNumberFormat="1" applyFill="1" applyBorder="1" applyAlignment="1">
      <alignment vertical="center"/>
    </xf>
    <xf numFmtId="0" fontId="0" fillId="0" borderId="21" xfId="0" applyFill="1" applyBorder="1" applyAlignment="1">
      <alignment horizontal="center" vertical="center" wrapText="1"/>
    </xf>
    <xf numFmtId="44" fontId="0" fillId="0" borderId="21" xfId="3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44" fontId="0" fillId="0" borderId="0" xfId="3" applyFont="1" applyFill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  <xf numFmtId="166" fontId="0" fillId="0" borderId="21" xfId="0" applyNumberFormat="1" applyFill="1" applyBorder="1" applyAlignment="1">
      <alignment horizontal="center" vertical="center"/>
    </xf>
    <xf numFmtId="44" fontId="0" fillId="0" borderId="21" xfId="3" applyFont="1" applyFill="1" applyBorder="1" applyAlignment="1">
      <alignment horizontal="center" vertical="center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>
      <selection activeCell="G31" sqref="G31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2" t="s">
        <v>19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2:15" ht="7.5" customHeight="1" x14ac:dyDescent="0.25"/>
    <row r="7" spans="2:15" x14ac:dyDescent="0.25">
      <c r="B7" s="55">
        <v>1</v>
      </c>
      <c r="C7" s="120" t="s">
        <v>91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15" x14ac:dyDescent="0.25">
      <c r="B8" s="56"/>
      <c r="C8" s="118" t="s">
        <v>95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</row>
    <row r="9" spans="2:15" x14ac:dyDescent="0.25">
      <c r="B9" s="56"/>
      <c r="C9" s="118" t="s">
        <v>94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9"/>
    </row>
    <row r="10" spans="2:15" x14ac:dyDescent="0.25">
      <c r="B10" s="56">
        <v>2</v>
      </c>
      <c r="C10" s="118" t="s">
        <v>102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</row>
    <row r="11" spans="2:15" x14ac:dyDescent="0.25">
      <c r="B11" s="56">
        <v>3</v>
      </c>
      <c r="C11" s="118" t="s">
        <v>93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</row>
    <row r="12" spans="2:15" x14ac:dyDescent="0.25">
      <c r="B12" s="56">
        <v>4</v>
      </c>
      <c r="C12" s="118" t="s">
        <v>103</v>
      </c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9"/>
    </row>
    <row r="13" spans="2:15" x14ac:dyDescent="0.25">
      <c r="B13" s="56">
        <v>5</v>
      </c>
      <c r="C13" s="118" t="s">
        <v>101</v>
      </c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9"/>
    </row>
    <row r="14" spans="2:15" x14ac:dyDescent="0.25">
      <c r="B14" s="56"/>
      <c r="C14" s="118" t="s">
        <v>69</v>
      </c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9"/>
    </row>
    <row r="15" spans="2:15" x14ac:dyDescent="0.25">
      <c r="B15" s="56"/>
      <c r="C15" s="118" t="s">
        <v>70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9"/>
    </row>
    <row r="16" spans="2:15" x14ac:dyDescent="0.25">
      <c r="B16" s="56"/>
      <c r="C16" s="118" t="s">
        <v>71</v>
      </c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</row>
    <row r="17" spans="2:15" x14ac:dyDescent="0.25">
      <c r="B17" s="56">
        <v>6</v>
      </c>
      <c r="C17" s="118" t="s">
        <v>92</v>
      </c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9"/>
    </row>
    <row r="18" spans="2:15" x14ac:dyDescent="0.25">
      <c r="B18" s="56">
        <v>7</v>
      </c>
      <c r="C18" s="118" t="s">
        <v>100</v>
      </c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9"/>
    </row>
    <row r="19" spans="2:15" x14ac:dyDescent="0.25">
      <c r="B19" s="57">
        <v>8</v>
      </c>
      <c r="C19" s="141" t="s">
        <v>99</v>
      </c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2"/>
    </row>
    <row r="20" spans="2:15" x14ac:dyDescent="0.25"/>
    <row r="21" spans="2:15" ht="18.75" x14ac:dyDescent="0.3">
      <c r="C21" s="122" t="s">
        <v>86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3" t="s">
        <v>121</v>
      </c>
      <c r="K23" s="124"/>
      <c r="L23" s="124"/>
      <c r="M23" s="125"/>
    </row>
    <row r="24" spans="2:15" x14ac:dyDescent="0.25">
      <c r="F24" s="74" t="s">
        <v>130</v>
      </c>
      <c r="G24" s="73"/>
      <c r="H24" s="73"/>
      <c r="I24" s="77"/>
      <c r="J24" s="126">
        <v>24</v>
      </c>
      <c r="K24" s="127"/>
      <c r="L24" s="127"/>
      <c r="M24" s="128"/>
    </row>
    <row r="25" spans="2:15" x14ac:dyDescent="0.25">
      <c r="F25" s="75" t="s">
        <v>129</v>
      </c>
      <c r="G25" s="76"/>
      <c r="H25" s="76"/>
      <c r="I25" s="78"/>
      <c r="J25" s="129">
        <v>60</v>
      </c>
      <c r="K25" s="129"/>
      <c r="L25" s="129"/>
      <c r="M25" s="130"/>
    </row>
    <row r="26" spans="2:15" x14ac:dyDescent="0.25"/>
    <row r="27" spans="2:15" ht="18.75" x14ac:dyDescent="0.3">
      <c r="C27" s="122" t="s">
        <v>68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37" t="s">
        <v>75</v>
      </c>
      <c r="E29" s="138"/>
      <c r="F29" s="138"/>
      <c r="G29" s="138"/>
      <c r="H29" s="138"/>
      <c r="I29" s="138"/>
      <c r="J29" s="138"/>
      <c r="K29" s="136" t="s">
        <v>139</v>
      </c>
      <c r="L29" s="136"/>
      <c r="M29" s="136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31" t="s">
        <v>78</v>
      </c>
      <c r="M30" s="131"/>
      <c r="N30" s="53" t="s">
        <v>77</v>
      </c>
      <c r="O30" s="52" t="s">
        <v>78</v>
      </c>
    </row>
    <row r="31" spans="2:15" x14ac:dyDescent="0.25">
      <c r="B31" s="42"/>
      <c r="C31" s="29"/>
      <c r="D31" s="134" t="s">
        <v>72</v>
      </c>
      <c r="E31" s="135"/>
      <c r="F31" s="33">
        <f>'UTE|UTG PARNAÍBA'!F13</f>
        <v>31</v>
      </c>
      <c r="G31" s="33">
        <f>'UTE|UTG PARNAÍBA'!F14</f>
        <v>17</v>
      </c>
      <c r="H31" s="72">
        <f>'UTE|UTG PARNAÍBA'!G14</f>
        <v>0.54838709677419351</v>
      </c>
      <c r="I31" s="72">
        <f>'UTE|UTG PARNAÍBA'!G15</f>
        <v>0.54838709677419351</v>
      </c>
      <c r="J31" s="34">
        <f>'UTE|UTG PARNAÍBA'!G16</f>
        <v>0.54838709677419351</v>
      </c>
      <c r="K31" s="35">
        <f>'UTE|UTG PARNAÍBA'!F17</f>
        <v>292243.78000000003</v>
      </c>
      <c r="L31" s="132">
        <f>'UTE|UTG PARNAÍBA'!F18</f>
        <v>333157.90919999999</v>
      </c>
      <c r="M31" s="133"/>
      <c r="N31" s="64">
        <f>'UTE|UTG PARNAÍBA'!F10</f>
        <v>1000</v>
      </c>
      <c r="O31" s="65">
        <f>'UTE|UTG PARNAÍBA'!F11</f>
        <v>15000</v>
      </c>
    </row>
    <row r="32" spans="2:15" x14ac:dyDescent="0.25">
      <c r="B32" s="42"/>
      <c r="C32" s="29"/>
      <c r="D32" s="134" t="s">
        <v>73</v>
      </c>
      <c r="E32" s="135"/>
      <c r="F32" s="33">
        <f>'UTE ITAQUI'!F13</f>
        <v>22</v>
      </c>
      <c r="G32" s="33">
        <f>'UTE ITAQUI'!F14</f>
        <v>15</v>
      </c>
      <c r="H32" s="72">
        <f>'UTE ITAQUI'!G14</f>
        <v>0.68181818181818177</v>
      </c>
      <c r="I32" s="72">
        <f>'UTE ITAQUI'!G15</f>
        <v>0.68181818181818177</v>
      </c>
      <c r="J32" s="34">
        <f>'UTE ITAQUI'!G16</f>
        <v>0.68181818181818177</v>
      </c>
      <c r="K32" s="35">
        <f>'UTE ITAQUI'!F17</f>
        <v>448403.60000000009</v>
      </c>
      <c r="L32" s="132">
        <f>'UTE ITAQUI'!F18</f>
        <v>511180.10399999999</v>
      </c>
      <c r="M32" s="133"/>
      <c r="N32" s="66">
        <f>'UTE ITAQUI'!F10</f>
        <v>1000</v>
      </c>
      <c r="O32" s="67">
        <f>'UTE ITAQUI'!F11</f>
        <v>15000</v>
      </c>
    </row>
    <row r="33" spans="2:15" x14ac:dyDescent="0.25">
      <c r="B33" s="42"/>
      <c r="C33" s="29"/>
      <c r="D33" s="134" t="s">
        <v>74</v>
      </c>
      <c r="E33" s="135"/>
      <c r="F33" s="33">
        <f>'UTE PECÉM II'!F13</f>
        <v>33</v>
      </c>
      <c r="G33" s="33">
        <f>'UTE PECÉM II'!F14</f>
        <v>15</v>
      </c>
      <c r="H33" s="72">
        <f>'UTE PECÉM II'!G14</f>
        <v>0.45454545454545453</v>
      </c>
      <c r="I33" s="72">
        <f>'UTE PECÉM II'!G15</f>
        <v>0.45454545454545453</v>
      </c>
      <c r="J33" s="34">
        <f>'UTE PECÉM II'!G16</f>
        <v>0.45454545454545453</v>
      </c>
      <c r="K33" s="35">
        <f>'UTE PECÉM II'!F17</f>
        <v>312048.36999999994</v>
      </c>
      <c r="L33" s="132">
        <f>'UTE PECÉM II'!F18</f>
        <v>355735.14179999998</v>
      </c>
      <c r="M33" s="133"/>
      <c r="N33" s="66">
        <f>'UTE PECÉM II'!F10</f>
        <v>1000</v>
      </c>
      <c r="O33" s="67">
        <f>'UTE PECÉM II'!F11</f>
        <v>15000</v>
      </c>
    </row>
    <row r="34" spans="2:15" x14ac:dyDescent="0.25">
      <c r="B34" s="42"/>
      <c r="C34" s="29"/>
      <c r="D34" s="143" t="s">
        <v>80</v>
      </c>
      <c r="E34" s="144"/>
      <c r="F34" s="37">
        <f>SUM(F31:F33)</f>
        <v>86</v>
      </c>
      <c r="G34" s="37">
        <f>SUM(G31:G33)</f>
        <v>47</v>
      </c>
      <c r="H34" s="38">
        <f t="shared" ref="H34" si="0">IF(OR(F34="",F34=0),"",G34/F34)</f>
        <v>0.54651162790697672</v>
      </c>
      <c r="I34" s="38">
        <f>IFERROR((IFERROR(I31*$F$31,0)+IFERROR(I32*$F$32,0)+IFERROR(I33*$F$33,0)+IFERROR(#REF!*#REF!,0))/SUM($F$31:$F$33),0)</f>
        <v>0.54651162790697672</v>
      </c>
      <c r="J34" s="38">
        <f>IFERROR((IFERROR(J31*$F$31,0)+IFERROR(J32*$F$32,0)+IFERROR(J33*$F$33,0)+IFERROR(#REF!*#REF!,0))/SUM($F$31:$F$33),0)</f>
        <v>0.54651162790697672</v>
      </c>
      <c r="K34" s="39">
        <f>SUM(K31:K33)</f>
        <v>1052695.75</v>
      </c>
      <c r="L34" s="139">
        <f>SUM(L31:L33)</f>
        <v>1200073.1549999998</v>
      </c>
      <c r="M34" s="14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w6SdQpX6vLE6Ye35oMj7j9rvZ+ATfmGgq/jXFNC+CdGj5c3j8qRKDc9XePq9xnUII2qeVdBlrVFhPapGykN9Fg==" saltValue="R53TDJbai1CLsWtAL296wg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0"/>
  <sheetViews>
    <sheetView showGridLines="0" zoomScale="80" zoomScaleNormal="80" workbookViewId="0">
      <selection activeCell="U53" sqref="U5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8" t="s">
        <v>65</v>
      </c>
      <c r="D2" s="148"/>
      <c r="E2" s="148"/>
      <c r="F2" s="148"/>
      <c r="G2" s="148"/>
      <c r="H2" s="145" t="s">
        <v>131</v>
      </c>
      <c r="I2" s="145"/>
      <c r="J2" s="145"/>
      <c r="K2" s="145"/>
      <c r="L2" s="145"/>
      <c r="M2" s="145"/>
      <c r="N2" s="14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1" t="s">
        <v>310</v>
      </c>
      <c r="G3" s="152"/>
      <c r="H3" s="145"/>
      <c r="I3" s="145"/>
      <c r="J3" s="145"/>
      <c r="K3" s="145"/>
      <c r="L3" s="145"/>
      <c r="M3" s="145"/>
      <c r="N3" s="14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9" t="s">
        <v>311</v>
      </c>
      <c r="G4" s="150"/>
      <c r="H4" s="145"/>
      <c r="I4" s="145"/>
      <c r="J4" s="145"/>
      <c r="K4" s="145"/>
      <c r="L4" s="145"/>
      <c r="M4" s="145"/>
      <c r="N4" s="14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45"/>
      <c r="I5" s="145"/>
      <c r="J5" s="145"/>
      <c r="K5" s="145"/>
      <c r="L5" s="145"/>
      <c r="M5" s="145"/>
      <c r="N5" s="14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44099</v>
      </c>
      <c r="H6" s="145"/>
      <c r="I6" s="145"/>
      <c r="J6" s="145"/>
      <c r="K6" s="145"/>
      <c r="L6" s="145"/>
      <c r="M6" s="145"/>
      <c r="N6" s="14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45"/>
      <c r="I7" s="145"/>
      <c r="J7" s="145"/>
      <c r="K7" s="145"/>
      <c r="L7" s="145"/>
      <c r="M7" s="145"/>
      <c r="N7" s="14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45"/>
      <c r="I8" s="145"/>
      <c r="J8" s="145"/>
      <c r="K8" s="145"/>
      <c r="L8" s="145"/>
      <c r="M8" s="145"/>
      <c r="N8" s="14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45"/>
      <c r="I9" s="145"/>
      <c r="J9" s="145"/>
      <c r="K9" s="145"/>
      <c r="L9" s="145"/>
      <c r="M9" s="145"/>
      <c r="N9" s="14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45"/>
      <c r="I10" s="145"/>
      <c r="J10" s="145"/>
      <c r="K10" s="145"/>
      <c r="L10" s="145"/>
      <c r="M10" s="145"/>
      <c r="N10" s="14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15000</v>
      </c>
      <c r="H11" s="145"/>
      <c r="I11" s="145"/>
      <c r="J11" s="145"/>
      <c r="K11" s="145"/>
      <c r="L11" s="145"/>
      <c r="M11" s="145"/>
      <c r="N11" s="14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45"/>
      <c r="I12" s="145"/>
      <c r="J12" s="145"/>
      <c r="K12" s="145"/>
      <c r="L12" s="145"/>
      <c r="M12" s="145"/>
      <c r="N12" s="14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COUNTA($G$23:$G$60)</f>
        <v>31</v>
      </c>
      <c r="H13" s="145"/>
      <c r="I13" s="145"/>
      <c r="J13" s="145"/>
      <c r="K13" s="145"/>
      <c r="L13" s="145"/>
      <c r="M13" s="145"/>
      <c r="N13" s="14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17</v>
      </c>
      <c r="G14" s="80">
        <f>IFERROR(IF(OR(F14=0,F14=""),"",F14/$F$13),"")</f>
        <v>0.54838709677419351</v>
      </c>
      <c r="H14" s="145"/>
      <c r="I14" s="145"/>
      <c r="J14" s="145"/>
      <c r="K14" s="145"/>
      <c r="L14" s="145"/>
      <c r="M14" s="145"/>
      <c r="N14" s="14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17</v>
      </c>
      <c r="G15" s="80">
        <f>IFERROR(IF(OR(F15=0,F15=""),"",F15/$F$13),"")</f>
        <v>0.54838709677419351</v>
      </c>
      <c r="H15" s="145"/>
      <c r="I15" s="145"/>
      <c r="J15" s="145"/>
      <c r="K15" s="145"/>
      <c r="L15" s="145"/>
      <c r="M15" s="145"/>
      <c r="N15" s="14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17</v>
      </c>
      <c r="G16" s="80">
        <f>IFERROR(IF(OR(F16=0,F16=""),"",F16/$F$13),"")</f>
        <v>0.54838709677419351</v>
      </c>
      <c r="H16" s="145"/>
      <c r="I16" s="145"/>
      <c r="J16" s="145"/>
      <c r="K16" s="145"/>
      <c r="L16" s="145"/>
      <c r="M16" s="145"/>
      <c r="N16" s="14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292243.78000000003</v>
      </c>
      <c r="G17" s="11" t="str">
        <f>IF($F$7="Selecione","",$F$7)</f>
        <v>BRL</v>
      </c>
      <c r="H17" s="145"/>
      <c r="I17" s="145"/>
      <c r="J17" s="145"/>
      <c r="K17" s="145"/>
      <c r="L17" s="145"/>
      <c r="M17" s="145"/>
      <c r="N17" s="14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333157.90919999999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6" t="s">
        <v>24</v>
      </c>
      <c r="C20" s="146"/>
      <c r="D20" s="146"/>
      <c r="E20" s="146"/>
      <c r="F20" s="146"/>
      <c r="G20" s="146"/>
      <c r="H20" s="146"/>
      <c r="I20" s="14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SUBTOTAL(102,B23:B60)</f>
        <v>31</v>
      </c>
      <c r="C21" s="3">
        <f t="shared" ref="C21:J21" si="0">SUBTOTAL(103,C23:C60)</f>
        <v>31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31</v>
      </c>
      <c r="H21" s="3">
        <f t="shared" si="0"/>
        <v>31</v>
      </c>
      <c r="I21" s="5">
        <f t="shared" si="0"/>
        <v>31</v>
      </c>
      <c r="J21" s="6">
        <f t="shared" si="0"/>
        <v>17</v>
      </c>
      <c r="K21" s="28"/>
      <c r="L21" s="3">
        <f t="shared" ref="L21:X21" si="1">SUBTOTAL(103,L23:L60)</f>
        <v>2</v>
      </c>
      <c r="M21" s="4">
        <f t="shared" si="1"/>
        <v>17</v>
      </c>
      <c r="N21" s="5">
        <f t="shared" si="1"/>
        <v>17</v>
      </c>
      <c r="O21" s="3">
        <f t="shared" si="1"/>
        <v>17</v>
      </c>
      <c r="P21" s="3">
        <f t="shared" si="1"/>
        <v>17</v>
      </c>
      <c r="Q21" s="3">
        <f t="shared" si="1"/>
        <v>17</v>
      </c>
      <c r="R21" s="3">
        <f t="shared" si="1"/>
        <v>17</v>
      </c>
      <c r="S21" s="5">
        <f t="shared" si="1"/>
        <v>17</v>
      </c>
      <c r="T21" s="3">
        <f t="shared" si="1"/>
        <v>17</v>
      </c>
      <c r="U21" s="5">
        <f t="shared" si="1"/>
        <v>17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SUBTOTAL(102,Y23:Y60)</f>
        <v>17</v>
      </c>
      <c r="Z21" s="7">
        <f>SUBTOTAL(102,Z23:Z60)</f>
        <v>17</v>
      </c>
      <c r="AA21" s="95" t="s">
        <v>134</v>
      </c>
      <c r="AB21" s="96"/>
      <c r="AC21" s="96"/>
      <c r="AD21" s="3">
        <f>SUBTOTAL(102,AD23:AD60)</f>
        <v>0</v>
      </c>
      <c r="AE21" s="7">
        <f>SUBTOTAL(102,AE23:AE60)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5200000000884</v>
      </c>
      <c r="D23" s="19"/>
      <c r="E23" s="19"/>
      <c r="F23" s="2"/>
      <c r="G23" s="97" t="s">
        <v>144</v>
      </c>
      <c r="H23" s="21">
        <v>10</v>
      </c>
      <c r="I23" s="21" t="s">
        <v>145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60" si="2">IF(M23&lt;&gt;"",$H23*M23,"")</f>
        <v/>
      </c>
      <c r="Z23" s="23" t="str">
        <f t="shared" ref="Z23:Z60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f t="shared" ref="B24:B60" si="4">IF(G24="","",B23+1)</f>
        <v>2</v>
      </c>
      <c r="C24" s="25">
        <v>5200000001815</v>
      </c>
      <c r="D24" s="19"/>
      <c r="E24" s="19"/>
      <c r="F24" s="2"/>
      <c r="G24" s="97" t="s">
        <v>146</v>
      </c>
      <c r="H24" s="21">
        <v>1</v>
      </c>
      <c r="I24" s="21" t="s">
        <v>145</v>
      </c>
      <c r="J24" s="46"/>
      <c r="K24" s="46" t="s">
        <v>81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60" si="5">IF(OR(M24&lt;&gt;"",N24&lt;&gt;""),1,0)</f>
        <v>0</v>
      </c>
      <c r="AB24" s="19">
        <f t="shared" ref="AB24:AB60" si="6">IF(M24&lt;&gt;0,1,0)</f>
        <v>0</v>
      </c>
      <c r="AC24" s="19">
        <f t="shared" ref="AC24:AC60" si="7">IF(N24&lt;&gt;0,1,0)</f>
        <v>0</v>
      </c>
      <c r="AD24" s="23" t="str">
        <f t="shared" ref="AD24:AD60" si="8">IF(W24&lt;&gt;"",$H24*W24,"")</f>
        <v/>
      </c>
      <c r="AE24" s="23" t="str">
        <f t="shared" ref="AE24:AE60" si="9">IF(X24&lt;&gt;"",$H24*X24,"")</f>
        <v/>
      </c>
    </row>
    <row r="25" spans="2:31" ht="25.5" x14ac:dyDescent="0.25">
      <c r="B25" s="18">
        <f t="shared" si="4"/>
        <v>3</v>
      </c>
      <c r="C25" s="25">
        <v>5200000001840</v>
      </c>
      <c r="D25" s="19"/>
      <c r="E25" s="19"/>
      <c r="F25" s="2"/>
      <c r="G25" s="97" t="s">
        <v>147</v>
      </c>
      <c r="H25" s="21">
        <v>1</v>
      </c>
      <c r="I25" s="21" t="s">
        <v>145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4"/>
        <v>4</v>
      </c>
      <c r="C26" s="25">
        <v>5200000002650</v>
      </c>
      <c r="D26" s="19"/>
      <c r="E26" s="19"/>
      <c r="F26" s="2"/>
      <c r="G26" s="97" t="s">
        <v>151</v>
      </c>
      <c r="H26" s="21">
        <v>2</v>
      </c>
      <c r="I26" s="21" t="s">
        <v>145</v>
      </c>
      <c r="J26" s="46" t="s">
        <v>308</v>
      </c>
      <c r="K26" s="46" t="s">
        <v>104</v>
      </c>
      <c r="L26" s="47"/>
      <c r="M26" s="48">
        <v>1360</v>
      </c>
      <c r="N26" s="48">
        <f>M26*1.14</f>
        <v>1550.3999999999999</v>
      </c>
      <c r="O26" s="49">
        <v>9.2499999999999999E-2</v>
      </c>
      <c r="P26" s="50">
        <v>0</v>
      </c>
      <c r="Q26" s="50">
        <v>0.04</v>
      </c>
      <c r="R26" s="50">
        <v>0</v>
      </c>
      <c r="S26" s="50">
        <v>0</v>
      </c>
      <c r="T26" s="46">
        <v>200</v>
      </c>
      <c r="U26" s="46">
        <v>205</v>
      </c>
      <c r="V26" s="51"/>
      <c r="W26" s="62"/>
      <c r="X26" s="62"/>
      <c r="Y26" s="23">
        <f t="shared" si="2"/>
        <v>2720</v>
      </c>
      <c r="Z26" s="23">
        <f t="shared" si="3"/>
        <v>3100.7999999999997</v>
      </c>
      <c r="AA26" s="19">
        <f t="shared" si="5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4"/>
        <v>5</v>
      </c>
      <c r="C27" s="25">
        <v>5200000005738</v>
      </c>
      <c r="D27" s="19"/>
      <c r="E27" s="19"/>
      <c r="F27" s="2"/>
      <c r="G27" s="97" t="s">
        <v>159</v>
      </c>
      <c r="H27" s="21">
        <v>4</v>
      </c>
      <c r="I27" s="21" t="s">
        <v>145</v>
      </c>
      <c r="J27" s="46"/>
      <c r="K27" s="46" t="s">
        <v>104</v>
      </c>
      <c r="L27" s="47" t="s">
        <v>307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38.25" x14ac:dyDescent="0.25">
      <c r="B28" s="18">
        <f t="shared" si="4"/>
        <v>6</v>
      </c>
      <c r="C28" s="25">
        <v>5200000006726</v>
      </c>
      <c r="D28" s="19"/>
      <c r="E28" s="19"/>
      <c r="F28" s="2"/>
      <c r="G28" s="97" t="s">
        <v>167</v>
      </c>
      <c r="H28" s="21">
        <v>2</v>
      </c>
      <c r="I28" s="21" t="s">
        <v>145</v>
      </c>
      <c r="J28" s="46" t="s">
        <v>309</v>
      </c>
      <c r="K28" s="46" t="s">
        <v>104</v>
      </c>
      <c r="L28" s="47"/>
      <c r="M28" s="48">
        <v>1536</v>
      </c>
      <c r="N28" s="48">
        <f t="shared" ref="N28:N29" si="10">M28*1.14</f>
        <v>1751.04</v>
      </c>
      <c r="O28" s="49">
        <v>9.2499999999999999E-2</v>
      </c>
      <c r="P28" s="50">
        <v>0</v>
      </c>
      <c r="Q28" s="50">
        <v>0.04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2"/>
        <v>3072</v>
      </c>
      <c r="Z28" s="23">
        <f t="shared" si="3"/>
        <v>3502.08</v>
      </c>
      <c r="AA28" s="19">
        <f t="shared" si="5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ht="63.75" x14ac:dyDescent="0.25">
      <c r="B29" s="18">
        <f t="shared" si="4"/>
        <v>7</v>
      </c>
      <c r="C29" s="25">
        <v>5200000007304</v>
      </c>
      <c r="D29" s="19"/>
      <c r="E29" s="19"/>
      <c r="F29" s="2"/>
      <c r="G29" s="97" t="s">
        <v>169</v>
      </c>
      <c r="H29" s="21">
        <v>3</v>
      </c>
      <c r="I29" s="21" t="s">
        <v>145</v>
      </c>
      <c r="J29" s="46" t="s">
        <v>309</v>
      </c>
      <c r="K29" s="46" t="s">
        <v>104</v>
      </c>
      <c r="L29" s="47"/>
      <c r="M29" s="48">
        <v>12500</v>
      </c>
      <c r="N29" s="48">
        <f t="shared" si="10"/>
        <v>14249.999999999998</v>
      </c>
      <c r="O29" s="49">
        <v>9.2499999999999999E-2</v>
      </c>
      <c r="P29" s="50">
        <v>0</v>
      </c>
      <c r="Q29" s="50">
        <v>0.04</v>
      </c>
      <c r="R29" s="50">
        <v>0</v>
      </c>
      <c r="S29" s="50">
        <v>0</v>
      </c>
      <c r="T29" s="46">
        <v>200</v>
      </c>
      <c r="U29" s="46">
        <v>205</v>
      </c>
      <c r="V29" s="51"/>
      <c r="W29" s="62"/>
      <c r="X29" s="62"/>
      <c r="Y29" s="23">
        <f t="shared" si="2"/>
        <v>37500</v>
      </c>
      <c r="Z29" s="23">
        <f t="shared" si="3"/>
        <v>42749.999999999993</v>
      </c>
      <c r="AA29" s="19">
        <f t="shared" si="5"/>
        <v>1</v>
      </c>
      <c r="AB29" s="19">
        <f t="shared" si="6"/>
        <v>1</v>
      </c>
      <c r="AC29" s="19">
        <f t="shared" si="7"/>
        <v>1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5200000007434</v>
      </c>
      <c r="D30" s="19"/>
      <c r="E30" s="19"/>
      <c r="F30" s="2"/>
      <c r="G30" s="97" t="s">
        <v>171</v>
      </c>
      <c r="H30" s="21">
        <v>10</v>
      </c>
      <c r="I30" s="21" t="s">
        <v>145</v>
      </c>
      <c r="J30" s="46"/>
      <c r="K30" s="46" t="s">
        <v>85</v>
      </c>
      <c r="L30" s="47" t="s">
        <v>307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4"/>
        <v>9</v>
      </c>
      <c r="C31" s="25">
        <v>5200000008885</v>
      </c>
      <c r="D31" s="19"/>
      <c r="E31" s="19"/>
      <c r="F31" s="2"/>
      <c r="G31" s="97" t="s">
        <v>174</v>
      </c>
      <c r="H31" s="21">
        <v>8</v>
      </c>
      <c r="I31" s="21" t="s">
        <v>175</v>
      </c>
      <c r="J31" s="46"/>
      <c r="K31" s="46" t="s">
        <v>81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89.25" x14ac:dyDescent="0.25">
      <c r="B32" s="18">
        <f t="shared" si="4"/>
        <v>10</v>
      </c>
      <c r="C32" s="25">
        <v>5200000009951</v>
      </c>
      <c r="D32" s="19"/>
      <c r="E32" s="19"/>
      <c r="F32" s="2"/>
      <c r="G32" s="97" t="s">
        <v>180</v>
      </c>
      <c r="H32" s="21">
        <v>4</v>
      </c>
      <c r="I32" s="21" t="s">
        <v>145</v>
      </c>
      <c r="J32" s="46" t="s">
        <v>309</v>
      </c>
      <c r="K32" s="46" t="s">
        <v>104</v>
      </c>
      <c r="L32" s="47"/>
      <c r="M32" s="48">
        <v>15200</v>
      </c>
      <c r="N32" s="48">
        <f>M32*1.14</f>
        <v>17328</v>
      </c>
      <c r="O32" s="49">
        <v>9.2499999999999999E-2</v>
      </c>
      <c r="P32" s="50">
        <v>0</v>
      </c>
      <c r="Q32" s="50">
        <v>0.04</v>
      </c>
      <c r="R32" s="50">
        <v>0</v>
      </c>
      <c r="S32" s="50">
        <v>0</v>
      </c>
      <c r="T32" s="46">
        <v>200</v>
      </c>
      <c r="U32" s="46">
        <v>205</v>
      </c>
      <c r="V32" s="51"/>
      <c r="W32" s="62"/>
      <c r="X32" s="62"/>
      <c r="Y32" s="23">
        <f t="shared" si="2"/>
        <v>60800</v>
      </c>
      <c r="Z32" s="23">
        <f t="shared" si="3"/>
        <v>69312</v>
      </c>
      <c r="AA32" s="19">
        <f t="shared" si="5"/>
        <v>1</v>
      </c>
      <c r="AB32" s="19">
        <f t="shared" si="6"/>
        <v>1</v>
      </c>
      <c r="AC32" s="19">
        <f t="shared" si="7"/>
        <v>1</v>
      </c>
      <c r="AD32" s="23" t="str">
        <f t="shared" si="8"/>
        <v/>
      </c>
      <c r="AE32" s="23" t="str">
        <f t="shared" si="9"/>
        <v/>
      </c>
    </row>
    <row r="33" spans="2:31" ht="89.25" x14ac:dyDescent="0.25">
      <c r="B33" s="18">
        <f t="shared" si="4"/>
        <v>11</v>
      </c>
      <c r="C33" s="25">
        <v>5200000009952</v>
      </c>
      <c r="D33" s="19"/>
      <c r="E33" s="19"/>
      <c r="F33" s="2"/>
      <c r="G33" s="97" t="s">
        <v>182</v>
      </c>
      <c r="H33" s="21">
        <v>4</v>
      </c>
      <c r="I33" s="21" t="s">
        <v>145</v>
      </c>
      <c r="J33" s="46" t="s">
        <v>309</v>
      </c>
      <c r="K33" s="46" t="s">
        <v>104</v>
      </c>
      <c r="L33" s="47"/>
      <c r="M33" s="48">
        <v>836.64</v>
      </c>
      <c r="N33" s="48">
        <f t="shared" ref="N33:N45" si="11">M33*1.14</f>
        <v>953.76959999999985</v>
      </c>
      <c r="O33" s="49">
        <v>9.2499999999999999E-2</v>
      </c>
      <c r="P33" s="50">
        <v>0</v>
      </c>
      <c r="Q33" s="50">
        <v>0.04</v>
      </c>
      <c r="R33" s="50">
        <v>0</v>
      </c>
      <c r="S33" s="50">
        <v>0</v>
      </c>
      <c r="T33" s="46">
        <v>200</v>
      </c>
      <c r="U33" s="46">
        <v>205</v>
      </c>
      <c r="V33" s="51"/>
      <c r="W33" s="62"/>
      <c r="X33" s="62"/>
      <c r="Y33" s="23">
        <f t="shared" si="2"/>
        <v>3346.56</v>
      </c>
      <c r="Z33" s="23">
        <f t="shared" si="3"/>
        <v>3815.0783999999994</v>
      </c>
      <c r="AA33" s="19">
        <f t="shared" si="5"/>
        <v>1</v>
      </c>
      <c r="AB33" s="19">
        <f t="shared" si="6"/>
        <v>1</v>
      </c>
      <c r="AC33" s="19">
        <f t="shared" si="7"/>
        <v>1</v>
      </c>
      <c r="AD33" s="23" t="str">
        <f t="shared" si="8"/>
        <v/>
      </c>
      <c r="AE33" s="23" t="str">
        <f t="shared" si="9"/>
        <v/>
      </c>
    </row>
    <row r="34" spans="2:31" ht="51" x14ac:dyDescent="0.25">
      <c r="B34" s="18">
        <f t="shared" si="4"/>
        <v>12</v>
      </c>
      <c r="C34" s="25">
        <v>5200000010950</v>
      </c>
      <c r="D34" s="19"/>
      <c r="E34" s="19"/>
      <c r="F34" s="2"/>
      <c r="G34" s="97" t="s">
        <v>198</v>
      </c>
      <c r="H34" s="21">
        <v>2</v>
      </c>
      <c r="I34" s="21" t="s">
        <v>145</v>
      </c>
      <c r="J34" s="46" t="s">
        <v>308</v>
      </c>
      <c r="K34" s="46" t="s">
        <v>104</v>
      </c>
      <c r="L34" s="47"/>
      <c r="M34" s="48">
        <v>3280</v>
      </c>
      <c r="N34" s="48">
        <f t="shared" si="11"/>
        <v>3739.2</v>
      </c>
      <c r="O34" s="49">
        <v>9.2499999999999999E-2</v>
      </c>
      <c r="P34" s="50">
        <v>0</v>
      </c>
      <c r="Q34" s="50">
        <v>0.04</v>
      </c>
      <c r="R34" s="50">
        <v>0</v>
      </c>
      <c r="S34" s="50">
        <v>0</v>
      </c>
      <c r="T34" s="46">
        <v>200</v>
      </c>
      <c r="U34" s="46">
        <v>205</v>
      </c>
      <c r="V34" s="51"/>
      <c r="W34" s="62"/>
      <c r="X34" s="62"/>
      <c r="Y34" s="23">
        <f t="shared" si="2"/>
        <v>6560</v>
      </c>
      <c r="Z34" s="23">
        <f t="shared" si="3"/>
        <v>7478.4</v>
      </c>
      <c r="AA34" s="19">
        <f t="shared" si="5"/>
        <v>1</v>
      </c>
      <c r="AB34" s="19">
        <f t="shared" si="6"/>
        <v>1</v>
      </c>
      <c r="AC34" s="19">
        <f t="shared" si="7"/>
        <v>1</v>
      </c>
      <c r="AD34" s="23" t="str">
        <f t="shared" si="8"/>
        <v/>
      </c>
      <c r="AE34" s="23" t="str">
        <f t="shared" si="9"/>
        <v/>
      </c>
    </row>
    <row r="35" spans="2:31" ht="38.25" x14ac:dyDescent="0.25">
      <c r="B35" s="18">
        <f t="shared" si="4"/>
        <v>13</v>
      </c>
      <c r="C35" s="25">
        <v>5200000014205</v>
      </c>
      <c r="D35" s="19"/>
      <c r="E35" s="19"/>
      <c r="F35" s="2"/>
      <c r="G35" s="97" t="s">
        <v>206</v>
      </c>
      <c r="H35" s="21">
        <v>15</v>
      </c>
      <c r="I35" s="21" t="s">
        <v>145</v>
      </c>
      <c r="J35" s="46" t="s">
        <v>308</v>
      </c>
      <c r="K35" s="46" t="s">
        <v>104</v>
      </c>
      <c r="L35" s="47"/>
      <c r="M35" s="48">
        <v>680</v>
      </c>
      <c r="N35" s="48">
        <f t="shared" si="11"/>
        <v>775.19999999999993</v>
      </c>
      <c r="O35" s="49">
        <v>9.2499999999999999E-2</v>
      </c>
      <c r="P35" s="50">
        <v>0</v>
      </c>
      <c r="Q35" s="50">
        <v>0.04</v>
      </c>
      <c r="R35" s="50">
        <v>0</v>
      </c>
      <c r="S35" s="50">
        <v>0</v>
      </c>
      <c r="T35" s="46">
        <v>200</v>
      </c>
      <c r="U35" s="46">
        <v>205</v>
      </c>
      <c r="V35" s="51"/>
      <c r="W35" s="62"/>
      <c r="X35" s="62"/>
      <c r="Y35" s="23">
        <f t="shared" si="2"/>
        <v>10200</v>
      </c>
      <c r="Z35" s="23">
        <f t="shared" si="3"/>
        <v>11627.999999999998</v>
      </c>
      <c r="AA35" s="19">
        <f t="shared" si="5"/>
        <v>1</v>
      </c>
      <c r="AB35" s="19">
        <f t="shared" si="6"/>
        <v>1</v>
      </c>
      <c r="AC35" s="19">
        <f t="shared" si="7"/>
        <v>1</v>
      </c>
      <c r="AD35" s="23" t="str">
        <f t="shared" si="8"/>
        <v/>
      </c>
      <c r="AE35" s="23" t="str">
        <f t="shared" si="9"/>
        <v/>
      </c>
    </row>
    <row r="36" spans="2:31" ht="25.5" x14ac:dyDescent="0.25">
      <c r="B36" s="18">
        <f t="shared" si="4"/>
        <v>14</v>
      </c>
      <c r="C36" s="25">
        <v>5200000014736</v>
      </c>
      <c r="D36" s="19"/>
      <c r="E36" s="19"/>
      <c r="F36" s="2"/>
      <c r="G36" s="97" t="s">
        <v>216</v>
      </c>
      <c r="H36" s="21">
        <v>10</v>
      </c>
      <c r="I36" s="21" t="s">
        <v>145</v>
      </c>
      <c r="J36" s="46" t="s">
        <v>308</v>
      </c>
      <c r="K36" s="46" t="s">
        <v>104</v>
      </c>
      <c r="L36" s="47"/>
      <c r="M36" s="48">
        <v>8245</v>
      </c>
      <c r="N36" s="48">
        <f t="shared" si="11"/>
        <v>9399.2999999999993</v>
      </c>
      <c r="O36" s="49">
        <v>9.2499999999999999E-2</v>
      </c>
      <c r="P36" s="50">
        <v>0</v>
      </c>
      <c r="Q36" s="50">
        <v>0.04</v>
      </c>
      <c r="R36" s="50">
        <v>0</v>
      </c>
      <c r="S36" s="50">
        <v>0</v>
      </c>
      <c r="T36" s="46">
        <v>200</v>
      </c>
      <c r="U36" s="46">
        <v>205</v>
      </c>
      <c r="V36" s="51"/>
      <c r="W36" s="62"/>
      <c r="X36" s="62"/>
      <c r="Y36" s="23">
        <f t="shared" si="2"/>
        <v>82450</v>
      </c>
      <c r="Z36" s="23">
        <f t="shared" si="3"/>
        <v>93993</v>
      </c>
      <c r="AA36" s="19">
        <f t="shared" si="5"/>
        <v>1</v>
      </c>
      <c r="AB36" s="19">
        <f t="shared" si="6"/>
        <v>1</v>
      </c>
      <c r="AC36" s="19">
        <f t="shared" si="7"/>
        <v>1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>
        <f t="shared" si="4"/>
        <v>15</v>
      </c>
      <c r="C37" s="25">
        <v>5200000014902</v>
      </c>
      <c r="D37" s="19"/>
      <c r="E37" s="19"/>
      <c r="F37" s="2"/>
      <c r="G37" s="97" t="s">
        <v>217</v>
      </c>
      <c r="H37" s="21">
        <v>70</v>
      </c>
      <c r="I37" s="21" t="s">
        <v>145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4"/>
        <v>16</v>
      </c>
      <c r="C38" s="25">
        <v>5200000015652</v>
      </c>
      <c r="D38" s="19"/>
      <c r="E38" s="19"/>
      <c r="F38" s="2"/>
      <c r="G38" s="97" t="s">
        <v>225</v>
      </c>
      <c r="H38" s="21">
        <v>10</v>
      </c>
      <c r="I38" s="21" t="s">
        <v>145</v>
      </c>
      <c r="J38" s="46" t="s">
        <v>308</v>
      </c>
      <c r="K38" s="46" t="s">
        <v>104</v>
      </c>
      <c r="L38" s="47"/>
      <c r="M38" s="48">
        <v>2202.0100000000002</v>
      </c>
      <c r="N38" s="48">
        <f t="shared" si="11"/>
        <v>2510.2914000000001</v>
      </c>
      <c r="O38" s="49">
        <v>9.2499999999999999E-2</v>
      </c>
      <c r="P38" s="50">
        <v>0</v>
      </c>
      <c r="Q38" s="50">
        <v>0.04</v>
      </c>
      <c r="R38" s="50">
        <v>0</v>
      </c>
      <c r="S38" s="50">
        <v>0</v>
      </c>
      <c r="T38" s="46">
        <v>200</v>
      </c>
      <c r="U38" s="46">
        <v>205</v>
      </c>
      <c r="V38" s="51"/>
      <c r="W38" s="62"/>
      <c r="X38" s="62"/>
      <c r="Y38" s="23">
        <f t="shared" si="2"/>
        <v>22020.100000000002</v>
      </c>
      <c r="Z38" s="23">
        <f t="shared" si="3"/>
        <v>25102.914000000001</v>
      </c>
      <c r="AA38" s="19">
        <f t="shared" si="5"/>
        <v>1</v>
      </c>
      <c r="AB38" s="19">
        <f t="shared" si="6"/>
        <v>1</v>
      </c>
      <c r="AC38" s="19">
        <f t="shared" si="7"/>
        <v>1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>IF(G39="","",B38+1)</f>
        <v>17</v>
      </c>
      <c r="C39" s="25">
        <v>5200000016175</v>
      </c>
      <c r="D39" s="19"/>
      <c r="E39" s="19"/>
      <c r="F39" s="2"/>
      <c r="G39" s="97" t="s">
        <v>235</v>
      </c>
      <c r="H39" s="21">
        <v>1</v>
      </c>
      <c r="I39" s="21" t="s">
        <v>145</v>
      </c>
      <c r="J39" s="46" t="s">
        <v>308</v>
      </c>
      <c r="K39" s="46" t="s">
        <v>104</v>
      </c>
      <c r="L39" s="47"/>
      <c r="M39" s="48">
        <v>1560.13</v>
      </c>
      <c r="N39" s="48">
        <f t="shared" si="11"/>
        <v>1778.5482</v>
      </c>
      <c r="O39" s="49">
        <v>9.2499999999999999E-2</v>
      </c>
      <c r="P39" s="50">
        <v>0</v>
      </c>
      <c r="Q39" s="50">
        <v>0.04</v>
      </c>
      <c r="R39" s="50">
        <v>0</v>
      </c>
      <c r="S39" s="50">
        <v>0</v>
      </c>
      <c r="T39" s="46">
        <v>200</v>
      </c>
      <c r="U39" s="46">
        <v>205</v>
      </c>
      <c r="V39" s="51"/>
      <c r="W39" s="62"/>
      <c r="X39" s="62"/>
      <c r="Y39" s="23">
        <f t="shared" si="2"/>
        <v>1560.13</v>
      </c>
      <c r="Z39" s="23">
        <f t="shared" si="3"/>
        <v>1778.5482</v>
      </c>
      <c r="AA39" s="19">
        <f t="shared" si="5"/>
        <v>1</v>
      </c>
      <c r="AB39" s="19">
        <f t="shared" si="6"/>
        <v>1</v>
      </c>
      <c r="AC39" s="19">
        <f t="shared" si="7"/>
        <v>1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4"/>
        <v>18</v>
      </c>
      <c r="C40" s="25">
        <v>5200000017828</v>
      </c>
      <c r="D40" s="19"/>
      <c r="E40" s="19"/>
      <c r="F40" s="2"/>
      <c r="G40" s="97" t="s">
        <v>243</v>
      </c>
      <c r="H40" s="21">
        <v>2</v>
      </c>
      <c r="I40" s="21" t="s">
        <v>145</v>
      </c>
      <c r="J40" s="46" t="s">
        <v>309</v>
      </c>
      <c r="K40" s="46" t="s">
        <v>104</v>
      </c>
      <c r="L40" s="47"/>
      <c r="M40" s="48">
        <v>3728</v>
      </c>
      <c r="N40" s="48">
        <f t="shared" si="11"/>
        <v>4249.92</v>
      </c>
      <c r="O40" s="49">
        <v>9.2499999999999999E-2</v>
      </c>
      <c r="P40" s="50">
        <v>0</v>
      </c>
      <c r="Q40" s="50">
        <v>0.04</v>
      </c>
      <c r="R40" s="50">
        <v>0</v>
      </c>
      <c r="S40" s="50">
        <v>0</v>
      </c>
      <c r="T40" s="46">
        <v>200</v>
      </c>
      <c r="U40" s="46">
        <v>205</v>
      </c>
      <c r="V40" s="51"/>
      <c r="W40" s="62"/>
      <c r="X40" s="62"/>
      <c r="Y40" s="23">
        <f t="shared" si="2"/>
        <v>7456</v>
      </c>
      <c r="Z40" s="23">
        <f t="shared" si="3"/>
        <v>8499.84</v>
      </c>
      <c r="AA40" s="19">
        <f t="shared" si="5"/>
        <v>1</v>
      </c>
      <c r="AB40" s="19">
        <f t="shared" si="6"/>
        <v>1</v>
      </c>
      <c r="AC40" s="19">
        <f t="shared" si="7"/>
        <v>1</v>
      </c>
      <c r="AD40" s="23" t="str">
        <f t="shared" si="8"/>
        <v/>
      </c>
      <c r="AE40" s="23" t="str">
        <f t="shared" si="9"/>
        <v/>
      </c>
    </row>
    <row r="41" spans="2:31" ht="38.25" x14ac:dyDescent="0.25">
      <c r="B41" s="18">
        <f t="shared" si="4"/>
        <v>19</v>
      </c>
      <c r="C41" s="25">
        <v>5200000018290</v>
      </c>
      <c r="D41" s="19"/>
      <c r="E41" s="19"/>
      <c r="F41" s="2"/>
      <c r="G41" s="97" t="s">
        <v>245</v>
      </c>
      <c r="H41" s="21">
        <v>1</v>
      </c>
      <c r="I41" s="21" t="s">
        <v>145</v>
      </c>
      <c r="J41" s="46" t="s">
        <v>308</v>
      </c>
      <c r="K41" s="46" t="s">
        <v>104</v>
      </c>
      <c r="L41" s="47"/>
      <c r="M41" s="48">
        <v>1776.58</v>
      </c>
      <c r="N41" s="48">
        <f t="shared" si="11"/>
        <v>2025.3011999999997</v>
      </c>
      <c r="O41" s="49">
        <v>9.2499999999999999E-2</v>
      </c>
      <c r="P41" s="50">
        <v>0</v>
      </c>
      <c r="Q41" s="50">
        <v>0.04</v>
      </c>
      <c r="R41" s="50">
        <v>0</v>
      </c>
      <c r="S41" s="50">
        <v>0</v>
      </c>
      <c r="T41" s="46">
        <v>200</v>
      </c>
      <c r="U41" s="46">
        <v>205</v>
      </c>
      <c r="V41" s="51"/>
      <c r="W41" s="62"/>
      <c r="X41" s="62"/>
      <c r="Y41" s="23">
        <f t="shared" si="2"/>
        <v>1776.58</v>
      </c>
      <c r="Z41" s="23">
        <f t="shared" si="3"/>
        <v>2025.3011999999997</v>
      </c>
      <c r="AA41" s="19">
        <f t="shared" si="5"/>
        <v>1</v>
      </c>
      <c r="AB41" s="19">
        <f t="shared" si="6"/>
        <v>1</v>
      </c>
      <c r="AC41" s="19">
        <f t="shared" si="7"/>
        <v>1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4"/>
        <v>20</v>
      </c>
      <c r="C42" s="25">
        <v>5200000018710</v>
      </c>
      <c r="D42" s="19"/>
      <c r="E42" s="19"/>
      <c r="F42" s="2"/>
      <c r="G42" s="97" t="s">
        <v>247</v>
      </c>
      <c r="H42" s="21">
        <v>3</v>
      </c>
      <c r="I42" s="21" t="s">
        <v>145</v>
      </c>
      <c r="J42" s="46" t="s">
        <v>308</v>
      </c>
      <c r="K42" s="46" t="s">
        <v>104</v>
      </c>
      <c r="L42" s="47"/>
      <c r="M42" s="48">
        <v>1044.8</v>
      </c>
      <c r="N42" s="48">
        <f t="shared" si="11"/>
        <v>1191.0719999999999</v>
      </c>
      <c r="O42" s="49">
        <v>9.2499999999999999E-2</v>
      </c>
      <c r="P42" s="50">
        <v>0</v>
      </c>
      <c r="Q42" s="50">
        <v>0.04</v>
      </c>
      <c r="R42" s="50">
        <v>0</v>
      </c>
      <c r="S42" s="50">
        <v>0</v>
      </c>
      <c r="T42" s="46">
        <v>200</v>
      </c>
      <c r="U42" s="46">
        <v>205</v>
      </c>
      <c r="V42" s="51"/>
      <c r="W42" s="62"/>
      <c r="X42" s="62"/>
      <c r="Y42" s="23">
        <f t="shared" si="2"/>
        <v>3134.3999999999996</v>
      </c>
      <c r="Z42" s="23">
        <f t="shared" si="3"/>
        <v>3573.2159999999994</v>
      </c>
      <c r="AA42" s="19">
        <f t="shared" si="5"/>
        <v>1</v>
      </c>
      <c r="AB42" s="19">
        <f t="shared" si="6"/>
        <v>1</v>
      </c>
      <c r="AC42" s="19">
        <f t="shared" si="7"/>
        <v>1</v>
      </c>
      <c r="AD42" s="23" t="str">
        <f t="shared" si="8"/>
        <v/>
      </c>
      <c r="AE42" s="23" t="str">
        <f t="shared" si="9"/>
        <v/>
      </c>
    </row>
    <row r="43" spans="2:31" ht="25.5" x14ac:dyDescent="0.25">
      <c r="B43" s="18">
        <f t="shared" si="4"/>
        <v>21</v>
      </c>
      <c r="C43" s="25">
        <v>5200000018991</v>
      </c>
      <c r="D43" s="19"/>
      <c r="E43" s="19"/>
      <c r="F43" s="2"/>
      <c r="G43" s="97" t="s">
        <v>251</v>
      </c>
      <c r="H43" s="21">
        <v>1</v>
      </c>
      <c r="I43" s="21" t="s">
        <v>145</v>
      </c>
      <c r="J43" s="46" t="s">
        <v>309</v>
      </c>
      <c r="K43" s="46" t="s">
        <v>104</v>
      </c>
      <c r="L43" s="47"/>
      <c r="M43" s="48">
        <v>21890</v>
      </c>
      <c r="N43" s="48">
        <f t="shared" si="11"/>
        <v>24954.6</v>
      </c>
      <c r="O43" s="49">
        <v>9.2499999999999999E-2</v>
      </c>
      <c r="P43" s="50">
        <v>0</v>
      </c>
      <c r="Q43" s="50">
        <v>0.04</v>
      </c>
      <c r="R43" s="50">
        <v>0</v>
      </c>
      <c r="S43" s="50">
        <v>0</v>
      </c>
      <c r="T43" s="46">
        <v>200</v>
      </c>
      <c r="U43" s="46">
        <v>205</v>
      </c>
      <c r="V43" s="51"/>
      <c r="W43" s="62"/>
      <c r="X43" s="62"/>
      <c r="Y43" s="23">
        <f t="shared" si="2"/>
        <v>21890</v>
      </c>
      <c r="Z43" s="23">
        <f t="shared" si="3"/>
        <v>24954.6</v>
      </c>
      <c r="AA43" s="19">
        <f t="shared" si="5"/>
        <v>1</v>
      </c>
      <c r="AB43" s="19">
        <f t="shared" si="6"/>
        <v>1</v>
      </c>
      <c r="AC43" s="19">
        <f t="shared" si="7"/>
        <v>1</v>
      </c>
      <c r="AD43" s="23" t="str">
        <f t="shared" si="8"/>
        <v/>
      </c>
      <c r="AE43" s="23" t="str">
        <f t="shared" si="9"/>
        <v/>
      </c>
    </row>
    <row r="44" spans="2:31" ht="114.75" x14ac:dyDescent="0.25">
      <c r="B44" s="18">
        <f t="shared" si="4"/>
        <v>22</v>
      </c>
      <c r="C44" s="25">
        <v>5200000019101</v>
      </c>
      <c r="D44" s="19"/>
      <c r="E44" s="19"/>
      <c r="F44" s="2"/>
      <c r="G44" s="97" t="s">
        <v>253</v>
      </c>
      <c r="H44" s="21">
        <v>1</v>
      </c>
      <c r="I44" s="21" t="s">
        <v>145</v>
      </c>
      <c r="J44" s="46" t="s">
        <v>309</v>
      </c>
      <c r="K44" s="46" t="s">
        <v>104</v>
      </c>
      <c r="L44" s="47"/>
      <c r="M44" s="48">
        <v>14350</v>
      </c>
      <c r="N44" s="48">
        <f t="shared" si="11"/>
        <v>16358.999999999998</v>
      </c>
      <c r="O44" s="49">
        <v>9.2499999999999999E-2</v>
      </c>
      <c r="P44" s="50">
        <v>0</v>
      </c>
      <c r="Q44" s="50">
        <v>0.04</v>
      </c>
      <c r="R44" s="50">
        <v>0</v>
      </c>
      <c r="S44" s="50">
        <v>0</v>
      </c>
      <c r="T44" s="46">
        <v>200</v>
      </c>
      <c r="U44" s="46">
        <v>205</v>
      </c>
      <c r="V44" s="51"/>
      <c r="W44" s="62"/>
      <c r="X44" s="62"/>
      <c r="Y44" s="23">
        <f t="shared" si="2"/>
        <v>14350</v>
      </c>
      <c r="Z44" s="23">
        <f t="shared" si="3"/>
        <v>16358.999999999998</v>
      </c>
      <c r="AA44" s="19">
        <f t="shared" si="5"/>
        <v>1</v>
      </c>
      <c r="AB44" s="19">
        <f t="shared" si="6"/>
        <v>1</v>
      </c>
      <c r="AC44" s="19">
        <f t="shared" si="7"/>
        <v>1</v>
      </c>
      <c r="AD44" s="23" t="str">
        <f t="shared" si="8"/>
        <v/>
      </c>
      <c r="AE44" s="23" t="str">
        <f t="shared" si="9"/>
        <v/>
      </c>
    </row>
    <row r="45" spans="2:31" ht="51" x14ac:dyDescent="0.25">
      <c r="B45" s="18">
        <f t="shared" si="4"/>
        <v>23</v>
      </c>
      <c r="C45" s="25">
        <v>5200000019232</v>
      </c>
      <c r="D45" s="19"/>
      <c r="E45" s="19"/>
      <c r="F45" s="2"/>
      <c r="G45" s="97" t="s">
        <v>255</v>
      </c>
      <c r="H45" s="21">
        <v>1</v>
      </c>
      <c r="I45" s="21" t="s">
        <v>145</v>
      </c>
      <c r="J45" s="46" t="s">
        <v>308</v>
      </c>
      <c r="K45" s="46" t="s">
        <v>104</v>
      </c>
      <c r="L45" s="47"/>
      <c r="M45" s="48">
        <v>6977.01</v>
      </c>
      <c r="N45" s="48">
        <f t="shared" si="11"/>
        <v>7953.7913999999992</v>
      </c>
      <c r="O45" s="49">
        <v>9.2499999999999999E-2</v>
      </c>
      <c r="P45" s="50">
        <v>0</v>
      </c>
      <c r="Q45" s="50">
        <v>0.04</v>
      </c>
      <c r="R45" s="50">
        <v>0</v>
      </c>
      <c r="S45" s="50">
        <v>0</v>
      </c>
      <c r="T45" s="46">
        <v>200</v>
      </c>
      <c r="U45" s="46">
        <v>205</v>
      </c>
      <c r="V45" s="51"/>
      <c r="W45" s="62"/>
      <c r="X45" s="62"/>
      <c r="Y45" s="23">
        <f t="shared" si="2"/>
        <v>6977.01</v>
      </c>
      <c r="Z45" s="23">
        <f t="shared" si="3"/>
        <v>7953.7913999999992</v>
      </c>
      <c r="AA45" s="19">
        <f t="shared" si="5"/>
        <v>1</v>
      </c>
      <c r="AB45" s="19">
        <f t="shared" si="6"/>
        <v>1</v>
      </c>
      <c r="AC45" s="19">
        <f t="shared" si="7"/>
        <v>1</v>
      </c>
      <c r="AD45" s="23" t="str">
        <f t="shared" si="8"/>
        <v/>
      </c>
      <c r="AE45" s="23" t="str">
        <f t="shared" si="9"/>
        <v/>
      </c>
    </row>
    <row r="46" spans="2:31" ht="25.5" x14ac:dyDescent="0.25">
      <c r="B46" s="18">
        <f t="shared" si="4"/>
        <v>24</v>
      </c>
      <c r="C46" s="25">
        <v>5300000006030</v>
      </c>
      <c r="D46" s="19"/>
      <c r="E46" s="19"/>
      <c r="F46" s="2"/>
      <c r="G46" s="97" t="s">
        <v>261</v>
      </c>
      <c r="H46" s="21">
        <v>5</v>
      </c>
      <c r="I46" s="21" t="s">
        <v>145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5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38.25" x14ac:dyDescent="0.25">
      <c r="B47" s="18">
        <f t="shared" si="4"/>
        <v>25</v>
      </c>
      <c r="C47" s="25">
        <v>5400000001142</v>
      </c>
      <c r="D47" s="19"/>
      <c r="E47" s="19"/>
      <c r="F47" s="2"/>
      <c r="G47" s="97" t="s">
        <v>264</v>
      </c>
      <c r="H47" s="21">
        <v>2</v>
      </c>
      <c r="I47" s="21" t="s">
        <v>145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5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76.5" x14ac:dyDescent="0.25">
      <c r="B48" s="18">
        <f t="shared" si="4"/>
        <v>26</v>
      </c>
      <c r="C48" s="25">
        <v>5400000001804</v>
      </c>
      <c r="D48" s="19"/>
      <c r="E48" s="19"/>
      <c r="F48" s="2"/>
      <c r="G48" s="97" t="s">
        <v>266</v>
      </c>
      <c r="H48" s="21">
        <v>3</v>
      </c>
      <c r="I48" s="21" t="s">
        <v>145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5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38.25" x14ac:dyDescent="0.25">
      <c r="B49" s="18">
        <f t="shared" si="4"/>
        <v>27</v>
      </c>
      <c r="C49" s="25">
        <v>5400000002506</v>
      </c>
      <c r="D49" s="19"/>
      <c r="E49" s="19"/>
      <c r="F49" s="2"/>
      <c r="G49" s="97" t="s">
        <v>272</v>
      </c>
      <c r="H49" s="21">
        <v>2</v>
      </c>
      <c r="I49" s="21" t="s">
        <v>145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5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x14ac:dyDescent="0.25">
      <c r="B50" s="18">
        <f t="shared" si="4"/>
        <v>28</v>
      </c>
      <c r="C50" s="25">
        <v>5400000002680</v>
      </c>
      <c r="D50" s="19"/>
      <c r="E50" s="19"/>
      <c r="F50" s="2"/>
      <c r="G50" s="97" t="s">
        <v>274</v>
      </c>
      <c r="H50" s="21">
        <v>1</v>
      </c>
      <c r="I50" s="21" t="s">
        <v>275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5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x14ac:dyDescent="0.25">
      <c r="B51" s="18">
        <f t="shared" si="4"/>
        <v>29</v>
      </c>
      <c r="C51" s="25">
        <v>5400000002684</v>
      </c>
      <c r="D51" s="19"/>
      <c r="E51" s="19"/>
      <c r="F51" s="2"/>
      <c r="G51" s="97" t="s">
        <v>277</v>
      </c>
      <c r="H51" s="21">
        <v>1</v>
      </c>
      <c r="I51" s="21" t="s">
        <v>275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5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102" x14ac:dyDescent="0.25">
      <c r="B52" s="18">
        <f t="shared" si="4"/>
        <v>30</v>
      </c>
      <c r="C52" s="25">
        <v>6100000004511</v>
      </c>
      <c r="D52" s="19"/>
      <c r="E52" s="19"/>
      <c r="F52" s="2"/>
      <c r="G52" s="97" t="s">
        <v>292</v>
      </c>
      <c r="H52" s="21">
        <v>20</v>
      </c>
      <c r="I52" s="21" t="s">
        <v>145</v>
      </c>
      <c r="J52" s="46" t="s">
        <v>308</v>
      </c>
      <c r="K52" s="46" t="s">
        <v>104</v>
      </c>
      <c r="L52" s="47"/>
      <c r="M52" s="48">
        <v>321.55</v>
      </c>
      <c r="N52" s="48">
        <f>M52*1.14</f>
        <v>366.56700000000001</v>
      </c>
      <c r="O52" s="49">
        <v>9.2499999999999999E-2</v>
      </c>
      <c r="P52" s="50">
        <v>0</v>
      </c>
      <c r="Q52" s="50">
        <v>0.04</v>
      </c>
      <c r="R52" s="50">
        <v>0</v>
      </c>
      <c r="S52" s="50">
        <v>0</v>
      </c>
      <c r="T52" s="46">
        <v>200</v>
      </c>
      <c r="U52" s="46">
        <v>205</v>
      </c>
      <c r="V52" s="51"/>
      <c r="W52" s="62"/>
      <c r="X52" s="62"/>
      <c r="Y52" s="23">
        <f t="shared" si="2"/>
        <v>6431</v>
      </c>
      <c r="Z52" s="23">
        <f t="shared" si="3"/>
        <v>7331.34</v>
      </c>
      <c r="AA52" s="19">
        <f t="shared" si="5"/>
        <v>1</v>
      </c>
      <c r="AB52" s="19">
        <f t="shared" si="6"/>
        <v>1</v>
      </c>
      <c r="AC52" s="19">
        <f t="shared" si="7"/>
        <v>1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4"/>
        <v>31</v>
      </c>
      <c r="C53" s="25">
        <v>6100000005380</v>
      </c>
      <c r="D53" s="19"/>
      <c r="E53" s="19"/>
      <c r="F53" s="2"/>
      <c r="G53" s="97" t="s">
        <v>293</v>
      </c>
      <c r="H53" s="21">
        <v>20</v>
      </c>
      <c r="I53" s="21" t="s">
        <v>145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5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x14ac:dyDescent="0.25">
      <c r="B54" s="18" t="str">
        <f t="shared" si="4"/>
        <v/>
      </c>
      <c r="C54" s="25"/>
      <c r="D54" s="19"/>
      <c r="E54" s="19"/>
      <c r="F54" s="2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5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x14ac:dyDescent="0.25">
      <c r="B55" s="18" t="str">
        <f t="shared" si="4"/>
        <v/>
      </c>
      <c r="C55" s="19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5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x14ac:dyDescent="0.25">
      <c r="B56" s="18" t="str">
        <f t="shared" si="4"/>
        <v/>
      </c>
      <c r="C56" s="19"/>
      <c r="D56" s="19"/>
      <c r="E56" s="19"/>
      <c r="F56" s="2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5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 t="str">
        <f t="shared" si="4"/>
        <v/>
      </c>
      <c r="C57" s="19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5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 t="str">
        <f t="shared" si="4"/>
        <v/>
      </c>
      <c r="C58" s="19"/>
      <c r="D58" s="19"/>
      <c r="E58" s="19"/>
      <c r="F58" s="2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5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 t="str">
        <f t="shared" si="4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5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 t="str">
        <f t="shared" si="4"/>
        <v/>
      </c>
      <c r="C60" s="19"/>
      <c r="D60" s="19"/>
      <c r="E60" s="19"/>
      <c r="F60" s="2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5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</sheetData>
  <sheetProtection algorithmName="SHA-512" hashValue="/PWkr0OPM8mbwmJQn6QXR8eaKF4Lu/in2FjcGxIdrVR+YbCgLTcDPMfOv1RTCVk8rWsjHCjjITKYWsY5aQq+8w==" saltValue="LokmqIGaOmX4OmcvF1lVqA==" spinCount="100000" sheet="1" objects="1" scenarios="1"/>
  <autoFilter ref="B22:AA60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K23:K60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showGridLines="0" zoomScale="80" zoomScaleNormal="80" workbookViewId="0">
      <selection activeCell="N41" sqref="N4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8" t="s">
        <v>65</v>
      </c>
      <c r="D2" s="148"/>
      <c r="E2" s="148"/>
      <c r="F2" s="148"/>
      <c r="G2" s="148"/>
      <c r="H2" s="153" t="s">
        <v>132</v>
      </c>
      <c r="I2" s="145"/>
      <c r="J2" s="145"/>
      <c r="K2" s="145"/>
      <c r="L2" s="145"/>
      <c r="M2" s="145"/>
      <c r="N2" s="14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1" t="s">
        <v>310</v>
      </c>
      <c r="G3" s="152"/>
      <c r="H3" s="145"/>
      <c r="I3" s="145"/>
      <c r="J3" s="145"/>
      <c r="K3" s="145"/>
      <c r="L3" s="145"/>
      <c r="M3" s="145"/>
      <c r="N3" s="14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9" t="s">
        <v>311</v>
      </c>
      <c r="G4" s="150"/>
      <c r="H4" s="145"/>
      <c r="I4" s="145"/>
      <c r="J4" s="145"/>
      <c r="K4" s="145"/>
      <c r="L4" s="145"/>
      <c r="M4" s="145"/>
      <c r="N4" s="14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45"/>
      <c r="I5" s="145"/>
      <c r="J5" s="145"/>
      <c r="K5" s="145"/>
      <c r="L5" s="145"/>
      <c r="M5" s="145"/>
      <c r="N5" s="14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44099</v>
      </c>
      <c r="H6" s="145"/>
      <c r="I6" s="145"/>
      <c r="J6" s="145"/>
      <c r="K6" s="145"/>
      <c r="L6" s="145"/>
      <c r="M6" s="145"/>
      <c r="N6" s="14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45"/>
      <c r="I7" s="145"/>
      <c r="J7" s="145"/>
      <c r="K7" s="145"/>
      <c r="L7" s="145"/>
      <c r="M7" s="145"/>
      <c r="N7" s="14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45"/>
      <c r="I8" s="145"/>
      <c r="J8" s="145"/>
      <c r="K8" s="145"/>
      <c r="L8" s="145"/>
      <c r="M8" s="145"/>
      <c r="N8" s="14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45"/>
      <c r="I9" s="145"/>
      <c r="J9" s="145"/>
      <c r="K9" s="145"/>
      <c r="L9" s="145"/>
      <c r="M9" s="145"/>
      <c r="N9" s="14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45"/>
      <c r="I10" s="145"/>
      <c r="J10" s="145"/>
      <c r="K10" s="145"/>
      <c r="L10" s="145"/>
      <c r="M10" s="145"/>
      <c r="N10" s="14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15000</v>
      </c>
      <c r="H11" s="145"/>
      <c r="I11" s="145"/>
      <c r="J11" s="145"/>
      <c r="K11" s="145"/>
      <c r="L11" s="145"/>
      <c r="M11" s="145"/>
      <c r="N11" s="14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45"/>
      <c r="I12" s="145"/>
      <c r="J12" s="145"/>
      <c r="K12" s="145"/>
      <c r="L12" s="145"/>
      <c r="M12" s="145"/>
      <c r="N12" s="14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COUNTA($G$23:$G$48)</f>
        <v>22</v>
      </c>
      <c r="H13" s="145"/>
      <c r="I13" s="145"/>
      <c r="J13" s="145"/>
      <c r="K13" s="145"/>
      <c r="L13" s="145"/>
      <c r="M13" s="145"/>
      <c r="N13" s="14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15</v>
      </c>
      <c r="G14" s="80">
        <f>IFERROR(IF(OR(F14=0,F14=""),"",F14/$F$13),"")</f>
        <v>0.68181818181818177</v>
      </c>
      <c r="H14" s="145"/>
      <c r="I14" s="145"/>
      <c r="J14" s="145"/>
      <c r="K14" s="145"/>
      <c r="L14" s="145"/>
      <c r="M14" s="145"/>
      <c r="N14" s="14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15</v>
      </c>
      <c r="G15" s="80">
        <f>IFERROR(IF(OR(F15=0,F15=""),"",F15/$F$13),"")</f>
        <v>0.68181818181818177</v>
      </c>
      <c r="H15" s="145"/>
      <c r="I15" s="145"/>
      <c r="J15" s="145"/>
      <c r="K15" s="145"/>
      <c r="L15" s="145"/>
      <c r="M15" s="145"/>
      <c r="N15" s="14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15</v>
      </c>
      <c r="G16" s="80">
        <f>IFERROR(IF(OR(F16=0,F16=""),"",F16/$F$13),"")</f>
        <v>0.68181818181818177</v>
      </c>
      <c r="H16" s="145"/>
      <c r="I16" s="145"/>
      <c r="J16" s="145"/>
      <c r="K16" s="145"/>
      <c r="L16" s="145"/>
      <c r="M16" s="145"/>
      <c r="N16" s="14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448403.60000000009</v>
      </c>
      <c r="G17" s="11" t="str">
        <f>IF($F$7="Selecione","",$F$7)</f>
        <v>BRL</v>
      </c>
      <c r="H17" s="145"/>
      <c r="I17" s="145"/>
      <c r="J17" s="145"/>
      <c r="K17" s="145"/>
      <c r="L17" s="145"/>
      <c r="M17" s="145"/>
      <c r="N17" s="14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511180.10399999999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6" t="s">
        <v>24</v>
      </c>
      <c r="C20" s="146"/>
      <c r="D20" s="146"/>
      <c r="E20" s="146"/>
      <c r="F20" s="146"/>
      <c r="G20" s="146"/>
      <c r="H20" s="146"/>
      <c r="I20" s="14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SUBTOTAL(102,B23:B48)</f>
        <v>17</v>
      </c>
      <c r="C21" s="3">
        <f t="shared" ref="C21:J21" si="0">SUBTOTAL(103,C23:C48)</f>
        <v>22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22</v>
      </c>
      <c r="H21" s="3">
        <f t="shared" si="0"/>
        <v>22</v>
      </c>
      <c r="I21" s="5">
        <f t="shared" si="0"/>
        <v>22</v>
      </c>
      <c r="J21" s="6">
        <f t="shared" si="0"/>
        <v>15</v>
      </c>
      <c r="K21" s="28"/>
      <c r="L21" s="3">
        <f t="shared" ref="L21:X21" si="1">SUBTOTAL(103,L23:L48)</f>
        <v>0</v>
      </c>
      <c r="M21" s="4">
        <f t="shared" si="1"/>
        <v>15</v>
      </c>
      <c r="N21" s="5">
        <f t="shared" si="1"/>
        <v>15</v>
      </c>
      <c r="O21" s="3">
        <f t="shared" si="1"/>
        <v>15</v>
      </c>
      <c r="P21" s="3">
        <f t="shared" si="1"/>
        <v>15</v>
      </c>
      <c r="Q21" s="3">
        <f t="shared" si="1"/>
        <v>15</v>
      </c>
      <c r="R21" s="3">
        <f t="shared" si="1"/>
        <v>15</v>
      </c>
      <c r="S21" s="5">
        <f t="shared" si="1"/>
        <v>15</v>
      </c>
      <c r="T21" s="3">
        <f t="shared" si="1"/>
        <v>15</v>
      </c>
      <c r="U21" s="5">
        <f t="shared" si="1"/>
        <v>15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SUBTOTAL(102,Y23:Y48)</f>
        <v>15</v>
      </c>
      <c r="Z21" s="7">
        <f>SUBTOTAL(102,Z23:Z48)</f>
        <v>15</v>
      </c>
      <c r="AA21" s="22"/>
      <c r="AB21" s="22"/>
      <c r="AC21" s="22"/>
      <c r="AD21" s="3">
        <f>SUBTOTAL(102,AD23:AD48)</f>
        <v>0</v>
      </c>
      <c r="AE21" s="7">
        <f>SUBTOTAL(102,AE23:AE48)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5200000003919</v>
      </c>
      <c r="D23" s="19"/>
      <c r="E23" s="19"/>
      <c r="F23" s="2"/>
      <c r="G23" s="97" t="s">
        <v>154</v>
      </c>
      <c r="H23" s="21">
        <v>1</v>
      </c>
      <c r="I23" s="21" t="s">
        <v>145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48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/>
      <c r="C24" s="25">
        <v>5200000005992</v>
      </c>
      <c r="D24" s="19"/>
      <c r="E24" s="19"/>
      <c r="F24" s="2"/>
      <c r="G24" s="97" t="s">
        <v>165</v>
      </c>
      <c r="H24" s="21">
        <v>4</v>
      </c>
      <c r="I24" s="21" t="s">
        <v>145</v>
      </c>
      <c r="J24" s="46" t="s">
        <v>308</v>
      </c>
      <c r="K24" s="46" t="s">
        <v>104</v>
      </c>
      <c r="L24" s="47"/>
      <c r="M24" s="48">
        <v>736</v>
      </c>
      <c r="N24" s="48">
        <f>M24*1.14</f>
        <v>839.04</v>
      </c>
      <c r="O24" s="49">
        <v>9.2499999999999999E-2</v>
      </c>
      <c r="P24" s="50">
        <v>0</v>
      </c>
      <c r="Q24" s="50">
        <v>0.04</v>
      </c>
      <c r="R24" s="50">
        <v>0</v>
      </c>
      <c r="S24" s="50">
        <v>0</v>
      </c>
      <c r="T24" s="46">
        <v>200</v>
      </c>
      <c r="U24" s="46">
        <v>205</v>
      </c>
      <c r="V24" s="51"/>
      <c r="W24" s="62"/>
      <c r="X24" s="62"/>
      <c r="Y24" s="23">
        <f t="shared" si="2"/>
        <v>2944</v>
      </c>
      <c r="Z24" s="23">
        <f t="shared" si="2"/>
        <v>3356.16</v>
      </c>
      <c r="AA24" s="19">
        <f t="shared" ref="AA24:AA48" si="3">IF(OR(M24&lt;&gt;"",N24&lt;&gt;""),1,0)</f>
        <v>1</v>
      </c>
      <c r="AB24" s="19">
        <f t="shared" ref="AB24:AB48" si="4">IF(M24&lt;&gt;0,1,0)</f>
        <v>1</v>
      </c>
      <c r="AC24" s="19">
        <f t="shared" ref="AC24:AC48" si="5">IF(N24&lt;&gt;0,1,0)</f>
        <v>1</v>
      </c>
      <c r="AD24" s="23" t="str">
        <f t="shared" ref="AD24:AE48" si="6">IF(W24&lt;&gt;"",$H24*W24,"")</f>
        <v/>
      </c>
      <c r="AE24" s="23" t="str">
        <f t="shared" si="6"/>
        <v/>
      </c>
    </row>
    <row r="25" spans="2:31" ht="38.25" x14ac:dyDescent="0.25">
      <c r="B25" s="18"/>
      <c r="C25" s="25">
        <v>5200000007528</v>
      </c>
      <c r="D25" s="19"/>
      <c r="E25" s="19"/>
      <c r="F25" s="2"/>
      <c r="G25" s="97" t="s">
        <v>173</v>
      </c>
      <c r="H25" s="21">
        <v>5</v>
      </c>
      <c r="I25" s="21" t="s">
        <v>145</v>
      </c>
      <c r="J25" s="46" t="s">
        <v>309</v>
      </c>
      <c r="K25" s="46" t="s">
        <v>104</v>
      </c>
      <c r="L25" s="47"/>
      <c r="M25" s="48">
        <v>11136</v>
      </c>
      <c r="N25" s="48">
        <f t="shared" ref="N25:N30" si="7">M25*1.14</f>
        <v>12695.039999999999</v>
      </c>
      <c r="O25" s="49">
        <v>9.2499999999999999E-2</v>
      </c>
      <c r="P25" s="50">
        <v>0</v>
      </c>
      <c r="Q25" s="50">
        <v>0.04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2"/>
        <v>55680</v>
      </c>
      <c r="Z25" s="23">
        <f t="shared" si="2"/>
        <v>63475.199999999997</v>
      </c>
      <c r="AA25" s="19">
        <f t="shared" si="3"/>
        <v>1</v>
      </c>
      <c r="AB25" s="19">
        <f t="shared" si="4"/>
        <v>1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ht="51" x14ac:dyDescent="0.25">
      <c r="B26" s="18"/>
      <c r="C26" s="25">
        <v>5200000009858</v>
      </c>
      <c r="D26" s="19"/>
      <c r="E26" s="19"/>
      <c r="F26" s="2"/>
      <c r="G26" s="97" t="s">
        <v>177</v>
      </c>
      <c r="H26" s="21">
        <v>3</v>
      </c>
      <c r="I26" s="21" t="s">
        <v>145</v>
      </c>
      <c r="J26" s="46" t="s">
        <v>309</v>
      </c>
      <c r="K26" s="46" t="s">
        <v>104</v>
      </c>
      <c r="L26" s="47"/>
      <c r="M26" s="48">
        <v>848</v>
      </c>
      <c r="N26" s="48">
        <f t="shared" si="7"/>
        <v>966.71999999999991</v>
      </c>
      <c r="O26" s="49">
        <v>9.2499999999999999E-2</v>
      </c>
      <c r="P26" s="50">
        <v>0</v>
      </c>
      <c r="Q26" s="50">
        <v>0.04</v>
      </c>
      <c r="R26" s="50">
        <v>0</v>
      </c>
      <c r="S26" s="50">
        <v>0</v>
      </c>
      <c r="T26" s="46">
        <v>200</v>
      </c>
      <c r="U26" s="46">
        <v>205</v>
      </c>
      <c r="V26" s="51"/>
      <c r="W26" s="62"/>
      <c r="X26" s="62"/>
      <c r="Y26" s="23">
        <f t="shared" si="2"/>
        <v>2544</v>
      </c>
      <c r="Z26" s="23">
        <f t="shared" si="2"/>
        <v>2900.16</v>
      </c>
      <c r="AA26" s="19">
        <f t="shared" si="3"/>
        <v>1</v>
      </c>
      <c r="AB26" s="19">
        <f t="shared" si="4"/>
        <v>1</v>
      </c>
      <c r="AC26" s="19">
        <f t="shared" si="5"/>
        <v>1</v>
      </c>
      <c r="AD26" s="23" t="str">
        <f t="shared" si="6"/>
        <v/>
      </c>
      <c r="AE26" s="23" t="str">
        <f t="shared" si="6"/>
        <v/>
      </c>
    </row>
    <row r="27" spans="2:31" ht="63.75" x14ac:dyDescent="0.25">
      <c r="B27" s="18"/>
      <c r="C27" s="25">
        <v>5200000010478</v>
      </c>
      <c r="D27" s="19"/>
      <c r="E27" s="19"/>
      <c r="F27" s="2"/>
      <c r="G27" s="97" t="s">
        <v>184</v>
      </c>
      <c r="H27" s="21">
        <v>8</v>
      </c>
      <c r="I27" s="21" t="s">
        <v>145</v>
      </c>
      <c r="J27" s="46" t="s">
        <v>308</v>
      </c>
      <c r="K27" s="46" t="s">
        <v>104</v>
      </c>
      <c r="L27" s="47"/>
      <c r="M27" s="48">
        <v>4475.5</v>
      </c>
      <c r="N27" s="48">
        <f t="shared" si="7"/>
        <v>5102.07</v>
      </c>
      <c r="O27" s="49">
        <v>9.2499999999999999E-2</v>
      </c>
      <c r="P27" s="50">
        <v>0</v>
      </c>
      <c r="Q27" s="50">
        <v>0.04</v>
      </c>
      <c r="R27" s="50">
        <v>0</v>
      </c>
      <c r="S27" s="50">
        <v>0</v>
      </c>
      <c r="T27" s="46">
        <v>200</v>
      </c>
      <c r="U27" s="46">
        <v>205</v>
      </c>
      <c r="V27" s="51"/>
      <c r="W27" s="62"/>
      <c r="X27" s="62"/>
      <c r="Y27" s="23">
        <f t="shared" si="2"/>
        <v>35804</v>
      </c>
      <c r="Z27" s="23">
        <f t="shared" si="2"/>
        <v>40816.559999999998</v>
      </c>
      <c r="AA27" s="19">
        <f t="shared" si="3"/>
        <v>1</v>
      </c>
      <c r="AB27" s="19">
        <f t="shared" si="4"/>
        <v>1</v>
      </c>
      <c r="AC27" s="19">
        <f t="shared" si="5"/>
        <v>1</v>
      </c>
      <c r="AD27" s="23" t="str">
        <f t="shared" si="6"/>
        <v/>
      </c>
      <c r="AE27" s="23" t="str">
        <f t="shared" si="6"/>
        <v/>
      </c>
    </row>
    <row r="28" spans="2:31" ht="63.75" x14ac:dyDescent="0.25">
      <c r="B28" s="18">
        <f t="shared" ref="B28:B48" si="8">IF(G28="","",B27+1)</f>
        <v>1</v>
      </c>
      <c r="C28" s="25">
        <v>5200000010479</v>
      </c>
      <c r="D28" s="19"/>
      <c r="E28" s="19"/>
      <c r="F28" s="2"/>
      <c r="G28" s="97" t="s">
        <v>186</v>
      </c>
      <c r="H28" s="21">
        <v>4</v>
      </c>
      <c r="I28" s="21" t="s">
        <v>145</v>
      </c>
      <c r="J28" s="46" t="s">
        <v>308</v>
      </c>
      <c r="K28" s="46" t="s">
        <v>104</v>
      </c>
      <c r="L28" s="47"/>
      <c r="M28" s="48">
        <v>3886.7</v>
      </c>
      <c r="N28" s="48">
        <f t="shared" si="7"/>
        <v>4430.8379999999997</v>
      </c>
      <c r="O28" s="49">
        <v>9.2499999999999999E-2</v>
      </c>
      <c r="P28" s="50">
        <v>0</v>
      </c>
      <c r="Q28" s="50">
        <v>0.04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2"/>
        <v>15546.8</v>
      </c>
      <c r="Z28" s="23">
        <f t="shared" si="2"/>
        <v>17723.351999999999</v>
      </c>
      <c r="AA28" s="19">
        <f t="shared" si="3"/>
        <v>1</v>
      </c>
      <c r="AB28" s="19">
        <f t="shared" si="4"/>
        <v>1</v>
      </c>
      <c r="AC28" s="19">
        <f t="shared" si="5"/>
        <v>1</v>
      </c>
      <c r="AD28" s="23" t="str">
        <f t="shared" si="6"/>
        <v/>
      </c>
      <c r="AE28" s="23" t="str">
        <f t="shared" si="6"/>
        <v/>
      </c>
    </row>
    <row r="29" spans="2:31" ht="63.75" x14ac:dyDescent="0.25">
      <c r="B29" s="18">
        <f t="shared" si="8"/>
        <v>2</v>
      </c>
      <c r="C29" s="25">
        <v>5200000010480</v>
      </c>
      <c r="D29" s="19"/>
      <c r="E29" s="19"/>
      <c r="F29" s="2"/>
      <c r="G29" s="97" t="s">
        <v>188</v>
      </c>
      <c r="H29" s="21">
        <v>8</v>
      </c>
      <c r="I29" s="21" t="s">
        <v>145</v>
      </c>
      <c r="J29" s="46" t="s">
        <v>308</v>
      </c>
      <c r="K29" s="46" t="s">
        <v>104</v>
      </c>
      <c r="L29" s="47"/>
      <c r="M29" s="48">
        <v>2167.98</v>
      </c>
      <c r="N29" s="48">
        <f>M29*1.14</f>
        <v>2471.4971999999998</v>
      </c>
      <c r="O29" s="49">
        <v>9.2499999999999999E-2</v>
      </c>
      <c r="P29" s="50">
        <v>0</v>
      </c>
      <c r="Q29" s="50">
        <v>0.04</v>
      </c>
      <c r="R29" s="50">
        <v>0</v>
      </c>
      <c r="S29" s="50">
        <v>0</v>
      </c>
      <c r="T29" s="46">
        <v>200</v>
      </c>
      <c r="U29" s="46">
        <v>205</v>
      </c>
      <c r="V29" s="51"/>
      <c r="W29" s="62"/>
      <c r="X29" s="62"/>
      <c r="Y29" s="23">
        <f t="shared" si="2"/>
        <v>17343.84</v>
      </c>
      <c r="Z29" s="23">
        <f t="shared" si="2"/>
        <v>19771.977599999998</v>
      </c>
      <c r="AA29" s="19">
        <f t="shared" si="3"/>
        <v>1</v>
      </c>
      <c r="AB29" s="19">
        <f t="shared" si="4"/>
        <v>1</v>
      </c>
      <c r="AC29" s="19">
        <f t="shared" si="5"/>
        <v>1</v>
      </c>
      <c r="AD29" s="23" t="str">
        <f t="shared" si="6"/>
        <v/>
      </c>
      <c r="AE29" s="23" t="str">
        <f t="shared" si="6"/>
        <v/>
      </c>
    </row>
    <row r="30" spans="2:31" ht="63.75" x14ac:dyDescent="0.25">
      <c r="B30" s="18">
        <f t="shared" si="8"/>
        <v>3</v>
      </c>
      <c r="C30" s="25">
        <v>5200000012981</v>
      </c>
      <c r="D30" s="19"/>
      <c r="E30" s="19"/>
      <c r="F30" s="2"/>
      <c r="G30" s="97" t="s">
        <v>200</v>
      </c>
      <c r="H30" s="21">
        <v>6</v>
      </c>
      <c r="I30" s="21" t="s">
        <v>145</v>
      </c>
      <c r="J30" s="46" t="s">
        <v>309</v>
      </c>
      <c r="K30" s="46" t="s">
        <v>104</v>
      </c>
      <c r="L30" s="47"/>
      <c r="M30" s="48">
        <v>22800</v>
      </c>
      <c r="N30" s="48">
        <f t="shared" si="7"/>
        <v>25991.999999999996</v>
      </c>
      <c r="O30" s="49">
        <v>9.2499999999999999E-2</v>
      </c>
      <c r="P30" s="50">
        <v>0</v>
      </c>
      <c r="Q30" s="50">
        <v>0.04</v>
      </c>
      <c r="R30" s="50">
        <v>0</v>
      </c>
      <c r="S30" s="50">
        <v>0</v>
      </c>
      <c r="T30" s="46">
        <v>200</v>
      </c>
      <c r="U30" s="46">
        <v>205</v>
      </c>
      <c r="V30" s="51"/>
      <c r="W30" s="62"/>
      <c r="X30" s="62"/>
      <c r="Y30" s="23">
        <f t="shared" si="2"/>
        <v>136800</v>
      </c>
      <c r="Z30" s="23">
        <f t="shared" si="2"/>
        <v>155951.99999999997</v>
      </c>
      <c r="AA30" s="19">
        <f t="shared" si="3"/>
        <v>1</v>
      </c>
      <c r="AB30" s="19">
        <f t="shared" si="4"/>
        <v>1</v>
      </c>
      <c r="AC30" s="19">
        <f t="shared" si="5"/>
        <v>1</v>
      </c>
      <c r="AD30" s="23" t="str">
        <f t="shared" si="6"/>
        <v/>
      </c>
      <c r="AE30" s="23" t="str">
        <f t="shared" si="6"/>
        <v/>
      </c>
    </row>
    <row r="31" spans="2:31" ht="102" x14ac:dyDescent="0.25">
      <c r="B31" s="18">
        <f t="shared" si="8"/>
        <v>4</v>
      </c>
      <c r="C31" s="25">
        <v>5200000014112</v>
      </c>
      <c r="D31" s="19"/>
      <c r="E31" s="19"/>
      <c r="F31" s="2"/>
      <c r="G31" s="97" t="s">
        <v>202</v>
      </c>
      <c r="H31" s="21">
        <v>4</v>
      </c>
      <c r="I31" s="21" t="s">
        <v>145</v>
      </c>
      <c r="J31" s="46" t="s">
        <v>308</v>
      </c>
      <c r="K31" s="46" t="s">
        <v>104</v>
      </c>
      <c r="L31" s="47"/>
      <c r="M31" s="48">
        <v>9829.07</v>
      </c>
      <c r="N31" s="48">
        <f>M31*1.14</f>
        <v>11205.139799999999</v>
      </c>
      <c r="O31" s="49">
        <v>9.2499999999999999E-2</v>
      </c>
      <c r="P31" s="50">
        <v>0</v>
      </c>
      <c r="Q31" s="50">
        <v>0.04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2"/>
        <v>39316.28</v>
      </c>
      <c r="Z31" s="23">
        <f t="shared" si="2"/>
        <v>44820.559199999996</v>
      </c>
      <c r="AA31" s="19">
        <f t="shared" si="3"/>
        <v>1</v>
      </c>
      <c r="AB31" s="19">
        <f t="shared" si="4"/>
        <v>1</v>
      </c>
      <c r="AC31" s="19">
        <f t="shared" si="5"/>
        <v>1</v>
      </c>
      <c r="AD31" s="23" t="str">
        <f t="shared" si="6"/>
        <v/>
      </c>
      <c r="AE31" s="23" t="str">
        <f t="shared" si="6"/>
        <v/>
      </c>
    </row>
    <row r="32" spans="2:31" ht="25.5" x14ac:dyDescent="0.25">
      <c r="B32" s="18">
        <f t="shared" si="8"/>
        <v>5</v>
      </c>
      <c r="C32" s="25">
        <v>5200000014113</v>
      </c>
      <c r="D32" s="19"/>
      <c r="E32" s="19"/>
      <c r="F32" s="2"/>
      <c r="G32" s="97" t="s">
        <v>204</v>
      </c>
      <c r="H32" s="21">
        <v>6</v>
      </c>
      <c r="I32" s="21" t="s">
        <v>145</v>
      </c>
      <c r="J32" s="46" t="s">
        <v>308</v>
      </c>
      <c r="K32" s="46" t="s">
        <v>104</v>
      </c>
      <c r="L32" s="47"/>
      <c r="M32" s="48">
        <v>3736.95</v>
      </c>
      <c r="N32" s="48">
        <f>M32*1.14</f>
        <v>4260.1229999999996</v>
      </c>
      <c r="O32" s="49">
        <v>9.2499999999999999E-2</v>
      </c>
      <c r="P32" s="50">
        <v>0</v>
      </c>
      <c r="Q32" s="50">
        <v>0.04</v>
      </c>
      <c r="R32" s="50">
        <v>0</v>
      </c>
      <c r="S32" s="50">
        <v>0</v>
      </c>
      <c r="T32" s="46">
        <v>200</v>
      </c>
      <c r="U32" s="46">
        <v>205</v>
      </c>
      <c r="V32" s="51"/>
      <c r="W32" s="62"/>
      <c r="X32" s="62"/>
      <c r="Y32" s="23">
        <f t="shared" si="2"/>
        <v>22421.699999999997</v>
      </c>
      <c r="Z32" s="23">
        <f t="shared" si="2"/>
        <v>25560.737999999998</v>
      </c>
      <c r="AA32" s="19">
        <f t="shared" si="3"/>
        <v>1</v>
      </c>
      <c r="AB32" s="19">
        <f t="shared" si="4"/>
        <v>1</v>
      </c>
      <c r="AC32" s="19">
        <f t="shared" si="5"/>
        <v>1</v>
      </c>
      <c r="AD32" s="23" t="str">
        <f t="shared" si="6"/>
        <v/>
      </c>
      <c r="AE32" s="23" t="str">
        <f t="shared" si="6"/>
        <v/>
      </c>
    </row>
    <row r="33" spans="2:31" ht="51" x14ac:dyDescent="0.25">
      <c r="B33" s="18">
        <f t="shared" si="8"/>
        <v>6</v>
      </c>
      <c r="C33" s="25">
        <v>5200000014338</v>
      </c>
      <c r="D33" s="19"/>
      <c r="E33" s="19"/>
      <c r="F33" s="2"/>
      <c r="G33" s="97" t="s">
        <v>208</v>
      </c>
      <c r="H33" s="21">
        <v>5</v>
      </c>
      <c r="I33" s="21" t="s">
        <v>145</v>
      </c>
      <c r="J33" s="46" t="s">
        <v>308</v>
      </c>
      <c r="K33" s="46" t="s">
        <v>104</v>
      </c>
      <c r="L33" s="47"/>
      <c r="M33" s="48">
        <v>6051.28</v>
      </c>
      <c r="N33" s="48">
        <f t="shared" ref="N33:N36" si="9">M33*1.14</f>
        <v>6898.4591999999993</v>
      </c>
      <c r="O33" s="49">
        <v>9.2499999999999999E-2</v>
      </c>
      <c r="P33" s="50">
        <v>0</v>
      </c>
      <c r="Q33" s="50">
        <v>0.04</v>
      </c>
      <c r="R33" s="50">
        <v>0</v>
      </c>
      <c r="S33" s="50">
        <v>0</v>
      </c>
      <c r="T33" s="46">
        <v>200</v>
      </c>
      <c r="U33" s="46">
        <v>205</v>
      </c>
      <c r="V33" s="51"/>
      <c r="W33" s="62"/>
      <c r="X33" s="62"/>
      <c r="Y33" s="23">
        <f t="shared" si="2"/>
        <v>30256.399999999998</v>
      </c>
      <c r="Z33" s="23">
        <f t="shared" si="2"/>
        <v>34492.295999999995</v>
      </c>
      <c r="AA33" s="19">
        <f t="shared" si="3"/>
        <v>1</v>
      </c>
      <c r="AB33" s="19">
        <f t="shared" si="4"/>
        <v>1</v>
      </c>
      <c r="AC33" s="19">
        <f t="shared" si="5"/>
        <v>1</v>
      </c>
      <c r="AD33" s="23" t="str">
        <f t="shared" si="6"/>
        <v/>
      </c>
      <c r="AE33" s="23" t="str">
        <f t="shared" si="6"/>
        <v/>
      </c>
    </row>
    <row r="34" spans="2:31" ht="51" x14ac:dyDescent="0.25">
      <c r="B34" s="18">
        <f t="shared" si="8"/>
        <v>7</v>
      </c>
      <c r="C34" s="25">
        <v>5200000014373</v>
      </c>
      <c r="D34" s="19"/>
      <c r="E34" s="19"/>
      <c r="F34" s="2"/>
      <c r="G34" s="97" t="s">
        <v>210</v>
      </c>
      <c r="H34" s="21">
        <v>1</v>
      </c>
      <c r="I34" s="21" t="s">
        <v>145</v>
      </c>
      <c r="J34" s="46" t="s">
        <v>309</v>
      </c>
      <c r="K34" s="46" t="s">
        <v>104</v>
      </c>
      <c r="L34" s="47"/>
      <c r="M34" s="48">
        <v>9875</v>
      </c>
      <c r="N34" s="48">
        <f t="shared" si="9"/>
        <v>11257.499999999998</v>
      </c>
      <c r="O34" s="49">
        <v>9.2499999999999999E-2</v>
      </c>
      <c r="P34" s="50">
        <v>0</v>
      </c>
      <c r="Q34" s="50">
        <v>0.04</v>
      </c>
      <c r="R34" s="50">
        <v>0</v>
      </c>
      <c r="S34" s="50">
        <v>0</v>
      </c>
      <c r="T34" s="46">
        <v>200</v>
      </c>
      <c r="U34" s="46">
        <v>205</v>
      </c>
      <c r="V34" s="51"/>
      <c r="W34" s="62"/>
      <c r="X34" s="62"/>
      <c r="Y34" s="23">
        <f t="shared" si="2"/>
        <v>9875</v>
      </c>
      <c r="Z34" s="23">
        <f t="shared" si="2"/>
        <v>11257.499999999998</v>
      </c>
      <c r="AA34" s="19">
        <f t="shared" si="3"/>
        <v>1</v>
      </c>
      <c r="AB34" s="19">
        <f t="shared" si="4"/>
        <v>1</v>
      </c>
      <c r="AC34" s="19">
        <f t="shared" si="5"/>
        <v>1</v>
      </c>
      <c r="AD34" s="23" t="str">
        <f t="shared" si="6"/>
        <v/>
      </c>
      <c r="AE34" s="23" t="str">
        <f t="shared" si="6"/>
        <v/>
      </c>
    </row>
    <row r="35" spans="2:31" ht="51" x14ac:dyDescent="0.25">
      <c r="B35" s="18">
        <f t="shared" si="8"/>
        <v>8</v>
      </c>
      <c r="C35" s="25">
        <v>5200000014376</v>
      </c>
      <c r="D35" s="19"/>
      <c r="E35" s="19"/>
      <c r="F35" s="2"/>
      <c r="G35" s="97" t="s">
        <v>212</v>
      </c>
      <c r="H35" s="21">
        <v>1</v>
      </c>
      <c r="I35" s="21" t="s">
        <v>145</v>
      </c>
      <c r="J35" s="46" t="s">
        <v>309</v>
      </c>
      <c r="K35" s="46" t="s">
        <v>104</v>
      </c>
      <c r="L35" s="47"/>
      <c r="M35" s="48">
        <v>8245</v>
      </c>
      <c r="N35" s="48">
        <f t="shared" si="9"/>
        <v>9399.2999999999993</v>
      </c>
      <c r="O35" s="49">
        <v>9.2499999999999999E-2</v>
      </c>
      <c r="P35" s="50">
        <v>0</v>
      </c>
      <c r="Q35" s="50">
        <v>0.04</v>
      </c>
      <c r="R35" s="50">
        <v>0</v>
      </c>
      <c r="S35" s="50">
        <v>0</v>
      </c>
      <c r="T35" s="46">
        <v>200</v>
      </c>
      <c r="U35" s="46">
        <v>205</v>
      </c>
      <c r="V35" s="51"/>
      <c r="W35" s="62"/>
      <c r="X35" s="62"/>
      <c r="Y35" s="23">
        <f t="shared" si="2"/>
        <v>8245</v>
      </c>
      <c r="Z35" s="23">
        <f t="shared" si="2"/>
        <v>9399.2999999999993</v>
      </c>
      <c r="AA35" s="19">
        <f t="shared" si="3"/>
        <v>1</v>
      </c>
      <c r="AB35" s="19">
        <f t="shared" si="4"/>
        <v>1</v>
      </c>
      <c r="AC35" s="19">
        <f t="shared" si="5"/>
        <v>1</v>
      </c>
      <c r="AD35" s="23" t="str">
        <f t="shared" si="6"/>
        <v/>
      </c>
      <c r="AE35" s="23" t="str">
        <f t="shared" si="6"/>
        <v/>
      </c>
    </row>
    <row r="36" spans="2:31" ht="38.25" x14ac:dyDescent="0.25">
      <c r="B36" s="18">
        <f t="shared" si="8"/>
        <v>9</v>
      </c>
      <c r="C36" s="25">
        <v>5200000014663</v>
      </c>
      <c r="D36" s="19"/>
      <c r="E36" s="19"/>
      <c r="F36" s="2"/>
      <c r="G36" s="97" t="s">
        <v>214</v>
      </c>
      <c r="H36" s="21">
        <v>5</v>
      </c>
      <c r="I36" s="21" t="s">
        <v>145</v>
      </c>
      <c r="J36" s="46" t="s">
        <v>309</v>
      </c>
      <c r="K36" s="46" t="s">
        <v>104</v>
      </c>
      <c r="L36" s="47"/>
      <c r="M36" s="48">
        <v>6985</v>
      </c>
      <c r="N36" s="48">
        <f t="shared" si="9"/>
        <v>7962.9</v>
      </c>
      <c r="O36" s="49">
        <v>9.2499999999999999E-2</v>
      </c>
      <c r="P36" s="50">
        <v>0</v>
      </c>
      <c r="Q36" s="50">
        <v>0.04</v>
      </c>
      <c r="R36" s="50">
        <v>0</v>
      </c>
      <c r="S36" s="50">
        <v>0</v>
      </c>
      <c r="T36" s="46">
        <v>200</v>
      </c>
      <c r="U36" s="46">
        <v>205</v>
      </c>
      <c r="V36" s="51"/>
      <c r="W36" s="62"/>
      <c r="X36" s="62"/>
      <c r="Y36" s="23">
        <f t="shared" si="2"/>
        <v>34925</v>
      </c>
      <c r="Z36" s="23">
        <f t="shared" si="2"/>
        <v>39814.5</v>
      </c>
      <c r="AA36" s="19">
        <f t="shared" si="3"/>
        <v>1</v>
      </c>
      <c r="AB36" s="19">
        <f t="shared" si="4"/>
        <v>1</v>
      </c>
      <c r="AC36" s="19">
        <f t="shared" si="5"/>
        <v>1</v>
      </c>
      <c r="AD36" s="23" t="str">
        <f t="shared" si="6"/>
        <v/>
      </c>
      <c r="AE36" s="23" t="str">
        <f t="shared" si="6"/>
        <v/>
      </c>
    </row>
    <row r="37" spans="2:31" ht="38.25" x14ac:dyDescent="0.25">
      <c r="B37" s="18">
        <f t="shared" si="8"/>
        <v>10</v>
      </c>
      <c r="C37" s="25">
        <v>5200000015511</v>
      </c>
      <c r="D37" s="19"/>
      <c r="E37" s="19"/>
      <c r="F37" s="2"/>
      <c r="G37" s="97" t="s">
        <v>223</v>
      </c>
      <c r="H37" s="21">
        <v>5</v>
      </c>
      <c r="I37" s="21" t="s">
        <v>145</v>
      </c>
      <c r="J37" s="46" t="s">
        <v>309</v>
      </c>
      <c r="K37" s="46" t="s">
        <v>104</v>
      </c>
      <c r="L37" s="47"/>
      <c r="M37" s="48">
        <v>6985</v>
      </c>
      <c r="N37" s="48">
        <f>M37*1.14</f>
        <v>7962.9</v>
      </c>
      <c r="O37" s="49">
        <v>9.2499999999999999E-2</v>
      </c>
      <c r="P37" s="50">
        <v>0</v>
      </c>
      <c r="Q37" s="50">
        <v>0.04</v>
      </c>
      <c r="R37" s="50">
        <v>0</v>
      </c>
      <c r="S37" s="50">
        <v>0</v>
      </c>
      <c r="T37" s="46">
        <v>200</v>
      </c>
      <c r="U37" s="46">
        <v>205</v>
      </c>
      <c r="V37" s="51"/>
      <c r="W37" s="62"/>
      <c r="X37" s="62"/>
      <c r="Y37" s="23">
        <f t="shared" si="2"/>
        <v>34925</v>
      </c>
      <c r="Z37" s="23">
        <f t="shared" si="2"/>
        <v>39814.5</v>
      </c>
      <c r="AA37" s="19">
        <f t="shared" si="3"/>
        <v>1</v>
      </c>
      <c r="AB37" s="19">
        <f t="shared" si="4"/>
        <v>1</v>
      </c>
      <c r="AC37" s="19">
        <f t="shared" si="5"/>
        <v>1</v>
      </c>
      <c r="AD37" s="23" t="str">
        <f t="shared" si="6"/>
        <v/>
      </c>
      <c r="AE37" s="23" t="str">
        <f t="shared" si="6"/>
        <v/>
      </c>
    </row>
    <row r="38" spans="2:31" ht="38.25" x14ac:dyDescent="0.25">
      <c r="B38" s="18">
        <f t="shared" si="8"/>
        <v>11</v>
      </c>
      <c r="C38" s="25">
        <v>5200000015664</v>
      </c>
      <c r="D38" s="19"/>
      <c r="E38" s="19"/>
      <c r="F38" s="2"/>
      <c r="G38" s="97" t="s">
        <v>227</v>
      </c>
      <c r="H38" s="21">
        <v>5</v>
      </c>
      <c r="I38" s="21" t="s">
        <v>145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38.25" x14ac:dyDescent="0.25">
      <c r="B39" s="18">
        <f>IF(G39="","",B38+1)</f>
        <v>12</v>
      </c>
      <c r="C39" s="25">
        <v>5200000015665</v>
      </c>
      <c r="D39" s="19"/>
      <c r="E39" s="19"/>
      <c r="F39" s="2"/>
      <c r="G39" s="97" t="s">
        <v>229</v>
      </c>
      <c r="H39" s="21">
        <v>5</v>
      </c>
      <c r="I39" s="21" t="s">
        <v>145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ht="51" x14ac:dyDescent="0.25">
      <c r="B40" s="18">
        <f t="shared" si="8"/>
        <v>13</v>
      </c>
      <c r="C40" s="25">
        <v>5200000017753</v>
      </c>
      <c r="D40" s="19"/>
      <c r="E40" s="19"/>
      <c r="F40" s="2"/>
      <c r="G40" s="97" t="s">
        <v>241</v>
      </c>
      <c r="H40" s="21">
        <v>1</v>
      </c>
      <c r="I40" s="21" t="s">
        <v>145</v>
      </c>
      <c r="J40" s="46"/>
      <c r="K40" s="46" t="s">
        <v>81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ht="38.25" x14ac:dyDescent="0.25">
      <c r="B41" s="18">
        <f t="shared" si="8"/>
        <v>14</v>
      </c>
      <c r="C41" s="25">
        <v>5200000019321</v>
      </c>
      <c r="D41" s="19"/>
      <c r="E41" s="19"/>
      <c r="F41" s="2"/>
      <c r="G41" s="97" t="s">
        <v>257</v>
      </c>
      <c r="H41" s="21">
        <v>1</v>
      </c>
      <c r="I41" s="21" t="s">
        <v>145</v>
      </c>
      <c r="J41" s="46"/>
      <c r="K41" s="46" t="s">
        <v>81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ht="38.25" x14ac:dyDescent="0.25">
      <c r="B42" s="18">
        <f t="shared" si="8"/>
        <v>15</v>
      </c>
      <c r="C42" s="25">
        <v>5200000022579</v>
      </c>
      <c r="D42" s="19"/>
      <c r="E42" s="19"/>
      <c r="F42" s="2"/>
      <c r="G42" s="97" t="s">
        <v>259</v>
      </c>
      <c r="H42" s="21">
        <v>1</v>
      </c>
      <c r="I42" s="21" t="s">
        <v>145</v>
      </c>
      <c r="J42" s="46" t="s">
        <v>308</v>
      </c>
      <c r="K42" s="46" t="s">
        <v>104</v>
      </c>
      <c r="L42" s="47"/>
      <c r="M42" s="48">
        <v>1776.58</v>
      </c>
      <c r="N42" s="48">
        <f>M42*1.14</f>
        <v>2025.3011999999997</v>
      </c>
      <c r="O42" s="49">
        <v>9.2499999999999999E-2</v>
      </c>
      <c r="P42" s="50">
        <v>0</v>
      </c>
      <c r="Q42" s="50">
        <v>0.04</v>
      </c>
      <c r="R42" s="50">
        <v>0</v>
      </c>
      <c r="S42" s="50">
        <v>0</v>
      </c>
      <c r="T42" s="46">
        <v>200</v>
      </c>
      <c r="U42" s="46">
        <v>205</v>
      </c>
      <c r="V42" s="51"/>
      <c r="W42" s="62"/>
      <c r="X42" s="62"/>
      <c r="Y42" s="23">
        <f t="shared" si="2"/>
        <v>1776.58</v>
      </c>
      <c r="Z42" s="23">
        <f t="shared" si="2"/>
        <v>2025.3011999999997</v>
      </c>
      <c r="AA42" s="19">
        <f t="shared" si="3"/>
        <v>1</v>
      </c>
      <c r="AB42" s="19">
        <f t="shared" si="4"/>
        <v>1</v>
      </c>
      <c r="AC42" s="19">
        <f t="shared" si="5"/>
        <v>1</v>
      </c>
      <c r="AD42" s="23" t="str">
        <f t="shared" si="6"/>
        <v/>
      </c>
      <c r="AE42" s="23" t="str">
        <f t="shared" si="6"/>
        <v/>
      </c>
    </row>
    <row r="43" spans="2:31" ht="216.75" x14ac:dyDescent="0.25">
      <c r="B43" s="18">
        <f t="shared" si="8"/>
        <v>16</v>
      </c>
      <c r="C43" s="25">
        <v>5400000001135</v>
      </c>
      <c r="D43" s="19"/>
      <c r="E43" s="19"/>
      <c r="F43" s="2"/>
      <c r="G43" s="97" t="s">
        <v>263</v>
      </c>
      <c r="H43" s="21">
        <v>4</v>
      </c>
      <c r="I43" s="21" t="s">
        <v>145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76.5" x14ac:dyDescent="0.25">
      <c r="B44" s="18">
        <f t="shared" si="8"/>
        <v>17</v>
      </c>
      <c r="C44" s="25">
        <v>5400000001804</v>
      </c>
      <c r="D44" s="19"/>
      <c r="E44" s="19"/>
      <c r="F44" s="2"/>
      <c r="G44" s="97" t="s">
        <v>266</v>
      </c>
      <c r="H44" s="21">
        <v>37</v>
      </c>
      <c r="I44" s="21" t="s">
        <v>145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x14ac:dyDescent="0.25">
      <c r="B45" s="18" t="str">
        <f t="shared" si="8"/>
        <v/>
      </c>
      <c r="C45" s="25"/>
      <c r="D45" s="19"/>
      <c r="E45" s="19"/>
      <c r="F45" s="2"/>
      <c r="G45" s="20"/>
      <c r="H45" s="21"/>
      <c r="I45" s="21"/>
      <c r="J45" s="46"/>
      <c r="K45" s="46" t="s">
        <v>104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x14ac:dyDescent="0.25">
      <c r="B46" s="18" t="str">
        <f t="shared" si="8"/>
        <v/>
      </c>
      <c r="C46" s="25"/>
      <c r="D46" s="19"/>
      <c r="E46" s="19"/>
      <c r="F46" s="2"/>
      <c r="G46" s="20"/>
      <c r="H46" s="21"/>
      <c r="I46" s="21"/>
      <c r="J46" s="46"/>
      <c r="K46" s="46" t="s">
        <v>104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x14ac:dyDescent="0.25">
      <c r="B47" s="18" t="str">
        <f t="shared" si="8"/>
        <v/>
      </c>
      <c r="C47" s="25"/>
      <c r="D47" s="19"/>
      <c r="E47" s="19"/>
      <c r="F47" s="2"/>
      <c r="G47" s="20"/>
      <c r="H47" s="21"/>
      <c r="I47" s="21"/>
      <c r="J47" s="46"/>
      <c r="K47" s="46" t="s">
        <v>104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x14ac:dyDescent="0.25">
      <c r="B48" s="18" t="str">
        <f t="shared" si="8"/>
        <v/>
      </c>
      <c r="C48" s="25"/>
      <c r="D48" s="19"/>
      <c r="E48" s="19"/>
      <c r="F48" s="2"/>
      <c r="G48" s="20"/>
      <c r="H48" s="21"/>
      <c r="I48" s="21"/>
      <c r="J48" s="46"/>
      <c r="K48" s="46" t="s">
        <v>104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</sheetData>
  <sheetProtection algorithmName="SHA-512" hashValue="8ptBZOku62yo/1arYbThNGMRv/LDZjLBq69Muo3/WK9pY0XtMNGgbZ/tECIlK0TetyqJ1VyWUXYhDADoaqmlJA==" saltValue="zASxv0/WNUxJYcaEHIA4WA==" spinCount="100000" sheet="1" objects="1" scenarios="1"/>
  <autoFilter ref="B22:AA48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K23:K48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2"/>
  <sheetViews>
    <sheetView showGridLines="0" zoomScale="80" zoomScaleNormal="80" workbookViewId="0">
      <selection activeCell="P43" sqref="P4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8" t="s">
        <v>65</v>
      </c>
      <c r="D2" s="148"/>
      <c r="E2" s="148"/>
      <c r="F2" s="148"/>
      <c r="G2" s="148"/>
      <c r="H2" s="153" t="s">
        <v>133</v>
      </c>
      <c r="I2" s="145"/>
      <c r="J2" s="145"/>
      <c r="K2" s="145"/>
      <c r="L2" s="145"/>
      <c r="M2" s="145"/>
      <c r="N2" s="145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51" t="s">
        <v>310</v>
      </c>
      <c r="G3" s="152"/>
      <c r="H3" s="145"/>
      <c r="I3" s="145"/>
      <c r="J3" s="145"/>
      <c r="K3" s="145"/>
      <c r="L3" s="145"/>
      <c r="M3" s="145"/>
      <c r="N3" s="145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9" t="s">
        <v>311</v>
      </c>
      <c r="G4" s="150"/>
      <c r="H4" s="145"/>
      <c r="I4" s="145"/>
      <c r="J4" s="145"/>
      <c r="K4" s="145"/>
      <c r="L4" s="145"/>
      <c r="M4" s="145"/>
      <c r="N4" s="145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45"/>
      <c r="I5" s="145"/>
      <c r="J5" s="145"/>
      <c r="K5" s="145"/>
      <c r="L5" s="145"/>
      <c r="M5" s="145"/>
      <c r="N5" s="145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44099</v>
      </c>
      <c r="H6" s="145"/>
      <c r="I6" s="145"/>
      <c r="J6" s="145"/>
      <c r="K6" s="145"/>
      <c r="L6" s="145"/>
      <c r="M6" s="145"/>
      <c r="N6" s="145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45"/>
      <c r="I7" s="145"/>
      <c r="J7" s="145"/>
      <c r="K7" s="145"/>
      <c r="L7" s="145"/>
      <c r="M7" s="145"/>
      <c r="N7" s="145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30</v>
      </c>
      <c r="H8" s="145"/>
      <c r="I8" s="145"/>
      <c r="J8" s="145"/>
      <c r="K8" s="145"/>
      <c r="L8" s="145"/>
      <c r="M8" s="145"/>
      <c r="N8" s="145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45"/>
      <c r="I9" s="145"/>
      <c r="J9" s="145"/>
      <c r="K9" s="145"/>
      <c r="L9" s="145"/>
      <c r="M9" s="145"/>
      <c r="N9" s="145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1000</v>
      </c>
      <c r="H10" s="145"/>
      <c r="I10" s="145"/>
      <c r="J10" s="145"/>
      <c r="K10" s="145"/>
      <c r="L10" s="145"/>
      <c r="M10" s="145"/>
      <c r="N10" s="145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15000</v>
      </c>
      <c r="H11" s="145"/>
      <c r="I11" s="145"/>
      <c r="J11" s="145"/>
      <c r="K11" s="145"/>
      <c r="L11" s="145"/>
      <c r="M11" s="145"/>
      <c r="N11" s="145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45"/>
      <c r="I12" s="145"/>
      <c r="J12" s="145"/>
      <c r="K12" s="145"/>
      <c r="L12" s="145"/>
      <c r="M12" s="145"/>
      <c r="N12" s="145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COUNTA($G$23:$G$61)</f>
        <v>33</v>
      </c>
      <c r="H13" s="145"/>
      <c r="I13" s="145"/>
      <c r="J13" s="145"/>
      <c r="K13" s="145"/>
      <c r="L13" s="145"/>
      <c r="M13" s="145"/>
      <c r="N13" s="145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15</v>
      </c>
      <c r="G14" s="80">
        <f>IFERROR(IF(OR(F14=0,F14=""),"",F14/$F$13),"")</f>
        <v>0.45454545454545453</v>
      </c>
      <c r="H14" s="145"/>
      <c r="I14" s="145"/>
      <c r="J14" s="145"/>
      <c r="K14" s="145"/>
      <c r="L14" s="145"/>
      <c r="M14" s="145"/>
      <c r="N14" s="145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15</v>
      </c>
      <c r="G15" s="80">
        <f>IFERROR(IF(OR(F15=0,F15=""),"",F15/$F$13),"")</f>
        <v>0.45454545454545453</v>
      </c>
      <c r="H15" s="145"/>
      <c r="I15" s="145"/>
      <c r="J15" s="145"/>
      <c r="K15" s="145"/>
      <c r="L15" s="145"/>
      <c r="M15" s="145"/>
      <c r="N15" s="145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15</v>
      </c>
      <c r="G16" s="80">
        <f>IFERROR(IF(OR(F16=0,F16=""),"",F16/$F$13),"")</f>
        <v>0.45454545454545453</v>
      </c>
      <c r="H16" s="145"/>
      <c r="I16" s="145"/>
      <c r="J16" s="145"/>
      <c r="K16" s="145"/>
      <c r="L16" s="145"/>
      <c r="M16" s="145"/>
      <c r="N16" s="145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312048.36999999994</v>
      </c>
      <c r="G17" s="11" t="str">
        <f>IF($F$7="Selecione","",$F$7)</f>
        <v>BRL</v>
      </c>
      <c r="H17" s="145"/>
      <c r="I17" s="145"/>
      <c r="J17" s="145"/>
      <c r="K17" s="145"/>
      <c r="L17" s="145"/>
      <c r="M17" s="145"/>
      <c r="N17" s="145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355735.14179999998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46" t="s">
        <v>24</v>
      </c>
      <c r="C20" s="146"/>
      <c r="D20" s="146"/>
      <c r="E20" s="146"/>
      <c r="F20" s="146"/>
      <c r="G20" s="146"/>
      <c r="H20" s="146"/>
      <c r="I20" s="147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SUBTOTAL(102,B23:B61)</f>
        <v>33</v>
      </c>
      <c r="C21" s="3">
        <f t="shared" ref="C21:J21" si="0">SUBTOTAL(103,C23:C61)</f>
        <v>33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33</v>
      </c>
      <c r="H21" s="3">
        <f t="shared" si="0"/>
        <v>33</v>
      </c>
      <c r="I21" s="5">
        <f t="shared" si="0"/>
        <v>33</v>
      </c>
      <c r="J21" s="6">
        <f t="shared" si="0"/>
        <v>15</v>
      </c>
      <c r="K21" s="28"/>
      <c r="L21" s="3">
        <f t="shared" ref="L21:X21" si="1">SUBTOTAL(103,L23:L61)</f>
        <v>0</v>
      </c>
      <c r="M21" s="4">
        <f t="shared" si="1"/>
        <v>15</v>
      </c>
      <c r="N21" s="5">
        <f t="shared" si="1"/>
        <v>15</v>
      </c>
      <c r="O21" s="3">
        <f t="shared" si="1"/>
        <v>15</v>
      </c>
      <c r="P21" s="3">
        <f t="shared" si="1"/>
        <v>15</v>
      </c>
      <c r="Q21" s="3">
        <f t="shared" si="1"/>
        <v>15</v>
      </c>
      <c r="R21" s="3">
        <f t="shared" si="1"/>
        <v>15</v>
      </c>
      <c r="S21" s="5">
        <f t="shared" si="1"/>
        <v>15</v>
      </c>
      <c r="T21" s="3">
        <f t="shared" si="1"/>
        <v>15</v>
      </c>
      <c r="U21" s="5">
        <f t="shared" si="1"/>
        <v>15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SUBTOTAL(102,Y23:Y61)</f>
        <v>15</v>
      </c>
      <c r="Z21" s="7">
        <f>SUBTOTAL(102,Z23:Z61)</f>
        <v>15</v>
      </c>
      <c r="AA21" s="22"/>
      <c r="AB21" s="22"/>
      <c r="AC21" s="22"/>
      <c r="AD21" s="3">
        <f>SUBTOTAL(102,AD23:AD61)</f>
        <v>0</v>
      </c>
      <c r="AE21" s="7">
        <f>SUBTOTAL(102,AE23:AE61)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x14ac:dyDescent="0.25">
      <c r="B23" s="18">
        <f>IF(G23="","",1)</f>
        <v>1</v>
      </c>
      <c r="C23" s="25">
        <v>5200000002098</v>
      </c>
      <c r="D23" s="19"/>
      <c r="E23" s="19"/>
      <c r="F23" s="2"/>
      <c r="G23" s="97" t="s">
        <v>149</v>
      </c>
      <c r="H23" s="21">
        <v>4</v>
      </c>
      <c r="I23" s="21" t="s">
        <v>145</v>
      </c>
      <c r="J23" s="46"/>
      <c r="K23" s="46" t="s">
        <v>81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61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63.75" x14ac:dyDescent="0.25">
      <c r="B24" s="18">
        <f t="shared" ref="B24:B61" si="3">IF(G24="","",B23+1)</f>
        <v>2</v>
      </c>
      <c r="C24" s="25">
        <v>5200000002824</v>
      </c>
      <c r="D24" s="19"/>
      <c r="E24" s="19"/>
      <c r="F24" s="2"/>
      <c r="G24" s="97" t="s">
        <v>153</v>
      </c>
      <c r="H24" s="21">
        <v>4</v>
      </c>
      <c r="I24" s="21" t="s">
        <v>145</v>
      </c>
      <c r="J24" s="46" t="s">
        <v>308</v>
      </c>
      <c r="K24" s="46" t="s">
        <v>104</v>
      </c>
      <c r="L24" s="47"/>
      <c r="M24" s="48">
        <v>3087.45</v>
      </c>
      <c r="N24" s="48">
        <f>M24*1.14</f>
        <v>3519.6929999999993</v>
      </c>
      <c r="O24" s="49">
        <v>9.2499999999999999E-2</v>
      </c>
      <c r="P24" s="50">
        <v>0</v>
      </c>
      <c r="Q24" s="50">
        <v>0.04</v>
      </c>
      <c r="R24" s="50">
        <v>0</v>
      </c>
      <c r="S24" s="50">
        <v>0</v>
      </c>
      <c r="T24" s="46">
        <v>200</v>
      </c>
      <c r="U24" s="46">
        <v>205</v>
      </c>
      <c r="V24" s="51"/>
      <c r="W24" s="62"/>
      <c r="X24" s="62"/>
      <c r="Y24" s="23">
        <f t="shared" si="2"/>
        <v>12349.8</v>
      </c>
      <c r="Z24" s="23">
        <f t="shared" si="2"/>
        <v>14078.771999999997</v>
      </c>
      <c r="AA24" s="19">
        <f t="shared" ref="AA24:AA61" si="4">IF(OR(M24&lt;&gt;"",N24&lt;&gt;""),1,0)</f>
        <v>1</v>
      </c>
      <c r="AB24" s="19">
        <f t="shared" ref="AB24:AB61" si="5">IF(M24&lt;&gt;0,1,0)</f>
        <v>1</v>
      </c>
      <c r="AC24" s="19">
        <f t="shared" ref="AC24:AC61" si="6">IF(N24&lt;&gt;0,1,0)</f>
        <v>1</v>
      </c>
      <c r="AD24" s="23" t="str">
        <f t="shared" ref="AD24:AE61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5200000004049</v>
      </c>
      <c r="D25" s="19"/>
      <c r="E25" s="19"/>
      <c r="F25" s="2"/>
      <c r="G25" s="97" t="s">
        <v>156</v>
      </c>
      <c r="H25" s="21">
        <v>10</v>
      </c>
      <c r="I25" s="21" t="s">
        <v>145</v>
      </c>
      <c r="J25" s="46" t="s">
        <v>309</v>
      </c>
      <c r="K25" s="46" t="s">
        <v>104</v>
      </c>
      <c r="L25" s="47"/>
      <c r="M25" s="48">
        <v>371.2</v>
      </c>
      <c r="N25" s="48">
        <f t="shared" ref="N25:N41" si="8">M25*1.14</f>
        <v>423.16799999999995</v>
      </c>
      <c r="O25" s="49">
        <v>9.2499999999999999E-2</v>
      </c>
      <c r="P25" s="50">
        <v>0</v>
      </c>
      <c r="Q25" s="50">
        <v>0.04</v>
      </c>
      <c r="R25" s="50">
        <v>0</v>
      </c>
      <c r="S25" s="50">
        <v>0</v>
      </c>
      <c r="T25" s="46">
        <v>200</v>
      </c>
      <c r="U25" s="46">
        <v>205</v>
      </c>
      <c r="V25" s="51"/>
      <c r="W25" s="62"/>
      <c r="X25" s="62"/>
      <c r="Y25" s="23">
        <f t="shared" si="2"/>
        <v>3712</v>
      </c>
      <c r="Z25" s="23">
        <f t="shared" si="2"/>
        <v>4231.6799999999994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38.25" x14ac:dyDescent="0.25">
      <c r="B26" s="18">
        <f t="shared" si="3"/>
        <v>4</v>
      </c>
      <c r="C26" s="25">
        <v>5200000004690</v>
      </c>
      <c r="D26" s="19"/>
      <c r="E26" s="19"/>
      <c r="F26" s="2"/>
      <c r="G26" s="97" t="s">
        <v>157</v>
      </c>
      <c r="H26" s="21">
        <v>20</v>
      </c>
      <c r="I26" s="21" t="s">
        <v>145</v>
      </c>
      <c r="J26" s="46"/>
      <c r="K26" s="46" t="s">
        <v>81</v>
      </c>
      <c r="L26" s="47"/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4"/>
        <v>0</v>
      </c>
      <c r="AB26" s="19">
        <f t="shared" si="5"/>
        <v>0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51" x14ac:dyDescent="0.25">
      <c r="B27" s="18">
        <f t="shared" si="3"/>
        <v>5</v>
      </c>
      <c r="C27" s="25">
        <v>5200000005743</v>
      </c>
      <c r="D27" s="19"/>
      <c r="E27" s="19"/>
      <c r="F27" s="2"/>
      <c r="G27" s="97" t="s">
        <v>161</v>
      </c>
      <c r="H27" s="21">
        <v>10</v>
      </c>
      <c r="I27" s="21" t="s">
        <v>145</v>
      </c>
      <c r="J27" s="46" t="s">
        <v>309</v>
      </c>
      <c r="K27" s="46" t="s">
        <v>104</v>
      </c>
      <c r="L27" s="47"/>
      <c r="M27" s="48">
        <v>3870</v>
      </c>
      <c r="N27" s="48">
        <f t="shared" si="8"/>
        <v>4411.7999999999993</v>
      </c>
      <c r="O27" s="49">
        <v>9.2499999999999999E-2</v>
      </c>
      <c r="P27" s="50">
        <v>0</v>
      </c>
      <c r="Q27" s="50">
        <v>0.04</v>
      </c>
      <c r="R27" s="50">
        <v>0</v>
      </c>
      <c r="S27" s="50">
        <v>0</v>
      </c>
      <c r="T27" s="46">
        <v>200</v>
      </c>
      <c r="U27" s="46">
        <v>205</v>
      </c>
      <c r="V27" s="51"/>
      <c r="W27" s="62"/>
      <c r="X27" s="62"/>
      <c r="Y27" s="23">
        <f t="shared" si="2"/>
        <v>38700</v>
      </c>
      <c r="Z27" s="23">
        <f t="shared" si="2"/>
        <v>44117.999999999993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102" x14ac:dyDescent="0.25">
      <c r="B28" s="18">
        <f t="shared" si="3"/>
        <v>6</v>
      </c>
      <c r="C28" s="25">
        <v>5200000005781</v>
      </c>
      <c r="D28" s="19"/>
      <c r="E28" s="19"/>
      <c r="F28" s="2"/>
      <c r="G28" s="97" t="s">
        <v>163</v>
      </c>
      <c r="H28" s="21">
        <v>2</v>
      </c>
      <c r="I28" s="21" t="s">
        <v>145</v>
      </c>
      <c r="J28" s="46" t="s">
        <v>308</v>
      </c>
      <c r="K28" s="46" t="s">
        <v>104</v>
      </c>
      <c r="L28" s="47"/>
      <c r="M28" s="48">
        <v>6051.28</v>
      </c>
      <c r="N28" s="48">
        <f t="shared" si="8"/>
        <v>6898.4591999999993</v>
      </c>
      <c r="O28" s="49">
        <v>9.2499999999999999E-2</v>
      </c>
      <c r="P28" s="50">
        <v>0</v>
      </c>
      <c r="Q28" s="50">
        <v>0.04</v>
      </c>
      <c r="R28" s="50">
        <v>0</v>
      </c>
      <c r="S28" s="50">
        <v>0</v>
      </c>
      <c r="T28" s="46">
        <v>200</v>
      </c>
      <c r="U28" s="46">
        <v>205</v>
      </c>
      <c r="V28" s="51"/>
      <c r="W28" s="62"/>
      <c r="X28" s="62"/>
      <c r="Y28" s="23">
        <f t="shared" si="2"/>
        <v>12102.56</v>
      </c>
      <c r="Z28" s="23">
        <f t="shared" si="2"/>
        <v>13796.918399999999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51" x14ac:dyDescent="0.25">
      <c r="B29" s="18">
        <f t="shared" si="3"/>
        <v>7</v>
      </c>
      <c r="C29" s="25">
        <v>5200000009904</v>
      </c>
      <c r="D29" s="19"/>
      <c r="E29" s="19"/>
      <c r="F29" s="2"/>
      <c r="G29" s="97" t="s">
        <v>178</v>
      </c>
      <c r="H29" s="21">
        <v>7</v>
      </c>
      <c r="I29" s="21" t="s">
        <v>145</v>
      </c>
      <c r="J29" s="46"/>
      <c r="K29" s="46" t="s">
        <v>81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4"/>
        <v>0</v>
      </c>
      <c r="AB29" s="19">
        <f t="shared" si="5"/>
        <v>0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89.25" x14ac:dyDescent="0.25">
      <c r="B30" s="18">
        <f t="shared" si="3"/>
        <v>8</v>
      </c>
      <c r="C30" s="25">
        <v>5200000010487</v>
      </c>
      <c r="D30" s="19"/>
      <c r="E30" s="19"/>
      <c r="F30" s="2"/>
      <c r="G30" s="97" t="s">
        <v>190</v>
      </c>
      <c r="H30" s="21">
        <v>2</v>
      </c>
      <c r="I30" s="21" t="s">
        <v>145</v>
      </c>
      <c r="J30" s="46" t="s">
        <v>308</v>
      </c>
      <c r="K30" s="46" t="s">
        <v>104</v>
      </c>
      <c r="L30" s="47"/>
      <c r="M30" s="48">
        <v>3886.7</v>
      </c>
      <c r="N30" s="48">
        <f t="shared" si="8"/>
        <v>4430.8379999999997</v>
      </c>
      <c r="O30" s="49">
        <v>9.2499999999999999E-2</v>
      </c>
      <c r="P30" s="50">
        <v>0</v>
      </c>
      <c r="Q30" s="50">
        <v>0.04</v>
      </c>
      <c r="R30" s="50">
        <v>0</v>
      </c>
      <c r="S30" s="50">
        <v>0</v>
      </c>
      <c r="T30" s="46">
        <v>200</v>
      </c>
      <c r="U30" s="46">
        <v>205</v>
      </c>
      <c r="V30" s="51"/>
      <c r="W30" s="62"/>
      <c r="X30" s="62"/>
      <c r="Y30" s="23">
        <f t="shared" si="2"/>
        <v>7773.4</v>
      </c>
      <c r="Z30" s="23">
        <f t="shared" si="2"/>
        <v>8861.6759999999995</v>
      </c>
      <c r="AA30" s="19">
        <f t="shared" si="4"/>
        <v>1</v>
      </c>
      <c r="AB30" s="19">
        <f t="shared" si="5"/>
        <v>1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89.25" x14ac:dyDescent="0.25">
      <c r="B31" s="18">
        <f t="shared" si="3"/>
        <v>9</v>
      </c>
      <c r="C31" s="25">
        <v>5200000010488</v>
      </c>
      <c r="D31" s="19"/>
      <c r="E31" s="19"/>
      <c r="F31" s="2"/>
      <c r="G31" s="97" t="s">
        <v>192</v>
      </c>
      <c r="H31" s="21">
        <v>7</v>
      </c>
      <c r="I31" s="21" t="s">
        <v>145</v>
      </c>
      <c r="J31" s="46" t="s">
        <v>308</v>
      </c>
      <c r="K31" s="46" t="s">
        <v>104</v>
      </c>
      <c r="L31" s="47"/>
      <c r="M31" s="48">
        <v>8338.3799999999992</v>
      </c>
      <c r="N31" s="48">
        <f t="shared" si="8"/>
        <v>9505.7531999999974</v>
      </c>
      <c r="O31" s="49">
        <v>9.2499999999999999E-2</v>
      </c>
      <c r="P31" s="50">
        <v>0</v>
      </c>
      <c r="Q31" s="50">
        <v>0.04</v>
      </c>
      <c r="R31" s="50">
        <v>0</v>
      </c>
      <c r="S31" s="50">
        <v>0</v>
      </c>
      <c r="T31" s="46">
        <v>200</v>
      </c>
      <c r="U31" s="46">
        <v>205</v>
      </c>
      <c r="V31" s="51"/>
      <c r="W31" s="62"/>
      <c r="X31" s="62"/>
      <c r="Y31" s="23">
        <f t="shared" si="2"/>
        <v>58368.659999999996</v>
      </c>
      <c r="Z31" s="23">
        <f t="shared" si="2"/>
        <v>66540.272399999987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89.25" x14ac:dyDescent="0.25">
      <c r="B32" s="18">
        <f t="shared" si="3"/>
        <v>10</v>
      </c>
      <c r="C32" s="25">
        <v>5200000010489</v>
      </c>
      <c r="D32" s="19"/>
      <c r="E32" s="19"/>
      <c r="F32" s="2"/>
      <c r="G32" s="97" t="s">
        <v>194</v>
      </c>
      <c r="H32" s="21">
        <v>3</v>
      </c>
      <c r="I32" s="21" t="s">
        <v>145</v>
      </c>
      <c r="J32" s="46" t="s">
        <v>308</v>
      </c>
      <c r="K32" s="46" t="s">
        <v>104</v>
      </c>
      <c r="L32" s="47"/>
      <c r="M32" s="48">
        <v>4832.8500000000004</v>
      </c>
      <c r="N32" s="48">
        <f t="shared" si="8"/>
        <v>5509.4489999999996</v>
      </c>
      <c r="O32" s="49">
        <v>9.2499999999999999E-2</v>
      </c>
      <c r="P32" s="50">
        <v>0</v>
      </c>
      <c r="Q32" s="50">
        <v>0.04</v>
      </c>
      <c r="R32" s="50">
        <v>0</v>
      </c>
      <c r="S32" s="50">
        <v>0</v>
      </c>
      <c r="T32" s="46">
        <v>200</v>
      </c>
      <c r="U32" s="46">
        <v>205</v>
      </c>
      <c r="V32" s="51"/>
      <c r="W32" s="62"/>
      <c r="X32" s="62"/>
      <c r="Y32" s="23">
        <f t="shared" si="2"/>
        <v>14498.550000000001</v>
      </c>
      <c r="Z32" s="23">
        <f t="shared" si="2"/>
        <v>16528.346999999998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89.25" x14ac:dyDescent="0.25">
      <c r="B33" s="18">
        <f t="shared" si="3"/>
        <v>11</v>
      </c>
      <c r="C33" s="25">
        <v>5200000010490</v>
      </c>
      <c r="D33" s="19"/>
      <c r="E33" s="19"/>
      <c r="F33" s="2"/>
      <c r="G33" s="97" t="s">
        <v>196</v>
      </c>
      <c r="H33" s="21">
        <v>5</v>
      </c>
      <c r="I33" s="21" t="s">
        <v>145</v>
      </c>
      <c r="J33" s="46" t="s">
        <v>308</v>
      </c>
      <c r="K33" s="46" t="s">
        <v>104</v>
      </c>
      <c r="L33" s="47"/>
      <c r="M33" s="48">
        <v>10598.25</v>
      </c>
      <c r="N33" s="48">
        <f>M33*1.14</f>
        <v>12082.004999999999</v>
      </c>
      <c r="O33" s="49">
        <v>9.2499999999999999E-2</v>
      </c>
      <c r="P33" s="50">
        <v>0</v>
      </c>
      <c r="Q33" s="50">
        <v>0.04</v>
      </c>
      <c r="R33" s="50">
        <v>0</v>
      </c>
      <c r="S33" s="50">
        <v>0</v>
      </c>
      <c r="T33" s="46">
        <v>200</v>
      </c>
      <c r="U33" s="46">
        <v>205</v>
      </c>
      <c r="V33" s="51"/>
      <c r="W33" s="62"/>
      <c r="X33" s="62"/>
      <c r="Y33" s="23">
        <f t="shared" si="2"/>
        <v>52991.25</v>
      </c>
      <c r="Z33" s="23">
        <f t="shared" si="2"/>
        <v>60410.024999999994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89.25" x14ac:dyDescent="0.25">
      <c r="B34" s="18">
        <f t="shared" si="3"/>
        <v>12</v>
      </c>
      <c r="C34" s="25">
        <v>5200000015282</v>
      </c>
      <c r="D34" s="19"/>
      <c r="E34" s="19"/>
      <c r="F34" s="2"/>
      <c r="G34" s="97" t="s">
        <v>219</v>
      </c>
      <c r="H34" s="21">
        <v>10</v>
      </c>
      <c r="I34" s="21" t="s">
        <v>145</v>
      </c>
      <c r="J34" s="46" t="s">
        <v>308</v>
      </c>
      <c r="K34" s="46" t="s">
        <v>104</v>
      </c>
      <c r="L34" s="47"/>
      <c r="M34" s="48">
        <v>2202.0100000000002</v>
      </c>
      <c r="N34" s="48">
        <f t="shared" si="8"/>
        <v>2510.2914000000001</v>
      </c>
      <c r="O34" s="49">
        <v>9.2499999999999999E-2</v>
      </c>
      <c r="P34" s="50">
        <v>0</v>
      </c>
      <c r="Q34" s="50">
        <v>0.04</v>
      </c>
      <c r="R34" s="50">
        <v>0</v>
      </c>
      <c r="S34" s="50">
        <v>0</v>
      </c>
      <c r="T34" s="46">
        <v>200</v>
      </c>
      <c r="U34" s="46">
        <v>205</v>
      </c>
      <c r="V34" s="51"/>
      <c r="W34" s="62"/>
      <c r="X34" s="62"/>
      <c r="Y34" s="23">
        <f t="shared" si="2"/>
        <v>22020.100000000002</v>
      </c>
      <c r="Z34" s="23">
        <f t="shared" si="2"/>
        <v>25102.914000000001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5200000015284</v>
      </c>
      <c r="D35" s="19"/>
      <c r="E35" s="19"/>
      <c r="F35" s="2"/>
      <c r="G35" s="97" t="s">
        <v>221</v>
      </c>
      <c r="H35" s="21">
        <v>4</v>
      </c>
      <c r="I35" s="21" t="s">
        <v>145</v>
      </c>
      <c r="J35" s="46" t="s">
        <v>308</v>
      </c>
      <c r="K35" s="46" t="s">
        <v>104</v>
      </c>
      <c r="L35" s="47"/>
      <c r="M35" s="48">
        <v>1807.22</v>
      </c>
      <c r="N35" s="48">
        <f t="shared" si="8"/>
        <v>2060.2307999999998</v>
      </c>
      <c r="O35" s="49">
        <v>9.2499999999999999E-2</v>
      </c>
      <c r="P35" s="50">
        <v>0</v>
      </c>
      <c r="Q35" s="50">
        <v>0.04</v>
      </c>
      <c r="R35" s="50">
        <v>0</v>
      </c>
      <c r="S35" s="50">
        <v>0</v>
      </c>
      <c r="T35" s="46">
        <v>200</v>
      </c>
      <c r="U35" s="46">
        <v>205</v>
      </c>
      <c r="V35" s="51"/>
      <c r="W35" s="62"/>
      <c r="X35" s="62"/>
      <c r="Y35" s="23">
        <f t="shared" si="2"/>
        <v>7228.88</v>
      </c>
      <c r="Z35" s="23">
        <f t="shared" si="2"/>
        <v>8240.9231999999993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51" x14ac:dyDescent="0.25">
      <c r="B36" s="18">
        <f t="shared" si="3"/>
        <v>14</v>
      </c>
      <c r="C36" s="25">
        <v>5200000015777</v>
      </c>
      <c r="D36" s="19"/>
      <c r="E36" s="19"/>
      <c r="F36" s="2"/>
      <c r="G36" s="97" t="s">
        <v>231</v>
      </c>
      <c r="H36" s="21">
        <v>2</v>
      </c>
      <c r="I36" s="21" t="s">
        <v>145</v>
      </c>
      <c r="J36" s="46" t="s">
        <v>308</v>
      </c>
      <c r="K36" s="46" t="s">
        <v>104</v>
      </c>
      <c r="L36" s="47"/>
      <c r="M36" s="48">
        <v>24060</v>
      </c>
      <c r="N36" s="48">
        <f t="shared" si="8"/>
        <v>27428.399999999998</v>
      </c>
      <c r="O36" s="49">
        <v>9.2499999999999999E-2</v>
      </c>
      <c r="P36" s="50">
        <v>0</v>
      </c>
      <c r="Q36" s="50">
        <v>0.04</v>
      </c>
      <c r="R36" s="50">
        <v>0</v>
      </c>
      <c r="S36" s="50">
        <v>0</v>
      </c>
      <c r="T36" s="46">
        <v>200</v>
      </c>
      <c r="U36" s="46">
        <v>205</v>
      </c>
      <c r="V36" s="51"/>
      <c r="W36" s="62"/>
      <c r="X36" s="62"/>
      <c r="Y36" s="23">
        <f t="shared" si="2"/>
        <v>48120</v>
      </c>
      <c r="Z36" s="23">
        <f t="shared" si="2"/>
        <v>54856.799999999996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 t="str">
        <f t="shared" si="7"/>
        <v/>
      </c>
      <c r="AE36" s="23" t="str">
        <f t="shared" si="7"/>
        <v/>
      </c>
    </row>
    <row r="37" spans="2:31" ht="51" x14ac:dyDescent="0.25">
      <c r="B37" s="18">
        <f t="shared" si="3"/>
        <v>15</v>
      </c>
      <c r="C37" s="25">
        <v>5200000015866</v>
      </c>
      <c r="D37" s="19"/>
      <c r="E37" s="19"/>
      <c r="F37" s="2"/>
      <c r="G37" s="97" t="s">
        <v>233</v>
      </c>
      <c r="H37" s="21">
        <v>6</v>
      </c>
      <c r="I37" s="21" t="s">
        <v>145</v>
      </c>
      <c r="J37" s="46" t="s">
        <v>308</v>
      </c>
      <c r="K37" s="46" t="s">
        <v>104</v>
      </c>
      <c r="L37" s="47"/>
      <c r="M37" s="48">
        <v>4594.62</v>
      </c>
      <c r="N37" s="48">
        <f>M37*1.14</f>
        <v>5237.8667999999998</v>
      </c>
      <c r="O37" s="49">
        <v>9.2499999999999999E-2</v>
      </c>
      <c r="P37" s="50">
        <v>0</v>
      </c>
      <c r="Q37" s="50">
        <v>0.04</v>
      </c>
      <c r="R37" s="50">
        <v>0</v>
      </c>
      <c r="S37" s="50">
        <v>0</v>
      </c>
      <c r="T37" s="46">
        <v>200</v>
      </c>
      <c r="U37" s="46">
        <v>205</v>
      </c>
      <c r="V37" s="51"/>
      <c r="W37" s="62"/>
      <c r="X37" s="62"/>
      <c r="Y37" s="23">
        <f t="shared" si="2"/>
        <v>27567.72</v>
      </c>
      <c r="Z37" s="23">
        <f t="shared" si="2"/>
        <v>31427.200799999999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3"/>
        <v>16</v>
      </c>
      <c r="C38" s="25">
        <v>5200000016451</v>
      </c>
      <c r="D38" s="19"/>
      <c r="E38" s="19"/>
      <c r="F38" s="2"/>
      <c r="G38" s="97" t="s">
        <v>237</v>
      </c>
      <c r="H38" s="21">
        <v>2</v>
      </c>
      <c r="I38" s="21" t="s">
        <v>145</v>
      </c>
      <c r="J38" s="46"/>
      <c r="K38" s="46" t="s">
        <v>81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38.25" x14ac:dyDescent="0.25">
      <c r="B39" s="18">
        <f>IF(G39="","",B38+1)</f>
        <v>17</v>
      </c>
      <c r="C39" s="25">
        <v>5200000016453</v>
      </c>
      <c r="D39" s="19"/>
      <c r="E39" s="19"/>
      <c r="F39" s="2"/>
      <c r="G39" s="97" t="s">
        <v>239</v>
      </c>
      <c r="H39" s="21">
        <v>3</v>
      </c>
      <c r="I39" s="21" t="s">
        <v>145</v>
      </c>
      <c r="J39" s="46"/>
      <c r="K39" s="46" t="s">
        <v>81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38.25" x14ac:dyDescent="0.25">
      <c r="B40" s="18">
        <f t="shared" si="3"/>
        <v>18</v>
      </c>
      <c r="C40" s="25">
        <v>5200000018925</v>
      </c>
      <c r="D40" s="19"/>
      <c r="E40" s="19"/>
      <c r="F40" s="2"/>
      <c r="G40" s="97" t="s">
        <v>249</v>
      </c>
      <c r="H40" s="21">
        <v>2</v>
      </c>
      <c r="I40" s="21" t="s">
        <v>145</v>
      </c>
      <c r="J40" s="46" t="s">
        <v>308</v>
      </c>
      <c r="K40" s="46" t="s">
        <v>104</v>
      </c>
      <c r="L40" s="47"/>
      <c r="M40" s="48">
        <v>1643.85</v>
      </c>
      <c r="N40" s="48">
        <f t="shared" si="8"/>
        <v>1873.9889999999998</v>
      </c>
      <c r="O40" s="49">
        <v>9.2499999999999999E-2</v>
      </c>
      <c r="P40" s="50">
        <v>0</v>
      </c>
      <c r="Q40" s="50">
        <v>0.04</v>
      </c>
      <c r="R40" s="50">
        <v>0</v>
      </c>
      <c r="S40" s="50">
        <v>0</v>
      </c>
      <c r="T40" s="46">
        <v>200</v>
      </c>
      <c r="U40" s="46">
        <v>205</v>
      </c>
      <c r="V40" s="51"/>
      <c r="W40" s="62"/>
      <c r="X40" s="62"/>
      <c r="Y40" s="23">
        <f t="shared" si="2"/>
        <v>3287.7</v>
      </c>
      <c r="Z40" s="23">
        <f t="shared" si="2"/>
        <v>3747.9779999999996</v>
      </c>
      <c r="AA40" s="19">
        <f t="shared" si="4"/>
        <v>1</v>
      </c>
      <c r="AB40" s="19">
        <f t="shared" si="5"/>
        <v>1</v>
      </c>
      <c r="AC40" s="19">
        <f t="shared" si="6"/>
        <v>1</v>
      </c>
      <c r="AD40" s="23" t="str">
        <f t="shared" si="7"/>
        <v/>
      </c>
      <c r="AE40" s="23" t="str">
        <f t="shared" si="7"/>
        <v/>
      </c>
    </row>
    <row r="41" spans="2:31" ht="63.75" x14ac:dyDescent="0.25">
      <c r="B41" s="18">
        <f t="shared" si="3"/>
        <v>19</v>
      </c>
      <c r="C41" s="25">
        <v>5400000002086</v>
      </c>
      <c r="D41" s="19"/>
      <c r="E41" s="19"/>
      <c r="F41" s="2"/>
      <c r="G41" s="97" t="s">
        <v>268</v>
      </c>
      <c r="H41" s="21">
        <v>5</v>
      </c>
      <c r="I41" s="21" t="s">
        <v>145</v>
      </c>
      <c r="J41" s="46" t="s">
        <v>308</v>
      </c>
      <c r="K41" s="46" t="s">
        <v>104</v>
      </c>
      <c r="L41" s="47"/>
      <c r="M41" s="48">
        <v>344</v>
      </c>
      <c r="N41" s="48">
        <f t="shared" si="8"/>
        <v>392.15999999999997</v>
      </c>
      <c r="O41" s="49">
        <v>9.2499999999999999E-2</v>
      </c>
      <c r="P41" s="50">
        <v>0</v>
      </c>
      <c r="Q41" s="50">
        <v>0.04</v>
      </c>
      <c r="R41" s="50">
        <v>0</v>
      </c>
      <c r="S41" s="50">
        <v>0</v>
      </c>
      <c r="T41" s="46">
        <v>200</v>
      </c>
      <c r="U41" s="46">
        <v>205</v>
      </c>
      <c r="V41" s="51"/>
      <c r="W41" s="62"/>
      <c r="X41" s="62"/>
      <c r="Y41" s="23">
        <f t="shared" si="2"/>
        <v>1720</v>
      </c>
      <c r="Z41" s="23">
        <f t="shared" si="2"/>
        <v>1960.7999999999997</v>
      </c>
      <c r="AA41" s="19">
        <f t="shared" si="4"/>
        <v>1</v>
      </c>
      <c r="AB41" s="19">
        <f t="shared" si="5"/>
        <v>1</v>
      </c>
      <c r="AC41" s="19">
        <f t="shared" si="6"/>
        <v>1</v>
      </c>
      <c r="AD41" s="23" t="str">
        <f t="shared" si="7"/>
        <v/>
      </c>
      <c r="AE41" s="23" t="str">
        <f t="shared" si="7"/>
        <v/>
      </c>
    </row>
    <row r="42" spans="2:31" ht="63.75" x14ac:dyDescent="0.25">
      <c r="B42" s="18">
        <f t="shared" si="3"/>
        <v>20</v>
      </c>
      <c r="C42" s="25">
        <v>5400000002087</v>
      </c>
      <c r="D42" s="19"/>
      <c r="E42" s="19"/>
      <c r="F42" s="2"/>
      <c r="G42" s="97" t="s">
        <v>270</v>
      </c>
      <c r="H42" s="21">
        <v>5</v>
      </c>
      <c r="I42" s="21" t="s">
        <v>145</v>
      </c>
      <c r="J42" s="46" t="s">
        <v>308</v>
      </c>
      <c r="K42" s="46" t="s">
        <v>104</v>
      </c>
      <c r="L42" s="47"/>
      <c r="M42" s="48">
        <v>321.55</v>
      </c>
      <c r="N42" s="48">
        <f>M42*1.14</f>
        <v>366.56700000000001</v>
      </c>
      <c r="O42" s="49">
        <v>9.2499999999999999E-2</v>
      </c>
      <c r="P42" s="50">
        <v>0</v>
      </c>
      <c r="Q42" s="50">
        <v>0.04</v>
      </c>
      <c r="R42" s="50">
        <v>0</v>
      </c>
      <c r="S42" s="50">
        <v>0</v>
      </c>
      <c r="T42" s="46">
        <v>200</v>
      </c>
      <c r="U42" s="46">
        <v>205</v>
      </c>
      <c r="V42" s="51"/>
      <c r="W42" s="62"/>
      <c r="X42" s="62"/>
      <c r="Y42" s="23">
        <f t="shared" si="2"/>
        <v>1607.75</v>
      </c>
      <c r="Z42" s="23">
        <f t="shared" si="2"/>
        <v>1832.835</v>
      </c>
      <c r="AA42" s="19">
        <f t="shared" si="4"/>
        <v>1</v>
      </c>
      <c r="AB42" s="19">
        <f t="shared" si="5"/>
        <v>1</v>
      </c>
      <c r="AC42" s="19">
        <f t="shared" si="6"/>
        <v>1</v>
      </c>
      <c r="AD42" s="23" t="str">
        <f t="shared" si="7"/>
        <v/>
      </c>
      <c r="AE42" s="23" t="str">
        <f t="shared" si="7"/>
        <v/>
      </c>
    </row>
    <row r="43" spans="2:31" ht="25.5" x14ac:dyDescent="0.25">
      <c r="B43" s="18">
        <f t="shared" si="3"/>
        <v>21</v>
      </c>
      <c r="C43" s="25">
        <v>5900000002360</v>
      </c>
      <c r="D43" s="19"/>
      <c r="E43" s="19"/>
      <c r="F43" s="2"/>
      <c r="G43" s="97" t="s">
        <v>278</v>
      </c>
      <c r="H43" s="21">
        <v>1</v>
      </c>
      <c r="I43" s="21" t="s">
        <v>145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3"/>
        <v>22</v>
      </c>
      <c r="C44" s="25">
        <v>5900000002361</v>
      </c>
      <c r="D44" s="19"/>
      <c r="E44" s="19"/>
      <c r="F44" s="2"/>
      <c r="G44" s="97" t="s">
        <v>279</v>
      </c>
      <c r="H44" s="21">
        <v>1</v>
      </c>
      <c r="I44" s="21" t="s">
        <v>145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3"/>
        <v>23</v>
      </c>
      <c r="C45" s="25">
        <v>5900000002362</v>
      </c>
      <c r="D45" s="19"/>
      <c r="E45" s="19"/>
      <c r="F45" s="2"/>
      <c r="G45" s="97" t="s">
        <v>280</v>
      </c>
      <c r="H45" s="21">
        <v>1</v>
      </c>
      <c r="I45" s="21" t="s">
        <v>145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38.25" x14ac:dyDescent="0.25">
      <c r="B46" s="18">
        <f t="shared" si="3"/>
        <v>24</v>
      </c>
      <c r="C46" s="25">
        <v>5900000002388</v>
      </c>
      <c r="D46" s="19"/>
      <c r="E46" s="19"/>
      <c r="F46" s="2"/>
      <c r="G46" s="97" t="s">
        <v>281</v>
      </c>
      <c r="H46" s="21">
        <v>1</v>
      </c>
      <c r="I46" s="21" t="s">
        <v>145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25.5" x14ac:dyDescent="0.25">
      <c r="B47" s="18">
        <f t="shared" si="3"/>
        <v>25</v>
      </c>
      <c r="C47" s="25">
        <v>5900000002390</v>
      </c>
      <c r="D47" s="19"/>
      <c r="E47" s="19"/>
      <c r="F47" s="2"/>
      <c r="G47" s="97" t="s">
        <v>282</v>
      </c>
      <c r="H47" s="21">
        <v>1</v>
      </c>
      <c r="I47" s="21" t="s">
        <v>145</v>
      </c>
      <c r="J47" s="46"/>
      <c r="K47" s="46" t="s">
        <v>81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25.5" x14ac:dyDescent="0.25">
      <c r="B48" s="18">
        <f t="shared" si="3"/>
        <v>26</v>
      </c>
      <c r="C48" s="25">
        <v>5900000002394</v>
      </c>
      <c r="D48" s="19"/>
      <c r="E48" s="19"/>
      <c r="F48" s="2"/>
      <c r="G48" s="97" t="s">
        <v>283</v>
      </c>
      <c r="H48" s="21">
        <v>1</v>
      </c>
      <c r="I48" s="21" t="s">
        <v>145</v>
      </c>
      <c r="J48" s="46"/>
      <c r="K48" s="46" t="s">
        <v>81</v>
      </c>
      <c r="L48" s="47"/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25.5" x14ac:dyDescent="0.25">
      <c r="B49" s="18">
        <f t="shared" si="3"/>
        <v>27</v>
      </c>
      <c r="C49" s="25">
        <v>5900000002395</v>
      </c>
      <c r="D49" s="19"/>
      <c r="E49" s="19"/>
      <c r="F49" s="2"/>
      <c r="G49" s="97" t="s">
        <v>284</v>
      </c>
      <c r="H49" s="21">
        <v>1</v>
      </c>
      <c r="I49" s="21" t="s">
        <v>145</v>
      </c>
      <c r="J49" s="46"/>
      <c r="K49" s="46" t="s">
        <v>81</v>
      </c>
      <c r="L49" s="47"/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4"/>
        <v>0</v>
      </c>
      <c r="AB49" s="19">
        <f t="shared" si="5"/>
        <v>0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25.5" x14ac:dyDescent="0.25">
      <c r="B50" s="18">
        <f t="shared" si="3"/>
        <v>28</v>
      </c>
      <c r="C50" s="25">
        <v>5900000002409</v>
      </c>
      <c r="D50" s="19"/>
      <c r="E50" s="19"/>
      <c r="F50" s="2"/>
      <c r="G50" s="97" t="s">
        <v>285</v>
      </c>
      <c r="H50" s="21">
        <v>1</v>
      </c>
      <c r="I50" s="21" t="s">
        <v>145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3"/>
        <v>29</v>
      </c>
      <c r="C51" s="25">
        <v>5900000002410</v>
      </c>
      <c r="D51" s="19"/>
      <c r="E51" s="19"/>
      <c r="F51" s="2"/>
      <c r="G51" s="97" t="s">
        <v>286</v>
      </c>
      <c r="H51" s="21">
        <v>1</v>
      </c>
      <c r="I51" s="21" t="s">
        <v>145</v>
      </c>
      <c r="J51" s="46"/>
      <c r="K51" s="46" t="s">
        <v>81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3"/>
        <v>30</v>
      </c>
      <c r="C52" s="25">
        <v>5900000002414</v>
      </c>
      <c r="D52" s="19"/>
      <c r="E52" s="19"/>
      <c r="F52" s="2"/>
      <c r="G52" s="97" t="s">
        <v>287</v>
      </c>
      <c r="H52" s="21">
        <v>1</v>
      </c>
      <c r="I52" s="21" t="s">
        <v>145</v>
      </c>
      <c r="J52" s="46"/>
      <c r="K52" s="46" t="s">
        <v>81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3"/>
        <v>31</v>
      </c>
      <c r="C53" s="25">
        <v>5900000002416</v>
      </c>
      <c r="D53" s="19"/>
      <c r="E53" s="19"/>
      <c r="F53" s="2"/>
      <c r="G53" s="97" t="s">
        <v>288</v>
      </c>
      <c r="H53" s="21">
        <v>1</v>
      </c>
      <c r="I53" s="21" t="s">
        <v>145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3"/>
        <v>32</v>
      </c>
      <c r="C54" s="25">
        <v>5900000002417</v>
      </c>
      <c r="D54" s="19"/>
      <c r="E54" s="19"/>
      <c r="F54" s="2"/>
      <c r="G54" s="97" t="s">
        <v>289</v>
      </c>
      <c r="H54" s="21">
        <v>1</v>
      </c>
      <c r="I54" s="21" t="s">
        <v>145</v>
      </c>
      <c r="J54" s="46"/>
      <c r="K54" s="46" t="s">
        <v>81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25.5" x14ac:dyDescent="0.25">
      <c r="B55" s="18">
        <f t="shared" si="3"/>
        <v>33</v>
      </c>
      <c r="C55" s="25">
        <v>5900000010113</v>
      </c>
      <c r="D55" s="19"/>
      <c r="E55" s="19"/>
      <c r="F55" s="2"/>
      <c r="G55" s="97" t="s">
        <v>290</v>
      </c>
      <c r="H55" s="21">
        <v>4</v>
      </c>
      <c r="I55" s="21" t="s">
        <v>145</v>
      </c>
      <c r="J55" s="46"/>
      <c r="K55" s="46" t="s">
        <v>81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25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25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25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25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25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25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C62" s="25"/>
    </row>
  </sheetData>
  <sheetProtection algorithmName="SHA-512" hashValue="BLnXOQFeyXIhkWGMEAwldFzmF0wGDMKABISPMqccFZ0uCtrehfnbAWiJ/+fMCtzJHVjVcz8fWk3fGc9L7D53bA==" saltValue="sPZN06V8Ws5d5gJP5xPUpg==" spinCount="100000" sheet="1" objects="1" scenarios="1"/>
  <autoFilter ref="B22:AA61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K23:K61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4"/>
  <sheetViews>
    <sheetView workbookViewId="0">
      <selection sqref="A1:J64"/>
    </sheetView>
  </sheetViews>
  <sheetFormatPr defaultColWidth="9.140625" defaultRowHeight="15" x14ac:dyDescent="0.25"/>
  <cols>
    <col min="1" max="1" width="9.140625" style="111"/>
    <col min="2" max="2" width="14.140625" style="111" bestFit="1" customWidth="1"/>
    <col min="3" max="3" width="8.85546875" style="115" customWidth="1"/>
    <col min="4" max="4" width="100.7109375" style="116" hidden="1" customWidth="1"/>
    <col min="5" max="5" width="8.140625" style="111" bestFit="1" customWidth="1"/>
    <col min="6" max="6" width="9.140625" style="111"/>
    <col min="7" max="7" width="19.28515625" style="98" customWidth="1"/>
    <col min="8" max="8" width="17.5703125" style="117" customWidth="1"/>
    <col min="9" max="9" width="17.140625" style="111" customWidth="1"/>
    <col min="10" max="16384" width="9.140625" style="111"/>
  </cols>
  <sheetData>
    <row r="1" spans="1:10" s="107" customFormat="1" x14ac:dyDescent="0.25">
      <c r="A1" s="104"/>
      <c r="B1" s="104" t="s">
        <v>141</v>
      </c>
      <c r="C1" s="104" t="s">
        <v>142</v>
      </c>
      <c r="D1" s="105" t="s">
        <v>143</v>
      </c>
      <c r="E1" s="104" t="s">
        <v>294</v>
      </c>
      <c r="F1" s="104" t="s">
        <v>295</v>
      </c>
      <c r="G1" s="101" t="s">
        <v>297</v>
      </c>
      <c r="H1" s="106" t="s">
        <v>80</v>
      </c>
      <c r="I1" s="104" t="s">
        <v>305</v>
      </c>
      <c r="J1" s="104" t="s">
        <v>306</v>
      </c>
    </row>
    <row r="2" spans="1:10" x14ac:dyDescent="0.25">
      <c r="A2" s="103">
        <v>4</v>
      </c>
      <c r="B2" s="108">
        <v>5200000002098</v>
      </c>
      <c r="C2" s="109" t="s">
        <v>148</v>
      </c>
      <c r="D2" s="110" t="s">
        <v>149</v>
      </c>
      <c r="E2" s="103" t="s">
        <v>145</v>
      </c>
      <c r="F2" s="103">
        <v>4</v>
      </c>
      <c r="G2" s="154" t="s">
        <v>296</v>
      </c>
      <c r="H2" s="154"/>
      <c r="I2" s="103"/>
      <c r="J2" s="103"/>
    </row>
    <row r="3" spans="1:10" ht="45" x14ac:dyDescent="0.25">
      <c r="A3" s="103">
        <v>5</v>
      </c>
      <c r="B3" s="108">
        <v>5200000002650</v>
      </c>
      <c r="C3" s="109" t="s">
        <v>150</v>
      </c>
      <c r="D3" s="110" t="s">
        <v>151</v>
      </c>
      <c r="E3" s="103" t="s">
        <v>145</v>
      </c>
      <c r="F3" s="103">
        <v>2</v>
      </c>
      <c r="G3" s="99">
        <v>1360</v>
      </c>
      <c r="H3" s="100">
        <f t="shared" ref="H3:H63" si="0">G3*F3</f>
        <v>2720</v>
      </c>
      <c r="I3" s="103"/>
      <c r="J3" s="103" t="s">
        <v>300</v>
      </c>
    </row>
    <row r="4" spans="1:10" ht="45" x14ac:dyDescent="0.25">
      <c r="A4" s="103">
        <v>6</v>
      </c>
      <c r="B4" s="108">
        <v>5200000002824</v>
      </c>
      <c r="C4" s="109" t="s">
        <v>152</v>
      </c>
      <c r="D4" s="110" t="s">
        <v>153</v>
      </c>
      <c r="E4" s="103" t="s">
        <v>145</v>
      </c>
      <c r="F4" s="103">
        <v>4</v>
      </c>
      <c r="G4" s="99">
        <v>3087.45</v>
      </c>
      <c r="H4" s="100">
        <f t="shared" si="0"/>
        <v>12349.8</v>
      </c>
      <c r="I4" s="103"/>
      <c r="J4" s="103" t="s">
        <v>300</v>
      </c>
    </row>
    <row r="5" spans="1:10" ht="45" x14ac:dyDescent="0.25">
      <c r="A5" s="103">
        <v>8</v>
      </c>
      <c r="B5" s="108">
        <v>5200000004049</v>
      </c>
      <c r="C5" s="109" t="s">
        <v>155</v>
      </c>
      <c r="D5" s="110" t="s">
        <v>156</v>
      </c>
      <c r="E5" s="103" t="s">
        <v>145</v>
      </c>
      <c r="F5" s="103">
        <v>10</v>
      </c>
      <c r="G5" s="99">
        <v>371.2</v>
      </c>
      <c r="H5" s="100">
        <f t="shared" si="0"/>
        <v>3712</v>
      </c>
      <c r="I5" s="103"/>
      <c r="J5" s="103" t="s">
        <v>300</v>
      </c>
    </row>
    <row r="6" spans="1:10" x14ac:dyDescent="0.25">
      <c r="A6" s="103">
        <v>10</v>
      </c>
      <c r="B6" s="108">
        <v>5200000005738</v>
      </c>
      <c r="C6" s="109" t="s">
        <v>158</v>
      </c>
      <c r="D6" s="110" t="s">
        <v>159</v>
      </c>
      <c r="E6" s="103" t="s">
        <v>145</v>
      </c>
      <c r="F6" s="103">
        <v>4</v>
      </c>
      <c r="G6" s="154" t="s">
        <v>296</v>
      </c>
      <c r="H6" s="154"/>
      <c r="I6" s="103"/>
      <c r="J6" s="103" t="s">
        <v>300</v>
      </c>
    </row>
    <row r="7" spans="1:10" ht="30" x14ac:dyDescent="0.25">
      <c r="A7" s="103">
        <v>11</v>
      </c>
      <c r="B7" s="108">
        <v>5200000005743</v>
      </c>
      <c r="C7" s="109" t="s">
        <v>160</v>
      </c>
      <c r="D7" s="110" t="s">
        <v>161</v>
      </c>
      <c r="E7" s="103" t="s">
        <v>145</v>
      </c>
      <c r="F7" s="103">
        <v>10</v>
      </c>
      <c r="G7" s="112">
        <v>3870</v>
      </c>
      <c r="H7" s="112"/>
      <c r="I7" s="103"/>
      <c r="J7" s="103" t="s">
        <v>300</v>
      </c>
    </row>
    <row r="8" spans="1:10" ht="75" x14ac:dyDescent="0.25">
      <c r="A8" s="103">
        <v>12</v>
      </c>
      <c r="B8" s="108">
        <v>5200000005781</v>
      </c>
      <c r="C8" s="109" t="s">
        <v>162</v>
      </c>
      <c r="D8" s="110" t="s">
        <v>163</v>
      </c>
      <c r="E8" s="103" t="s">
        <v>145</v>
      </c>
      <c r="F8" s="103">
        <v>2</v>
      </c>
      <c r="G8" s="102">
        <v>6051.278172742399</v>
      </c>
      <c r="H8" s="100">
        <f>G8*F8</f>
        <v>12102.556345484798</v>
      </c>
      <c r="I8" s="103"/>
      <c r="J8" s="103" t="s">
        <v>301</v>
      </c>
    </row>
    <row r="9" spans="1:10" x14ac:dyDescent="0.25">
      <c r="A9" s="103">
        <v>13</v>
      </c>
      <c r="B9" s="108">
        <v>5200000005992</v>
      </c>
      <c r="C9" s="109" t="s">
        <v>164</v>
      </c>
      <c r="D9" s="110" t="s">
        <v>165</v>
      </c>
      <c r="E9" s="103" t="s">
        <v>145</v>
      </c>
      <c r="F9" s="103">
        <v>4</v>
      </c>
      <c r="G9" s="99">
        <v>736</v>
      </c>
      <c r="H9" s="100">
        <f>G9*F9</f>
        <v>2944</v>
      </c>
      <c r="I9" s="103"/>
      <c r="J9" s="103" t="s">
        <v>300</v>
      </c>
    </row>
    <row r="10" spans="1:10" ht="30" x14ac:dyDescent="0.25">
      <c r="A10" s="103">
        <v>14</v>
      </c>
      <c r="B10" s="108">
        <v>5200000006726</v>
      </c>
      <c r="C10" s="109" t="s">
        <v>166</v>
      </c>
      <c r="D10" s="110" t="s">
        <v>167</v>
      </c>
      <c r="E10" s="103" t="s">
        <v>145</v>
      </c>
      <c r="F10" s="103">
        <v>2</v>
      </c>
      <c r="G10" s="99">
        <v>1536</v>
      </c>
      <c r="H10" s="100">
        <f t="shared" si="0"/>
        <v>3072</v>
      </c>
      <c r="I10" s="103"/>
      <c r="J10" s="103" t="s">
        <v>300</v>
      </c>
    </row>
    <row r="11" spans="1:10" ht="45" x14ac:dyDescent="0.25">
      <c r="A11" s="103">
        <v>15</v>
      </c>
      <c r="B11" s="108">
        <v>5200000007304</v>
      </c>
      <c r="C11" s="109" t="s">
        <v>168</v>
      </c>
      <c r="D11" s="110" t="s">
        <v>169</v>
      </c>
      <c r="E11" s="103" t="s">
        <v>145</v>
      </c>
      <c r="F11" s="103">
        <v>3</v>
      </c>
      <c r="G11" s="99">
        <v>12500</v>
      </c>
      <c r="H11" s="100">
        <f t="shared" si="0"/>
        <v>37500</v>
      </c>
      <c r="I11" s="103" t="s">
        <v>302</v>
      </c>
      <c r="J11" s="103" t="s">
        <v>300</v>
      </c>
    </row>
    <row r="12" spans="1:10" x14ac:dyDescent="0.25">
      <c r="A12" s="103">
        <v>16</v>
      </c>
      <c r="B12" s="108">
        <v>5200000007434</v>
      </c>
      <c r="C12" s="109" t="s">
        <v>170</v>
      </c>
      <c r="D12" s="110" t="s">
        <v>171</v>
      </c>
      <c r="E12" s="103" t="s">
        <v>145</v>
      </c>
      <c r="F12" s="103">
        <v>10</v>
      </c>
      <c r="G12" s="154" t="s">
        <v>296</v>
      </c>
      <c r="H12" s="154"/>
      <c r="I12" s="103"/>
      <c r="J12" s="103" t="s">
        <v>300</v>
      </c>
    </row>
    <row r="13" spans="1:10" ht="30" x14ac:dyDescent="0.25">
      <c r="A13" s="103">
        <v>17</v>
      </c>
      <c r="B13" s="108">
        <v>5200000007528</v>
      </c>
      <c r="C13" s="109" t="s">
        <v>172</v>
      </c>
      <c r="D13" s="110" t="s">
        <v>173</v>
      </c>
      <c r="E13" s="103" t="s">
        <v>145</v>
      </c>
      <c r="F13" s="103">
        <v>5</v>
      </c>
      <c r="G13" s="99">
        <v>11136</v>
      </c>
      <c r="H13" s="100">
        <f t="shared" si="0"/>
        <v>55680</v>
      </c>
      <c r="I13" s="103" t="s">
        <v>298</v>
      </c>
      <c r="J13" s="103" t="s">
        <v>300</v>
      </c>
    </row>
    <row r="14" spans="1:10" ht="45" x14ac:dyDescent="0.25">
      <c r="A14" s="103">
        <v>19</v>
      </c>
      <c r="B14" s="108">
        <v>5200000009858</v>
      </c>
      <c r="C14" s="109" t="s">
        <v>176</v>
      </c>
      <c r="D14" s="110" t="s">
        <v>177</v>
      </c>
      <c r="E14" s="103" t="s">
        <v>145</v>
      </c>
      <c r="F14" s="103">
        <v>3</v>
      </c>
      <c r="G14" s="99">
        <v>848</v>
      </c>
      <c r="H14" s="100">
        <f t="shared" si="0"/>
        <v>2544</v>
      </c>
      <c r="I14" s="103"/>
      <c r="J14" s="103" t="s">
        <v>300</v>
      </c>
    </row>
    <row r="15" spans="1:10" ht="75" x14ac:dyDescent="0.25">
      <c r="A15" s="103">
        <v>21</v>
      </c>
      <c r="B15" s="108">
        <v>5200000009951</v>
      </c>
      <c r="C15" s="109" t="s">
        <v>179</v>
      </c>
      <c r="D15" s="110" t="s">
        <v>180</v>
      </c>
      <c r="E15" s="103" t="s">
        <v>145</v>
      </c>
      <c r="F15" s="103">
        <v>4</v>
      </c>
      <c r="G15" s="99">
        <v>15200</v>
      </c>
      <c r="H15" s="100">
        <f t="shared" si="0"/>
        <v>60800</v>
      </c>
      <c r="I15" s="113" t="s">
        <v>303</v>
      </c>
      <c r="J15" s="103" t="s">
        <v>300</v>
      </c>
    </row>
    <row r="16" spans="1:10" ht="75" x14ac:dyDescent="0.25">
      <c r="A16" s="103">
        <v>22</v>
      </c>
      <c r="B16" s="108">
        <v>5200000009952</v>
      </c>
      <c r="C16" s="109" t="s">
        <v>181</v>
      </c>
      <c r="D16" s="110" t="s">
        <v>182</v>
      </c>
      <c r="E16" s="103" t="s">
        <v>145</v>
      </c>
      <c r="F16" s="103">
        <v>4</v>
      </c>
      <c r="G16" s="99">
        <v>836.64</v>
      </c>
      <c r="H16" s="100">
        <f t="shared" si="0"/>
        <v>3346.56</v>
      </c>
      <c r="I16" s="103"/>
      <c r="J16" s="103" t="s">
        <v>300</v>
      </c>
    </row>
    <row r="17" spans="1:10" ht="45" x14ac:dyDescent="0.25">
      <c r="A17" s="103">
        <v>23</v>
      </c>
      <c r="B17" s="108">
        <v>5200000010478</v>
      </c>
      <c r="C17" s="109" t="s">
        <v>183</v>
      </c>
      <c r="D17" s="110" t="s">
        <v>184</v>
      </c>
      <c r="E17" s="103" t="s">
        <v>145</v>
      </c>
      <c r="F17" s="103">
        <v>8</v>
      </c>
      <c r="G17" s="102">
        <v>4475.4953864770832</v>
      </c>
      <c r="H17" s="100">
        <f t="shared" si="0"/>
        <v>35803.963091816666</v>
      </c>
      <c r="I17" s="103"/>
      <c r="J17" s="103" t="s">
        <v>301</v>
      </c>
    </row>
    <row r="18" spans="1:10" ht="45" x14ac:dyDescent="0.25">
      <c r="A18" s="103">
        <v>24</v>
      </c>
      <c r="B18" s="108">
        <v>5200000010479</v>
      </c>
      <c r="C18" s="109" t="s">
        <v>185</v>
      </c>
      <c r="D18" s="110" t="s">
        <v>186</v>
      </c>
      <c r="E18" s="103" t="s">
        <v>145</v>
      </c>
      <c r="F18" s="103">
        <v>4</v>
      </c>
      <c r="G18" s="102">
        <v>3886.7039782181209</v>
      </c>
      <c r="H18" s="100">
        <f t="shared" si="0"/>
        <v>15546.815912872484</v>
      </c>
      <c r="I18" s="103"/>
      <c r="J18" s="103" t="s">
        <v>301</v>
      </c>
    </row>
    <row r="19" spans="1:10" ht="45" x14ac:dyDescent="0.25">
      <c r="A19" s="103">
        <v>25</v>
      </c>
      <c r="B19" s="108">
        <v>5200000010480</v>
      </c>
      <c r="C19" s="109" t="s">
        <v>187</v>
      </c>
      <c r="D19" s="110" t="s">
        <v>188</v>
      </c>
      <c r="E19" s="103" t="s">
        <v>145</v>
      </c>
      <c r="F19" s="103">
        <v>8</v>
      </c>
      <c r="G19" s="102">
        <v>2167.9776130691271</v>
      </c>
      <c r="H19" s="100">
        <f t="shared" si="0"/>
        <v>17343.820904553017</v>
      </c>
      <c r="I19" s="103"/>
      <c r="J19" s="103" t="s">
        <v>301</v>
      </c>
    </row>
    <row r="20" spans="1:10" ht="75" x14ac:dyDescent="0.25">
      <c r="A20" s="103">
        <v>26</v>
      </c>
      <c r="B20" s="108">
        <v>5200000010487</v>
      </c>
      <c r="C20" s="109" t="s">
        <v>189</v>
      </c>
      <c r="D20" s="110" t="s">
        <v>190</v>
      </c>
      <c r="E20" s="103" t="s">
        <v>145</v>
      </c>
      <c r="F20" s="103">
        <v>2</v>
      </c>
      <c r="G20" s="102">
        <v>3886.7039782181209</v>
      </c>
      <c r="H20" s="100">
        <f t="shared" si="0"/>
        <v>7773.4079564362419</v>
      </c>
      <c r="I20" s="103"/>
      <c r="J20" s="103" t="s">
        <v>301</v>
      </c>
    </row>
    <row r="21" spans="1:10" ht="75" x14ac:dyDescent="0.25">
      <c r="A21" s="103">
        <v>27</v>
      </c>
      <c r="B21" s="108">
        <v>5200000010488</v>
      </c>
      <c r="C21" s="109" t="s">
        <v>191</v>
      </c>
      <c r="D21" s="110" t="s">
        <v>192</v>
      </c>
      <c r="E21" s="103" t="s">
        <v>145</v>
      </c>
      <c r="F21" s="103">
        <v>7</v>
      </c>
      <c r="G21" s="102">
        <v>8338.3754348812581</v>
      </c>
      <c r="H21" s="100">
        <f t="shared" si="0"/>
        <v>58368.628044168807</v>
      </c>
      <c r="I21" s="103"/>
      <c r="J21" s="103" t="s">
        <v>301</v>
      </c>
    </row>
    <row r="22" spans="1:10" ht="75" x14ac:dyDescent="0.25">
      <c r="A22" s="103">
        <v>28</v>
      </c>
      <c r="B22" s="108">
        <v>5200000010489</v>
      </c>
      <c r="C22" s="109" t="s">
        <v>193</v>
      </c>
      <c r="D22" s="110" t="s">
        <v>194</v>
      </c>
      <c r="E22" s="103" t="s">
        <v>145</v>
      </c>
      <c r="F22" s="103">
        <v>3</v>
      </c>
      <c r="G22" s="102">
        <v>4832.8543336862804</v>
      </c>
      <c r="H22" s="100">
        <f t="shared" si="0"/>
        <v>14498.563001058841</v>
      </c>
      <c r="I22" s="103"/>
      <c r="J22" s="103" t="s">
        <v>301</v>
      </c>
    </row>
    <row r="23" spans="1:10" ht="75" x14ac:dyDescent="0.25">
      <c r="A23" s="103">
        <v>29</v>
      </c>
      <c r="B23" s="108">
        <v>5200000010490</v>
      </c>
      <c r="C23" s="109" t="s">
        <v>195</v>
      </c>
      <c r="D23" s="110" t="s">
        <v>196</v>
      </c>
      <c r="E23" s="103" t="s">
        <v>145</v>
      </c>
      <c r="F23" s="103">
        <v>5</v>
      </c>
      <c r="G23" s="102">
        <v>10598.245348661321</v>
      </c>
      <c r="H23" s="100">
        <f t="shared" si="0"/>
        <v>52991.226743306608</v>
      </c>
      <c r="I23" s="103"/>
      <c r="J23" s="103" t="s">
        <v>301</v>
      </c>
    </row>
    <row r="24" spans="1:10" ht="45" x14ac:dyDescent="0.25">
      <c r="A24" s="103">
        <v>30</v>
      </c>
      <c r="B24" s="108">
        <v>5200000010950</v>
      </c>
      <c r="C24" s="109" t="s">
        <v>197</v>
      </c>
      <c r="D24" s="110" t="s">
        <v>198</v>
      </c>
      <c r="E24" s="103" t="s">
        <v>145</v>
      </c>
      <c r="F24" s="103">
        <v>2</v>
      </c>
      <c r="G24" s="99">
        <v>3280</v>
      </c>
      <c r="H24" s="100">
        <f t="shared" si="0"/>
        <v>6560</v>
      </c>
      <c r="I24" s="103"/>
      <c r="J24" s="103" t="s">
        <v>300</v>
      </c>
    </row>
    <row r="25" spans="1:10" ht="45" x14ac:dyDescent="0.25">
      <c r="A25" s="103">
        <v>31</v>
      </c>
      <c r="B25" s="108">
        <v>5200000012981</v>
      </c>
      <c r="C25" s="109" t="s">
        <v>199</v>
      </c>
      <c r="D25" s="110" t="s">
        <v>200</v>
      </c>
      <c r="E25" s="103" t="s">
        <v>145</v>
      </c>
      <c r="F25" s="103">
        <v>6</v>
      </c>
      <c r="G25" s="99">
        <v>22800</v>
      </c>
      <c r="H25" s="100">
        <f t="shared" si="0"/>
        <v>136800</v>
      </c>
      <c r="I25" s="103"/>
      <c r="J25" s="103" t="s">
        <v>300</v>
      </c>
    </row>
    <row r="26" spans="1:10" ht="75" x14ac:dyDescent="0.25">
      <c r="A26" s="103">
        <v>32</v>
      </c>
      <c r="B26" s="108">
        <v>5200000014112</v>
      </c>
      <c r="C26" s="109" t="s">
        <v>201</v>
      </c>
      <c r="D26" s="110" t="s">
        <v>202</v>
      </c>
      <c r="E26" s="103" t="s">
        <v>145</v>
      </c>
      <c r="F26" s="103">
        <v>4</v>
      </c>
      <c r="G26" s="102">
        <v>9829.072757525335</v>
      </c>
      <c r="H26" s="100">
        <f t="shared" si="0"/>
        <v>39316.29103010134</v>
      </c>
      <c r="I26" s="103"/>
      <c r="J26" s="103" t="s">
        <v>301</v>
      </c>
    </row>
    <row r="27" spans="1:10" ht="30" x14ac:dyDescent="0.25">
      <c r="A27" s="103">
        <v>33</v>
      </c>
      <c r="B27" s="108">
        <v>5200000014113</v>
      </c>
      <c r="C27" s="109" t="s">
        <v>203</v>
      </c>
      <c r="D27" s="110" t="s">
        <v>204</v>
      </c>
      <c r="E27" s="103" t="s">
        <v>145</v>
      </c>
      <c r="F27" s="103">
        <v>6</v>
      </c>
      <c r="G27" s="102">
        <v>3736.9535622447438</v>
      </c>
      <c r="H27" s="100">
        <f t="shared" si="0"/>
        <v>22421.721373468463</v>
      </c>
      <c r="I27" s="103"/>
      <c r="J27" s="103" t="s">
        <v>301</v>
      </c>
    </row>
    <row r="28" spans="1:10" ht="30" x14ac:dyDescent="0.25">
      <c r="A28" s="103">
        <v>34</v>
      </c>
      <c r="B28" s="108">
        <v>5200000014205</v>
      </c>
      <c r="C28" s="109" t="s">
        <v>205</v>
      </c>
      <c r="D28" s="110" t="s">
        <v>206</v>
      </c>
      <c r="E28" s="103" t="s">
        <v>145</v>
      </c>
      <c r="F28" s="103">
        <v>15</v>
      </c>
      <c r="G28" s="99">
        <v>680</v>
      </c>
      <c r="H28" s="100">
        <f t="shared" si="0"/>
        <v>10200</v>
      </c>
      <c r="I28" s="103"/>
      <c r="J28" s="103" t="s">
        <v>300</v>
      </c>
    </row>
    <row r="29" spans="1:10" ht="30" x14ac:dyDescent="0.25">
      <c r="A29" s="103">
        <v>35</v>
      </c>
      <c r="B29" s="108">
        <v>5200000014338</v>
      </c>
      <c r="C29" s="109" t="s">
        <v>207</v>
      </c>
      <c r="D29" s="110" t="s">
        <v>208</v>
      </c>
      <c r="E29" s="103" t="s">
        <v>145</v>
      </c>
      <c r="F29" s="103">
        <v>5</v>
      </c>
      <c r="G29" s="102">
        <v>6051.278172742399</v>
      </c>
      <c r="H29" s="100">
        <f t="shared" si="0"/>
        <v>30256.390863711997</v>
      </c>
      <c r="I29" s="103"/>
      <c r="J29" s="103" t="s">
        <v>301</v>
      </c>
    </row>
    <row r="30" spans="1:10" ht="45" x14ac:dyDescent="0.25">
      <c r="A30" s="103">
        <v>36</v>
      </c>
      <c r="B30" s="108">
        <v>5200000014373</v>
      </c>
      <c r="C30" s="109" t="s">
        <v>209</v>
      </c>
      <c r="D30" s="110" t="s">
        <v>210</v>
      </c>
      <c r="E30" s="103" t="s">
        <v>145</v>
      </c>
      <c r="F30" s="103">
        <v>1</v>
      </c>
      <c r="G30" s="99">
        <v>9875</v>
      </c>
      <c r="H30" s="100">
        <f t="shared" si="0"/>
        <v>9875</v>
      </c>
      <c r="I30" s="103" t="s">
        <v>302</v>
      </c>
      <c r="J30" s="103" t="s">
        <v>300</v>
      </c>
    </row>
    <row r="31" spans="1:10" ht="45" x14ac:dyDescent="0.25">
      <c r="A31" s="103">
        <v>37</v>
      </c>
      <c r="B31" s="108">
        <v>5200000014376</v>
      </c>
      <c r="C31" s="109" t="s">
        <v>211</v>
      </c>
      <c r="D31" s="110" t="s">
        <v>212</v>
      </c>
      <c r="E31" s="103" t="s">
        <v>145</v>
      </c>
      <c r="F31" s="103">
        <v>1</v>
      </c>
      <c r="G31" s="99">
        <v>8245</v>
      </c>
      <c r="H31" s="100">
        <f t="shared" si="0"/>
        <v>8245</v>
      </c>
      <c r="I31" s="103" t="s">
        <v>302</v>
      </c>
      <c r="J31" s="103" t="s">
        <v>300</v>
      </c>
    </row>
    <row r="32" spans="1:10" ht="30" x14ac:dyDescent="0.25">
      <c r="A32" s="103">
        <v>38</v>
      </c>
      <c r="B32" s="108">
        <v>5200000014663</v>
      </c>
      <c r="C32" s="109" t="s">
        <v>213</v>
      </c>
      <c r="D32" s="110" t="s">
        <v>214</v>
      </c>
      <c r="E32" s="103" t="s">
        <v>145</v>
      </c>
      <c r="F32" s="103">
        <v>5</v>
      </c>
      <c r="G32" s="99">
        <v>6985</v>
      </c>
      <c r="H32" s="100">
        <f t="shared" si="0"/>
        <v>34925</v>
      </c>
      <c r="I32" s="103" t="s">
        <v>304</v>
      </c>
      <c r="J32" s="103" t="s">
        <v>300</v>
      </c>
    </row>
    <row r="33" spans="1:10" ht="30" x14ac:dyDescent="0.25">
      <c r="A33" s="103">
        <v>39</v>
      </c>
      <c r="B33" s="108">
        <v>5200000014736</v>
      </c>
      <c r="C33" s="109" t="s">
        <v>215</v>
      </c>
      <c r="D33" s="110" t="s">
        <v>216</v>
      </c>
      <c r="E33" s="103" t="s">
        <v>145</v>
      </c>
      <c r="F33" s="103">
        <v>10</v>
      </c>
      <c r="G33" s="114">
        <v>680</v>
      </c>
      <c r="H33" s="114"/>
      <c r="I33" s="103"/>
      <c r="J33" s="103" t="s">
        <v>300</v>
      </c>
    </row>
    <row r="34" spans="1:10" ht="60" x14ac:dyDescent="0.25">
      <c r="A34" s="103">
        <v>41</v>
      </c>
      <c r="B34" s="108">
        <v>5200000015282</v>
      </c>
      <c r="C34" s="109" t="s">
        <v>218</v>
      </c>
      <c r="D34" s="110" t="s">
        <v>219</v>
      </c>
      <c r="E34" s="103" t="s">
        <v>145</v>
      </c>
      <c r="F34" s="103">
        <v>10</v>
      </c>
      <c r="G34" s="102">
        <v>2202.0117985176221</v>
      </c>
      <c r="H34" s="100">
        <f t="shared" si="0"/>
        <v>22020.117985176221</v>
      </c>
      <c r="I34" s="103"/>
      <c r="J34" s="103" t="s">
        <v>301</v>
      </c>
    </row>
    <row r="35" spans="1:10" ht="30" x14ac:dyDescent="0.25">
      <c r="A35" s="103">
        <v>42</v>
      </c>
      <c r="B35" s="108">
        <v>5200000015284</v>
      </c>
      <c r="C35" s="109" t="s">
        <v>220</v>
      </c>
      <c r="D35" s="110" t="s">
        <v>221</v>
      </c>
      <c r="E35" s="103" t="s">
        <v>145</v>
      </c>
      <c r="F35" s="103">
        <v>4</v>
      </c>
      <c r="G35" s="102">
        <v>1807.2152473150809</v>
      </c>
      <c r="H35" s="100">
        <f t="shared" si="0"/>
        <v>7228.8609892603235</v>
      </c>
      <c r="I35" s="103"/>
      <c r="J35" s="103" t="s">
        <v>301</v>
      </c>
    </row>
    <row r="36" spans="1:10" ht="30" x14ac:dyDescent="0.25">
      <c r="A36" s="103">
        <v>43</v>
      </c>
      <c r="B36" s="108">
        <v>5200000015511</v>
      </c>
      <c r="C36" s="109" t="s">
        <v>222</v>
      </c>
      <c r="D36" s="110" t="s">
        <v>223</v>
      </c>
      <c r="E36" s="103" t="s">
        <v>145</v>
      </c>
      <c r="F36" s="103">
        <v>5</v>
      </c>
      <c r="G36" s="99">
        <v>6985</v>
      </c>
      <c r="H36" s="100">
        <f t="shared" si="0"/>
        <v>34925</v>
      </c>
      <c r="I36" s="103"/>
      <c r="J36" s="103" t="s">
        <v>300</v>
      </c>
    </row>
    <row r="37" spans="1:10" ht="30" x14ac:dyDescent="0.25">
      <c r="A37" s="103">
        <v>44</v>
      </c>
      <c r="B37" s="108">
        <v>5200000015652</v>
      </c>
      <c r="C37" s="109" t="s">
        <v>224</v>
      </c>
      <c r="D37" s="110" t="s">
        <v>225</v>
      </c>
      <c r="E37" s="103" t="s">
        <v>145</v>
      </c>
      <c r="F37" s="103">
        <v>10</v>
      </c>
      <c r="G37" s="102">
        <v>2202.0117985176221</v>
      </c>
      <c r="H37" s="100">
        <f t="shared" si="0"/>
        <v>22020.117985176221</v>
      </c>
      <c r="I37" s="103"/>
      <c r="J37" s="103" t="s">
        <v>301</v>
      </c>
    </row>
    <row r="38" spans="1:10" ht="30" x14ac:dyDescent="0.25">
      <c r="A38" s="103">
        <v>45</v>
      </c>
      <c r="B38" s="108">
        <v>5200000015664</v>
      </c>
      <c r="C38" s="109" t="s">
        <v>226</v>
      </c>
      <c r="D38" s="110" t="s">
        <v>227</v>
      </c>
      <c r="E38" s="103" t="s">
        <v>145</v>
      </c>
      <c r="F38" s="103">
        <v>5</v>
      </c>
      <c r="G38" s="155" t="s">
        <v>296</v>
      </c>
      <c r="H38" s="155"/>
      <c r="I38" s="103"/>
      <c r="J38" s="103" t="s">
        <v>300</v>
      </c>
    </row>
    <row r="39" spans="1:10" ht="30" x14ac:dyDescent="0.25">
      <c r="A39" s="103">
        <v>46</v>
      </c>
      <c r="B39" s="108">
        <v>5200000015665</v>
      </c>
      <c r="C39" s="109" t="s">
        <v>228</v>
      </c>
      <c r="D39" s="110" t="s">
        <v>229</v>
      </c>
      <c r="E39" s="103" t="s">
        <v>145</v>
      </c>
      <c r="F39" s="103">
        <v>5</v>
      </c>
      <c r="G39" s="155" t="s">
        <v>296</v>
      </c>
      <c r="H39" s="155"/>
      <c r="I39" s="103"/>
      <c r="J39" s="103" t="s">
        <v>300</v>
      </c>
    </row>
    <row r="40" spans="1:10" ht="30" x14ac:dyDescent="0.25">
      <c r="A40" s="103">
        <v>47</v>
      </c>
      <c r="B40" s="108">
        <v>5200000015777</v>
      </c>
      <c r="C40" s="109" t="s">
        <v>230</v>
      </c>
      <c r="D40" s="110" t="s">
        <v>231</v>
      </c>
      <c r="E40" s="103" t="s">
        <v>145</v>
      </c>
      <c r="F40" s="103">
        <v>2</v>
      </c>
      <c r="G40" s="102">
        <v>24060</v>
      </c>
      <c r="H40" s="100">
        <f t="shared" si="0"/>
        <v>48120</v>
      </c>
      <c r="I40" s="103"/>
      <c r="J40" s="103" t="s">
        <v>301</v>
      </c>
    </row>
    <row r="41" spans="1:10" ht="30" x14ac:dyDescent="0.25">
      <c r="A41" s="103">
        <v>48</v>
      </c>
      <c r="B41" s="108">
        <v>5200000015866</v>
      </c>
      <c r="C41" s="109" t="s">
        <v>232</v>
      </c>
      <c r="D41" s="110" t="s">
        <v>233</v>
      </c>
      <c r="E41" s="103" t="s">
        <v>145</v>
      </c>
      <c r="F41" s="103">
        <v>6</v>
      </c>
      <c r="G41" s="102">
        <v>4594.6150355468162</v>
      </c>
      <c r="H41" s="100">
        <f t="shared" si="0"/>
        <v>27567.690213280897</v>
      </c>
      <c r="I41" s="103"/>
      <c r="J41" s="103" t="s">
        <v>301</v>
      </c>
    </row>
    <row r="42" spans="1:10" ht="30" x14ac:dyDescent="0.25">
      <c r="A42" s="103">
        <v>49</v>
      </c>
      <c r="B42" s="108">
        <v>5200000016175</v>
      </c>
      <c r="C42" s="109" t="s">
        <v>234</v>
      </c>
      <c r="D42" s="110" t="s">
        <v>235</v>
      </c>
      <c r="E42" s="103" t="s">
        <v>145</v>
      </c>
      <c r="F42" s="103">
        <v>1</v>
      </c>
      <c r="G42" s="102">
        <v>1560.1270609590076</v>
      </c>
      <c r="H42" s="100">
        <f t="shared" si="0"/>
        <v>1560.1270609590076</v>
      </c>
      <c r="I42" s="103"/>
      <c r="J42" s="103" t="s">
        <v>301</v>
      </c>
    </row>
    <row r="43" spans="1:10" ht="30" x14ac:dyDescent="0.25">
      <c r="A43" s="103">
        <v>50</v>
      </c>
      <c r="B43" s="108">
        <v>5200000016451</v>
      </c>
      <c r="C43" s="109" t="s">
        <v>236</v>
      </c>
      <c r="D43" s="110" t="s">
        <v>237</v>
      </c>
      <c r="E43" s="103" t="s">
        <v>145</v>
      </c>
      <c r="F43" s="103">
        <v>2</v>
      </c>
      <c r="G43" s="154" t="s">
        <v>296</v>
      </c>
      <c r="H43" s="154"/>
      <c r="I43" s="103"/>
      <c r="J43" s="103" t="s">
        <v>300</v>
      </c>
    </row>
    <row r="44" spans="1:10" ht="30" x14ac:dyDescent="0.25">
      <c r="A44" s="103">
        <v>51</v>
      </c>
      <c r="B44" s="108">
        <v>5200000016453</v>
      </c>
      <c r="C44" s="109" t="s">
        <v>238</v>
      </c>
      <c r="D44" s="110" t="s">
        <v>239</v>
      </c>
      <c r="E44" s="103" t="s">
        <v>145</v>
      </c>
      <c r="F44" s="103">
        <v>3</v>
      </c>
      <c r="G44" s="154" t="s">
        <v>296</v>
      </c>
      <c r="H44" s="154"/>
      <c r="I44" s="103"/>
      <c r="J44" s="103" t="s">
        <v>300</v>
      </c>
    </row>
    <row r="45" spans="1:10" ht="30" x14ac:dyDescent="0.25">
      <c r="A45" s="103">
        <v>52</v>
      </c>
      <c r="B45" s="108">
        <v>5200000017753</v>
      </c>
      <c r="C45" s="109" t="s">
        <v>240</v>
      </c>
      <c r="D45" s="110" t="s">
        <v>241</v>
      </c>
      <c r="E45" s="103" t="s">
        <v>145</v>
      </c>
      <c r="F45" s="103">
        <v>1</v>
      </c>
      <c r="G45" s="154" t="s">
        <v>296</v>
      </c>
      <c r="H45" s="154"/>
      <c r="I45" s="103"/>
      <c r="J45" s="103" t="s">
        <v>300</v>
      </c>
    </row>
    <row r="46" spans="1:10" ht="30" x14ac:dyDescent="0.25">
      <c r="A46" s="103">
        <v>53</v>
      </c>
      <c r="B46" s="108">
        <v>5200000017828</v>
      </c>
      <c r="C46" s="109" t="s">
        <v>242</v>
      </c>
      <c r="D46" s="110" t="s">
        <v>243</v>
      </c>
      <c r="E46" s="103" t="s">
        <v>145</v>
      </c>
      <c r="F46" s="103">
        <v>2</v>
      </c>
      <c r="G46" s="99">
        <v>3728</v>
      </c>
      <c r="H46" s="100">
        <f t="shared" si="0"/>
        <v>7456</v>
      </c>
      <c r="I46" s="113" t="s">
        <v>299</v>
      </c>
      <c r="J46" s="103" t="s">
        <v>300</v>
      </c>
    </row>
    <row r="47" spans="1:10" ht="30" x14ac:dyDescent="0.25">
      <c r="A47" s="103">
        <v>54</v>
      </c>
      <c r="B47" s="108">
        <v>5200000018290</v>
      </c>
      <c r="C47" s="109" t="s">
        <v>244</v>
      </c>
      <c r="D47" s="110" t="s">
        <v>245</v>
      </c>
      <c r="E47" s="103" t="s">
        <v>145</v>
      </c>
      <c r="F47" s="103">
        <v>1</v>
      </c>
      <c r="G47" s="102">
        <v>1776.5844804114354</v>
      </c>
      <c r="H47" s="100">
        <f t="shared" si="0"/>
        <v>1776.5844804114354</v>
      </c>
      <c r="I47" s="103"/>
      <c r="J47" s="103" t="s">
        <v>301</v>
      </c>
    </row>
    <row r="48" spans="1:10" x14ac:dyDescent="0.25">
      <c r="A48" s="103">
        <v>55</v>
      </c>
      <c r="B48" s="108">
        <v>5200000018710</v>
      </c>
      <c r="C48" s="109" t="s">
        <v>246</v>
      </c>
      <c r="D48" s="110" t="s">
        <v>247</v>
      </c>
      <c r="E48" s="103" t="s">
        <v>145</v>
      </c>
      <c r="F48" s="103">
        <v>3</v>
      </c>
      <c r="G48" s="99">
        <v>1044.8</v>
      </c>
      <c r="H48" s="100">
        <f t="shared" si="0"/>
        <v>3134.3999999999996</v>
      </c>
      <c r="I48" s="103"/>
      <c r="J48" s="103" t="s">
        <v>300</v>
      </c>
    </row>
    <row r="49" spans="1:10" ht="30" x14ac:dyDescent="0.25">
      <c r="A49" s="103">
        <v>56</v>
      </c>
      <c r="B49" s="108">
        <v>5200000018925</v>
      </c>
      <c r="C49" s="109" t="s">
        <v>248</v>
      </c>
      <c r="D49" s="110" t="s">
        <v>249</v>
      </c>
      <c r="E49" s="103" t="s">
        <v>145</v>
      </c>
      <c r="F49" s="103">
        <v>2</v>
      </c>
      <c r="G49" s="102">
        <v>1643.8511571623053</v>
      </c>
      <c r="H49" s="100">
        <f t="shared" si="0"/>
        <v>3287.7023143246106</v>
      </c>
      <c r="I49" s="103"/>
      <c r="J49" s="103" t="s">
        <v>301</v>
      </c>
    </row>
    <row r="50" spans="1:10" ht="30" x14ac:dyDescent="0.25">
      <c r="A50" s="103">
        <v>57</v>
      </c>
      <c r="B50" s="108">
        <v>5200000018991</v>
      </c>
      <c r="C50" s="109" t="s">
        <v>250</v>
      </c>
      <c r="D50" s="110" t="s">
        <v>251</v>
      </c>
      <c r="E50" s="103" t="s">
        <v>145</v>
      </c>
      <c r="F50" s="103">
        <v>1</v>
      </c>
      <c r="G50" s="99">
        <v>21890</v>
      </c>
      <c r="H50" s="100">
        <f t="shared" si="0"/>
        <v>21890</v>
      </c>
      <c r="I50" s="103" t="s">
        <v>302</v>
      </c>
      <c r="J50" s="103" t="s">
        <v>300</v>
      </c>
    </row>
    <row r="51" spans="1:10" ht="90" x14ac:dyDescent="0.25">
      <c r="A51" s="103">
        <v>58</v>
      </c>
      <c r="B51" s="108">
        <v>5200000019101</v>
      </c>
      <c r="C51" s="109" t="s">
        <v>252</v>
      </c>
      <c r="D51" s="110" t="s">
        <v>253</v>
      </c>
      <c r="E51" s="103" t="s">
        <v>145</v>
      </c>
      <c r="F51" s="103">
        <v>1</v>
      </c>
      <c r="G51" s="99">
        <v>14350</v>
      </c>
      <c r="H51" s="100">
        <f t="shared" si="0"/>
        <v>14350</v>
      </c>
      <c r="I51" s="113" t="s">
        <v>303</v>
      </c>
      <c r="J51" s="103" t="s">
        <v>300</v>
      </c>
    </row>
    <row r="52" spans="1:10" ht="45" x14ac:dyDescent="0.25">
      <c r="A52" s="103">
        <v>59</v>
      </c>
      <c r="B52" s="108">
        <v>5200000019232</v>
      </c>
      <c r="C52" s="109" t="s">
        <v>254</v>
      </c>
      <c r="D52" s="110" t="s">
        <v>255</v>
      </c>
      <c r="E52" s="103" t="s">
        <v>145</v>
      </c>
      <c r="F52" s="103">
        <v>1</v>
      </c>
      <c r="G52" s="102">
        <v>6977.0080169414605</v>
      </c>
      <c r="H52" s="100">
        <f t="shared" si="0"/>
        <v>6977.0080169414605</v>
      </c>
      <c r="I52" s="103"/>
      <c r="J52" s="103" t="s">
        <v>301</v>
      </c>
    </row>
    <row r="53" spans="1:10" ht="30" x14ac:dyDescent="0.25">
      <c r="A53" s="103">
        <v>60</v>
      </c>
      <c r="B53" s="108">
        <v>5200000019321</v>
      </c>
      <c r="C53" s="109" t="s">
        <v>256</v>
      </c>
      <c r="D53" s="110" t="s">
        <v>257</v>
      </c>
      <c r="E53" s="103" t="s">
        <v>145</v>
      </c>
      <c r="F53" s="103">
        <v>1</v>
      </c>
      <c r="G53" s="154" t="s">
        <v>296</v>
      </c>
      <c r="H53" s="154"/>
      <c r="I53" s="103"/>
      <c r="J53" s="103" t="s">
        <v>300</v>
      </c>
    </row>
    <row r="54" spans="1:10" ht="30" x14ac:dyDescent="0.25">
      <c r="A54" s="103">
        <v>61</v>
      </c>
      <c r="B54" s="108">
        <v>5200000022579</v>
      </c>
      <c r="C54" s="109" t="s">
        <v>258</v>
      </c>
      <c r="D54" s="110" t="s">
        <v>259</v>
      </c>
      <c r="E54" s="103" t="s">
        <v>145</v>
      </c>
      <c r="F54" s="103">
        <v>1</v>
      </c>
      <c r="G54" s="102">
        <v>1776.5844804114354</v>
      </c>
      <c r="H54" s="100">
        <f t="shared" si="0"/>
        <v>1776.5844804114354</v>
      </c>
      <c r="I54" s="103"/>
      <c r="J54" s="103" t="s">
        <v>301</v>
      </c>
    </row>
    <row r="55" spans="1:10" ht="30" x14ac:dyDescent="0.25">
      <c r="A55" s="103">
        <v>62</v>
      </c>
      <c r="B55" s="108">
        <v>5300000006030</v>
      </c>
      <c r="C55" s="109" t="s">
        <v>260</v>
      </c>
      <c r="D55" s="110" t="s">
        <v>261</v>
      </c>
      <c r="E55" s="103" t="s">
        <v>145</v>
      </c>
      <c r="F55" s="103">
        <v>5</v>
      </c>
      <c r="G55" s="154" t="s">
        <v>296</v>
      </c>
      <c r="H55" s="154"/>
      <c r="I55" s="103"/>
      <c r="J55" s="103" t="s">
        <v>300</v>
      </c>
    </row>
    <row r="56" spans="1:10" ht="225" x14ac:dyDescent="0.25">
      <c r="A56" s="103">
        <v>63</v>
      </c>
      <c r="B56" s="108">
        <v>5400000001135</v>
      </c>
      <c r="C56" s="109" t="s">
        <v>262</v>
      </c>
      <c r="D56" s="110" t="s">
        <v>263</v>
      </c>
      <c r="E56" s="103" t="s">
        <v>145</v>
      </c>
      <c r="F56" s="103">
        <v>4</v>
      </c>
      <c r="G56" s="154" t="s">
        <v>296</v>
      </c>
      <c r="H56" s="154"/>
      <c r="I56" s="103"/>
      <c r="J56" s="103" t="s">
        <v>300</v>
      </c>
    </row>
    <row r="57" spans="1:10" ht="60" x14ac:dyDescent="0.25">
      <c r="A57" s="103">
        <v>65</v>
      </c>
      <c r="B57" s="108">
        <v>5400000001804</v>
      </c>
      <c r="C57" s="109" t="s">
        <v>265</v>
      </c>
      <c r="D57" s="110" t="s">
        <v>266</v>
      </c>
      <c r="E57" s="103" t="s">
        <v>145</v>
      </c>
      <c r="F57" s="103">
        <v>37</v>
      </c>
      <c r="G57" s="154" t="s">
        <v>296</v>
      </c>
      <c r="H57" s="154"/>
      <c r="I57" s="103"/>
      <c r="J57" s="103" t="s">
        <v>300</v>
      </c>
    </row>
    <row r="58" spans="1:10" ht="60" x14ac:dyDescent="0.25">
      <c r="A58" s="103">
        <v>66</v>
      </c>
      <c r="B58" s="108">
        <v>5400000002086</v>
      </c>
      <c r="C58" s="109" t="s">
        <v>267</v>
      </c>
      <c r="D58" s="110" t="s">
        <v>268</v>
      </c>
      <c r="E58" s="103" t="s">
        <v>145</v>
      </c>
      <c r="F58" s="103">
        <v>5</v>
      </c>
      <c r="G58" s="99">
        <v>344</v>
      </c>
      <c r="H58" s="100">
        <f t="shared" si="0"/>
        <v>1720</v>
      </c>
      <c r="I58" s="103"/>
      <c r="J58" s="103" t="s">
        <v>300</v>
      </c>
    </row>
    <row r="59" spans="1:10" ht="60" x14ac:dyDescent="0.25">
      <c r="A59" s="103">
        <v>67</v>
      </c>
      <c r="B59" s="108">
        <v>5400000002087</v>
      </c>
      <c r="C59" s="109" t="s">
        <v>269</v>
      </c>
      <c r="D59" s="110" t="s">
        <v>270</v>
      </c>
      <c r="E59" s="103" t="s">
        <v>145</v>
      </c>
      <c r="F59" s="103">
        <v>5</v>
      </c>
      <c r="G59" s="99">
        <v>321.55</v>
      </c>
      <c r="H59" s="100">
        <f t="shared" si="0"/>
        <v>1607.75</v>
      </c>
      <c r="I59" s="103"/>
      <c r="J59" s="103" t="s">
        <v>300</v>
      </c>
    </row>
    <row r="60" spans="1:10" ht="30" x14ac:dyDescent="0.25">
      <c r="A60" s="103">
        <v>68</v>
      </c>
      <c r="B60" s="108">
        <v>5400000002506</v>
      </c>
      <c r="C60" s="109" t="s">
        <v>271</v>
      </c>
      <c r="D60" s="110" t="s">
        <v>272</v>
      </c>
      <c r="E60" s="103" t="s">
        <v>145</v>
      </c>
      <c r="F60" s="103">
        <v>2</v>
      </c>
      <c r="G60" s="154" t="s">
        <v>296</v>
      </c>
      <c r="H60" s="154"/>
      <c r="I60" s="103"/>
      <c r="J60" s="103" t="s">
        <v>300</v>
      </c>
    </row>
    <row r="61" spans="1:10" x14ac:dyDescent="0.25">
      <c r="A61" s="103">
        <v>69</v>
      </c>
      <c r="B61" s="108">
        <v>5400000002680</v>
      </c>
      <c r="C61" s="109" t="s">
        <v>273</v>
      </c>
      <c r="D61" s="110" t="s">
        <v>274</v>
      </c>
      <c r="E61" s="103" t="s">
        <v>275</v>
      </c>
      <c r="F61" s="103">
        <v>1</v>
      </c>
      <c r="G61" s="154" t="s">
        <v>296</v>
      </c>
      <c r="H61" s="154"/>
      <c r="I61" s="103"/>
      <c r="J61" s="103" t="s">
        <v>300</v>
      </c>
    </row>
    <row r="62" spans="1:10" x14ac:dyDescent="0.25">
      <c r="A62" s="103">
        <v>70</v>
      </c>
      <c r="B62" s="108">
        <v>5400000002684</v>
      </c>
      <c r="C62" s="109" t="s">
        <v>276</v>
      </c>
      <c r="D62" s="110" t="s">
        <v>277</v>
      </c>
      <c r="E62" s="103" t="s">
        <v>275</v>
      </c>
      <c r="F62" s="103">
        <v>1</v>
      </c>
      <c r="G62" s="154" t="s">
        <v>296</v>
      </c>
      <c r="H62" s="154"/>
      <c r="I62" s="103"/>
      <c r="J62" s="103" t="s">
        <v>300</v>
      </c>
    </row>
    <row r="63" spans="1:10" ht="90" x14ac:dyDescent="0.25">
      <c r="A63" s="103">
        <v>84</v>
      </c>
      <c r="B63" s="108">
        <v>6100000004511</v>
      </c>
      <c r="C63" s="109" t="s">
        <v>291</v>
      </c>
      <c r="D63" s="110" t="s">
        <v>292</v>
      </c>
      <c r="E63" s="103" t="s">
        <v>145</v>
      </c>
      <c r="F63" s="103">
        <v>20</v>
      </c>
      <c r="G63" s="99">
        <v>321.55</v>
      </c>
      <c r="H63" s="100">
        <f t="shared" si="0"/>
        <v>6431</v>
      </c>
      <c r="I63" s="103"/>
      <c r="J63" s="103" t="s">
        <v>300</v>
      </c>
    </row>
    <row r="64" spans="1:10" x14ac:dyDescent="0.25">
      <c r="H64" s="117">
        <f>SUM(H2:H63)</f>
        <v>931545.68879292114</v>
      </c>
    </row>
  </sheetData>
  <autoFilter ref="A1:J64" xr:uid="{00000000-0009-0000-0000-000004000000}"/>
  <mergeCells count="15">
    <mergeCell ref="G62:H62"/>
    <mergeCell ref="G60:H60"/>
    <mergeCell ref="G55:H55"/>
    <mergeCell ref="G45:H45"/>
    <mergeCell ref="G44:H44"/>
    <mergeCell ref="G56:H56"/>
    <mergeCell ref="G57:H57"/>
    <mergeCell ref="G61:H61"/>
    <mergeCell ref="G43:H43"/>
    <mergeCell ref="G53:H53"/>
    <mergeCell ref="G12:H12"/>
    <mergeCell ref="G6:H6"/>
    <mergeCell ref="G2:H2"/>
    <mergeCell ref="G38:H38"/>
    <mergeCell ref="G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cp:lastPrinted>2020-09-25T13:56:22Z</cp:lastPrinted>
  <dcterms:created xsi:type="dcterms:W3CDTF">2018-03-07T12:36:12Z</dcterms:created>
  <dcterms:modified xsi:type="dcterms:W3CDTF">2021-03-31T21:21:44Z</dcterms:modified>
</cp:coreProperties>
</file>