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CI\GERAL\Projetos\GERAL\CONTROLE PORTAIS\"/>
    </mc:Choice>
  </mc:AlternateContent>
  <bookViews>
    <workbookView xWindow="0" yWindow="0" windowWidth="24000" windowHeight="9636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4" hidden="1">CÓDIGOS!$A$1:$G$1</definedName>
    <definedName name="_xlnm._FilterDatabase" localSheetId="2" hidden="1">'UTE ITAQUI'!$B$22:$AA$39</definedName>
    <definedName name="_xlnm._FilterDatabase" localSheetId="3" hidden="1">'UTE PECÉM II'!$B$22:$AA$29</definedName>
    <definedName name="_xlnm._FilterDatabase" localSheetId="1" hidden="1">'UTE|UTG PARNAÍBA'!$B$22:$AA$40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" i="13" l="1"/>
  <c r="N30" i="11"/>
  <c r="N31" i="11"/>
  <c r="N29" i="11"/>
  <c r="N31" i="5"/>
  <c r="N25" i="5"/>
  <c r="N24" i="5"/>
  <c r="H26" i="14" l="1"/>
  <c r="H23" i="14"/>
  <c r="H11" i="14"/>
  <c r="H12" i="14"/>
  <c r="H13" i="14"/>
  <c r="H14" i="14"/>
  <c r="H10" i="14"/>
  <c r="H27" i="14" l="1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F15" i="13" s="1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AE29" i="13"/>
  <c r="AD29" i="13"/>
  <c r="Z29" i="13"/>
  <c r="Y29" i="13"/>
  <c r="B29" i="13"/>
  <c r="AE28" i="13"/>
  <c r="AD28" i="13"/>
  <c r="Z28" i="13"/>
  <c r="Y28" i="13"/>
  <c r="B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B24" i="13" s="1"/>
  <c r="B25" i="13" s="1"/>
  <c r="B26" i="13" s="1"/>
  <c r="B27" i="13" s="1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39" i="11"/>
  <c r="AD39" i="11"/>
  <c r="Z39" i="11"/>
  <c r="Y39" i="11"/>
  <c r="B39" i="11"/>
  <c r="AE38" i="11"/>
  <c r="AD38" i="11"/>
  <c r="Z38" i="11"/>
  <c r="Y38" i="11"/>
  <c r="B38" i="11"/>
  <c r="AE37" i="11"/>
  <c r="AD37" i="11"/>
  <c r="Z37" i="11"/>
  <c r="Y37" i="11"/>
  <c r="B37" i="11"/>
  <c r="AE36" i="11"/>
  <c r="AD36" i="11"/>
  <c r="Z36" i="11"/>
  <c r="Y36" i="11"/>
  <c r="B36" i="11"/>
  <c r="AE35" i="11"/>
  <c r="AD35" i="11"/>
  <c r="Z35" i="11"/>
  <c r="Y35" i="11"/>
  <c r="B35" i="11"/>
  <c r="AE34" i="11"/>
  <c r="AD34" i="11"/>
  <c r="Z34" i="11"/>
  <c r="Y34" i="11"/>
  <c r="B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B28" i="11"/>
  <c r="B29" i="11" s="1"/>
  <c r="B30" i="11" s="1"/>
  <c r="B31" i="11" s="1"/>
  <c r="B32" i="11" s="1"/>
  <c r="B33" i="11" s="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8" i="13" l="1"/>
  <c r="L33" i="2" s="1"/>
  <c r="AE21" i="13"/>
  <c r="F16" i="13"/>
  <c r="G16" i="13" s="1"/>
  <c r="J33" i="2" s="1"/>
  <c r="F14" i="13"/>
  <c r="G33" i="2" s="1"/>
  <c r="Z21" i="13"/>
  <c r="AD21" i="13"/>
  <c r="Y21" i="13"/>
  <c r="AE21" i="11"/>
  <c r="F17" i="13"/>
  <c r="K33" i="2" s="1"/>
  <c r="G15" i="13"/>
  <c r="I33" i="2" s="1"/>
  <c r="F17" i="11"/>
  <c r="K32" i="2" s="1"/>
  <c r="B21" i="13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E23" i="5"/>
  <c r="AD23" i="5"/>
  <c r="AE21" i="5" l="1"/>
  <c r="AD21" i="5"/>
  <c r="F14" i="5"/>
  <c r="G14" i="5" l="1"/>
  <c r="H31" i="2" s="1"/>
  <c r="G31" i="2"/>
  <c r="Z40" i="5" l="1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40" i="5" l="1"/>
  <c r="B39" i="5"/>
  <c r="B38" i="5"/>
  <c r="B37" i="5"/>
  <c r="B36" i="5"/>
  <c r="B35" i="5"/>
  <c r="B34" i="5"/>
  <c r="K34" i="2"/>
  <c r="B23" i="5"/>
  <c r="B24" i="5" s="1"/>
  <c r="B25" i="5" l="1"/>
  <c r="B26" i="5" s="1"/>
  <c r="B27" i="5" s="1"/>
  <c r="B28" i="5" s="1"/>
  <c r="B29" i="5" s="1"/>
  <c r="B30" i="5" s="1"/>
  <c r="B31" i="5" s="1"/>
  <c r="B32" i="5" s="1"/>
  <c r="B33" i="5" s="1"/>
  <c r="F34" i="2"/>
  <c r="B21" i="5" l="1"/>
  <c r="L34" i="2"/>
  <c r="G34" i="2" l="1"/>
  <c r="H34" i="2" l="1"/>
</calcChain>
</file>

<file path=xl/sharedStrings.xml><?xml version="1.0" encoding="utf-8"?>
<sst xmlns="http://schemas.openxmlformats.org/spreadsheetml/2006/main" count="472" uniqueCount="208">
  <si>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</si>
  <si>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</si>
  <si>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</si>
  <si>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</si>
  <si>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</si>
  <si>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</si>
  <si>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</si>
  <si>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</si>
  <si>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</si>
  <si>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</si>
  <si>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</si>
  <si>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</si>
  <si>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</si>
  <si>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</si>
  <si>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</si>
  <si>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</si>
  <si>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</si>
  <si>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</si>
  <si>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</si>
  <si>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</si>
  <si>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</si>
  <si>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</si>
  <si>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</si>
  <si>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</si>
  <si>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</si>
  <si>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</si>
  <si>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</si>
  <si>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</si>
  <si>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</si>
  <si>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</si>
  <si>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</si>
  <si>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</si>
  <si>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</si>
  <si>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</si>
  <si>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</si>
  <si>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</si>
  <si>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</si>
  <si>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</si>
  <si>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</si>
  <si>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</si>
  <si>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</si>
  <si>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</si>
  <si>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</si>
  <si>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</si>
  <si>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</si>
  <si>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</si>
  <si>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</si>
  <si>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</si>
  <si>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</si>
  <si>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</si>
  <si>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</si>
  <si>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</si>
  <si>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</si>
  <si>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</si>
  <si>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</si>
  <si>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</si>
  <si>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</si>
  <si>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</si>
  <si>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</si>
  <si>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</si>
  <si>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</si>
  <si>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</si>
  <si>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</si>
  <si>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</si>
  <si>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</si>
  <si>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</si>
  <si>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</si>
  <si>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</si>
  <si>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</si>
  <si>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</si>
  <si>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</si>
  <si>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</si>
  <si>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</si>
  <si>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</si>
  <si>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</si>
  <si>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</si>
  <si>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</si>
  <si>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</si>
  <si>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</si>
  <si>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</si>
  <si>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</si>
  <si>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</si>
  <si>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</si>
  <si>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</si>
  <si>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</si>
  <si>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</si>
  <si>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</si>
  <si>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</si>
  <si>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</si>
  <si>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</si>
  <si>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</si>
  <si>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</si>
  <si>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</si>
  <si>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</si>
  <si>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</si>
  <si>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</si>
  <si>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</si>
  <si>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</si>
  <si>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</si>
  <si>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</si>
  <si>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</si>
  <si>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</si>
  <si>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</si>
  <si>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</si>
  <si>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</si>
  <si>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</si>
  <si>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</si>
  <si>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</si>
  <si>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</si>
  <si>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</si>
  <si>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</si>
  <si>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</si>
  <si>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</si>
  <si>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</si>
  <si>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</si>
  <si>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</si>
  <si>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</si>
  <si>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</si>
  <si>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</si>
  <si>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</si>
  <si>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</si>
  <si>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</si>
  <si>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</si>
  <si>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</si>
  <si>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</si>
  <si>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</si>
  <si>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</si>
  <si>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</si>
  <si>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</si>
  <si>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</si>
  <si>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</si>
  <si>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</si>
  <si>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</si>
  <si>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</si>
  <si>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</si>
  <si>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</si>
  <si>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</si>
  <si>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</si>
  <si>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</si>
  <si>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</si>
  <si>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</si>
  <si>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Material</t>
  </si>
  <si>
    <t>Texto breve</t>
  </si>
  <si>
    <t>Texto pedido de compras</t>
  </si>
  <si>
    <t>Coluna2</t>
  </si>
  <si>
    <t>VALVULA DIREC DG4V-3-2AL-M-U-H7-60 EATON</t>
  </si>
  <si>
    <t>VALVULA COMANDO TIPO VALVULA DIRECIONAL TENSAO BOBINA_x000D_24V CORRENTE TIPO CC DG4V-3-2AL-M-U-H7-60 EATON</t>
  </si>
  <si>
    <t>UN</t>
  </si>
  <si>
    <t>VALVULA RET-CPVC-SW 1/2POL-150PSI</t>
  </si>
  <si>
    <t>VALVULA COMANDO TIPO VALVULA RETENCAO NUMERO POSICOES 2_x000D_POSICOES NUMERO VIAS 2 VIAS PRESSAO OPERACAO 150PSI_x000D_DIAMETRO NOMINAL 1/2POL CONEXAO PROCESSO FLANGEADA_x000D_MATERIAL CORPO POLICLORETO VINILA CLORADO MATERIAL_x000D_VEDACAO FLUOROELASTOMERO ACIONAMENTO ALAVANCA MONTAGEM_x000D_ENCAIXE 42241005 AERODINAMICA</t>
  </si>
  <si>
    <t>VALVULA DIREC DG4V-3-0C-M-U-H7-60 EATON</t>
  </si>
  <si>
    <t>VALVULA COMANDO TIPO VALVULA DIRECIONAL TENSAO BOBINA_x000D_24V CORRENTE TIPO CC DG4V-3-0C-M-U-H7-60 EATON</t>
  </si>
  <si>
    <t>VALVULA-INGERSOLL RAND/39182548</t>
  </si>
  <si>
    <t>VALVULA- TIPO: RETENCAO- APLICACAO: DO COMPRESSOR AR- MODELO: INGERSOLL RAND- INGERSOLL RAND/39182548-</t>
  </si>
  <si>
    <t>VALVULA DIRECIONAL PTS7-10-0-160 EATON</t>
  </si>
  <si>
    <t>VALVULA COMANDO TIPO VALVULA DIRECIONAL NUMERO POSICOES_x000D_2 POSICOES NUMERO VIAS 2 VIAS PTS7-10-0-160 EATON</t>
  </si>
  <si>
    <t>VALVULA RETEN-BRO-BRO-1/4NPT MACH-800PS*</t>
  </si>
  <si>
    <t>VALVULA COMANDO TIPO VALVULA RETENCAO PRESSAO OPERACAO_x000D_800PSI DIAMETRO NOMINAL 1/4POL CONEXAO PROCESSO ROSCADA_x000D_ROSCA NPT MATERIAL CORPO BRONZE MATERIAL VEDACAO_x000D_COMPOSTO BORRACHA NITRILICA 2259-B-2MM BR HIDRAULICA</t>
  </si>
  <si>
    <t>VALVULA DE RENTECAO CV3-8-P-0-004 EATON</t>
  </si>
  <si>
    <t>VALVULA ESTANQUEIDADE TIPO VALVULA RETENCAO PRESSAO_x000D_OPERACAO 350BAR DIAMETRO NOMINAL 8POL CV3-8-P-0-004_x000D_EATON</t>
  </si>
  <si>
    <t>VALVULA DE RENTECAO DT8P1-06-5-11 EATON</t>
  </si>
  <si>
    <t>VALVULA ESTANQUEIDADE TIPO VALVULA RETENCAO PRESSAO_x000D_OPERACAO 50PSI DIAMETRO NOMINAL 3/4POL DT8P1-06-5-11_x000D_EATON</t>
  </si>
  <si>
    <t>VÁLVULA RETENÇÃO TIPO PISTÃO 3/4" GR-F91</t>
  </si>
  <si>
    <t>VÁLVULA RETENÇÃO TIPO PISTÃO 3/4" FORÇADO POR MOLA_x000D_CORPO ASTM A182 Gr-F91 ASENTO STELLITED CASTELO SOLDADO_x000D_DISCO STELLITED-6 EXTREMIDADE BW CONF. ASME B 16.25_x000D_DIMENSÃO ASME B 16.34 CLASSE 2500#</t>
  </si>
  <si>
    <t>VÁLVULA RETENÇÃO TIPO PISTÃO 3/4" GR-F22</t>
  </si>
  <si>
    <t>VÁLVULA RETENÇÃO TIPO PISTÃO 3/4" FORÇADO POR MOLA_x000D_CORPO ASTM A182 Gr-F22 ASENTO STELLITED CASTELO SOLDADO,_x000D_DISCO STELLITED-6 EXTREMIDADE BW CONF. ASME B 16.25_x000D_DIMENSÃO ASME B 16.34 CLASSE 2500#</t>
  </si>
  <si>
    <t>VÁLVULA RETENÇÃO TIPO PISTÃO 3/4" A105</t>
  </si>
  <si>
    <t>VÁLVULA RETENÇÃO TIPO PISTÃO 3/4" FORÇADO POR MOLA_x000D_CORPO ASTM A105 ASENTO STELLITED CASTELO SOLDADO, DISCO_x000D_STELLITED-6 EXTREMIDADE BW CONF. ASME B 16.25 DIMENSÃO_x000D_ASME B 16.34 CLASSE 2500#</t>
  </si>
  <si>
    <t>VALVULA RETENC HOR BRNZ 2" DIMEN 68 X 48</t>
  </si>
  <si>
    <t>VALVULA RETENCAO 2POL 300PSI_x000D_MATERIAIS:_x000D_ARRUELA DE IDENTIFICACAO: ALUMINIO_x000D_GUIA PORTA DISCO: BRONZE_x000D_DISCO: PTFE_x000D_CONDIÇÕES DE TRABALHO:_x000D_VAPOR SATURADO: 150PSI (10BAR)_x000D_AGUA E OLEO: 300PSI (20BAR)_x000D_DIMENSOES: DN 50MM; LARG 140MM; ALT 86MM_x000D__x000D_</t>
  </si>
  <si>
    <t>VÁLVULA RETENÇÃO 3/4"X800#</t>
  </si>
  <si>
    <t>VALVULA ESTANQUEIDADE TIPO VALVULA RETENCAO PISTAO_x000D_CLASSE PRESSAO 800LBS MATERIAL CORPO ACO CARBONO ASTM_x000D_A105 MATERIAL OBTURADOR ACO INOX AISI410 MATERIAL SEDE_x000D_ACO INOX AISI410 DIAMETRO NOMINAL 3/4POL CONEXAO_x000D_PROCESSO SOLDAVEL</t>
  </si>
  <si>
    <t>VALVULA MOTORIZADA 2" 150# A105 iRSVP-UF</t>
  </si>
  <si>
    <t>VALVULA COMANDO CLASSE PRESSAO 150LBS DIAMETRO NOMINAL_x000D_2POL MATERIAL CORPO ACO CARBONO A105 IRSVP-UF</t>
  </si>
  <si>
    <t>VALVULA RETENCAO PORTINHOLA ACO 3" 150#</t>
  </si>
  <si>
    <t>VALVULA COMANDO TIPO VALVULA RETENCAO CLASSE PRESSAO_x000D_150LBS DIAMETRO NOMINAL 3POL MATERIAL CORPO ACO</t>
  </si>
  <si>
    <t>VALVULA RETEN  A182-F304 50MM 800#SCH80</t>
  </si>
  <si>
    <t>VALVULA COMANDO TIPO VALVULA RETENCAO CLASSE PRESSAO_x000D_800LBS DIAMETRO NOMINAL 50MM MATERIAL CORPO ACO INOX_x000D_A182F304L</t>
  </si>
  <si>
    <t>VALVULA ALAVANCA; T224.32.9/2; 3/2 VIAS</t>
  </si>
  <si>
    <t>VALVULA COMANDO NUMERO POSICOES 3 POSICOES NUMERO VIAS_x000D_2 VIAS PRESSAO OPERACAO 10BAR DIAMETRO NOMINAL 8,5MM_x000D_CONEXAO PROCESSO 1/4POL</t>
  </si>
  <si>
    <t>VALVULA RETENCAO 6POL CL150 SOLDA TOPO</t>
  </si>
  <si>
    <t>VALVULA COMANDO TIPO VALVULA RETENCAO CLASSE PRESSAO_x000D_150LBS DIAMETRO NOMINAL 6POL CONEXAO PROCESSO SOLDAVEL_x000D_MATERIAL CORPO ACO INOX A351CF3M</t>
  </si>
  <si>
    <t>VALVULA DE RETENCAO 26842 JESCO</t>
  </si>
  <si>
    <t>VALVULA RETENCAO APLICACAO BOMBA 26842 JESCO</t>
  </si>
  <si>
    <t>VALVULA CONTRABALAN 1CEBD90-F-35S4 EATON</t>
  </si>
  <si>
    <t>VALVULA COMANDO TIPO VALVULA CONTRABALANCO PRESSAO_x000D_OPERACAO 270BAR MATERIAL CORPO ALUMINIO MATERIAL_x000D_VEDACAO COMPOSTO BORRACHA NITRILICA 1CEBD90-F-35S4_x000D_EATON</t>
  </si>
  <si>
    <t>VALVULA RETEN 1/2POL OD INOX 316 3700PSI</t>
  </si>
  <si>
    <t>VALVULA COMANDO TIPO VALVULA RETENCAO PRESSAO OPERACAO_x000D_3700PSI DIAMETRO NOMINAL 1/2POL MATERIAL CORPO ACO INOX_x000D_AISI316</t>
  </si>
  <si>
    <t>VALV RET PORTINHOLA 150# 2POL</t>
  </si>
  <si>
    <t>VALVULA ESTANQUEIDADE RETENCAO PORTINHOLA CLASSE_x000D_PRESSAO 150LBS ACO DIAMETRO NOMINAL 2POL</t>
  </si>
  <si>
    <t>VALVULA SOLENOID 3 VIAS 15BF120NX PARKER</t>
  </si>
  <si>
    <t>VALVULA COMANDO NUMERO VIAS 3 VIAS ACIONAMENTO SIMPLES_x000D_SOLENOIDE 15BF120NX PARKER</t>
  </si>
  <si>
    <t>VALVULA DE RETENCAO CONE PVC ROSCADA 3/4</t>
  </si>
  <si>
    <t>VALVULA DE RETENCAO CONE; TIPO: 562; MATERIAL: POLICLORETO VINILA;_x000D_DIAMETRO: 3/4; VEDACAO: EPDM; EXTREMIDADE: 1/2 ROSCADA NPT; CLASSE DE_x000D_PRESSAO: PN16; LARGURA: 58mm; COMPRIMENTO: 114mm; DIAMETRO NOMINAL:_x000D_20mm; APLICACAO: SISTEMA DE TRATAMENTO DE AGUA; REF. 161 562 023 GEORG_x000D_FISCHER.</t>
  </si>
  <si>
    <t>VALV RETEN  3POL 150LBS 13940153 VIZA</t>
  </si>
  <si>
    <t>VALVULA RETENCAO 3POL 150LBS -ACIONAMENTO: N/A-MAT/NORMA ASME B16.34/BS 1868 CORPO: ACO CARBONO ASTM A216 WCB-CONEXAO: FLANGEADA-PRESSAO/CLASSE PRESSAO: 150-MAT TAMPA: ASTM A216 WCB OBTURADOR: BASE OBTUR ASTM A216_x000D_</t>
  </si>
  <si>
    <t>Qtd</t>
  </si>
  <si>
    <t>Unit</t>
  </si>
  <si>
    <t>Declinado</t>
  </si>
  <si>
    <t>WCB</t>
  </si>
  <si>
    <t>387138 -13</t>
  </si>
  <si>
    <t>Desvio</t>
  </si>
  <si>
    <t>200 dias</t>
  </si>
  <si>
    <t>Prazo</t>
  </si>
  <si>
    <t>8481.30.00</t>
  </si>
  <si>
    <t>8480.30.00</t>
  </si>
  <si>
    <t>HCI HIDRAULICA CONEXOES INDUSTRIAIS LTDA</t>
  </si>
  <si>
    <t>62.312.426/0001-38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</si>
</sst>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48">
    <xf numFmtId="0" fontId="0" fillId="0" borderId="0" xfId="0"/>
    <xf numFmtId="164" fontId="0" fillId="0" borderId="0" xfId="1" applyNumberFormat="1" applyFont="1"/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3" xfId="0" applyFont="1" applyBorder="1"/>
    <xf numFmtId="0" fontId="6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1" fillId="0" borderId="14" xfId="0" applyFont="1" applyBorder="1" applyAlignment="1">
      <alignment horizontal="center"/>
    </xf>
    <xf numFmtId="9" fontId="1" fillId="0" borderId="14" xfId="1" applyFont="1" applyBorder="1" applyAlignment="1">
      <alignment horizontal="center"/>
    </xf>
    <xf numFmtId="43" fontId="1" fillId="0" borderId="14" xfId="0" applyNumberFormat="1" applyFont="1" applyBorder="1"/>
    <xf numFmtId="0" fontId="1" fillId="7" borderId="0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center"/>
    </xf>
    <xf numFmtId="0" fontId="0" fillId="0" borderId="0" xfId="0" applyFont="1" applyBorder="1"/>
    <xf numFmtId="0" fontId="4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7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1" fillId="7" borderId="15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1" fillId="7" borderId="20" xfId="0" applyFont="1" applyFill="1" applyBorder="1" applyAlignment="1"/>
    <xf numFmtId="0" fontId="1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1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" fontId="13" fillId="6" borderId="1" xfId="0" applyNumberFormat="1" applyFont="1" applyFill="1" applyBorder="1" applyAlignment="1" applyProtection="1">
      <alignment horizontal="center" vertical="center"/>
      <protection locked="0"/>
    </xf>
    <xf numFmtId="43" fontId="13" fillId="6" borderId="1" xfId="2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1" fillId="7" borderId="0" xfId="0" applyFont="1" applyFill="1" applyBorder="1" applyAlignment="1"/>
    <xf numFmtId="0" fontId="1" fillId="7" borderId="17" xfId="0" applyFont="1" applyFill="1" applyBorder="1" applyAlignment="1"/>
    <xf numFmtId="0" fontId="14" fillId="7" borderId="19" xfId="0" applyFont="1" applyFill="1" applyBorder="1" applyAlignment="1"/>
    <xf numFmtId="0" fontId="14" fillId="7" borderId="14" xfId="0" applyFont="1" applyFill="1" applyBorder="1" applyAlignment="1"/>
    <xf numFmtId="0" fontId="1" fillId="7" borderId="13" xfId="0" applyFont="1" applyFill="1" applyBorder="1" applyAlignment="1"/>
    <xf numFmtId="0" fontId="14" fillId="7" borderId="15" xfId="0" applyFont="1" applyFill="1" applyBorder="1" applyAlignment="1"/>
    <xf numFmtId="0" fontId="1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7" fillId="0" borderId="0" xfId="0" applyNumberFormat="1" applyFont="1" applyFill="1" applyBorder="1" applyAlignment="1" applyProtection="1">
      <alignment horizontal="center" vertical="center"/>
      <protection locked="0"/>
    </xf>
    <xf numFmtId="1" fontId="13" fillId="0" borderId="0" xfId="0" applyNumberFormat="1" applyFont="1" applyFill="1" applyBorder="1" applyAlignment="1" applyProtection="1">
      <alignment horizontal="center" vertical="center"/>
      <protection locked="0"/>
    </xf>
    <xf numFmtId="43" fontId="1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left"/>
    </xf>
    <xf numFmtId="0" fontId="5" fillId="0" borderId="5" xfId="0" applyFont="1" applyFill="1" applyBorder="1" applyAlignment="1"/>
    <xf numFmtId="0" fontId="5" fillId="0" borderId="0" xfId="0" applyFont="1" applyFill="1" applyBorder="1" applyAlignment="1"/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44" fontId="0" fillId="0" borderId="0" xfId="3" applyFont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1" xfId="0" applyBorder="1" applyAlignment="1">
      <alignment horizontal="left" vertical="center" wrapText="1"/>
    </xf>
    <xf numFmtId="44" fontId="0" fillId="0" borderId="21" xfId="3" applyFon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44" fontId="0" fillId="0" borderId="21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21" xfId="3" applyFont="1" applyFill="1" applyBorder="1" applyAlignment="1">
      <alignment horizontal="center" vertical="center"/>
    </xf>
    <xf numFmtId="44" fontId="2" fillId="0" borderId="21" xfId="3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10" xfId="0" applyNumberFormat="1" applyFont="1" applyFill="1" applyBorder="1" applyAlignment="1" applyProtection="1">
      <alignment horizontal="center"/>
      <protection locked="0"/>
    </xf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2" xfId="0" applyNumberFormat="1" applyFont="1" applyFill="1" applyBorder="1" applyAlignment="1" applyProtection="1">
      <alignment horizontal="center"/>
      <protection locked="0"/>
    </xf>
    <xf numFmtId="0" fontId="1" fillId="0" borderId="10" xfId="0" applyNumberFormat="1" applyFont="1" applyBorder="1" applyAlignment="1" applyProtection="1">
      <alignment horizontal="center"/>
      <protection locked="0"/>
    </xf>
    <xf numFmtId="0" fontId="1" fillId="0" borderId="11" xfId="0" applyNumberFormat="1" applyFont="1" applyBorder="1" applyAlignment="1" applyProtection="1">
      <alignment horizontal="center"/>
      <protection locked="0"/>
    </xf>
    <xf numFmtId="0" fontId="1" fillId="0" borderId="12" xfId="0" applyNumberFormat="1" applyFont="1" applyBorder="1" applyAlignment="1" applyProtection="1">
      <alignment horizontal="center"/>
      <protection locked="0"/>
    </xf>
    <xf numFmtId="0" fontId="1" fillId="0" borderId="14" xfId="0" applyNumberFormat="1" applyFont="1" applyBorder="1" applyAlignment="1" applyProtection="1">
      <alignment horizontal="center"/>
      <protection locked="0"/>
    </xf>
    <xf numFmtId="0" fontId="1" fillId="0" borderId="15" xfId="0" applyNumberFormat="1" applyFont="1" applyBorder="1" applyAlignment="1" applyProtection="1">
      <alignment horizontal="center"/>
      <protection locked="0"/>
    </xf>
    <xf numFmtId="0" fontId="1" fillId="7" borderId="14" xfId="0" applyFont="1" applyFill="1" applyBorder="1" applyAlignment="1">
      <alignment horizontal="center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1" fillId="7" borderId="17" xfId="0" applyFont="1" applyFill="1" applyBorder="1" applyAlignment="1">
      <alignment horizontal="left"/>
    </xf>
    <xf numFmtId="0" fontId="1" fillId="7" borderId="13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1" fillId="7" borderId="19" xfId="0" applyFont="1" applyFill="1" applyBorder="1" applyAlignment="1">
      <alignment horizontal="left"/>
    </xf>
    <xf numFmtId="0" fontId="1" fillId="7" borderId="15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left" wrapText="1"/>
    </xf>
    <xf numFmtId="44" fontId="0" fillId="0" borderId="21" xfId="3" applyFont="1" applyBorder="1" applyAlignment="1">
      <alignment horizontal="center" vertical="center"/>
    </xf>
  </cellXfs>
  <cellStyles count="4">
    <cellStyle name="Moeda" xfId="3" builtinId="4"/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45"/>
  <sheetViews>
    <sheetView showGridLines="0" tabSelected="1" zoomScaleNormal="100" workbookViewId="0">
      <selection activeCell="C7" sqref="C7:O7"/>
    </sheetView>
  </sheetViews>
  <sheetFormatPr defaultColWidth="0" defaultRowHeight="14.4" zeroHeight="1" x14ac:dyDescent="0.3"/>
  <cols>
    <col min="1" max="1" width="4" customWidth="1"/>
    <col min="2" max="2" width="1.88671875" style="8" customWidth="1"/>
    <col min="3" max="3" width="5.109375" style="8" customWidth="1"/>
    <col min="4" max="4" width="11.109375" style="8" customWidth="1"/>
    <col min="5" max="5" width="7.109375" style="8" customWidth="1"/>
    <col min="6" max="6" width="14.33203125" style="8" customWidth="1"/>
    <col min="7" max="7" width="14.44140625" style="8" customWidth="1"/>
    <col min="8" max="8" width="6.33203125" style="8" customWidth="1"/>
    <col min="9" max="10" width="8.88671875" style="8" customWidth="1"/>
    <col min="11" max="11" width="18.33203125" style="8" customWidth="1"/>
    <col min="12" max="12" width="9.109375" style="8" customWidth="1"/>
    <col min="13" max="13" width="6.109375" customWidth="1"/>
    <col min="14" max="14" width="11.33203125" customWidth="1"/>
    <col min="15" max="15" width="11.6640625" customWidth="1"/>
    <col min="16" max="16" width="6" customWidth="1"/>
    <col min="17" max="16383" width="9.109375" hidden="1"/>
    <col min="16384" max="16384" width="1.88671875" hidden="1"/>
  </cols>
  <sheetData>
    <row r="1" spans="2:15" x14ac:dyDescent="0.3"/>
    <row r="2" spans="2:15" x14ac:dyDescent="0.3"/>
    <row r="3" spans="2:15" x14ac:dyDescent="0.3"/>
    <row r="4" spans="2:15" x14ac:dyDescent="0.3"/>
    <row r="5" spans="2:15" ht="18" x14ac:dyDescent="0.35">
      <c r="C5" s="115" t="s">
        <v>19</v>
      </c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</row>
    <row r="6" spans="2:15" ht="7.5" customHeight="1" x14ac:dyDescent="0.3"/>
    <row r="7" spans="2:15" x14ac:dyDescent="0.3">
      <c r="B7" s="55">
        <v>1</v>
      </c>
      <c r="C7" s="113" t="s">
        <v>91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15" x14ac:dyDescent="0.3">
      <c r="B8" s="56"/>
      <c r="C8" s="111" t="s">
        <v>95</v>
      </c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2"/>
    </row>
    <row r="9" spans="2:15" x14ac:dyDescent="0.3">
      <c r="B9" s="56"/>
      <c r="C9" s="111" t="s">
        <v>94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2"/>
    </row>
    <row r="10" spans="2:15" x14ac:dyDescent="0.3">
      <c r="B10" s="56">
        <v>2</v>
      </c>
      <c r="C10" s="111" t="s">
        <v>102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2"/>
    </row>
    <row r="11" spans="2:15" x14ac:dyDescent="0.3">
      <c r="B11" s="56">
        <v>3</v>
      </c>
      <c r="C11" s="111" t="s">
        <v>93</v>
      </c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2"/>
    </row>
    <row r="12" spans="2:15" x14ac:dyDescent="0.3">
      <c r="B12" s="56">
        <v>4</v>
      </c>
      <c r="C12" s="111" t="s">
        <v>103</v>
      </c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2"/>
    </row>
    <row r="13" spans="2:15" x14ac:dyDescent="0.3">
      <c r="B13" s="56">
        <v>5</v>
      </c>
      <c r="C13" s="111" t="s">
        <v>101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2"/>
    </row>
    <row r="14" spans="2:15" x14ac:dyDescent="0.3">
      <c r="B14" s="56"/>
      <c r="C14" s="111" t="s">
        <v>69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2"/>
    </row>
    <row r="15" spans="2:15" x14ac:dyDescent="0.3">
      <c r="B15" s="56"/>
      <c r="C15" s="111" t="s">
        <v>70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2"/>
    </row>
    <row r="16" spans="2:15" x14ac:dyDescent="0.3">
      <c r="B16" s="56"/>
      <c r="C16" s="111" t="s">
        <v>71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2"/>
    </row>
    <row r="17" spans="2:15" x14ac:dyDescent="0.3">
      <c r="B17" s="56">
        <v>6</v>
      </c>
      <c r="C17" s="111" t="s">
        <v>92</v>
      </c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2"/>
    </row>
    <row r="18" spans="2:15" x14ac:dyDescent="0.3">
      <c r="B18" s="56">
        <v>7</v>
      </c>
      <c r="C18" s="111" t="s">
        <v>100</v>
      </c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2"/>
    </row>
    <row r="19" spans="2:15" x14ac:dyDescent="0.3">
      <c r="B19" s="57">
        <v>8</v>
      </c>
      <c r="C19" s="134" t="s">
        <v>99</v>
      </c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5"/>
    </row>
    <row r="20" spans="2:15" x14ac:dyDescent="0.3"/>
    <row r="21" spans="2:15" ht="18" x14ac:dyDescent="0.35">
      <c r="C21" s="115" t="s">
        <v>86</v>
      </c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</row>
    <row r="22" spans="2:15" ht="6" customHeight="1" x14ac:dyDescent="0.35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5">
      <c r="C23" s="43"/>
      <c r="D23" s="43"/>
      <c r="E23" s="29"/>
      <c r="F23" s="73" t="s">
        <v>117</v>
      </c>
      <c r="G23" s="73"/>
      <c r="H23" s="73"/>
      <c r="I23" s="59"/>
      <c r="J23" s="116" t="s">
        <v>121</v>
      </c>
      <c r="K23" s="117"/>
      <c r="L23" s="117"/>
      <c r="M23" s="118"/>
    </row>
    <row r="24" spans="2:15" x14ac:dyDescent="0.3">
      <c r="F24" s="74" t="s">
        <v>130</v>
      </c>
      <c r="G24" s="73"/>
      <c r="H24" s="73"/>
      <c r="I24" s="77"/>
      <c r="J24" s="119">
        <v>24</v>
      </c>
      <c r="K24" s="120"/>
      <c r="L24" s="120"/>
      <c r="M24" s="121"/>
    </row>
    <row r="25" spans="2:15" x14ac:dyDescent="0.3">
      <c r="F25" s="75" t="s">
        <v>129</v>
      </c>
      <c r="G25" s="76"/>
      <c r="H25" s="76"/>
      <c r="I25" s="78"/>
      <c r="J25" s="122">
        <v>60</v>
      </c>
      <c r="K25" s="122"/>
      <c r="L25" s="122"/>
      <c r="M25" s="123"/>
    </row>
    <row r="26" spans="2:15" x14ac:dyDescent="0.3"/>
    <row r="27" spans="2:15" ht="18" x14ac:dyDescent="0.35">
      <c r="C27" s="115" t="s">
        <v>68</v>
      </c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</row>
    <row r="28" spans="2:15" ht="6" customHeight="1" x14ac:dyDescent="0.3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3">
      <c r="B29" s="42"/>
      <c r="C29" s="29"/>
      <c r="D29" s="130" t="s">
        <v>75</v>
      </c>
      <c r="E29" s="131"/>
      <c r="F29" s="131"/>
      <c r="G29" s="131"/>
      <c r="H29" s="131"/>
      <c r="I29" s="131"/>
      <c r="J29" s="131"/>
      <c r="K29" s="129" t="s">
        <v>139</v>
      </c>
      <c r="L29" s="129"/>
      <c r="M29" s="129"/>
      <c r="N29" s="58" t="s">
        <v>107</v>
      </c>
      <c r="O29" s="59"/>
    </row>
    <row r="30" spans="2:15" x14ac:dyDescent="0.3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24" t="s">
        <v>78</v>
      </c>
      <c r="M30" s="124"/>
      <c r="N30" s="53" t="s">
        <v>77</v>
      </c>
      <c r="O30" s="52" t="s">
        <v>78</v>
      </c>
    </row>
    <row r="31" spans="2:15" x14ac:dyDescent="0.3">
      <c r="B31" s="42"/>
      <c r="C31" s="29"/>
      <c r="D31" s="127" t="s">
        <v>72</v>
      </c>
      <c r="E31" s="128"/>
      <c r="F31" s="33">
        <f>'UTE|UTG PARNAÍBA'!F13</f>
        <v>11</v>
      </c>
      <c r="G31" s="33">
        <f>'UTE|UTG PARNAÍBA'!F14</f>
        <v>3</v>
      </c>
      <c r="H31" s="72">
        <f>'UTE|UTG PARNAÍBA'!G14</f>
        <v>0.27272727272727271</v>
      </c>
      <c r="I31" s="72">
        <f>'UTE|UTG PARNAÍBA'!G15</f>
        <v>0.27272727272727271</v>
      </c>
      <c r="J31" s="34">
        <f>'UTE|UTG PARNAÍBA'!G16</f>
        <v>0.27272727272727271</v>
      </c>
      <c r="K31" s="35">
        <f>'UTE|UTG PARNAÍBA'!F17</f>
        <v>13516</v>
      </c>
      <c r="L31" s="125">
        <f>'UTE|UTG PARNAÍBA'!F18</f>
        <v>15408.239999999998</v>
      </c>
      <c r="M31" s="126"/>
      <c r="N31" s="64">
        <f>'UTE|UTG PARNAÍBA'!F10</f>
        <v>1000</v>
      </c>
      <c r="O31" s="65">
        <f>'UTE|UTG PARNAÍBA'!F11</f>
        <v>15000</v>
      </c>
    </row>
    <row r="32" spans="2:15" x14ac:dyDescent="0.3">
      <c r="B32" s="42"/>
      <c r="C32" s="29"/>
      <c r="D32" s="127" t="s">
        <v>73</v>
      </c>
      <c r="E32" s="128"/>
      <c r="F32" s="33">
        <f>'UTE ITAQUI'!F13</f>
        <v>11</v>
      </c>
      <c r="G32" s="33">
        <f>'UTE ITAQUI'!F14</f>
        <v>3</v>
      </c>
      <c r="H32" s="72">
        <f>'UTE ITAQUI'!G14</f>
        <v>0.27272727272727271</v>
      </c>
      <c r="I32" s="72">
        <f>'UTE ITAQUI'!G15</f>
        <v>0.27272727272727271</v>
      </c>
      <c r="J32" s="34">
        <f>'UTE ITAQUI'!G16</f>
        <v>0.27272727272727271</v>
      </c>
      <c r="K32" s="35">
        <f>'UTE ITAQUI'!F17</f>
        <v>94700</v>
      </c>
      <c r="L32" s="125">
        <f>'UTE ITAQUI'!F18</f>
        <v>107957.99999999999</v>
      </c>
      <c r="M32" s="126"/>
      <c r="N32" s="66">
        <f>'UTE ITAQUI'!F10</f>
        <v>1000</v>
      </c>
      <c r="O32" s="67">
        <f>'UTE ITAQUI'!F11</f>
        <v>15000</v>
      </c>
    </row>
    <row r="33" spans="2:15" x14ac:dyDescent="0.3">
      <c r="B33" s="42"/>
      <c r="C33" s="29"/>
      <c r="D33" s="127" t="s">
        <v>74</v>
      </c>
      <c r="E33" s="128"/>
      <c r="F33" s="33">
        <f>'UTE PECÉM II'!F13</f>
        <v>3</v>
      </c>
      <c r="G33" s="33">
        <f>'UTE PECÉM II'!F14</f>
        <v>1</v>
      </c>
      <c r="H33" s="72">
        <f>'UTE PECÉM II'!G14</f>
        <v>0.33333333333333331</v>
      </c>
      <c r="I33" s="72">
        <f>'UTE PECÉM II'!G15</f>
        <v>0.33333333333333331</v>
      </c>
      <c r="J33" s="34">
        <f>'UTE PECÉM II'!G16</f>
        <v>0.33333333333333331</v>
      </c>
      <c r="K33" s="35">
        <f>'UTE PECÉM II'!F17</f>
        <v>3680</v>
      </c>
      <c r="L33" s="125">
        <f>'UTE PECÉM II'!F18</f>
        <v>4195.2</v>
      </c>
      <c r="M33" s="126"/>
      <c r="N33" s="66">
        <f>'UTE PECÉM II'!F10</f>
        <v>1000</v>
      </c>
      <c r="O33" s="67">
        <f>'UTE PECÉM II'!F11</f>
        <v>15000</v>
      </c>
    </row>
    <row r="34" spans="2:15" x14ac:dyDescent="0.3">
      <c r="B34" s="42"/>
      <c r="C34" s="29"/>
      <c r="D34" s="136" t="s">
        <v>80</v>
      </c>
      <c r="E34" s="137"/>
      <c r="F34" s="37">
        <f>SUM(F31:F33)</f>
        <v>25</v>
      </c>
      <c r="G34" s="37">
        <f>SUM(G31:G33)</f>
        <v>7</v>
      </c>
      <c r="H34" s="38">
        <f t="shared" ref="H34" si="0">IF(OR(F34="",F34=0),"",G34/F34)</f>
        <v>0.28000000000000003</v>
      </c>
      <c r="I34" s="38">
        <f>IFERROR((IFERROR(I31*$F$31,0)+IFERROR(I32*$F$32,0)+IFERROR(I33*$F$33,0)+IFERROR(#REF!*#REF!,0))/SUM($F$31:$F$33),0)</f>
        <v>0.28000000000000003</v>
      </c>
      <c r="J34" s="38">
        <f>IFERROR((IFERROR(J31*$F$31,0)+IFERROR(J32*$F$32,0)+IFERROR(J33*$F$33,0)+IFERROR(#REF!*#REF!,0))/SUM($F$31:$F$33),0)</f>
        <v>0.28000000000000003</v>
      </c>
      <c r="K34" s="39">
        <f>SUM(K31:K33)</f>
        <v>111896</v>
      </c>
      <c r="L34" s="132">
        <f>SUM(L31:L33)</f>
        <v>127561.43999999999</v>
      </c>
      <c r="M34" s="133"/>
      <c r="N34" s="60" t="s">
        <v>108</v>
      </c>
      <c r="O34" s="61" t="s">
        <v>108</v>
      </c>
    </row>
    <row r="35" spans="2:15" x14ac:dyDescent="0.3"/>
    <row r="36" spans="2:15" x14ac:dyDescent="0.3"/>
    <row r="37" spans="2:15" x14ac:dyDescent="0.3">
      <c r="D37" s="8" t="s">
        <v>118</v>
      </c>
      <c r="M37" s="8"/>
    </row>
    <row r="38" spans="2:15" x14ac:dyDescent="0.3">
      <c r="E38" s="8" t="s">
        <v>119</v>
      </c>
      <c r="M38" s="8"/>
    </row>
    <row r="39" spans="2:15" x14ac:dyDescent="0.3">
      <c r="E39" s="8" t="s">
        <v>120</v>
      </c>
      <c r="M39" s="8"/>
    </row>
    <row r="40" spans="2:15" x14ac:dyDescent="0.3">
      <c r="E40" s="8" t="s">
        <v>140</v>
      </c>
      <c r="M40" s="8"/>
    </row>
    <row r="41" spans="2:15" x14ac:dyDescent="0.3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3">
      <c r="D42" s="8" t="s">
        <v>136</v>
      </c>
    </row>
    <row r="43" spans="2:15" x14ac:dyDescent="0.3"/>
    <row r="44" spans="2:15" hidden="1" x14ac:dyDescent="0.3"/>
    <row r="45" spans="2:15" x14ac:dyDescent="0.3"/>
  </sheetData>
  <sheetProtection algorithmName="SHA-512" hashValue="w6SdQpX6vLE6Ye35oMj7j9rvZ+ATfmGgq/jXFNC+CdGj5c3j8qRKDc9XePq9xnUII2qeVdBlrVFhPapGykN9Fg==" saltValue="R53TDJbai1CLsWtAL296wg==" spinCount="100000" sheet="1" objects="1" scenarios="1"/>
  <mergeCells count="30">
    <mergeCell ref="L34:M34"/>
    <mergeCell ref="C19:O19"/>
    <mergeCell ref="C18:O18"/>
    <mergeCell ref="L33:M33"/>
    <mergeCell ref="D33:E33"/>
    <mergeCell ref="D34:E34"/>
    <mergeCell ref="C16:O16"/>
    <mergeCell ref="L30:M30"/>
    <mergeCell ref="L31:M31"/>
    <mergeCell ref="L32:M32"/>
    <mergeCell ref="D31:E31"/>
    <mergeCell ref="D32:E32"/>
    <mergeCell ref="K29:M29"/>
    <mergeCell ref="D29:J29"/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"/>
  <sheetViews>
    <sheetView showGridLines="0" zoomScale="70" zoomScaleNormal="70" workbookViewId="0">
      <selection activeCell="J32" sqref="J32:J33"/>
    </sheetView>
  </sheetViews>
  <sheetFormatPr defaultRowHeight="14.4" outlineLevelCol="1" x14ac:dyDescent="0.3"/>
  <cols>
    <col min="1" max="1" width="1.6640625" style="8" customWidth="1"/>
    <col min="2" max="2" width="7.44140625" style="8" bestFit="1" customWidth="1"/>
    <col min="3" max="3" width="23.6640625" style="8" customWidth="1"/>
    <col min="4" max="4" width="12.6640625" style="8" hidden="1" customWidth="1" outlineLevel="1"/>
    <col min="5" max="5" width="6.6640625" style="8" hidden="1" customWidth="1" outlineLevel="1"/>
    <col min="6" max="6" width="15.88671875" style="11" bestFit="1" customWidth="1" collapsed="1"/>
    <col min="7" max="7" width="58.33203125" style="11" bestFit="1" customWidth="1"/>
    <col min="8" max="8" width="12.6640625" style="8" customWidth="1"/>
    <col min="9" max="9" width="8.44140625" style="8" customWidth="1"/>
    <col min="10" max="10" width="12" style="8" customWidth="1"/>
    <col min="11" max="11" width="58.6640625" style="8" customWidth="1"/>
    <col min="12" max="12" width="33.6640625" style="8" bestFit="1" customWidth="1"/>
    <col min="13" max="14" width="26.44140625" style="8" customWidth="1"/>
    <col min="15" max="15" width="23.88671875" style="9" customWidth="1"/>
    <col min="16" max="18" width="12" style="1" customWidth="1"/>
    <col min="19" max="19" width="16.44140625" style="1" bestFit="1" customWidth="1"/>
    <col min="20" max="20" width="12.5546875" style="8" bestFit="1" customWidth="1"/>
    <col min="21" max="21" width="12.33203125" style="8" customWidth="1"/>
    <col min="22" max="22" width="22.88671875" style="8" customWidth="1"/>
    <col min="23" max="24" width="26.44140625" style="8" customWidth="1"/>
    <col min="25" max="26" width="13.88671875" style="8" customWidth="1"/>
    <col min="27" max="29" width="9.109375" style="8" hidden="1" customWidth="1"/>
    <col min="30" max="30" width="13.88671875" style="8" customWidth="1"/>
    <col min="31" max="31" width="13.88671875" customWidth="1"/>
  </cols>
  <sheetData>
    <row r="1" spans="2:24" ht="7.5" customHeight="1" x14ac:dyDescent="0.3"/>
    <row r="2" spans="2:24" ht="15" customHeight="1" x14ac:dyDescent="0.3">
      <c r="C2" s="141" t="s">
        <v>65</v>
      </c>
      <c r="D2" s="141"/>
      <c r="E2" s="141"/>
      <c r="F2" s="141"/>
      <c r="G2" s="141"/>
      <c r="H2" s="138" t="s">
        <v>131</v>
      </c>
      <c r="I2" s="138"/>
      <c r="J2" s="138"/>
      <c r="K2" s="138"/>
      <c r="L2" s="138"/>
      <c r="M2" s="138"/>
      <c r="N2" s="138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3">
      <c r="B3" s="68"/>
      <c r="C3" s="68" t="s">
        <v>23</v>
      </c>
      <c r="D3" s="81"/>
      <c r="E3" s="91"/>
      <c r="F3" s="144" t="s">
        <v>206</v>
      </c>
      <c r="G3" s="145"/>
      <c r="H3" s="138"/>
      <c r="I3" s="138"/>
      <c r="J3" s="138"/>
      <c r="K3" s="138"/>
      <c r="L3" s="138"/>
      <c r="M3" s="138"/>
      <c r="N3" s="138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3">
      <c r="B4" s="68"/>
      <c r="C4" s="68" t="s">
        <v>20</v>
      </c>
      <c r="D4" s="82"/>
      <c r="E4" s="92"/>
      <c r="F4" s="142" t="s">
        <v>207</v>
      </c>
      <c r="G4" s="143"/>
      <c r="H4" s="138"/>
      <c r="I4" s="138"/>
      <c r="J4" s="138"/>
      <c r="K4" s="138"/>
      <c r="L4" s="138"/>
      <c r="M4" s="138"/>
      <c r="N4" s="138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3">
      <c r="B5" s="68"/>
      <c r="C5" s="68" t="s">
        <v>21</v>
      </c>
      <c r="D5" s="83"/>
      <c r="E5" s="93"/>
      <c r="F5" s="44" t="s">
        <v>59</v>
      </c>
      <c r="H5" s="138"/>
      <c r="I5" s="138"/>
      <c r="J5" s="138"/>
      <c r="K5" s="138"/>
      <c r="L5" s="138"/>
      <c r="M5" s="138"/>
      <c r="N5" s="138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3">
      <c r="B6" s="68"/>
      <c r="C6" s="68" t="s">
        <v>22</v>
      </c>
      <c r="D6" s="84"/>
      <c r="E6" s="93"/>
      <c r="F6" s="45">
        <v>44099</v>
      </c>
      <c r="H6" s="138"/>
      <c r="I6" s="138"/>
      <c r="J6" s="138"/>
      <c r="K6" s="138"/>
      <c r="L6" s="138"/>
      <c r="M6" s="138"/>
      <c r="N6" s="138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3">
      <c r="B7" s="68"/>
      <c r="C7" s="68" t="s">
        <v>28</v>
      </c>
      <c r="D7" s="83"/>
      <c r="E7" s="93"/>
      <c r="F7" s="44" t="s">
        <v>29</v>
      </c>
      <c r="H7" s="138"/>
      <c r="I7" s="138"/>
      <c r="J7" s="138"/>
      <c r="K7" s="138"/>
      <c r="L7" s="138"/>
      <c r="M7" s="138"/>
      <c r="N7" s="138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3">
      <c r="B8" s="68"/>
      <c r="C8" s="68" t="s">
        <v>90</v>
      </c>
      <c r="D8" s="85"/>
      <c r="E8" s="93"/>
      <c r="F8" s="69">
        <v>30</v>
      </c>
      <c r="H8" s="138"/>
      <c r="I8" s="138"/>
      <c r="J8" s="138"/>
      <c r="K8" s="138"/>
      <c r="L8" s="138"/>
      <c r="M8" s="138"/>
      <c r="N8" s="138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3">
      <c r="B9" s="68"/>
      <c r="C9" s="68" t="s">
        <v>116</v>
      </c>
      <c r="D9" s="85"/>
      <c r="E9" s="94"/>
      <c r="F9" s="69" t="s">
        <v>114</v>
      </c>
      <c r="G9" s="71" t="s">
        <v>122</v>
      </c>
      <c r="H9" s="138"/>
      <c r="I9" s="138"/>
      <c r="J9" s="138"/>
      <c r="K9" s="138"/>
      <c r="L9" s="138"/>
      <c r="M9" s="138"/>
      <c r="N9" s="138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3">
      <c r="B10" s="68"/>
      <c r="C10" s="68" t="s">
        <v>105</v>
      </c>
      <c r="D10" s="86"/>
      <c r="E10" s="93"/>
      <c r="F10" s="70">
        <v>1000</v>
      </c>
      <c r="H10" s="138"/>
      <c r="I10" s="138"/>
      <c r="J10" s="138"/>
      <c r="K10" s="138"/>
      <c r="L10" s="138"/>
      <c r="M10" s="138"/>
      <c r="N10" s="138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3">
      <c r="B11" s="68"/>
      <c r="C11" s="68" t="s">
        <v>106</v>
      </c>
      <c r="D11" s="86"/>
      <c r="E11" s="93"/>
      <c r="F11" s="70">
        <v>15000</v>
      </c>
      <c r="H11" s="138"/>
      <c r="I11" s="138"/>
      <c r="J11" s="138"/>
      <c r="K11" s="138"/>
      <c r="L11" s="138"/>
      <c r="M11" s="138"/>
      <c r="N11" s="138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3">
      <c r="B12" s="68"/>
      <c r="C12" s="10"/>
      <c r="D12" s="87"/>
      <c r="E12" s="87"/>
      <c r="F12" s="31"/>
      <c r="H12" s="138"/>
      <c r="I12" s="138"/>
      <c r="J12" s="138"/>
      <c r="K12" s="138"/>
      <c r="L12" s="138"/>
      <c r="M12" s="138"/>
      <c r="N12" s="138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3">
      <c r="B13" s="10"/>
      <c r="C13" s="68" t="s">
        <v>10</v>
      </c>
      <c r="D13" s="88"/>
      <c r="E13" s="88"/>
      <c r="F13" s="26">
        <f>COUNTA($G$23:$G$40)</f>
        <v>11</v>
      </c>
      <c r="H13" s="138"/>
      <c r="I13" s="138"/>
      <c r="J13" s="138"/>
      <c r="K13" s="138"/>
      <c r="L13" s="138"/>
      <c r="M13" s="138"/>
      <c r="N13" s="138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3">
      <c r="B14" s="10"/>
      <c r="C14" s="68" t="s">
        <v>11</v>
      </c>
      <c r="D14" s="88"/>
      <c r="E14" s="89"/>
      <c r="F14" s="26">
        <f>SUM($AA:$AA)</f>
        <v>3</v>
      </c>
      <c r="G14" s="80">
        <f>IFERROR(IF(OR(F14=0,F14=""),"",F14/$F$13),"")</f>
        <v>0.27272727272727271</v>
      </c>
      <c r="H14" s="138"/>
      <c r="I14" s="138"/>
      <c r="J14" s="138"/>
      <c r="K14" s="138"/>
      <c r="L14" s="138"/>
      <c r="M14" s="138"/>
      <c r="N14" s="138"/>
      <c r="O14" s="31"/>
      <c r="P14" s="31"/>
      <c r="Q14" s="31"/>
      <c r="R14" s="31"/>
      <c r="S14" s="31"/>
      <c r="V14" s="31"/>
      <c r="W14" s="31"/>
      <c r="X14" s="31"/>
    </row>
    <row r="15" spans="2:24" x14ac:dyDescent="0.3">
      <c r="B15" s="10"/>
      <c r="C15" s="68" t="s">
        <v>127</v>
      </c>
      <c r="D15" s="88"/>
      <c r="E15" s="89"/>
      <c r="F15" s="26">
        <f>SUM($AB:$AB)</f>
        <v>3</v>
      </c>
      <c r="G15" s="80">
        <f>IFERROR(IF(OR(F15=0,F15=""),"",F15/$F$13),"")</f>
        <v>0.27272727272727271</v>
      </c>
      <c r="H15" s="138"/>
      <c r="I15" s="138"/>
      <c r="J15" s="138"/>
      <c r="K15" s="138"/>
      <c r="L15" s="138"/>
      <c r="M15" s="138"/>
      <c r="N15" s="138"/>
      <c r="O15" s="31"/>
      <c r="P15" s="31"/>
      <c r="Q15" s="31"/>
      <c r="R15" s="31"/>
      <c r="S15" s="31"/>
      <c r="V15" s="31"/>
      <c r="W15" s="31"/>
      <c r="X15" s="31"/>
    </row>
    <row r="16" spans="2:24" x14ac:dyDescent="0.3">
      <c r="B16" s="10"/>
      <c r="C16" s="68" t="s">
        <v>128</v>
      </c>
      <c r="D16" s="88"/>
      <c r="E16" s="89"/>
      <c r="F16" s="26">
        <f>SUM($AC:$AC)</f>
        <v>3</v>
      </c>
      <c r="G16" s="80">
        <f>IFERROR(IF(OR(F16=0,F16=""),"",F16/$F$13),"")</f>
        <v>0.27272727272727271</v>
      </c>
      <c r="H16" s="138"/>
      <c r="I16" s="138"/>
      <c r="J16" s="138"/>
      <c r="K16" s="138"/>
      <c r="L16" s="138"/>
      <c r="M16" s="138"/>
      <c r="N16" s="138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3">
      <c r="C17" s="68" t="s">
        <v>63</v>
      </c>
      <c r="D17" s="90"/>
      <c r="E17" s="88"/>
      <c r="F17" s="32">
        <f>SUM($Y$23:$Y$1048576)</f>
        <v>13516</v>
      </c>
      <c r="G17" s="11" t="str">
        <f>IF($F$7="Selecione","",$F$7)</f>
        <v>BRL</v>
      </c>
      <c r="H17" s="138"/>
      <c r="I17" s="138"/>
      <c r="J17" s="138"/>
      <c r="K17" s="138"/>
      <c r="L17" s="138"/>
      <c r="M17" s="138"/>
      <c r="N17" s="138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3">
      <c r="C18" s="68" t="s">
        <v>64</v>
      </c>
      <c r="D18" s="90"/>
      <c r="E18" s="88"/>
      <c r="F18" s="32">
        <f>SUM($Z$23:$Z$1048576)</f>
        <v>15408.239999999998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3">
      <c r="B19" s="68"/>
      <c r="C19" s="68"/>
      <c r="D19" s="24"/>
      <c r="O19" s="8"/>
      <c r="P19" s="8"/>
      <c r="Q19" s="8"/>
      <c r="R19" s="8"/>
      <c r="S19" s="8"/>
    </row>
    <row r="20" spans="2:31" ht="15.6" x14ac:dyDescent="0.3">
      <c r="B20" s="139" t="s">
        <v>24</v>
      </c>
      <c r="C20" s="139"/>
      <c r="D20" s="139"/>
      <c r="E20" s="139"/>
      <c r="F20" s="139"/>
      <c r="G20" s="139"/>
      <c r="H20" s="139"/>
      <c r="I20" s="140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3">
      <c r="B21" s="3">
        <f>SUBTOTAL(102,B23:B40)</f>
        <v>11</v>
      </c>
      <c r="C21" s="3">
        <f t="shared" ref="C21:J21" si="0">SUBTOTAL(103,C23:C40)</f>
        <v>11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11</v>
      </c>
      <c r="H21" s="3">
        <f t="shared" si="0"/>
        <v>11</v>
      </c>
      <c r="I21" s="5">
        <f t="shared" si="0"/>
        <v>11</v>
      </c>
      <c r="J21" s="6">
        <f t="shared" si="0"/>
        <v>3</v>
      </c>
      <c r="K21" s="28"/>
      <c r="L21" s="3">
        <f t="shared" ref="L21:X21" si="1">SUBTOTAL(103,L23:L40)</f>
        <v>0</v>
      </c>
      <c r="M21" s="4">
        <f t="shared" si="1"/>
        <v>3</v>
      </c>
      <c r="N21" s="5">
        <f t="shared" si="1"/>
        <v>3</v>
      </c>
      <c r="O21" s="3">
        <f t="shared" si="1"/>
        <v>3</v>
      </c>
      <c r="P21" s="3">
        <f t="shared" si="1"/>
        <v>3</v>
      </c>
      <c r="Q21" s="3">
        <f t="shared" si="1"/>
        <v>3</v>
      </c>
      <c r="R21" s="3">
        <f t="shared" si="1"/>
        <v>3</v>
      </c>
      <c r="S21" s="5">
        <f t="shared" si="1"/>
        <v>3</v>
      </c>
      <c r="T21" s="3">
        <f t="shared" si="1"/>
        <v>3</v>
      </c>
      <c r="U21" s="5">
        <f t="shared" si="1"/>
        <v>3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SUBTOTAL(102,Y23:Y40)</f>
        <v>3</v>
      </c>
      <c r="Z21" s="7">
        <f>SUBTOTAL(102,Z23:Z40)</f>
        <v>3</v>
      </c>
      <c r="AA21" s="95" t="s">
        <v>134</v>
      </c>
      <c r="AB21" s="96"/>
      <c r="AC21" s="96"/>
      <c r="AD21" s="3">
        <f>SUBTOTAL(102,AD23:AD40)</f>
        <v>0</v>
      </c>
      <c r="AE21" s="7">
        <f>SUBTOTAL(102,AE23:AE40)</f>
        <v>0</v>
      </c>
    </row>
    <row r="22" spans="2:31" ht="55.2" x14ac:dyDescent="0.3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7.6" x14ac:dyDescent="0.3">
      <c r="B23" s="18">
        <f>IF(G23="","",1)</f>
        <v>1</v>
      </c>
      <c r="C23" s="25">
        <v>5200000002896</v>
      </c>
      <c r="D23" s="19"/>
      <c r="E23" s="19"/>
      <c r="F23" s="2"/>
      <c r="G23" s="98" t="s">
        <v>153</v>
      </c>
      <c r="H23" s="21">
        <v>7</v>
      </c>
      <c r="I23" s="21" t="s">
        <v>147</v>
      </c>
      <c r="J23" s="46"/>
      <c r="K23" s="46" t="s">
        <v>81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40" si="2">IF(M23&lt;&gt;"",$H23*M23,"")</f>
        <v/>
      </c>
      <c r="Z23" s="23" t="str">
        <f t="shared" ref="Z23:Z40" si="3">IF(N23&lt;&gt;"",$H23*N23,"")</f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69" x14ac:dyDescent="0.3">
      <c r="B24" s="18">
        <f t="shared" ref="B24:B40" si="4">IF(G24="","",B23+1)</f>
        <v>2</v>
      </c>
      <c r="C24" s="25">
        <v>5200000010806</v>
      </c>
      <c r="D24" s="19"/>
      <c r="E24" s="19"/>
      <c r="F24" s="20"/>
      <c r="G24" s="98" t="s">
        <v>169</v>
      </c>
      <c r="H24" s="21">
        <v>4</v>
      </c>
      <c r="I24" s="21" t="s">
        <v>147</v>
      </c>
      <c r="J24" s="46" t="s">
        <v>204</v>
      </c>
      <c r="K24" s="46" t="s">
        <v>104</v>
      </c>
      <c r="L24" s="47"/>
      <c r="M24" s="48">
        <v>1289</v>
      </c>
      <c r="N24" s="48">
        <f>M24*1.14</f>
        <v>1469.4599999999998</v>
      </c>
      <c r="O24" s="49">
        <v>9.2499999999999999E-2</v>
      </c>
      <c r="P24" s="50">
        <v>0</v>
      </c>
      <c r="Q24" s="50">
        <v>0.04</v>
      </c>
      <c r="R24" s="50">
        <v>0</v>
      </c>
      <c r="S24" s="50">
        <v>0</v>
      </c>
      <c r="T24" s="46">
        <v>200</v>
      </c>
      <c r="U24" s="46">
        <v>205</v>
      </c>
      <c r="V24" s="51"/>
      <c r="W24" s="62"/>
      <c r="X24" s="62"/>
      <c r="Y24" s="23">
        <f t="shared" si="2"/>
        <v>5156</v>
      </c>
      <c r="Z24" s="23">
        <f t="shared" si="3"/>
        <v>5877.8399999999992</v>
      </c>
      <c r="AA24" s="19">
        <f t="shared" ref="AA24:AA40" si="5">IF(OR(M24&lt;&gt;"",N24&lt;&gt;""),1,0)</f>
        <v>1</v>
      </c>
      <c r="AB24" s="19">
        <f t="shared" ref="AB24:AB40" si="6">IF(M24&lt;&gt;0,1,0)</f>
        <v>1</v>
      </c>
      <c r="AC24" s="19">
        <f t="shared" ref="AC24:AC40" si="7">IF(N24&lt;&gt;0,1,0)</f>
        <v>1</v>
      </c>
      <c r="AD24" s="23" t="str">
        <f t="shared" ref="AD24:AD40" si="8">IF(W24&lt;&gt;"",$H24*W24,"")</f>
        <v/>
      </c>
      <c r="AE24" s="23" t="str">
        <f t="shared" ref="AE24:AE40" si="9">IF(X24&lt;&gt;"",$H24*X24,"")</f>
        <v/>
      </c>
    </row>
    <row r="25" spans="2:31" ht="55.2" x14ac:dyDescent="0.3">
      <c r="B25" s="18">
        <f t="shared" si="4"/>
        <v>3</v>
      </c>
      <c r="C25" s="25">
        <v>5200000013303</v>
      </c>
      <c r="D25" s="19"/>
      <c r="E25" s="19"/>
      <c r="F25" s="2"/>
      <c r="G25" s="98" t="s">
        <v>171</v>
      </c>
      <c r="H25" s="21">
        <v>5</v>
      </c>
      <c r="I25" s="21" t="s">
        <v>147</v>
      </c>
      <c r="J25" s="46" t="s">
        <v>204</v>
      </c>
      <c r="K25" s="46" t="s">
        <v>104</v>
      </c>
      <c r="L25" s="47"/>
      <c r="M25" s="48">
        <v>616</v>
      </c>
      <c r="N25" s="48">
        <f>M25*1.14</f>
        <v>702.2399999999999</v>
      </c>
      <c r="O25" s="49">
        <v>9.2499999999999999E-2</v>
      </c>
      <c r="P25" s="50">
        <v>0</v>
      </c>
      <c r="Q25" s="50">
        <v>0.04</v>
      </c>
      <c r="R25" s="50">
        <v>0</v>
      </c>
      <c r="S25" s="50">
        <v>0</v>
      </c>
      <c r="T25" s="46">
        <v>200</v>
      </c>
      <c r="U25" s="46">
        <v>205</v>
      </c>
      <c r="V25" s="51"/>
      <c r="W25" s="62"/>
      <c r="X25" s="62"/>
      <c r="Y25" s="23">
        <f t="shared" si="2"/>
        <v>3080</v>
      </c>
      <c r="Z25" s="23">
        <f t="shared" si="3"/>
        <v>3511.1999999999994</v>
      </c>
      <c r="AA25" s="19">
        <f t="shared" si="5"/>
        <v>1</v>
      </c>
      <c r="AB25" s="19">
        <f t="shared" si="6"/>
        <v>1</v>
      </c>
      <c r="AC25" s="19">
        <f t="shared" si="7"/>
        <v>1</v>
      </c>
      <c r="AD25" s="23" t="str">
        <f t="shared" si="8"/>
        <v/>
      </c>
      <c r="AE25" s="23" t="str">
        <f t="shared" si="9"/>
        <v/>
      </c>
    </row>
    <row r="26" spans="2:31" ht="27.6" x14ac:dyDescent="0.3">
      <c r="B26" s="18">
        <f t="shared" si="4"/>
        <v>4</v>
      </c>
      <c r="C26" s="25">
        <v>5200000015332</v>
      </c>
      <c r="D26" s="19"/>
      <c r="E26" s="19"/>
      <c r="F26" s="20"/>
      <c r="G26" s="98" t="s">
        <v>173</v>
      </c>
      <c r="H26" s="21">
        <v>3</v>
      </c>
      <c r="I26" s="21" t="s">
        <v>147</v>
      </c>
      <c r="J26" s="46"/>
      <c r="K26" s="46" t="s">
        <v>81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5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9"/>
        <v/>
      </c>
    </row>
    <row r="27" spans="2:31" ht="27.6" x14ac:dyDescent="0.3">
      <c r="B27" s="18">
        <f t="shared" si="4"/>
        <v>5</v>
      </c>
      <c r="C27" s="25">
        <v>5200000015650</v>
      </c>
      <c r="D27" s="19"/>
      <c r="E27" s="19"/>
      <c r="F27" s="2"/>
      <c r="G27" s="98" t="s">
        <v>175</v>
      </c>
      <c r="H27" s="21">
        <v>3</v>
      </c>
      <c r="I27" s="21" t="s">
        <v>147</v>
      </c>
      <c r="J27" s="46"/>
      <c r="K27" s="46" t="s">
        <v>81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5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9"/>
        <v/>
      </c>
    </row>
    <row r="28" spans="2:31" ht="41.4" x14ac:dyDescent="0.3">
      <c r="B28" s="18">
        <f t="shared" si="4"/>
        <v>6</v>
      </c>
      <c r="C28" s="25">
        <v>5200000016656</v>
      </c>
      <c r="D28" s="19"/>
      <c r="E28" s="19"/>
      <c r="F28" s="20"/>
      <c r="G28" s="98" t="s">
        <v>181</v>
      </c>
      <c r="H28" s="21">
        <v>2</v>
      </c>
      <c r="I28" s="21" t="s">
        <v>147</v>
      </c>
      <c r="J28" s="46"/>
      <c r="K28" s="46" t="s">
        <v>81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5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x14ac:dyDescent="0.3">
      <c r="B29" s="18">
        <f t="shared" si="4"/>
        <v>7</v>
      </c>
      <c r="C29" s="25">
        <v>5200000016689</v>
      </c>
      <c r="D29" s="19"/>
      <c r="E29" s="19"/>
      <c r="F29" s="2"/>
      <c r="G29" s="98" t="s">
        <v>183</v>
      </c>
      <c r="H29" s="21">
        <v>1</v>
      </c>
      <c r="I29" s="21" t="s">
        <v>147</v>
      </c>
      <c r="J29" s="46"/>
      <c r="K29" s="46" t="s">
        <v>81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5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ht="41.4" x14ac:dyDescent="0.3">
      <c r="B30" s="18">
        <f t="shared" si="4"/>
        <v>8</v>
      </c>
      <c r="C30" s="25">
        <v>5200000018205</v>
      </c>
      <c r="D30" s="19"/>
      <c r="E30" s="19"/>
      <c r="F30" s="20"/>
      <c r="G30" s="98" t="s">
        <v>187</v>
      </c>
      <c r="H30" s="21">
        <v>8</v>
      </c>
      <c r="I30" s="21" t="s">
        <v>147</v>
      </c>
      <c r="J30" s="46"/>
      <c r="K30" s="46" t="s">
        <v>81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5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27.6" x14ac:dyDescent="0.3">
      <c r="B31" s="18">
        <f t="shared" si="4"/>
        <v>9</v>
      </c>
      <c r="C31" s="25">
        <v>5200000018711</v>
      </c>
      <c r="D31" s="19"/>
      <c r="E31" s="19"/>
      <c r="F31" s="2"/>
      <c r="G31" s="98" t="s">
        <v>189</v>
      </c>
      <c r="H31" s="21">
        <v>5</v>
      </c>
      <c r="I31" s="21" t="s">
        <v>147</v>
      </c>
      <c r="J31" s="46" t="s">
        <v>204</v>
      </c>
      <c r="K31" s="46" t="s">
        <v>104</v>
      </c>
      <c r="L31" s="47"/>
      <c r="M31" s="48">
        <v>1056</v>
      </c>
      <c r="N31" s="48">
        <f>M31*1.14</f>
        <v>1203.8399999999999</v>
      </c>
      <c r="O31" s="49">
        <v>9.2499999999999999E-2</v>
      </c>
      <c r="P31" s="50">
        <v>0</v>
      </c>
      <c r="Q31" s="50">
        <v>0.04</v>
      </c>
      <c r="R31" s="50">
        <v>0</v>
      </c>
      <c r="S31" s="50">
        <v>0</v>
      </c>
      <c r="T31" s="46">
        <v>200</v>
      </c>
      <c r="U31" s="46">
        <v>205</v>
      </c>
      <c r="V31" s="51"/>
      <c r="W31" s="62"/>
      <c r="X31" s="62"/>
      <c r="Y31" s="23">
        <f t="shared" si="2"/>
        <v>5280</v>
      </c>
      <c r="Z31" s="23">
        <f t="shared" si="3"/>
        <v>6019.2</v>
      </c>
      <c r="AA31" s="19">
        <f t="shared" si="5"/>
        <v>1</v>
      </c>
      <c r="AB31" s="19">
        <f t="shared" si="6"/>
        <v>1</v>
      </c>
      <c r="AC31" s="19">
        <f t="shared" si="7"/>
        <v>1</v>
      </c>
      <c r="AD31" s="23" t="str">
        <f t="shared" si="8"/>
        <v/>
      </c>
      <c r="AE31" s="23" t="str">
        <f t="shared" si="9"/>
        <v/>
      </c>
    </row>
    <row r="32" spans="2:31" ht="27.6" x14ac:dyDescent="0.3">
      <c r="B32" s="18">
        <f t="shared" si="4"/>
        <v>10</v>
      </c>
      <c r="C32" s="25">
        <v>5300000006907</v>
      </c>
      <c r="D32" s="19"/>
      <c r="E32" s="19"/>
      <c r="F32" s="20"/>
      <c r="G32" s="98" t="s">
        <v>191</v>
      </c>
      <c r="H32" s="21">
        <v>2</v>
      </c>
      <c r="I32" s="21" t="s">
        <v>147</v>
      </c>
      <c r="J32" s="46"/>
      <c r="K32" s="46" t="s">
        <v>81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5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9"/>
        <v/>
      </c>
    </row>
    <row r="33" spans="2:31" ht="69" x14ac:dyDescent="0.3">
      <c r="B33" s="18">
        <f t="shared" si="4"/>
        <v>11</v>
      </c>
      <c r="C33" s="25">
        <v>5700000000374</v>
      </c>
      <c r="D33" s="19"/>
      <c r="E33" s="19"/>
      <c r="F33" s="2"/>
      <c r="G33" s="98" t="s">
        <v>193</v>
      </c>
      <c r="H33" s="21">
        <v>12</v>
      </c>
      <c r="I33" s="21" t="s">
        <v>147</v>
      </c>
      <c r="J33" s="46"/>
      <c r="K33" s="46" t="s">
        <v>81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5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x14ac:dyDescent="0.3">
      <c r="B34" s="18" t="str">
        <f t="shared" si="4"/>
        <v/>
      </c>
      <c r="C34" s="25"/>
      <c r="D34" s="19"/>
      <c r="E34" s="19"/>
      <c r="F34" s="20"/>
      <c r="G34" s="20"/>
      <c r="H34" s="21"/>
      <c r="I34" s="21"/>
      <c r="J34" s="46"/>
      <c r="K34" s="46" t="s">
        <v>104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5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x14ac:dyDescent="0.3">
      <c r="B35" s="18" t="str">
        <f t="shared" si="4"/>
        <v/>
      </c>
      <c r="C35" s="25"/>
      <c r="D35" s="19"/>
      <c r="E35" s="19"/>
      <c r="F35" s="2"/>
      <c r="G35" s="20"/>
      <c r="H35" s="21"/>
      <c r="I35" s="21"/>
      <c r="J35" s="46"/>
      <c r="K35" s="46" t="s">
        <v>104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5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x14ac:dyDescent="0.3">
      <c r="B36" s="18" t="str">
        <f t="shared" si="4"/>
        <v/>
      </c>
      <c r="C36" s="19"/>
      <c r="D36" s="19"/>
      <c r="E36" s="19"/>
      <c r="F36" s="20"/>
      <c r="G36" s="20"/>
      <c r="H36" s="21"/>
      <c r="I36" s="21"/>
      <c r="J36" s="46"/>
      <c r="K36" s="46" t="s">
        <v>104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5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x14ac:dyDescent="0.3">
      <c r="B37" s="18" t="str">
        <f t="shared" si="4"/>
        <v/>
      </c>
      <c r="C37" s="19"/>
      <c r="D37" s="19"/>
      <c r="E37" s="19"/>
      <c r="F37" s="2"/>
      <c r="G37" s="20"/>
      <c r="H37" s="21"/>
      <c r="I37" s="21"/>
      <c r="J37" s="46"/>
      <c r="K37" s="46" t="s">
        <v>104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5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x14ac:dyDescent="0.3">
      <c r="B38" s="18" t="str">
        <f t="shared" si="4"/>
        <v/>
      </c>
      <c r="C38" s="19"/>
      <c r="D38" s="19"/>
      <c r="E38" s="19"/>
      <c r="F38" s="20"/>
      <c r="G38" s="20"/>
      <c r="H38" s="21"/>
      <c r="I38" s="21"/>
      <c r="J38" s="46"/>
      <c r="K38" s="46" t="s">
        <v>104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5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9"/>
        <v/>
      </c>
    </row>
    <row r="39" spans="2:31" x14ac:dyDescent="0.3">
      <c r="B39" s="18" t="str">
        <f>IF(G39="","",B38+1)</f>
        <v/>
      </c>
      <c r="C39" s="19"/>
      <c r="D39" s="19"/>
      <c r="E39" s="19"/>
      <c r="F39" s="2"/>
      <c r="G39" s="20"/>
      <c r="H39" s="21"/>
      <c r="I39" s="21"/>
      <c r="J39" s="46"/>
      <c r="K39" s="46" t="s">
        <v>104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5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9"/>
        <v/>
      </c>
    </row>
    <row r="40" spans="2:31" x14ac:dyDescent="0.3">
      <c r="B40" s="18" t="str">
        <f t="shared" si="4"/>
        <v/>
      </c>
      <c r="C40" s="19"/>
      <c r="D40" s="19"/>
      <c r="E40" s="19"/>
      <c r="F40" s="20"/>
      <c r="G40" s="20"/>
      <c r="H40" s="21"/>
      <c r="I40" s="21"/>
      <c r="J40" s="46"/>
      <c r="K40" s="46" t="s">
        <v>104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5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9"/>
        <v/>
      </c>
    </row>
  </sheetData>
  <sheetProtection algorithmName="SHA-512" hashValue="a2NGTGKrfoeSIIX7IpdDOaDb+YhsRdlwVZ8gVgAO5goE9M9VGXyyGF05DxSb9dPX6r892aANr7xIhuR17fJB5w==" saltValue="wLGWHT96tASKmTh4f4UM7w==" spinCount="100000" sheet="1" objects="1" scenarios="1"/>
  <autoFilter ref="B22:AA40"/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Validação!$A$2:$A$7</xm:f>
          </x14:formula1>
          <xm:sqref>F7</xm:sqref>
        </x14:dataValidation>
        <x14:dataValidation type="list" allowBlank="1" showInputMessage="1" showErrorMessage="1">
          <x14:formula1>
            <xm:f>Validação!$B$2:$B$29</xm:f>
          </x14:formula1>
          <xm:sqref>F5</xm:sqref>
        </x14:dataValidation>
        <x14:dataValidation type="list" allowBlank="1" showInputMessage="1" showErrorMessage="1">
          <x14:formula1>
            <xm:f>Validação!$C$2:$C$7</xm:f>
          </x14:formula1>
          <xm:sqref>K23:K40</xm:sqref>
        </x14:dataValidation>
        <x14:dataValidation type="list" allowBlank="1" showInputMessage="1" showErrorMessage="1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showGridLines="0" zoomScale="70" zoomScaleNormal="70" workbookViewId="0">
      <selection activeCell="N35" sqref="N35"/>
    </sheetView>
  </sheetViews>
  <sheetFormatPr defaultRowHeight="14.4" outlineLevelCol="1" x14ac:dyDescent="0.3"/>
  <cols>
    <col min="1" max="1" width="1.6640625" style="8" customWidth="1"/>
    <col min="2" max="2" width="7.44140625" style="8" bestFit="1" customWidth="1"/>
    <col min="3" max="3" width="23.6640625" style="8" customWidth="1"/>
    <col min="4" max="4" width="12.6640625" style="8" hidden="1" customWidth="1" outlineLevel="1"/>
    <col min="5" max="5" width="6.6640625" style="8" hidden="1" customWidth="1" outlineLevel="1"/>
    <col min="6" max="6" width="15.88671875" style="11" bestFit="1" customWidth="1" collapsed="1"/>
    <col min="7" max="7" width="58.33203125" style="11" bestFit="1" customWidth="1"/>
    <col min="8" max="8" width="12.6640625" style="8" customWidth="1"/>
    <col min="9" max="9" width="8.44140625" style="8" customWidth="1"/>
    <col min="10" max="10" width="12" style="8" customWidth="1"/>
    <col min="11" max="11" width="58.6640625" style="8" customWidth="1"/>
    <col min="12" max="12" width="33.6640625" style="8" bestFit="1" customWidth="1"/>
    <col min="13" max="14" width="26.44140625" style="8" customWidth="1"/>
    <col min="15" max="15" width="23.88671875" style="9" customWidth="1"/>
    <col min="16" max="18" width="12" style="1" customWidth="1"/>
    <col min="19" max="19" width="16.44140625" style="1" bestFit="1" customWidth="1"/>
    <col min="20" max="20" width="12.5546875" style="8" bestFit="1" customWidth="1"/>
    <col min="21" max="21" width="12.33203125" style="8" customWidth="1"/>
    <col min="22" max="22" width="22.88671875" style="8" customWidth="1"/>
    <col min="23" max="24" width="26.44140625" style="8" customWidth="1"/>
    <col min="25" max="26" width="13.88671875" style="8" customWidth="1"/>
    <col min="27" max="29" width="9.109375" style="8" hidden="1" customWidth="1"/>
    <col min="30" max="30" width="13.88671875" style="8" customWidth="1"/>
    <col min="31" max="31" width="13.88671875" customWidth="1"/>
  </cols>
  <sheetData>
    <row r="1" spans="2:24" ht="7.5" customHeight="1" x14ac:dyDescent="0.3"/>
    <row r="2" spans="2:24" ht="15" customHeight="1" x14ac:dyDescent="0.3">
      <c r="C2" s="141" t="s">
        <v>65</v>
      </c>
      <c r="D2" s="141"/>
      <c r="E2" s="141"/>
      <c r="F2" s="141"/>
      <c r="G2" s="141"/>
      <c r="H2" s="146" t="s">
        <v>132</v>
      </c>
      <c r="I2" s="138"/>
      <c r="J2" s="138"/>
      <c r="K2" s="138"/>
      <c r="L2" s="138"/>
      <c r="M2" s="138"/>
      <c r="N2" s="138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3">
      <c r="B3" s="68"/>
      <c r="C3" s="68" t="s">
        <v>23</v>
      </c>
      <c r="D3" s="81"/>
      <c r="E3" s="91"/>
      <c r="F3" s="144" t="s">
        <v>206</v>
      </c>
      <c r="G3" s="145"/>
      <c r="H3" s="138"/>
      <c r="I3" s="138"/>
      <c r="J3" s="138"/>
      <c r="K3" s="138"/>
      <c r="L3" s="138"/>
      <c r="M3" s="138"/>
      <c r="N3" s="138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3">
      <c r="B4" s="68"/>
      <c r="C4" s="68" t="s">
        <v>20</v>
      </c>
      <c r="D4" s="82"/>
      <c r="E4" s="92"/>
      <c r="F4" s="142" t="s">
        <v>207</v>
      </c>
      <c r="G4" s="143"/>
      <c r="H4" s="138"/>
      <c r="I4" s="138"/>
      <c r="J4" s="138"/>
      <c r="K4" s="138"/>
      <c r="L4" s="138"/>
      <c r="M4" s="138"/>
      <c r="N4" s="138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3">
      <c r="B5" s="68"/>
      <c r="C5" s="68" t="s">
        <v>21</v>
      </c>
      <c r="D5" s="83"/>
      <c r="E5" s="93"/>
      <c r="F5" s="44" t="s">
        <v>59</v>
      </c>
      <c r="H5" s="138"/>
      <c r="I5" s="138"/>
      <c r="J5" s="138"/>
      <c r="K5" s="138"/>
      <c r="L5" s="138"/>
      <c r="M5" s="138"/>
      <c r="N5" s="138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3">
      <c r="B6" s="68"/>
      <c r="C6" s="68" t="s">
        <v>22</v>
      </c>
      <c r="D6" s="84"/>
      <c r="E6" s="93"/>
      <c r="F6" s="45">
        <v>44099</v>
      </c>
      <c r="H6" s="138"/>
      <c r="I6" s="138"/>
      <c r="J6" s="138"/>
      <c r="K6" s="138"/>
      <c r="L6" s="138"/>
      <c r="M6" s="138"/>
      <c r="N6" s="138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3">
      <c r="B7" s="68"/>
      <c r="C7" s="68" t="s">
        <v>28</v>
      </c>
      <c r="D7" s="83"/>
      <c r="E7" s="93"/>
      <c r="F7" s="44" t="s">
        <v>29</v>
      </c>
      <c r="H7" s="138"/>
      <c r="I7" s="138"/>
      <c r="J7" s="138"/>
      <c r="K7" s="138"/>
      <c r="L7" s="138"/>
      <c r="M7" s="138"/>
      <c r="N7" s="138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3">
      <c r="B8" s="68"/>
      <c r="C8" s="68" t="s">
        <v>90</v>
      </c>
      <c r="D8" s="85"/>
      <c r="E8" s="93"/>
      <c r="F8" s="69">
        <v>30</v>
      </c>
      <c r="H8" s="138"/>
      <c r="I8" s="138"/>
      <c r="J8" s="138"/>
      <c r="K8" s="138"/>
      <c r="L8" s="138"/>
      <c r="M8" s="138"/>
      <c r="N8" s="138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3">
      <c r="B9" s="68"/>
      <c r="C9" s="68" t="s">
        <v>116</v>
      </c>
      <c r="D9" s="85"/>
      <c r="E9" s="94"/>
      <c r="F9" s="69" t="s">
        <v>114</v>
      </c>
      <c r="G9" s="71" t="s">
        <v>122</v>
      </c>
      <c r="H9" s="138"/>
      <c r="I9" s="138"/>
      <c r="J9" s="138"/>
      <c r="K9" s="138"/>
      <c r="L9" s="138"/>
      <c r="M9" s="138"/>
      <c r="N9" s="138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3">
      <c r="B10" s="68"/>
      <c r="C10" s="68" t="s">
        <v>105</v>
      </c>
      <c r="D10" s="86"/>
      <c r="E10" s="93"/>
      <c r="F10" s="70">
        <v>1000</v>
      </c>
      <c r="H10" s="138"/>
      <c r="I10" s="138"/>
      <c r="J10" s="138"/>
      <c r="K10" s="138"/>
      <c r="L10" s="138"/>
      <c r="M10" s="138"/>
      <c r="N10" s="138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3">
      <c r="B11" s="68"/>
      <c r="C11" s="68" t="s">
        <v>106</v>
      </c>
      <c r="D11" s="86"/>
      <c r="E11" s="93"/>
      <c r="F11" s="70">
        <v>15000</v>
      </c>
      <c r="H11" s="138"/>
      <c r="I11" s="138"/>
      <c r="J11" s="138"/>
      <c r="K11" s="138"/>
      <c r="L11" s="138"/>
      <c r="M11" s="138"/>
      <c r="N11" s="138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3">
      <c r="B12" s="68"/>
      <c r="C12" s="10"/>
      <c r="D12" s="87"/>
      <c r="E12" s="87"/>
      <c r="F12" s="31"/>
      <c r="H12" s="138"/>
      <c r="I12" s="138"/>
      <c r="J12" s="138"/>
      <c r="K12" s="138"/>
      <c r="L12" s="138"/>
      <c r="M12" s="138"/>
      <c r="N12" s="138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3">
      <c r="B13" s="10"/>
      <c r="C13" s="68" t="s">
        <v>10</v>
      </c>
      <c r="D13" s="88"/>
      <c r="E13" s="88"/>
      <c r="F13" s="26">
        <f>COUNTA($G$23:$G$39)</f>
        <v>11</v>
      </c>
      <c r="H13" s="138"/>
      <c r="I13" s="138"/>
      <c r="J13" s="138"/>
      <c r="K13" s="138"/>
      <c r="L13" s="138"/>
      <c r="M13" s="138"/>
      <c r="N13" s="138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3">
      <c r="B14" s="10"/>
      <c r="C14" s="68" t="s">
        <v>11</v>
      </c>
      <c r="D14" s="88"/>
      <c r="E14" s="89"/>
      <c r="F14" s="26">
        <f>SUM($AA:$AA)</f>
        <v>3</v>
      </c>
      <c r="G14" s="80">
        <f>IFERROR(IF(OR(F14=0,F14=""),"",F14/$F$13),"")</f>
        <v>0.27272727272727271</v>
      </c>
      <c r="H14" s="138"/>
      <c r="I14" s="138"/>
      <c r="J14" s="138"/>
      <c r="K14" s="138"/>
      <c r="L14" s="138"/>
      <c r="M14" s="138"/>
      <c r="N14" s="138"/>
      <c r="O14" s="31"/>
      <c r="P14" s="31"/>
      <c r="Q14" s="31"/>
      <c r="R14" s="31"/>
      <c r="S14" s="31"/>
      <c r="V14" s="31"/>
      <c r="W14" s="31"/>
      <c r="X14" s="31"/>
    </row>
    <row r="15" spans="2:24" x14ac:dyDescent="0.3">
      <c r="B15" s="10"/>
      <c r="C15" s="68" t="s">
        <v>127</v>
      </c>
      <c r="D15" s="88"/>
      <c r="E15" s="89"/>
      <c r="F15" s="26">
        <f>SUM($AB:$AB)</f>
        <v>3</v>
      </c>
      <c r="G15" s="80">
        <f>IFERROR(IF(OR(F15=0,F15=""),"",F15/$F$13),"")</f>
        <v>0.27272727272727271</v>
      </c>
      <c r="H15" s="138"/>
      <c r="I15" s="138"/>
      <c r="J15" s="138"/>
      <c r="K15" s="138"/>
      <c r="L15" s="138"/>
      <c r="M15" s="138"/>
      <c r="N15" s="138"/>
      <c r="O15" s="31"/>
      <c r="P15" s="31"/>
      <c r="Q15" s="31"/>
      <c r="R15" s="31"/>
      <c r="S15" s="31"/>
      <c r="V15" s="31"/>
      <c r="W15" s="31"/>
      <c r="X15" s="31"/>
    </row>
    <row r="16" spans="2:24" x14ac:dyDescent="0.3">
      <c r="B16" s="10"/>
      <c r="C16" s="68" t="s">
        <v>128</v>
      </c>
      <c r="D16" s="88"/>
      <c r="E16" s="89"/>
      <c r="F16" s="26">
        <f>SUM($AC:$AC)</f>
        <v>3</v>
      </c>
      <c r="G16" s="80">
        <f>IFERROR(IF(OR(F16=0,F16=""),"",F16/$F$13),"")</f>
        <v>0.27272727272727271</v>
      </c>
      <c r="H16" s="138"/>
      <c r="I16" s="138"/>
      <c r="J16" s="138"/>
      <c r="K16" s="138"/>
      <c r="L16" s="138"/>
      <c r="M16" s="138"/>
      <c r="N16" s="138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3">
      <c r="C17" s="68" t="s">
        <v>63</v>
      </c>
      <c r="D17" s="90"/>
      <c r="E17" s="88"/>
      <c r="F17" s="32">
        <f>SUM($Y$23:$Y$1048576)</f>
        <v>94700</v>
      </c>
      <c r="G17" s="11" t="str">
        <f>IF($F$7="Selecione","",$F$7)</f>
        <v>BRL</v>
      </c>
      <c r="H17" s="138"/>
      <c r="I17" s="138"/>
      <c r="J17" s="138"/>
      <c r="K17" s="138"/>
      <c r="L17" s="138"/>
      <c r="M17" s="138"/>
      <c r="N17" s="138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3">
      <c r="C18" s="68" t="s">
        <v>64</v>
      </c>
      <c r="D18" s="90"/>
      <c r="E18" s="88"/>
      <c r="F18" s="32">
        <f>SUM($Z$23:$Z$1048576)</f>
        <v>107957.99999999999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3">
      <c r="B19" s="68"/>
      <c r="C19" s="68"/>
      <c r="D19" s="24"/>
      <c r="O19" s="8"/>
      <c r="P19" s="8"/>
      <c r="Q19" s="8"/>
      <c r="R19" s="8"/>
      <c r="S19" s="8"/>
    </row>
    <row r="20" spans="2:31" ht="15.6" x14ac:dyDescent="0.3">
      <c r="B20" s="139" t="s">
        <v>24</v>
      </c>
      <c r="C20" s="139"/>
      <c r="D20" s="139"/>
      <c r="E20" s="139"/>
      <c r="F20" s="139"/>
      <c r="G20" s="139"/>
      <c r="H20" s="139"/>
      <c r="I20" s="140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3">
      <c r="B21" s="3">
        <f>SUBTOTAL(102,B23:B39)</f>
        <v>6</v>
      </c>
      <c r="C21" s="3">
        <f t="shared" ref="C21:J21" si="0">SUBTOTAL(103,C23:C39)</f>
        <v>11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11</v>
      </c>
      <c r="H21" s="3">
        <f t="shared" si="0"/>
        <v>11</v>
      </c>
      <c r="I21" s="5">
        <f t="shared" si="0"/>
        <v>11</v>
      </c>
      <c r="J21" s="6">
        <f t="shared" si="0"/>
        <v>3</v>
      </c>
      <c r="K21" s="28"/>
      <c r="L21" s="3">
        <f t="shared" ref="L21:X21" si="1">SUBTOTAL(103,L23:L39)</f>
        <v>0</v>
      </c>
      <c r="M21" s="4">
        <f t="shared" si="1"/>
        <v>3</v>
      </c>
      <c r="N21" s="5">
        <f t="shared" si="1"/>
        <v>3</v>
      </c>
      <c r="O21" s="3">
        <f t="shared" si="1"/>
        <v>3</v>
      </c>
      <c r="P21" s="3">
        <f t="shared" si="1"/>
        <v>3</v>
      </c>
      <c r="Q21" s="3">
        <f t="shared" si="1"/>
        <v>3</v>
      </c>
      <c r="R21" s="3">
        <f t="shared" si="1"/>
        <v>3</v>
      </c>
      <c r="S21" s="5">
        <f t="shared" si="1"/>
        <v>3</v>
      </c>
      <c r="T21" s="3">
        <f t="shared" si="1"/>
        <v>3</v>
      </c>
      <c r="U21" s="5">
        <f t="shared" si="1"/>
        <v>3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SUBTOTAL(102,Y23:Y39)</f>
        <v>3</v>
      </c>
      <c r="Z21" s="7">
        <f>SUBTOTAL(102,Z23:Z39)</f>
        <v>3</v>
      </c>
      <c r="AA21" s="22"/>
      <c r="AB21" s="22"/>
      <c r="AC21" s="22"/>
      <c r="AD21" s="3">
        <f>SUBTOTAL(102,AD23:AD39)</f>
        <v>0</v>
      </c>
      <c r="AE21" s="7">
        <f>SUBTOTAL(102,AE23:AE39)</f>
        <v>0</v>
      </c>
    </row>
    <row r="22" spans="2:31" ht="55.2" x14ac:dyDescent="0.3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7.6" x14ac:dyDescent="0.3">
      <c r="B23" s="18"/>
      <c r="C23" s="25">
        <v>5200000002448</v>
      </c>
      <c r="D23" s="19"/>
      <c r="E23" s="19"/>
      <c r="F23" s="2"/>
      <c r="G23" s="98" t="s">
        <v>146</v>
      </c>
      <c r="H23" s="21">
        <v>2</v>
      </c>
      <c r="I23" s="21" t="s">
        <v>147</v>
      </c>
      <c r="J23" s="46"/>
      <c r="K23" s="46" t="s">
        <v>81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Z39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82.8" x14ac:dyDescent="0.3">
      <c r="B24" s="18"/>
      <c r="C24" s="25">
        <v>5200000002573</v>
      </c>
      <c r="D24" s="19"/>
      <c r="E24" s="19"/>
      <c r="F24" s="20"/>
      <c r="G24" s="98" t="s">
        <v>149</v>
      </c>
      <c r="H24" s="21">
        <v>6</v>
      </c>
      <c r="I24" s="21" t="s">
        <v>147</v>
      </c>
      <c r="J24" s="46"/>
      <c r="K24" s="46" t="s">
        <v>81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2"/>
        <v/>
      </c>
      <c r="AA24" s="19">
        <f t="shared" ref="AA24:AA39" si="3">IF(OR(M24&lt;&gt;"",N24&lt;&gt;""),1,0)</f>
        <v>0</v>
      </c>
      <c r="AB24" s="19">
        <f t="shared" ref="AB24:AB39" si="4">IF(M24&lt;&gt;0,1,0)</f>
        <v>0</v>
      </c>
      <c r="AC24" s="19">
        <f t="shared" ref="AC24:AC39" si="5">IF(N24&lt;&gt;0,1,0)</f>
        <v>0</v>
      </c>
      <c r="AD24" s="23" t="str">
        <f t="shared" ref="AD24:AE39" si="6">IF(W24&lt;&gt;"",$H24*W24,"")</f>
        <v/>
      </c>
      <c r="AE24" s="23" t="str">
        <f t="shared" si="6"/>
        <v/>
      </c>
    </row>
    <row r="25" spans="2:31" ht="27.6" x14ac:dyDescent="0.3">
      <c r="B25" s="18"/>
      <c r="C25" s="25">
        <v>5200000002636</v>
      </c>
      <c r="D25" s="19"/>
      <c r="E25" s="19"/>
      <c r="F25" s="2"/>
      <c r="G25" s="98" t="s">
        <v>151</v>
      </c>
      <c r="H25" s="21">
        <v>1</v>
      </c>
      <c r="I25" s="21" t="s">
        <v>147</v>
      </c>
      <c r="J25" s="46"/>
      <c r="K25" s="46" t="s">
        <v>81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2"/>
        <v/>
      </c>
      <c r="AA25" s="19">
        <f t="shared" si="3"/>
        <v>0</v>
      </c>
      <c r="AB25" s="19">
        <f t="shared" si="4"/>
        <v>0</v>
      </c>
      <c r="AC25" s="19">
        <f t="shared" si="5"/>
        <v>0</v>
      </c>
      <c r="AD25" s="23" t="str">
        <f t="shared" si="6"/>
        <v/>
      </c>
      <c r="AE25" s="23" t="str">
        <f t="shared" si="6"/>
        <v/>
      </c>
    </row>
    <row r="26" spans="2:31" ht="27.6" x14ac:dyDescent="0.3">
      <c r="B26" s="18"/>
      <c r="C26" s="25">
        <v>5200000005796</v>
      </c>
      <c r="D26" s="19"/>
      <c r="E26" s="19"/>
      <c r="F26" s="20"/>
      <c r="G26" s="98" t="s">
        <v>155</v>
      </c>
      <c r="H26" s="21">
        <v>2</v>
      </c>
      <c r="I26" s="21" t="s">
        <v>147</v>
      </c>
      <c r="J26" s="46"/>
      <c r="K26" s="46" t="s">
        <v>81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3"/>
        <v>0</v>
      </c>
      <c r="AB26" s="19">
        <f t="shared" si="4"/>
        <v>0</v>
      </c>
      <c r="AC26" s="19">
        <f t="shared" si="5"/>
        <v>0</v>
      </c>
      <c r="AD26" s="23" t="str">
        <f t="shared" si="6"/>
        <v/>
      </c>
      <c r="AE26" s="23" t="str">
        <f t="shared" si="6"/>
        <v/>
      </c>
    </row>
    <row r="27" spans="2:31" ht="41.4" x14ac:dyDescent="0.3">
      <c r="B27" s="18"/>
      <c r="C27" s="25">
        <v>5200000006696</v>
      </c>
      <c r="D27" s="19"/>
      <c r="E27" s="19"/>
      <c r="F27" s="2"/>
      <c r="G27" s="98" t="s">
        <v>159</v>
      </c>
      <c r="H27" s="21">
        <v>8</v>
      </c>
      <c r="I27" s="21" t="s">
        <v>147</v>
      </c>
      <c r="J27" s="46"/>
      <c r="K27" s="46" t="s">
        <v>81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2"/>
        <v/>
      </c>
      <c r="AA27" s="19">
        <f t="shared" si="3"/>
        <v>0</v>
      </c>
      <c r="AB27" s="19">
        <f t="shared" si="4"/>
        <v>0</v>
      </c>
      <c r="AC27" s="19">
        <f t="shared" si="5"/>
        <v>0</v>
      </c>
      <c r="AD27" s="23" t="str">
        <f t="shared" si="6"/>
        <v/>
      </c>
      <c r="AE27" s="23" t="str">
        <f t="shared" si="6"/>
        <v/>
      </c>
    </row>
    <row r="28" spans="2:31" ht="41.4" x14ac:dyDescent="0.3">
      <c r="B28" s="18">
        <f t="shared" ref="B28:B38" si="7">IF(G28="","",B27+1)</f>
        <v>1</v>
      </c>
      <c r="C28" s="25">
        <v>5200000006697</v>
      </c>
      <c r="D28" s="19"/>
      <c r="E28" s="19"/>
      <c r="F28" s="20"/>
      <c r="G28" s="98" t="s">
        <v>161</v>
      </c>
      <c r="H28" s="21">
        <v>2</v>
      </c>
      <c r="I28" s="21" t="s">
        <v>147</v>
      </c>
      <c r="J28" s="46"/>
      <c r="K28" s="46" t="s">
        <v>81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2"/>
        <v/>
      </c>
      <c r="AA28" s="19">
        <f t="shared" si="3"/>
        <v>0</v>
      </c>
      <c r="AB28" s="19">
        <f t="shared" si="4"/>
        <v>0</v>
      </c>
      <c r="AC28" s="19">
        <f t="shared" si="5"/>
        <v>0</v>
      </c>
      <c r="AD28" s="23" t="str">
        <f t="shared" si="6"/>
        <v/>
      </c>
      <c r="AE28" s="23" t="str">
        <f t="shared" si="6"/>
        <v/>
      </c>
    </row>
    <row r="29" spans="2:31" ht="55.2" x14ac:dyDescent="0.3">
      <c r="B29" s="18">
        <f t="shared" si="7"/>
        <v>2</v>
      </c>
      <c r="C29" s="25">
        <v>5200000010473</v>
      </c>
      <c r="D29" s="19"/>
      <c r="E29" s="19"/>
      <c r="F29" s="2"/>
      <c r="G29" s="98" t="s">
        <v>163</v>
      </c>
      <c r="H29" s="21">
        <v>12</v>
      </c>
      <c r="I29" s="21" t="s">
        <v>147</v>
      </c>
      <c r="J29" s="46" t="s">
        <v>204</v>
      </c>
      <c r="K29" s="46" t="s">
        <v>104</v>
      </c>
      <c r="L29" s="47"/>
      <c r="M29" s="48">
        <v>6580</v>
      </c>
      <c r="N29" s="48">
        <f>M29*1.14</f>
        <v>7501.1999999999989</v>
      </c>
      <c r="O29" s="49">
        <v>9.2499999999999999E-2</v>
      </c>
      <c r="P29" s="50">
        <v>0</v>
      </c>
      <c r="Q29" s="50">
        <v>0.04</v>
      </c>
      <c r="R29" s="50">
        <v>0</v>
      </c>
      <c r="S29" s="50">
        <v>0</v>
      </c>
      <c r="T29" s="46">
        <v>200</v>
      </c>
      <c r="U29" s="46">
        <v>205</v>
      </c>
      <c r="V29" s="51"/>
      <c r="W29" s="62"/>
      <c r="X29" s="62"/>
      <c r="Y29" s="23">
        <f t="shared" si="2"/>
        <v>78960</v>
      </c>
      <c r="Z29" s="23">
        <f t="shared" si="2"/>
        <v>90014.399999999994</v>
      </c>
      <c r="AA29" s="19">
        <f t="shared" si="3"/>
        <v>1</v>
      </c>
      <c r="AB29" s="19">
        <f t="shared" si="4"/>
        <v>1</v>
      </c>
      <c r="AC29" s="19">
        <f t="shared" si="5"/>
        <v>1</v>
      </c>
      <c r="AD29" s="23" t="str">
        <f t="shared" si="6"/>
        <v/>
      </c>
      <c r="AE29" s="23" t="str">
        <f t="shared" si="6"/>
        <v/>
      </c>
    </row>
    <row r="30" spans="2:31" ht="55.2" x14ac:dyDescent="0.3">
      <c r="B30" s="18">
        <f t="shared" si="7"/>
        <v>3</v>
      </c>
      <c r="C30" s="25">
        <v>5200000010474</v>
      </c>
      <c r="D30" s="19"/>
      <c r="E30" s="19"/>
      <c r="F30" s="20"/>
      <c r="G30" s="98" t="s">
        <v>165</v>
      </c>
      <c r="H30" s="21">
        <v>2</v>
      </c>
      <c r="I30" s="21" t="s">
        <v>147</v>
      </c>
      <c r="J30" s="46" t="s">
        <v>204</v>
      </c>
      <c r="K30" s="46" t="s">
        <v>104</v>
      </c>
      <c r="L30" s="47"/>
      <c r="M30" s="48">
        <v>5980</v>
      </c>
      <c r="N30" s="48">
        <f t="shared" ref="N30:N31" si="8">M30*1.14</f>
        <v>6817.2</v>
      </c>
      <c r="O30" s="49">
        <v>9.2499999999999999E-2</v>
      </c>
      <c r="P30" s="50">
        <v>0</v>
      </c>
      <c r="Q30" s="50">
        <v>0.04</v>
      </c>
      <c r="R30" s="50">
        <v>0</v>
      </c>
      <c r="S30" s="50">
        <v>0</v>
      </c>
      <c r="T30" s="46">
        <v>200</v>
      </c>
      <c r="U30" s="46">
        <v>205</v>
      </c>
      <c r="V30" s="51"/>
      <c r="W30" s="62"/>
      <c r="X30" s="62"/>
      <c r="Y30" s="23">
        <f t="shared" si="2"/>
        <v>11960</v>
      </c>
      <c r="Z30" s="23">
        <f t="shared" si="2"/>
        <v>13634.4</v>
      </c>
      <c r="AA30" s="19">
        <f t="shared" si="3"/>
        <v>1</v>
      </c>
      <c r="AB30" s="19">
        <f t="shared" si="4"/>
        <v>1</v>
      </c>
      <c r="AC30" s="19">
        <f t="shared" si="5"/>
        <v>1</v>
      </c>
      <c r="AD30" s="23" t="str">
        <f t="shared" si="6"/>
        <v/>
      </c>
      <c r="AE30" s="23" t="str">
        <f t="shared" si="6"/>
        <v/>
      </c>
    </row>
    <row r="31" spans="2:31" ht="55.2" x14ac:dyDescent="0.3">
      <c r="B31" s="18">
        <f t="shared" si="7"/>
        <v>4</v>
      </c>
      <c r="C31" s="25">
        <v>5200000010476</v>
      </c>
      <c r="D31" s="19"/>
      <c r="E31" s="19"/>
      <c r="F31" s="2"/>
      <c r="G31" s="98" t="s">
        <v>167</v>
      </c>
      <c r="H31" s="21">
        <v>2</v>
      </c>
      <c r="I31" s="21" t="s">
        <v>147</v>
      </c>
      <c r="J31" s="46" t="s">
        <v>204</v>
      </c>
      <c r="K31" s="46" t="s">
        <v>104</v>
      </c>
      <c r="L31" s="47"/>
      <c r="M31" s="48">
        <v>1890</v>
      </c>
      <c r="N31" s="48">
        <f t="shared" si="8"/>
        <v>2154.6</v>
      </c>
      <c r="O31" s="49">
        <v>9.2499999999999999E-2</v>
      </c>
      <c r="P31" s="50">
        <v>0</v>
      </c>
      <c r="Q31" s="50">
        <v>0.04</v>
      </c>
      <c r="R31" s="50">
        <v>0</v>
      </c>
      <c r="S31" s="50">
        <v>0</v>
      </c>
      <c r="T31" s="46">
        <v>200</v>
      </c>
      <c r="U31" s="46">
        <v>205</v>
      </c>
      <c r="V31" s="51"/>
      <c r="W31" s="62"/>
      <c r="X31" s="62"/>
      <c r="Y31" s="23">
        <f t="shared" si="2"/>
        <v>3780</v>
      </c>
      <c r="Z31" s="23">
        <f t="shared" si="2"/>
        <v>4309.2</v>
      </c>
      <c r="AA31" s="19">
        <f t="shared" si="3"/>
        <v>1</v>
      </c>
      <c r="AB31" s="19">
        <f t="shared" si="4"/>
        <v>1</v>
      </c>
      <c r="AC31" s="19">
        <f t="shared" si="5"/>
        <v>1</v>
      </c>
      <c r="AD31" s="23" t="str">
        <f t="shared" si="6"/>
        <v/>
      </c>
      <c r="AE31" s="23" t="str">
        <f t="shared" si="6"/>
        <v/>
      </c>
    </row>
    <row r="32" spans="2:31" ht="41.4" x14ac:dyDescent="0.3">
      <c r="B32" s="18">
        <f t="shared" si="7"/>
        <v>5</v>
      </c>
      <c r="C32" s="25">
        <v>5200000015916</v>
      </c>
      <c r="D32" s="19"/>
      <c r="E32" s="19"/>
      <c r="F32" s="20"/>
      <c r="G32" s="98" t="s">
        <v>179</v>
      </c>
      <c r="H32" s="21">
        <v>10</v>
      </c>
      <c r="I32" s="21" t="s">
        <v>147</v>
      </c>
      <c r="J32" s="46"/>
      <c r="K32" s="46" t="s">
        <v>81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2"/>
        <v/>
      </c>
      <c r="AA32" s="19">
        <f t="shared" si="3"/>
        <v>0</v>
      </c>
      <c r="AB32" s="19">
        <f t="shared" si="4"/>
        <v>0</v>
      </c>
      <c r="AC32" s="19">
        <f t="shared" si="5"/>
        <v>0</v>
      </c>
      <c r="AD32" s="23" t="str">
        <f t="shared" si="6"/>
        <v/>
      </c>
      <c r="AE32" s="23" t="str">
        <f t="shared" si="6"/>
        <v/>
      </c>
    </row>
    <row r="33" spans="2:31" ht="55.2" x14ac:dyDescent="0.3">
      <c r="B33" s="18">
        <f t="shared" si="7"/>
        <v>6</v>
      </c>
      <c r="C33" s="25">
        <v>5200000017763</v>
      </c>
      <c r="D33" s="19"/>
      <c r="E33" s="19"/>
      <c r="F33" s="2"/>
      <c r="G33" s="98" t="s">
        <v>185</v>
      </c>
      <c r="H33" s="21">
        <v>4</v>
      </c>
      <c r="I33" s="21" t="s">
        <v>147</v>
      </c>
      <c r="J33" s="46"/>
      <c r="K33" s="46" t="s">
        <v>81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3"/>
        <v>0</v>
      </c>
      <c r="AB33" s="19">
        <f t="shared" si="4"/>
        <v>0</v>
      </c>
      <c r="AC33" s="19">
        <f t="shared" si="5"/>
        <v>0</v>
      </c>
      <c r="AD33" s="23" t="str">
        <f t="shared" si="6"/>
        <v/>
      </c>
      <c r="AE33" s="23" t="str">
        <f t="shared" si="6"/>
        <v/>
      </c>
    </row>
    <row r="34" spans="2:31" x14ac:dyDescent="0.3">
      <c r="B34" s="18" t="str">
        <f t="shared" si="7"/>
        <v/>
      </c>
      <c r="C34" s="25"/>
      <c r="D34" s="19"/>
      <c r="E34" s="19"/>
      <c r="F34" s="20"/>
      <c r="G34" s="20"/>
      <c r="H34" s="21"/>
      <c r="I34" s="21"/>
      <c r="J34" s="46"/>
      <c r="K34" s="46" t="s">
        <v>104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3"/>
        <v>0</v>
      </c>
      <c r="AB34" s="19">
        <f t="shared" si="4"/>
        <v>0</v>
      </c>
      <c r="AC34" s="19">
        <f t="shared" si="5"/>
        <v>0</v>
      </c>
      <c r="AD34" s="23" t="str">
        <f t="shared" si="6"/>
        <v/>
      </c>
      <c r="AE34" s="23" t="str">
        <f t="shared" si="6"/>
        <v/>
      </c>
    </row>
    <row r="35" spans="2:31" x14ac:dyDescent="0.3">
      <c r="B35" s="18" t="str">
        <f t="shared" si="7"/>
        <v/>
      </c>
      <c r="C35" s="25"/>
      <c r="D35" s="19"/>
      <c r="E35" s="19"/>
      <c r="F35" s="2"/>
      <c r="G35" s="20"/>
      <c r="H35" s="21"/>
      <c r="I35" s="21"/>
      <c r="J35" s="46"/>
      <c r="K35" s="46" t="s">
        <v>104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2"/>
        <v/>
      </c>
      <c r="AA35" s="19">
        <f t="shared" si="3"/>
        <v>0</v>
      </c>
      <c r="AB35" s="19">
        <f t="shared" si="4"/>
        <v>0</v>
      </c>
      <c r="AC35" s="19">
        <f t="shared" si="5"/>
        <v>0</v>
      </c>
      <c r="AD35" s="23" t="str">
        <f t="shared" si="6"/>
        <v/>
      </c>
      <c r="AE35" s="23" t="str">
        <f t="shared" si="6"/>
        <v/>
      </c>
    </row>
    <row r="36" spans="2:31" x14ac:dyDescent="0.3">
      <c r="B36" s="18" t="str">
        <f t="shared" si="7"/>
        <v/>
      </c>
      <c r="C36" s="19"/>
      <c r="D36" s="19"/>
      <c r="E36" s="19"/>
      <c r="F36" s="20"/>
      <c r="G36" s="20"/>
      <c r="H36" s="21"/>
      <c r="I36" s="21"/>
      <c r="J36" s="46"/>
      <c r="K36" s="46" t="s">
        <v>104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3"/>
        <v>0</v>
      </c>
      <c r="AB36" s="19">
        <f t="shared" si="4"/>
        <v>0</v>
      </c>
      <c r="AC36" s="19">
        <f t="shared" si="5"/>
        <v>0</v>
      </c>
      <c r="AD36" s="23" t="str">
        <f t="shared" si="6"/>
        <v/>
      </c>
      <c r="AE36" s="23" t="str">
        <f t="shared" si="6"/>
        <v/>
      </c>
    </row>
    <row r="37" spans="2:31" x14ac:dyDescent="0.3">
      <c r="B37" s="18" t="str">
        <f t="shared" si="7"/>
        <v/>
      </c>
      <c r="C37" s="19"/>
      <c r="D37" s="19"/>
      <c r="E37" s="19"/>
      <c r="F37" s="2"/>
      <c r="G37" s="20"/>
      <c r="H37" s="21"/>
      <c r="I37" s="21"/>
      <c r="J37" s="46"/>
      <c r="K37" s="46" t="s">
        <v>104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3"/>
        <v>0</v>
      </c>
      <c r="AB37" s="19">
        <f t="shared" si="4"/>
        <v>0</v>
      </c>
      <c r="AC37" s="19">
        <f t="shared" si="5"/>
        <v>0</v>
      </c>
      <c r="AD37" s="23" t="str">
        <f t="shared" si="6"/>
        <v/>
      </c>
      <c r="AE37" s="23" t="str">
        <f t="shared" si="6"/>
        <v/>
      </c>
    </row>
    <row r="38" spans="2:31" x14ac:dyDescent="0.3">
      <c r="B38" s="18" t="str">
        <f t="shared" si="7"/>
        <v/>
      </c>
      <c r="C38" s="19"/>
      <c r="D38" s="19"/>
      <c r="E38" s="19"/>
      <c r="F38" s="20"/>
      <c r="G38" s="20"/>
      <c r="H38" s="21"/>
      <c r="I38" s="21"/>
      <c r="J38" s="46"/>
      <c r="K38" s="46" t="s">
        <v>104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3"/>
        <v>0</v>
      </c>
      <c r="AB38" s="19">
        <f t="shared" si="4"/>
        <v>0</v>
      </c>
      <c r="AC38" s="19">
        <f t="shared" si="5"/>
        <v>0</v>
      </c>
      <c r="AD38" s="23" t="str">
        <f t="shared" si="6"/>
        <v/>
      </c>
      <c r="AE38" s="23" t="str">
        <f t="shared" si="6"/>
        <v/>
      </c>
    </row>
    <row r="39" spans="2:31" x14ac:dyDescent="0.3">
      <c r="B39" s="18" t="str">
        <f>IF(G39="","",B38+1)</f>
        <v/>
      </c>
      <c r="C39" s="19"/>
      <c r="D39" s="19"/>
      <c r="E39" s="19"/>
      <c r="F39" s="2"/>
      <c r="G39" s="20"/>
      <c r="H39" s="21"/>
      <c r="I39" s="21"/>
      <c r="J39" s="46"/>
      <c r="K39" s="46" t="s">
        <v>104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3"/>
        <v>0</v>
      </c>
      <c r="AB39" s="19">
        <f t="shared" si="4"/>
        <v>0</v>
      </c>
      <c r="AC39" s="19">
        <f t="shared" si="5"/>
        <v>0</v>
      </c>
      <c r="AD39" s="23" t="str">
        <f t="shared" si="6"/>
        <v/>
      </c>
      <c r="AE39" s="23" t="str">
        <f t="shared" si="6"/>
        <v/>
      </c>
    </row>
  </sheetData>
  <sheetProtection algorithmName="SHA-512" hashValue="fp45fB6hzWHy63ltK4TVGl7zjYSRHjfW7b89yQ4JRjQijso0ZSOPLloZ8Aqtd1mJ4KSoCPSXWONDoN9YEgZSUw==" saltValue="fRkOCEa9/2jDp7SIEkP6qg==" spinCount="100000" sheet="1" objects="1" scenarios="1"/>
  <autoFilter ref="B22:AA39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Validação!$F$2:$F$4</xm:f>
          </x14:formula1>
          <xm:sqref>F9</xm:sqref>
        </x14:dataValidation>
        <x14:dataValidation type="list" allowBlank="1" showInputMessage="1" showErrorMessage="1">
          <x14:formula1>
            <xm:f>Validação!$C$2:$C$7</xm:f>
          </x14:formula1>
          <xm:sqref>K23:K39</xm:sqref>
        </x14:dataValidation>
        <x14:dataValidation type="list" allowBlank="1" showInputMessage="1" showErrorMessage="1">
          <x14:formula1>
            <xm:f>Validação!$B$2:$B$29</xm:f>
          </x14:formula1>
          <xm:sqref>F5</xm:sqref>
        </x14:dataValidation>
        <x14:dataValidation type="list" allowBlank="1" showInputMessage="1" showErrorMessage="1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showGridLines="0" zoomScale="80" zoomScaleNormal="80" workbookViewId="0">
      <selection activeCell="U26" sqref="U26"/>
    </sheetView>
  </sheetViews>
  <sheetFormatPr defaultRowHeight="14.4" outlineLevelCol="1" x14ac:dyDescent="0.3"/>
  <cols>
    <col min="1" max="1" width="1.6640625" style="8" customWidth="1"/>
    <col min="2" max="2" width="7.44140625" style="8" bestFit="1" customWidth="1"/>
    <col min="3" max="3" width="23.6640625" style="8" customWidth="1"/>
    <col min="4" max="4" width="12.6640625" style="8" hidden="1" customWidth="1" outlineLevel="1"/>
    <col min="5" max="5" width="6.6640625" style="8" hidden="1" customWidth="1" outlineLevel="1"/>
    <col min="6" max="6" width="15.88671875" style="11" bestFit="1" customWidth="1" collapsed="1"/>
    <col min="7" max="7" width="58.33203125" style="11" bestFit="1" customWidth="1"/>
    <col min="8" max="8" width="12.6640625" style="8" customWidth="1"/>
    <col min="9" max="9" width="8.44140625" style="8" customWidth="1"/>
    <col min="10" max="10" width="12" style="8" customWidth="1"/>
    <col min="11" max="11" width="58.6640625" style="8" customWidth="1"/>
    <col min="12" max="12" width="33.6640625" style="8" bestFit="1" customWidth="1"/>
    <col min="13" max="14" width="26.44140625" style="8" customWidth="1"/>
    <col min="15" max="15" width="23.88671875" style="9" customWidth="1"/>
    <col min="16" max="18" width="12" style="1" customWidth="1"/>
    <col min="19" max="19" width="16.44140625" style="1" bestFit="1" customWidth="1"/>
    <col min="20" max="20" width="12.5546875" style="8" bestFit="1" customWidth="1"/>
    <col min="21" max="21" width="12.33203125" style="8" customWidth="1"/>
    <col min="22" max="22" width="22.88671875" style="8" customWidth="1"/>
    <col min="23" max="24" width="26.44140625" style="8" customWidth="1"/>
    <col min="25" max="26" width="13.88671875" style="8" customWidth="1"/>
    <col min="27" max="29" width="9.109375" style="8" hidden="1" customWidth="1"/>
    <col min="30" max="30" width="13.88671875" style="8" customWidth="1"/>
    <col min="31" max="31" width="13.88671875" customWidth="1"/>
  </cols>
  <sheetData>
    <row r="1" spans="2:24" ht="7.5" customHeight="1" x14ac:dyDescent="0.3"/>
    <row r="2" spans="2:24" ht="15" customHeight="1" x14ac:dyDescent="0.3">
      <c r="C2" s="141" t="s">
        <v>65</v>
      </c>
      <c r="D2" s="141"/>
      <c r="E2" s="141"/>
      <c r="F2" s="141"/>
      <c r="G2" s="141"/>
      <c r="H2" s="146" t="s">
        <v>133</v>
      </c>
      <c r="I2" s="138"/>
      <c r="J2" s="138"/>
      <c r="K2" s="138"/>
      <c r="L2" s="138"/>
      <c r="M2" s="138"/>
      <c r="N2" s="138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3">
      <c r="B3" s="68"/>
      <c r="C3" s="68" t="s">
        <v>23</v>
      </c>
      <c r="D3" s="81"/>
      <c r="E3" s="91"/>
      <c r="F3" s="144" t="s">
        <v>206</v>
      </c>
      <c r="G3" s="145"/>
      <c r="H3" s="138"/>
      <c r="I3" s="138"/>
      <c r="J3" s="138"/>
      <c r="K3" s="138"/>
      <c r="L3" s="138"/>
      <c r="M3" s="138"/>
      <c r="N3" s="138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3">
      <c r="B4" s="68"/>
      <c r="C4" s="68" t="s">
        <v>20</v>
      </c>
      <c r="D4" s="82"/>
      <c r="E4" s="92"/>
      <c r="F4" s="142" t="s">
        <v>207</v>
      </c>
      <c r="G4" s="143"/>
      <c r="H4" s="138"/>
      <c r="I4" s="138"/>
      <c r="J4" s="138"/>
      <c r="K4" s="138"/>
      <c r="L4" s="138"/>
      <c r="M4" s="138"/>
      <c r="N4" s="138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3">
      <c r="B5" s="68"/>
      <c r="C5" s="68" t="s">
        <v>21</v>
      </c>
      <c r="D5" s="83"/>
      <c r="E5" s="93"/>
      <c r="F5" s="44" t="s">
        <v>59</v>
      </c>
      <c r="H5" s="138"/>
      <c r="I5" s="138"/>
      <c r="J5" s="138"/>
      <c r="K5" s="138"/>
      <c r="L5" s="138"/>
      <c r="M5" s="138"/>
      <c r="N5" s="138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3">
      <c r="B6" s="68"/>
      <c r="C6" s="68" t="s">
        <v>22</v>
      </c>
      <c r="D6" s="84"/>
      <c r="E6" s="93"/>
      <c r="F6" s="45">
        <v>44099</v>
      </c>
      <c r="H6" s="138"/>
      <c r="I6" s="138"/>
      <c r="J6" s="138"/>
      <c r="K6" s="138"/>
      <c r="L6" s="138"/>
      <c r="M6" s="138"/>
      <c r="N6" s="138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3">
      <c r="B7" s="68"/>
      <c r="C7" s="68" t="s">
        <v>28</v>
      </c>
      <c r="D7" s="83"/>
      <c r="E7" s="93"/>
      <c r="F7" s="44" t="s">
        <v>29</v>
      </c>
      <c r="H7" s="138"/>
      <c r="I7" s="138"/>
      <c r="J7" s="138"/>
      <c r="K7" s="138"/>
      <c r="L7" s="138"/>
      <c r="M7" s="138"/>
      <c r="N7" s="138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3">
      <c r="B8" s="68"/>
      <c r="C8" s="68" t="s">
        <v>90</v>
      </c>
      <c r="D8" s="85"/>
      <c r="E8" s="93"/>
      <c r="F8" s="69">
        <v>30</v>
      </c>
      <c r="H8" s="138"/>
      <c r="I8" s="138"/>
      <c r="J8" s="138"/>
      <c r="K8" s="138"/>
      <c r="L8" s="138"/>
      <c r="M8" s="138"/>
      <c r="N8" s="138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3">
      <c r="B9" s="68"/>
      <c r="C9" s="68" t="s">
        <v>116</v>
      </c>
      <c r="D9" s="85"/>
      <c r="E9" s="94"/>
      <c r="F9" s="69" t="s">
        <v>114</v>
      </c>
      <c r="G9" s="71" t="s">
        <v>122</v>
      </c>
      <c r="H9" s="138"/>
      <c r="I9" s="138"/>
      <c r="J9" s="138"/>
      <c r="K9" s="138"/>
      <c r="L9" s="138"/>
      <c r="M9" s="138"/>
      <c r="N9" s="138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3">
      <c r="B10" s="68"/>
      <c r="C10" s="68" t="s">
        <v>105</v>
      </c>
      <c r="D10" s="86"/>
      <c r="E10" s="93"/>
      <c r="F10" s="70">
        <v>1000</v>
      </c>
      <c r="H10" s="138"/>
      <c r="I10" s="138"/>
      <c r="J10" s="138"/>
      <c r="K10" s="138"/>
      <c r="L10" s="138"/>
      <c r="M10" s="138"/>
      <c r="N10" s="138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3">
      <c r="B11" s="68"/>
      <c r="C11" s="68" t="s">
        <v>106</v>
      </c>
      <c r="D11" s="86"/>
      <c r="E11" s="93"/>
      <c r="F11" s="70">
        <v>15000</v>
      </c>
      <c r="H11" s="138"/>
      <c r="I11" s="138"/>
      <c r="J11" s="138"/>
      <c r="K11" s="138"/>
      <c r="L11" s="138"/>
      <c r="M11" s="138"/>
      <c r="N11" s="138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3">
      <c r="B12" s="68"/>
      <c r="C12" s="10"/>
      <c r="D12" s="87"/>
      <c r="E12" s="87"/>
      <c r="F12" s="31"/>
      <c r="H12" s="138"/>
      <c r="I12" s="138"/>
      <c r="J12" s="138"/>
      <c r="K12" s="138"/>
      <c r="L12" s="138"/>
      <c r="M12" s="138"/>
      <c r="N12" s="138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3">
      <c r="B13" s="10"/>
      <c r="C13" s="68" t="s">
        <v>10</v>
      </c>
      <c r="D13" s="88"/>
      <c r="E13" s="88"/>
      <c r="F13" s="26">
        <f>COUNTA($G$23:$G$29)</f>
        <v>3</v>
      </c>
      <c r="H13" s="138"/>
      <c r="I13" s="138"/>
      <c r="J13" s="138"/>
      <c r="K13" s="138"/>
      <c r="L13" s="138"/>
      <c r="M13" s="138"/>
      <c r="N13" s="138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3">
      <c r="B14" s="10"/>
      <c r="C14" s="68" t="s">
        <v>11</v>
      </c>
      <c r="D14" s="88"/>
      <c r="E14" s="89"/>
      <c r="F14" s="26">
        <f>SUM($AA:$AA)</f>
        <v>1</v>
      </c>
      <c r="G14" s="80">
        <f>IFERROR(IF(OR(F14=0,F14=""),"",F14/$F$13),"")</f>
        <v>0.33333333333333331</v>
      </c>
      <c r="H14" s="138"/>
      <c r="I14" s="138"/>
      <c r="J14" s="138"/>
      <c r="K14" s="138"/>
      <c r="L14" s="138"/>
      <c r="M14" s="138"/>
      <c r="N14" s="138"/>
      <c r="O14" s="31"/>
      <c r="P14" s="31"/>
      <c r="Q14" s="31"/>
      <c r="R14" s="31"/>
      <c r="S14" s="31"/>
      <c r="V14" s="31"/>
      <c r="W14" s="31"/>
      <c r="X14" s="31"/>
    </row>
    <row r="15" spans="2:24" x14ac:dyDescent="0.3">
      <c r="B15" s="10"/>
      <c r="C15" s="68" t="s">
        <v>127</v>
      </c>
      <c r="D15" s="88"/>
      <c r="E15" s="89"/>
      <c r="F15" s="26">
        <f>SUM($AB:$AB)</f>
        <v>1</v>
      </c>
      <c r="G15" s="80">
        <f>IFERROR(IF(OR(F15=0,F15=""),"",F15/$F$13),"")</f>
        <v>0.33333333333333331</v>
      </c>
      <c r="H15" s="138"/>
      <c r="I15" s="138"/>
      <c r="J15" s="138"/>
      <c r="K15" s="138"/>
      <c r="L15" s="138"/>
      <c r="M15" s="138"/>
      <c r="N15" s="138"/>
      <c r="O15" s="31"/>
      <c r="P15" s="31"/>
      <c r="Q15" s="31"/>
      <c r="R15" s="31"/>
      <c r="S15" s="31"/>
      <c r="V15" s="31"/>
      <c r="W15" s="31"/>
      <c r="X15" s="31"/>
    </row>
    <row r="16" spans="2:24" x14ac:dyDescent="0.3">
      <c r="B16" s="10"/>
      <c r="C16" s="68" t="s">
        <v>128</v>
      </c>
      <c r="D16" s="88"/>
      <c r="E16" s="89"/>
      <c r="F16" s="26">
        <f>SUM($AC:$AC)</f>
        <v>1</v>
      </c>
      <c r="G16" s="80">
        <f>IFERROR(IF(OR(F16=0,F16=""),"",F16/$F$13),"")</f>
        <v>0.33333333333333331</v>
      </c>
      <c r="H16" s="138"/>
      <c r="I16" s="138"/>
      <c r="J16" s="138"/>
      <c r="K16" s="138"/>
      <c r="L16" s="138"/>
      <c r="M16" s="138"/>
      <c r="N16" s="138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3">
      <c r="C17" s="68" t="s">
        <v>63</v>
      </c>
      <c r="D17" s="90"/>
      <c r="E17" s="88"/>
      <c r="F17" s="32">
        <f>SUM($Y$23:$Y$1048576)</f>
        <v>3680</v>
      </c>
      <c r="G17" s="11" t="str">
        <f>IF($F$7="Selecione","",$F$7)</f>
        <v>BRL</v>
      </c>
      <c r="H17" s="138"/>
      <c r="I17" s="138"/>
      <c r="J17" s="138"/>
      <c r="K17" s="138"/>
      <c r="L17" s="138"/>
      <c r="M17" s="138"/>
      <c r="N17" s="138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3">
      <c r="C18" s="68" t="s">
        <v>64</v>
      </c>
      <c r="D18" s="90"/>
      <c r="E18" s="88"/>
      <c r="F18" s="32">
        <f>SUM($Z$23:$Z$1048576)</f>
        <v>4195.2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3">
      <c r="B19" s="68"/>
      <c r="C19" s="68"/>
      <c r="D19" s="24"/>
      <c r="O19" s="8"/>
      <c r="P19" s="8"/>
      <c r="Q19" s="8"/>
      <c r="R19" s="8"/>
      <c r="S19" s="8"/>
    </row>
    <row r="20" spans="2:31" ht="15.6" x14ac:dyDescent="0.3">
      <c r="B20" s="139" t="s">
        <v>24</v>
      </c>
      <c r="C20" s="139"/>
      <c r="D20" s="139"/>
      <c r="E20" s="139"/>
      <c r="F20" s="139"/>
      <c r="G20" s="139"/>
      <c r="H20" s="139"/>
      <c r="I20" s="140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3">
      <c r="B21" s="3">
        <f>SUBTOTAL(102,B23:B29)</f>
        <v>3</v>
      </c>
      <c r="C21" s="3">
        <f t="shared" ref="C21:J21" si="0">SUBTOTAL(103,C23:C29)</f>
        <v>3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3</v>
      </c>
      <c r="H21" s="3">
        <f t="shared" si="0"/>
        <v>3</v>
      </c>
      <c r="I21" s="5">
        <f t="shared" si="0"/>
        <v>3</v>
      </c>
      <c r="J21" s="6">
        <f t="shared" si="0"/>
        <v>1</v>
      </c>
      <c r="K21" s="28"/>
      <c r="L21" s="3">
        <f t="shared" ref="L21:X21" si="1">SUBTOTAL(103,L23:L29)</f>
        <v>0</v>
      </c>
      <c r="M21" s="4">
        <f t="shared" si="1"/>
        <v>1</v>
      </c>
      <c r="N21" s="5">
        <f t="shared" si="1"/>
        <v>1</v>
      </c>
      <c r="O21" s="3">
        <f t="shared" si="1"/>
        <v>1</v>
      </c>
      <c r="P21" s="3">
        <f t="shared" si="1"/>
        <v>1</v>
      </c>
      <c r="Q21" s="3">
        <f t="shared" si="1"/>
        <v>1</v>
      </c>
      <c r="R21" s="3">
        <f t="shared" si="1"/>
        <v>1</v>
      </c>
      <c r="S21" s="5">
        <f t="shared" si="1"/>
        <v>1</v>
      </c>
      <c r="T21" s="3">
        <f t="shared" si="1"/>
        <v>1</v>
      </c>
      <c r="U21" s="5">
        <f t="shared" si="1"/>
        <v>1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SUBTOTAL(102,Y23:Y29)</f>
        <v>1</v>
      </c>
      <c r="Z21" s="7">
        <f>SUBTOTAL(102,Z23:Z29)</f>
        <v>1</v>
      </c>
      <c r="AA21" s="22"/>
      <c r="AB21" s="22"/>
      <c r="AC21" s="22"/>
      <c r="AD21" s="3">
        <f>SUBTOTAL(102,AD23:AD29)</f>
        <v>0</v>
      </c>
      <c r="AE21" s="7">
        <f>SUBTOTAL(102,AE23:AE29)</f>
        <v>0</v>
      </c>
    </row>
    <row r="22" spans="2:31" ht="55.2" x14ac:dyDescent="0.3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69" x14ac:dyDescent="0.3">
      <c r="B23" s="18">
        <f>IF(G23="","",1)</f>
        <v>1</v>
      </c>
      <c r="C23" s="25">
        <v>5200000005798</v>
      </c>
      <c r="D23" s="19"/>
      <c r="E23" s="19"/>
      <c r="F23" s="2"/>
      <c r="G23" s="98" t="s">
        <v>157</v>
      </c>
      <c r="H23" s="21">
        <v>12</v>
      </c>
      <c r="I23" s="21" t="s">
        <v>147</v>
      </c>
      <c r="J23" s="46"/>
      <c r="K23" s="46" t="s">
        <v>81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Z29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27.6" x14ac:dyDescent="0.3">
      <c r="B24" s="18">
        <f t="shared" ref="B24:B29" si="3">IF(G24="","",B23+1)</f>
        <v>2</v>
      </c>
      <c r="C24" s="25">
        <v>5200000015763</v>
      </c>
      <c r="D24" s="19"/>
      <c r="E24" s="19"/>
      <c r="F24" s="20"/>
      <c r="G24" s="98" t="s">
        <v>177</v>
      </c>
      <c r="H24" s="21">
        <v>3</v>
      </c>
      <c r="I24" s="21" t="s">
        <v>147</v>
      </c>
      <c r="J24" s="46"/>
      <c r="K24" s="46" t="s">
        <v>81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2"/>
        <v/>
      </c>
      <c r="AA24" s="19">
        <f t="shared" ref="AA24:AA29" si="4">IF(OR(M24&lt;&gt;"",N24&lt;&gt;""),1,0)</f>
        <v>0</v>
      </c>
      <c r="AB24" s="19">
        <f t="shared" ref="AB24:AB29" si="5">IF(M24&lt;&gt;0,1,0)</f>
        <v>0</v>
      </c>
      <c r="AC24" s="19">
        <f t="shared" ref="AC24:AC29" si="6">IF(N24&lt;&gt;0,1,0)</f>
        <v>0</v>
      </c>
      <c r="AD24" s="23" t="str">
        <f t="shared" ref="AD24:AE29" si="7">IF(W24&lt;&gt;"",$H24*W24,"")</f>
        <v/>
      </c>
      <c r="AE24" s="23" t="str">
        <f t="shared" si="7"/>
        <v/>
      </c>
    </row>
    <row r="25" spans="2:31" ht="55.2" x14ac:dyDescent="0.3">
      <c r="B25" s="18">
        <f t="shared" si="3"/>
        <v>3</v>
      </c>
      <c r="C25" s="25">
        <v>5900000003757</v>
      </c>
      <c r="D25" s="19"/>
      <c r="E25" s="19"/>
      <c r="F25" s="2"/>
      <c r="G25" s="98" t="s">
        <v>195</v>
      </c>
      <c r="H25" s="21">
        <v>1</v>
      </c>
      <c r="I25" s="21" t="s">
        <v>147</v>
      </c>
      <c r="J25" s="46" t="s">
        <v>205</v>
      </c>
      <c r="K25" s="46" t="s">
        <v>104</v>
      </c>
      <c r="L25" s="47"/>
      <c r="M25" s="48">
        <v>3680</v>
      </c>
      <c r="N25" s="48">
        <f>M25*1.14</f>
        <v>4195.2</v>
      </c>
      <c r="O25" s="49">
        <v>9.2499999999999999E-2</v>
      </c>
      <c r="P25" s="50">
        <v>0</v>
      </c>
      <c r="Q25" s="50">
        <v>0.04</v>
      </c>
      <c r="R25" s="50">
        <v>0</v>
      </c>
      <c r="S25" s="50">
        <v>0</v>
      </c>
      <c r="T25" s="46">
        <v>200</v>
      </c>
      <c r="U25" s="46">
        <v>205</v>
      </c>
      <c r="V25" s="51"/>
      <c r="W25" s="62"/>
      <c r="X25" s="62"/>
      <c r="Y25" s="23">
        <f t="shared" si="2"/>
        <v>3680</v>
      </c>
      <c r="Z25" s="23">
        <f t="shared" si="2"/>
        <v>4195.2</v>
      </c>
      <c r="AA25" s="19">
        <f t="shared" si="4"/>
        <v>1</v>
      </c>
      <c r="AB25" s="19">
        <f t="shared" si="5"/>
        <v>1</v>
      </c>
      <c r="AC25" s="19">
        <f t="shared" si="6"/>
        <v>1</v>
      </c>
      <c r="AD25" s="23" t="str">
        <f t="shared" si="7"/>
        <v/>
      </c>
      <c r="AE25" s="23" t="str">
        <f t="shared" si="7"/>
        <v/>
      </c>
    </row>
    <row r="26" spans="2:31" x14ac:dyDescent="0.3">
      <c r="B26" s="18" t="str">
        <f t="shared" si="3"/>
        <v/>
      </c>
      <c r="C26" s="25"/>
      <c r="D26" s="19"/>
      <c r="E26" s="19"/>
      <c r="F26" s="20"/>
      <c r="G26" s="98"/>
      <c r="H26" s="21"/>
      <c r="I26" s="21"/>
      <c r="J26" s="46"/>
      <c r="K26" s="46" t="s">
        <v>104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4"/>
        <v>0</v>
      </c>
      <c r="AB26" s="19">
        <f t="shared" si="5"/>
        <v>0</v>
      </c>
      <c r="AC26" s="19">
        <f t="shared" si="6"/>
        <v>0</v>
      </c>
      <c r="AD26" s="23" t="str">
        <f t="shared" si="7"/>
        <v/>
      </c>
      <c r="AE26" s="23" t="str">
        <f t="shared" si="7"/>
        <v/>
      </c>
    </row>
    <row r="27" spans="2:31" x14ac:dyDescent="0.3">
      <c r="B27" s="18" t="str">
        <f t="shared" si="3"/>
        <v/>
      </c>
      <c r="C27" s="25"/>
      <c r="D27" s="19"/>
      <c r="E27" s="19"/>
      <c r="F27" s="2"/>
      <c r="G27" s="20"/>
      <c r="H27" s="21"/>
      <c r="I27" s="21"/>
      <c r="J27" s="46"/>
      <c r="K27" s="46" t="s">
        <v>104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2"/>
        <v/>
      </c>
      <c r="AA27" s="19">
        <f t="shared" si="4"/>
        <v>0</v>
      </c>
      <c r="AB27" s="19">
        <f t="shared" si="5"/>
        <v>0</v>
      </c>
      <c r="AC27" s="19">
        <f t="shared" si="6"/>
        <v>0</v>
      </c>
      <c r="AD27" s="23" t="str">
        <f t="shared" si="7"/>
        <v/>
      </c>
      <c r="AE27" s="23" t="str">
        <f t="shared" si="7"/>
        <v/>
      </c>
    </row>
    <row r="28" spans="2:31" x14ac:dyDescent="0.3">
      <c r="B28" s="18" t="str">
        <f t="shared" si="3"/>
        <v/>
      </c>
      <c r="C28" s="25"/>
      <c r="D28" s="19"/>
      <c r="E28" s="19"/>
      <c r="F28" s="20"/>
      <c r="G28" s="20"/>
      <c r="H28" s="21"/>
      <c r="I28" s="21"/>
      <c r="J28" s="46"/>
      <c r="K28" s="46" t="s">
        <v>104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2"/>
        <v/>
      </c>
      <c r="AA28" s="19">
        <f t="shared" si="4"/>
        <v>0</v>
      </c>
      <c r="AB28" s="19">
        <f t="shared" si="5"/>
        <v>0</v>
      </c>
      <c r="AC28" s="19">
        <f t="shared" si="6"/>
        <v>0</v>
      </c>
      <c r="AD28" s="23" t="str">
        <f t="shared" si="7"/>
        <v/>
      </c>
      <c r="AE28" s="23" t="str">
        <f t="shared" si="7"/>
        <v/>
      </c>
    </row>
    <row r="29" spans="2:31" x14ac:dyDescent="0.3">
      <c r="B29" s="18" t="str">
        <f t="shared" si="3"/>
        <v/>
      </c>
      <c r="C29" s="25"/>
      <c r="D29" s="19"/>
      <c r="E29" s="19"/>
      <c r="F29" s="2"/>
      <c r="G29" s="20"/>
      <c r="H29" s="21"/>
      <c r="I29" s="21"/>
      <c r="J29" s="46"/>
      <c r="K29" s="46" t="s">
        <v>104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2"/>
        <v/>
      </c>
      <c r="AA29" s="19">
        <f t="shared" si="4"/>
        <v>0</v>
      </c>
      <c r="AB29" s="19">
        <f t="shared" si="5"/>
        <v>0</v>
      </c>
      <c r="AC29" s="19">
        <f t="shared" si="6"/>
        <v>0</v>
      </c>
      <c r="AD29" s="23" t="str">
        <f t="shared" si="7"/>
        <v/>
      </c>
      <c r="AE29" s="23" t="str">
        <f t="shared" si="7"/>
        <v/>
      </c>
    </row>
  </sheetData>
  <sheetProtection algorithmName="SHA-512" hashValue="yKL+eT2dAl4qMEVQ6X36YYU0euvkfYs+H9Fta4mgs8es7qxDobnDJzx5uI/u3hFSWVeth7hp1opQtk3bS1WGKQ==" saltValue="pfMGLjTsW/Vj12qgmFabeg==" spinCount="100000" sheet="1" objects="1" scenarios="1"/>
  <autoFilter ref="B22:AA29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Validação!$F$2:$F$4</xm:f>
          </x14:formula1>
          <xm:sqref>F9</xm:sqref>
        </x14:dataValidation>
        <x14:dataValidation type="list" allowBlank="1" showInputMessage="1" showErrorMessage="1">
          <x14:formula1>
            <xm:f>Validação!$C$2:$C$7</xm:f>
          </x14:formula1>
          <xm:sqref>K23:K29</xm:sqref>
        </x14:dataValidation>
        <x14:dataValidation type="list" allowBlank="1" showInputMessage="1" showErrorMessage="1">
          <x14:formula1>
            <xm:f>Validação!$B$2:$B$29</xm:f>
          </x14:formula1>
          <xm:sqref>F5</xm:sqref>
        </x14:dataValidation>
        <x14:dataValidation type="list" allowBlank="1" showInputMessage="1" showErrorMessage="1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0" sqref="D10"/>
    </sheetView>
  </sheetViews>
  <sheetFormatPr defaultColWidth="9.109375" defaultRowHeight="14.4" x14ac:dyDescent="0.3"/>
  <cols>
    <col min="1" max="1" width="3" style="97" bestFit="1" customWidth="1"/>
    <col min="2" max="2" width="14.109375" style="97" bestFit="1" customWidth="1"/>
    <col min="3" max="3" width="45.109375" style="100" bestFit="1" customWidth="1"/>
    <col min="4" max="4" width="100.6640625" style="99" customWidth="1"/>
    <col min="5" max="5" width="8.109375" style="97" bestFit="1" customWidth="1"/>
    <col min="6" max="6" width="9.109375" style="97"/>
    <col min="7" max="7" width="16.88671875" style="101" customWidth="1"/>
    <col min="8" max="8" width="16.88671875" style="97" customWidth="1"/>
    <col min="9" max="16384" width="9.109375" style="97"/>
  </cols>
  <sheetData>
    <row r="1" spans="1:10" x14ac:dyDescent="0.3">
      <c r="A1" s="102"/>
      <c r="B1" s="102" t="s">
        <v>141</v>
      </c>
      <c r="C1" s="103" t="s">
        <v>142</v>
      </c>
      <c r="D1" s="104" t="s">
        <v>143</v>
      </c>
      <c r="E1" s="102" t="s">
        <v>144</v>
      </c>
      <c r="F1" s="102" t="s">
        <v>196</v>
      </c>
      <c r="G1" s="105" t="s">
        <v>197</v>
      </c>
      <c r="H1" s="102" t="s">
        <v>80</v>
      </c>
      <c r="I1" s="102" t="s">
        <v>201</v>
      </c>
      <c r="J1" s="102" t="s">
        <v>203</v>
      </c>
    </row>
    <row r="2" spans="1:10" ht="28.8" x14ac:dyDescent="0.3">
      <c r="A2" s="102">
        <v>1</v>
      </c>
      <c r="B2" s="106">
        <v>5200000002448</v>
      </c>
      <c r="C2" s="103" t="s">
        <v>145</v>
      </c>
      <c r="D2" s="104" t="s">
        <v>146</v>
      </c>
      <c r="E2" s="102" t="s">
        <v>147</v>
      </c>
      <c r="F2" s="147" t="s">
        <v>198</v>
      </c>
      <c r="G2" s="147"/>
      <c r="H2" s="147"/>
      <c r="I2" s="102"/>
      <c r="J2" s="102"/>
    </row>
    <row r="3" spans="1:10" ht="57.6" x14ac:dyDescent="0.3">
      <c r="A3" s="102">
        <v>2</v>
      </c>
      <c r="B3" s="106" t="s">
        <v>200</v>
      </c>
      <c r="C3" s="103" t="s">
        <v>148</v>
      </c>
      <c r="D3" s="104" t="s">
        <v>149</v>
      </c>
      <c r="E3" s="102" t="s">
        <v>147</v>
      </c>
      <c r="F3" s="147" t="s">
        <v>198</v>
      </c>
      <c r="G3" s="147"/>
      <c r="H3" s="147"/>
      <c r="I3" s="102"/>
      <c r="J3" s="102"/>
    </row>
    <row r="4" spans="1:10" ht="28.8" x14ac:dyDescent="0.3">
      <c r="A4" s="102">
        <v>3</v>
      </c>
      <c r="B4" s="106">
        <v>5200000002636</v>
      </c>
      <c r="C4" s="103" t="s">
        <v>150</v>
      </c>
      <c r="D4" s="104" t="s">
        <v>151</v>
      </c>
      <c r="E4" s="102" t="s">
        <v>147</v>
      </c>
      <c r="F4" s="147" t="s">
        <v>198</v>
      </c>
      <c r="G4" s="147"/>
      <c r="H4" s="147"/>
      <c r="I4" s="102"/>
      <c r="J4" s="102"/>
    </row>
    <row r="5" spans="1:10" ht="28.8" x14ac:dyDescent="0.3">
      <c r="A5" s="102">
        <v>4</v>
      </c>
      <c r="B5" s="106">
        <v>5200000002896</v>
      </c>
      <c r="C5" s="103" t="s">
        <v>152</v>
      </c>
      <c r="D5" s="104" t="s">
        <v>153</v>
      </c>
      <c r="E5" s="102" t="s">
        <v>147</v>
      </c>
      <c r="F5" s="147" t="s">
        <v>198</v>
      </c>
      <c r="G5" s="147"/>
      <c r="H5" s="147"/>
      <c r="I5" s="102"/>
      <c r="J5" s="102"/>
    </row>
    <row r="6" spans="1:10" ht="28.8" x14ac:dyDescent="0.3">
      <c r="A6" s="102">
        <v>5</v>
      </c>
      <c r="B6" s="106">
        <v>5200000005796</v>
      </c>
      <c r="C6" s="103" t="s">
        <v>154</v>
      </c>
      <c r="D6" s="104" t="s">
        <v>155</v>
      </c>
      <c r="E6" s="102" t="s">
        <v>147</v>
      </c>
      <c r="F6" s="147" t="s">
        <v>198</v>
      </c>
      <c r="G6" s="147"/>
      <c r="H6" s="147"/>
      <c r="I6" s="102"/>
      <c r="J6" s="102"/>
    </row>
    <row r="7" spans="1:10" ht="43.2" x14ac:dyDescent="0.3">
      <c r="A7" s="102">
        <v>6</v>
      </c>
      <c r="B7" s="106">
        <v>5200000005798</v>
      </c>
      <c r="C7" s="103" t="s">
        <v>156</v>
      </c>
      <c r="D7" s="104" t="s">
        <v>157</v>
      </c>
      <c r="E7" s="102" t="s">
        <v>147</v>
      </c>
      <c r="F7" s="147" t="s">
        <v>198</v>
      </c>
      <c r="G7" s="147"/>
      <c r="H7" s="147"/>
      <c r="I7" s="102"/>
      <c r="J7" s="102"/>
    </row>
    <row r="8" spans="1:10" ht="28.8" x14ac:dyDescent="0.3">
      <c r="A8" s="102">
        <v>7</v>
      </c>
      <c r="B8" s="106">
        <v>5200000006696</v>
      </c>
      <c r="C8" s="103" t="s">
        <v>158</v>
      </c>
      <c r="D8" s="104" t="s">
        <v>159</v>
      </c>
      <c r="E8" s="102" t="s">
        <v>147</v>
      </c>
      <c r="F8" s="147" t="s">
        <v>198</v>
      </c>
      <c r="G8" s="147"/>
      <c r="H8" s="147"/>
      <c r="I8" s="102"/>
      <c r="J8" s="102"/>
    </row>
    <row r="9" spans="1:10" ht="28.8" x14ac:dyDescent="0.3">
      <c r="A9" s="102">
        <v>8</v>
      </c>
      <c r="B9" s="106">
        <v>5200000006697</v>
      </c>
      <c r="C9" s="103" t="s">
        <v>160</v>
      </c>
      <c r="D9" s="104" t="s">
        <v>161</v>
      </c>
      <c r="E9" s="102" t="s">
        <v>147</v>
      </c>
      <c r="F9" s="147" t="s">
        <v>198</v>
      </c>
      <c r="G9" s="147"/>
      <c r="H9" s="147"/>
      <c r="I9" s="102"/>
      <c r="J9" s="102"/>
    </row>
    <row r="10" spans="1:10" ht="28.8" x14ac:dyDescent="0.3">
      <c r="A10" s="102">
        <v>9</v>
      </c>
      <c r="B10" s="106">
        <v>5200000010473</v>
      </c>
      <c r="C10" s="103" t="s">
        <v>162</v>
      </c>
      <c r="D10" s="104" t="s">
        <v>163</v>
      </c>
      <c r="E10" s="102" t="s">
        <v>147</v>
      </c>
      <c r="F10" s="102">
        <v>12</v>
      </c>
      <c r="G10" s="109">
        <v>6580</v>
      </c>
      <c r="H10" s="107">
        <f>G10*F10</f>
        <v>78960</v>
      </c>
      <c r="I10" s="102"/>
      <c r="J10" s="102" t="s">
        <v>202</v>
      </c>
    </row>
    <row r="11" spans="1:10" ht="28.8" x14ac:dyDescent="0.3">
      <c r="A11" s="102">
        <v>10</v>
      </c>
      <c r="B11" s="106">
        <v>5200000010474</v>
      </c>
      <c r="C11" s="103" t="s">
        <v>164</v>
      </c>
      <c r="D11" s="104" t="s">
        <v>165</v>
      </c>
      <c r="E11" s="102" t="s">
        <v>147</v>
      </c>
      <c r="F11" s="102">
        <v>2</v>
      </c>
      <c r="G11" s="109">
        <v>5980</v>
      </c>
      <c r="H11" s="107">
        <f t="shared" ref="H11:H14" si="0">G11*F11</f>
        <v>11960</v>
      </c>
      <c r="I11" s="102"/>
      <c r="J11" s="102" t="s">
        <v>202</v>
      </c>
    </row>
    <row r="12" spans="1:10" ht="28.8" x14ac:dyDescent="0.3">
      <c r="A12" s="102">
        <v>11</v>
      </c>
      <c r="B12" s="106">
        <v>5200000010476</v>
      </c>
      <c r="C12" s="103" t="s">
        <v>166</v>
      </c>
      <c r="D12" s="104" t="s">
        <v>167</v>
      </c>
      <c r="E12" s="102" t="s">
        <v>147</v>
      </c>
      <c r="F12" s="102">
        <v>2</v>
      </c>
      <c r="G12" s="109">
        <v>1890</v>
      </c>
      <c r="H12" s="107">
        <f t="shared" si="0"/>
        <v>3780</v>
      </c>
      <c r="I12" s="102"/>
      <c r="J12" s="102" t="s">
        <v>202</v>
      </c>
    </row>
    <row r="13" spans="1:10" ht="43.2" x14ac:dyDescent="0.3">
      <c r="A13" s="102">
        <v>12</v>
      </c>
      <c r="B13" s="106">
        <v>5200000010806</v>
      </c>
      <c r="C13" s="103" t="s">
        <v>168</v>
      </c>
      <c r="D13" s="104" t="s">
        <v>169</v>
      </c>
      <c r="E13" s="102" t="s">
        <v>147</v>
      </c>
      <c r="F13" s="102">
        <v>4</v>
      </c>
      <c r="G13" s="109">
        <v>1289</v>
      </c>
      <c r="H13" s="107">
        <f t="shared" si="0"/>
        <v>5156</v>
      </c>
      <c r="I13" s="102"/>
      <c r="J13" s="102" t="s">
        <v>202</v>
      </c>
    </row>
    <row r="14" spans="1:10" ht="43.2" x14ac:dyDescent="0.3">
      <c r="A14" s="102">
        <v>13</v>
      </c>
      <c r="B14" s="106">
        <v>5200000013303</v>
      </c>
      <c r="C14" s="103" t="s">
        <v>170</v>
      </c>
      <c r="D14" s="104" t="s">
        <v>171</v>
      </c>
      <c r="E14" s="102" t="s">
        <v>147</v>
      </c>
      <c r="F14" s="102">
        <v>5</v>
      </c>
      <c r="G14" s="109">
        <v>616</v>
      </c>
      <c r="H14" s="107">
        <f t="shared" si="0"/>
        <v>3080</v>
      </c>
      <c r="I14" s="102"/>
      <c r="J14" s="102" t="s">
        <v>202</v>
      </c>
    </row>
    <row r="15" spans="1:10" ht="28.8" x14ac:dyDescent="0.3">
      <c r="A15" s="102">
        <v>14</v>
      </c>
      <c r="B15" s="106">
        <v>5200000015332</v>
      </c>
      <c r="C15" s="103" t="s">
        <v>172</v>
      </c>
      <c r="D15" s="104" t="s">
        <v>173</v>
      </c>
      <c r="E15" s="102" t="s">
        <v>147</v>
      </c>
      <c r="F15" s="147" t="s">
        <v>198</v>
      </c>
      <c r="G15" s="147"/>
      <c r="H15" s="147"/>
      <c r="I15" s="102"/>
      <c r="J15" s="102"/>
    </row>
    <row r="16" spans="1:10" ht="28.8" x14ac:dyDescent="0.3">
      <c r="A16" s="102">
        <v>15</v>
      </c>
      <c r="B16" s="106">
        <v>5200000015650</v>
      </c>
      <c r="C16" s="103" t="s">
        <v>174</v>
      </c>
      <c r="D16" s="104" t="s">
        <v>175</v>
      </c>
      <c r="E16" s="102" t="s">
        <v>147</v>
      </c>
      <c r="F16" s="147" t="s">
        <v>198</v>
      </c>
      <c r="G16" s="147"/>
      <c r="H16" s="147"/>
      <c r="I16" s="102"/>
      <c r="J16" s="102"/>
    </row>
    <row r="17" spans="1:10" ht="28.8" x14ac:dyDescent="0.3">
      <c r="A17" s="102">
        <v>16</v>
      </c>
      <c r="B17" s="106">
        <v>5200000015763</v>
      </c>
      <c r="C17" s="103" t="s">
        <v>176</v>
      </c>
      <c r="D17" s="104" t="s">
        <v>177</v>
      </c>
      <c r="E17" s="102" t="s">
        <v>147</v>
      </c>
      <c r="F17" s="147" t="s">
        <v>198</v>
      </c>
      <c r="G17" s="147"/>
      <c r="H17" s="147"/>
      <c r="I17" s="102"/>
      <c r="J17" s="102"/>
    </row>
    <row r="18" spans="1:10" ht="28.8" x14ac:dyDescent="0.3">
      <c r="A18" s="102">
        <v>17</v>
      </c>
      <c r="B18" s="106">
        <v>5200000015916</v>
      </c>
      <c r="C18" s="103" t="s">
        <v>178</v>
      </c>
      <c r="D18" s="104" t="s">
        <v>179</v>
      </c>
      <c r="E18" s="102" t="s">
        <v>147</v>
      </c>
      <c r="F18" s="147" t="s">
        <v>198</v>
      </c>
      <c r="G18" s="147"/>
      <c r="H18" s="147"/>
      <c r="I18" s="102"/>
      <c r="J18" s="102"/>
    </row>
    <row r="19" spans="1:10" ht="28.8" x14ac:dyDescent="0.3">
      <c r="A19" s="102">
        <v>18</v>
      </c>
      <c r="B19" s="106">
        <v>5200000016656</v>
      </c>
      <c r="C19" s="103" t="s">
        <v>180</v>
      </c>
      <c r="D19" s="104" t="s">
        <v>181</v>
      </c>
      <c r="E19" s="102" t="s">
        <v>147</v>
      </c>
      <c r="F19" s="147" t="s">
        <v>198</v>
      </c>
      <c r="G19" s="147"/>
      <c r="H19" s="147"/>
      <c r="I19" s="102"/>
      <c r="J19" s="102"/>
    </row>
    <row r="20" spans="1:10" x14ac:dyDescent="0.3">
      <c r="A20" s="102">
        <v>19</v>
      </c>
      <c r="B20" s="106">
        <v>5200000016689</v>
      </c>
      <c r="C20" s="103" t="s">
        <v>182</v>
      </c>
      <c r="D20" s="104" t="s">
        <v>183</v>
      </c>
      <c r="E20" s="102" t="s">
        <v>147</v>
      </c>
      <c r="F20" s="147" t="s">
        <v>198</v>
      </c>
      <c r="G20" s="147"/>
      <c r="H20" s="147"/>
      <c r="I20" s="102"/>
      <c r="J20" s="102"/>
    </row>
    <row r="21" spans="1:10" ht="28.8" x14ac:dyDescent="0.3">
      <c r="A21" s="102">
        <v>20</v>
      </c>
      <c r="B21" s="106">
        <v>5200000017763</v>
      </c>
      <c r="C21" s="103" t="s">
        <v>184</v>
      </c>
      <c r="D21" s="104" t="s">
        <v>185</v>
      </c>
      <c r="E21" s="102" t="s">
        <v>147</v>
      </c>
      <c r="F21" s="147" t="s">
        <v>198</v>
      </c>
      <c r="G21" s="147"/>
      <c r="H21" s="147"/>
      <c r="I21" s="102"/>
      <c r="J21" s="102"/>
    </row>
    <row r="22" spans="1:10" ht="28.8" x14ac:dyDescent="0.3">
      <c r="A22" s="102">
        <v>21</v>
      </c>
      <c r="B22" s="106">
        <v>5200000018205</v>
      </c>
      <c r="C22" s="103" t="s">
        <v>186</v>
      </c>
      <c r="D22" s="104" t="s">
        <v>187</v>
      </c>
      <c r="E22" s="102" t="s">
        <v>147</v>
      </c>
      <c r="F22" s="147" t="s">
        <v>198</v>
      </c>
      <c r="G22" s="147"/>
      <c r="H22" s="147"/>
      <c r="I22" s="102"/>
      <c r="J22" s="102"/>
    </row>
    <row r="23" spans="1:10" x14ac:dyDescent="0.3">
      <c r="A23" s="102">
        <v>22</v>
      </c>
      <c r="B23" s="106">
        <v>5200000018711</v>
      </c>
      <c r="C23" s="103" t="s">
        <v>188</v>
      </c>
      <c r="D23" s="104" t="s">
        <v>189</v>
      </c>
      <c r="E23" s="102" t="s">
        <v>147</v>
      </c>
      <c r="F23" s="102">
        <v>5</v>
      </c>
      <c r="G23" s="105">
        <v>1056</v>
      </c>
      <c r="H23" s="107">
        <f>G23*F23</f>
        <v>5280</v>
      </c>
      <c r="I23" s="102" t="s">
        <v>199</v>
      </c>
      <c r="J23" s="102" t="s">
        <v>202</v>
      </c>
    </row>
    <row r="24" spans="1:10" x14ac:dyDescent="0.3">
      <c r="A24" s="102">
        <v>23</v>
      </c>
      <c r="B24" s="106">
        <v>5300000006907</v>
      </c>
      <c r="C24" s="103" t="s">
        <v>190</v>
      </c>
      <c r="D24" s="104" t="s">
        <v>191</v>
      </c>
      <c r="E24" s="102" t="s">
        <v>147</v>
      </c>
      <c r="F24" s="147" t="s">
        <v>198</v>
      </c>
      <c r="G24" s="147"/>
      <c r="H24" s="147"/>
      <c r="I24" s="102"/>
      <c r="J24" s="102"/>
    </row>
    <row r="25" spans="1:10" ht="43.2" x14ac:dyDescent="0.3">
      <c r="A25" s="102">
        <v>24</v>
      </c>
      <c r="B25" s="106">
        <v>5700000000374</v>
      </c>
      <c r="C25" s="103" t="s">
        <v>192</v>
      </c>
      <c r="D25" s="104" t="s">
        <v>193</v>
      </c>
      <c r="E25" s="102" t="s">
        <v>147</v>
      </c>
      <c r="F25" s="147" t="s">
        <v>198</v>
      </c>
      <c r="G25" s="147"/>
      <c r="H25" s="147"/>
      <c r="I25" s="102"/>
      <c r="J25" s="102"/>
    </row>
    <row r="26" spans="1:10" ht="43.2" x14ac:dyDescent="0.3">
      <c r="A26" s="102">
        <v>25</v>
      </c>
      <c r="B26" s="106">
        <v>5900000003757</v>
      </c>
      <c r="C26" s="103" t="s">
        <v>194</v>
      </c>
      <c r="D26" s="104" t="s">
        <v>195</v>
      </c>
      <c r="E26" s="102" t="s">
        <v>147</v>
      </c>
      <c r="F26" s="102">
        <v>1</v>
      </c>
      <c r="G26" s="110">
        <v>3680</v>
      </c>
      <c r="H26" s="107">
        <f>G26*F26</f>
        <v>3680</v>
      </c>
      <c r="I26" s="102"/>
      <c r="J26" s="102" t="s">
        <v>202</v>
      </c>
    </row>
    <row r="27" spans="1:10" x14ac:dyDescent="0.3">
      <c r="H27" s="108">
        <f>SUM(H2:H26)</f>
        <v>111896</v>
      </c>
    </row>
  </sheetData>
  <mergeCells count="18">
    <mergeCell ref="F7:H7"/>
    <mergeCell ref="F8:H8"/>
    <mergeCell ref="F9:H9"/>
    <mergeCell ref="F15:H15"/>
    <mergeCell ref="F25:H25"/>
    <mergeCell ref="F22:H22"/>
    <mergeCell ref="F24:H24"/>
    <mergeCell ref="F16:H16"/>
    <mergeCell ref="F17:H17"/>
    <mergeCell ref="F18:H18"/>
    <mergeCell ref="F19:H19"/>
    <mergeCell ref="F20:H20"/>
    <mergeCell ref="F21:H21"/>
    <mergeCell ref="F2:H2"/>
    <mergeCell ref="F3:H3"/>
    <mergeCell ref="F4:H4"/>
    <mergeCell ref="F5:H5"/>
    <mergeCell ref="F6:H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38" sqref="C38:C39"/>
    </sheetView>
  </sheetViews>
  <sheetFormatPr defaultRowHeight="14.4" x14ac:dyDescent="0.3"/>
  <cols>
    <col min="1" max="1" width="10" customWidth="1"/>
    <col min="2" max="2" width="9.6640625" bestFit="1" customWidth="1"/>
    <col min="3" max="3" width="69.33203125" bestFit="1" customWidth="1"/>
    <col min="4" max="4" width="22.6640625" customWidth="1"/>
    <col min="5" max="5" width="16.5546875" bestFit="1" customWidth="1"/>
  </cols>
  <sheetData>
    <row r="1" spans="1:6" x14ac:dyDescent="0.3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3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3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3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3">
      <c r="A5" t="s">
        <v>31</v>
      </c>
      <c r="B5" t="s">
        <v>37</v>
      </c>
      <c r="C5" t="s">
        <v>83</v>
      </c>
      <c r="D5" t="s">
        <v>121</v>
      </c>
    </row>
    <row r="6" spans="1:6" x14ac:dyDescent="0.3">
      <c r="A6" t="s">
        <v>32</v>
      </c>
      <c r="B6" t="s">
        <v>38</v>
      </c>
      <c r="C6" t="s">
        <v>84</v>
      </c>
    </row>
    <row r="7" spans="1:6" x14ac:dyDescent="0.3">
      <c r="A7" t="s">
        <v>34</v>
      </c>
      <c r="B7" t="s">
        <v>39</v>
      </c>
      <c r="C7" t="s">
        <v>85</v>
      </c>
    </row>
    <row r="8" spans="1:6" x14ac:dyDescent="0.3">
      <c r="B8" t="s">
        <v>40</v>
      </c>
    </row>
    <row r="9" spans="1:6" x14ac:dyDescent="0.3">
      <c r="B9" t="s">
        <v>41</v>
      </c>
    </row>
    <row r="10" spans="1:6" x14ac:dyDescent="0.3">
      <c r="B10" t="s">
        <v>42</v>
      </c>
    </row>
    <row r="11" spans="1:6" x14ac:dyDescent="0.3">
      <c r="B11" t="s">
        <v>43</v>
      </c>
    </row>
    <row r="12" spans="1:6" x14ac:dyDescent="0.3">
      <c r="B12" t="s">
        <v>44</v>
      </c>
    </row>
    <row r="13" spans="1:6" x14ac:dyDescent="0.3">
      <c r="B13" t="s">
        <v>45</v>
      </c>
    </row>
    <row r="14" spans="1:6" x14ac:dyDescent="0.3">
      <c r="B14" t="s">
        <v>46</v>
      </c>
    </row>
    <row r="15" spans="1:6" x14ac:dyDescent="0.3">
      <c r="B15" t="s">
        <v>47</v>
      </c>
    </row>
    <row r="16" spans="1:6" x14ac:dyDescent="0.3">
      <c r="B16" t="s">
        <v>48</v>
      </c>
    </row>
    <row r="17" spans="2:2" x14ac:dyDescent="0.3">
      <c r="B17" t="s">
        <v>49</v>
      </c>
    </row>
    <row r="18" spans="2:2" x14ac:dyDescent="0.3">
      <c r="B18" t="s">
        <v>50</v>
      </c>
    </row>
    <row r="19" spans="2:2" x14ac:dyDescent="0.3">
      <c r="B19" t="s">
        <v>51</v>
      </c>
    </row>
    <row r="20" spans="2:2" x14ac:dyDescent="0.3">
      <c r="B20" t="s">
        <v>52</v>
      </c>
    </row>
    <row r="21" spans="2:2" x14ac:dyDescent="0.3">
      <c r="B21" t="s">
        <v>53</v>
      </c>
    </row>
    <row r="22" spans="2:2" x14ac:dyDescent="0.3">
      <c r="B22" t="s">
        <v>54</v>
      </c>
    </row>
    <row r="23" spans="2:2" x14ac:dyDescent="0.3">
      <c r="B23" t="s">
        <v>55</v>
      </c>
    </row>
    <row r="24" spans="2:2" x14ac:dyDescent="0.3">
      <c r="B24" t="s">
        <v>56</v>
      </c>
    </row>
    <row r="25" spans="2:2" x14ac:dyDescent="0.3">
      <c r="B25" t="s">
        <v>57</v>
      </c>
    </row>
    <row r="26" spans="2:2" x14ac:dyDescent="0.3">
      <c r="B26" t="s">
        <v>58</v>
      </c>
    </row>
    <row r="27" spans="2:2" x14ac:dyDescent="0.3">
      <c r="B27" t="s">
        <v>59</v>
      </c>
    </row>
    <row r="28" spans="2:2" x14ac:dyDescent="0.3">
      <c r="B28" t="s">
        <v>60</v>
      </c>
    </row>
    <row r="29" spans="2:2" x14ac:dyDescent="0.3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Bruna de Paula Silva</cp:lastModifiedBy>
  <dcterms:created xsi:type="dcterms:W3CDTF">2018-03-07T12:36:12Z</dcterms:created>
  <dcterms:modified xsi:type="dcterms:W3CDTF">2020-09-25T21:44:00Z</dcterms:modified>
</cp:coreProperties>
</file>