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24226"/>
  <mc:AlternateContent xmlns:mc="http://schemas.openxmlformats.org/markup-compatibility/2006">
    <mc:Choice Requires="x15">
      <x15ac:absPath xmlns:x15ac="http://schemas.microsoft.com/office/spreadsheetml/2010/11/ac" url="D:\Dropbox\Work\Teaching\FINC462_662\Github_Coursepage\notebooks\Exercises\"/>
    </mc:Choice>
  </mc:AlternateContent>
  <xr:revisionPtr revIDLastSave="0" documentId="13_ncr:1_{EAE74B40-A348-451C-9B94-836C65DD25C6}" xr6:coauthVersionLast="47" xr6:coauthVersionMax="47" xr10:uidLastSave="{00000000-0000-0000-0000-000000000000}"/>
  <bookViews>
    <workbookView xWindow="1140" yWindow="885" windowWidth="20100" windowHeight="18600" xr2:uid="{00000000-000D-0000-FFFF-FFFF00000000}"/>
  </bookViews>
  <sheets>
    <sheet name="Solutions" sheetId="1" r:id="rId1"/>
    <sheet name="DetailsProblem8And9" sheetId="2" state="hidden" r:id="rId2"/>
  </sheets>
  <definedNames>
    <definedName name="_xlnm.Print_Area" localSheetId="0">Solutions!$A$1:$N$202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 i="1" l="1"/>
  <c r="D24" i="1"/>
  <c r="D23" i="1"/>
  <c r="D22" i="1"/>
  <c r="B19" i="1"/>
  <c r="B10" i="1"/>
  <c r="B7" i="1"/>
  <c r="B14" i="1" l="1"/>
  <c r="F125" i="1"/>
  <c r="A9" i="2" l="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B5" i="2"/>
  <c r="B6" i="2" s="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166" i="1" l="1"/>
  <c r="B170" i="1" s="1"/>
  <c r="C154" i="1"/>
  <c r="C155" i="1" s="1"/>
  <c r="C156" i="1" s="1"/>
  <c r="C157" i="1" s="1"/>
  <c r="C158" i="1" s="1"/>
  <c r="C162" i="1" s="1"/>
  <c r="C146" i="1"/>
  <c r="D146" i="1" s="1"/>
  <c r="E146" i="1" s="1"/>
  <c r="F146" i="1" s="1"/>
  <c r="G146" i="1" s="1"/>
  <c r="B174" i="1" l="1"/>
  <c r="B98" i="1"/>
  <c r="B184" i="1"/>
  <c r="B186" i="1" s="1"/>
  <c r="B138" i="1"/>
  <c r="C131" i="1"/>
  <c r="F126" i="1"/>
  <c r="F124" i="1"/>
  <c r="B87" i="1"/>
  <c r="B66" i="1"/>
  <c r="E29" i="1"/>
  <c r="B39" i="1" s="1"/>
  <c r="C41" i="1" s="1"/>
  <c r="B51" i="1" l="1"/>
  <c r="F127" i="1"/>
</calcChain>
</file>

<file path=xl/sharedStrings.xml><?xml version="1.0" encoding="utf-8"?>
<sst xmlns="http://schemas.openxmlformats.org/spreadsheetml/2006/main" count="127" uniqueCount="119">
  <si>
    <t>Question 1</t>
  </si>
  <si>
    <t>Amount you wish to have in 10 years</t>
  </si>
  <si>
    <t>Interest rate you can get</t>
  </si>
  <si>
    <t>This interest rate is compounded annually</t>
  </si>
  <si>
    <t>The formula that you need to use to find out how much you invest today is</t>
  </si>
  <si>
    <t>FV = P(1 + r)^T</t>
  </si>
  <si>
    <t>Here the required future value ($400,000) is given to you, as is the interest rate (3%) and the time period of the investment (10 years)</t>
  </si>
  <si>
    <t>The only unknown is P which can be computed as</t>
  </si>
  <si>
    <t>Question 2</t>
  </si>
  <si>
    <t>With continous compunding the formula to be applied changes to</t>
  </si>
  <si>
    <t>FV = P * exp(r *T)</t>
  </si>
  <si>
    <t>Again everything is given to you except the P which can be computed as</t>
  </si>
  <si>
    <t>You can see that with continous compounding you need to invest a smaller amount</t>
  </si>
  <si>
    <t>Question 3</t>
  </si>
  <si>
    <t>Here you have an investment which pays you $2000 per year for 25 years and the interest rate is 5%</t>
  </si>
  <si>
    <t>This definition fits the straightforward definition of an annuity</t>
  </si>
  <si>
    <t>PV = A/r(1 - 1/(1+r)^T)</t>
  </si>
  <si>
    <t>Here the amount paid per period (A) is given to you as is the interest rate and the time period. You need to compute the PV and this will the amount that you should be willing to pay for this investment</t>
  </si>
  <si>
    <t>You should be willing to pay $28,188 for this investment</t>
  </si>
  <si>
    <t>Question 4</t>
  </si>
  <si>
    <t>The treasury bond pays you a coupon rate of 10% has a maturity date of 25 years from now and the yield on the bond is 5%</t>
  </si>
  <si>
    <t>Since the yield to maturity on the bond is 5%, this is the interest rate you should use to discount all the payments of the bond to compute its price or present value</t>
  </si>
  <si>
    <t>The formula that needs to be used is</t>
  </si>
  <si>
    <t>P = C_1/(1 + y) + C_2/(1 + y)^2 + C_3/(1 + y)^3 +..........+ C_25/(1 + y)^25 + FV/(1 + y)^25</t>
  </si>
  <si>
    <t>While you can certainly solve the above equation to compute the price of the bond, a quicker way is to realize that the above formula reduces to a</t>
  </si>
  <si>
    <t>annuity that pays the coupon for 25 years plus the present value of the face value of the bond</t>
  </si>
  <si>
    <t>Rewrite the above formula as</t>
  </si>
  <si>
    <t>P = A/r(1 - 1/(1 + y)^T) + FV/(1+y)^25</t>
  </si>
  <si>
    <t>Since the coupon rate is 10% and I assumed that the face value is $100, all coupon payments equal $100*0.10 = $10</t>
  </si>
  <si>
    <t>P =</t>
  </si>
  <si>
    <t>Note that the price of this bond is above the face value of $100. This will always be the case for bonds for which the coupon rate exceeds the yield to maturity</t>
  </si>
  <si>
    <t>Question 5</t>
  </si>
  <si>
    <t>You have a preferred share which pays a semi-annual coupon of $6.25 and the discount rate is 5%</t>
  </si>
  <si>
    <t>Here you have been given that the coupon is paid semi-annually</t>
  </si>
  <si>
    <t>Also since this is a preferred share it has no time to maturity</t>
  </si>
  <si>
    <t>So you have to use the formula to value a perpetuity</t>
  </si>
  <si>
    <t>Question 6</t>
  </si>
  <si>
    <t>You have sold the apartment and receive $1,000,000 now</t>
  </si>
  <si>
    <t>You also receive $15,000 per month for the next 10 years</t>
  </si>
  <si>
    <t>You need to compute how much will your money market account have in 10 years from now</t>
  </si>
  <si>
    <t>One way to do this question is to compute the sum of:</t>
  </si>
  <si>
    <t>$1M invested as above for 10 years</t>
  </si>
  <si>
    <t>$15K invested as above for 9 years and 11 months</t>
  </si>
  <si>
    <t>$15K invested as above for 9 years and 10 months</t>
  </si>
  <si>
    <t>.</t>
  </si>
  <si>
    <t>While this will certainly give you the correct answer and you can certainly use this method a shorter way is as follows:</t>
  </si>
  <si>
    <t>Step 1: You will invest $1M as above for a period of 10 years</t>
  </si>
  <si>
    <t>You will invest all of these payments into a money market account that pays 5% per annum compounded monthly</t>
  </si>
  <si>
    <t>Step 1: The FV of $1M invested for 10 years</t>
  </si>
  <si>
    <t>Question 7</t>
  </si>
  <si>
    <t>Dividend per share</t>
  </si>
  <si>
    <t>growth rate of dividend g</t>
  </si>
  <si>
    <t>discount rate</t>
  </si>
  <si>
    <t>Formula to use</t>
  </si>
  <si>
    <t>P = D/(r - g)</t>
  </si>
  <si>
    <t>The price of the stock given the dividend stream</t>
  </si>
  <si>
    <t>Question 8</t>
  </si>
  <si>
    <t>The investment pays $1000 one year from now</t>
  </si>
  <si>
    <t>This payment grows by 10% for the first 5 years</t>
  </si>
  <si>
    <t>And then the payment remains constant from year 6 to year 30</t>
  </si>
  <si>
    <t>To describe this in detail</t>
  </si>
  <si>
    <t>End of year 1</t>
  </si>
  <si>
    <t>End of year 2</t>
  </si>
  <si>
    <t>End of year 3</t>
  </si>
  <si>
    <t>End of year 4</t>
  </si>
  <si>
    <t>End of year 5</t>
  </si>
  <si>
    <t>End of year 6</t>
  </si>
  <si>
    <t>End of year 30</t>
  </si>
  <si>
    <t>First compute the PV of an annuity that lasts 25 years and pays $1464.10 per year</t>
  </si>
  <si>
    <t>Add to this the PV of the payment in the first 5 years</t>
  </si>
  <si>
    <t>Question 9</t>
  </si>
  <si>
    <t>It lasts for 24 years, pays $10,000 per year, and the discount rate is 5%</t>
  </si>
  <si>
    <t>The PV of this annuity now is</t>
  </si>
  <si>
    <t>P = A/(r/2)</t>
  </si>
  <si>
    <t>Today, you need to invest</t>
  </si>
  <si>
    <t>Question 10</t>
  </si>
  <si>
    <t>=1464.1/0.05*(1 - 1/(1+0.05)^25)</t>
  </si>
  <si>
    <t>=20634.94/(1+0.05)^5</t>
  </si>
  <si>
    <t>=16168.02+1000/1.05+1100/1.05^2 + 1210/1.05^3+1331/1.05^4+1464/1.05^5</t>
  </si>
  <si>
    <t>=10000/0.05*(1 - 1/(1.05)^24)</t>
  </si>
  <si>
    <t>Problem 8</t>
  </si>
  <si>
    <t>Cash Flow at End of Period</t>
  </si>
  <si>
    <t>Period</t>
  </si>
  <si>
    <t>=1000000*(1+0.05/12)^(12*10)</t>
  </si>
  <si>
    <t>=15000/(0.05/12)*(1 - 1/(1+0.05/12)^(12*10))</t>
  </si>
  <si>
    <t>= 1414220.25 *(1+0.05/12)^120</t>
  </si>
  <si>
    <t xml:space="preserve">= $1,647,009.50 +  $2,329,234.19 
</t>
  </si>
  <si>
    <t xml:space="preserve">This is the present value of the payments from year 6 to year 30 AT YEAR 5. </t>
  </si>
  <si>
    <t>You still need to covert this to the PV at time 0 which is to simply discount this for 5 years</t>
  </si>
  <si>
    <t>The formula that needs to be applied is</t>
  </si>
  <si>
    <t>Step 2: You will get an annuity for 10 years which pays $15K per month. Compute the PV of this annuity using the formulas prov+ided in class</t>
  </si>
  <si>
    <t>Step 3: Take the PV of the annuity computed in step 2 and invest that as above for a period of 10 years</t>
  </si>
  <si>
    <t>Step 4: Add the amounts in Step 1 and Step 4 to arrive at the final answer</t>
  </si>
  <si>
    <t>Try both methods to see if you arrive at approximately the same answer. Your answer using the two methods will differ by decimal points</t>
  </si>
  <si>
    <t>Step 2: The PV of the annuity</t>
  </si>
  <si>
    <t>Step 3: Compute the FV of this investment</t>
  </si>
  <si>
    <t>Step 4: Final answer = 1 + 4 =</t>
  </si>
  <si>
    <t>Year</t>
  </si>
  <si>
    <t>Amount</t>
  </si>
  <si>
    <t>The annuity starts 21 years from now and ends after 24 payments (i.e. it ends in year 45)</t>
  </si>
  <si>
    <t>The PV of this annuity at the start of year 20 is</t>
  </si>
  <si>
    <t>=137986.42/(1.05)^21</t>
  </si>
  <si>
    <t>Question 11</t>
  </si>
  <si>
    <t>Question 12</t>
  </si>
  <si>
    <t>Part 1</t>
  </si>
  <si>
    <t>10-year annuity paying 2.5% on $1000 annually</t>
  </si>
  <si>
    <t>Value of a coupon bond which matures in 25 years and pays annual coupons at an (annual) rate of  2.5%</t>
  </si>
  <si>
    <t>Part 2</t>
  </si>
  <si>
    <t>Discount rate = 2%</t>
  </si>
  <si>
    <t>Part 3</t>
  </si>
  <si>
    <t>Value of Firm A's bond.</t>
  </si>
  <si>
    <t>The bond value is the difference between the actual coupon bond in part 2 and the annuity in part 1.</t>
  </si>
  <si>
    <t>Value of Alternative A</t>
  </si>
  <si>
    <t>Value of Alternative B</t>
  </si>
  <si>
    <t>10-year annuity</t>
  </si>
  <si>
    <t xml:space="preserve">PV of 24-year annuity paying 4.17 starting in year 10 </t>
  </si>
  <si>
    <t>PV of 3-year annuity paying 20 starting in year 10</t>
  </si>
  <si>
    <t>Answer (sum of the three)</t>
  </si>
  <si>
    <t>FINC 462/662: Exercise 02 Detailed Solutions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</si>
</sst>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0"/>
    <numFmt numFmtId="169" formatCode="0.000"/>
  </numFmts>
  <fonts count="6" x14ac:knownFonts="1">
    <font>
      <sz val="11"/>
      <color theme="1"/>
      <name val="Calibri"/>
      <family val="2"/>
      <scheme val="minor"/>
    </font>
    <font>
      <sz val="11"/>
      <color theme="1"/>
      <name val="Calibri"/>
      <family val="2"/>
      <scheme val="minor"/>
    </font>
    <font>
      <sz val="12"/>
      <color theme="1"/>
      <name val="Times New Roman"/>
      <family val="1"/>
    </font>
    <font>
      <b/>
      <u/>
      <sz val="12"/>
      <color theme="1"/>
      <name val="Times New Roman"/>
      <family val="1"/>
    </font>
    <font>
      <b/>
      <sz val="12"/>
      <color theme="1"/>
      <name val="Times New Roman"/>
      <family val="1"/>
    </font>
    <font>
      <b/>
      <u/>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13">
    <xf numFmtId="0" fontId="0" fillId="0" borderId="0" xfId="0"/>
    <xf numFmtId="2" fontId="3" fillId="0" borderId="0" xfId="0" applyNumberFormat="1" applyFont="1"/>
    <xf numFmtId="2" fontId="2" fillId="0" borderId="0" xfId="0" applyNumberFormat="1" applyFont="1"/>
    <xf numFmtId="10" fontId="2" fillId="0" borderId="0" xfId="1" applyNumberFormat="1" applyFont="1"/>
    <xf numFmtId="164" fontId="2" fillId="0" borderId="0" xfId="0" applyNumberFormat="1" applyFont="1"/>
    <xf numFmtId="2" fontId="4" fillId="0" borderId="0" xfId="0" applyNumberFormat="1" applyFont="1"/>
    <xf numFmtId="44" fontId="2" fillId="0" borderId="0" xfId="2" applyFont="1"/>
    <xf numFmtId="2" fontId="2" fillId="0" borderId="0" xfId="0" quotePrefix="1" applyNumberFormat="1" applyFont="1"/>
    <xf numFmtId="2" fontId="2" fillId="0" borderId="0" xfId="0" quotePrefix="1" applyNumberFormat="1" applyFont="1" applyAlignment="1">
      <alignment wrapText="1"/>
    </xf>
    <xf numFmtId="2" fontId="2" fillId="2" borderId="0" xfId="0" applyNumberFormat="1" applyFont="1" applyFill="1"/>
    <xf numFmtId="0" fontId="5" fillId="0" borderId="0" xfId="0" applyFont="1"/>
    <xf numFmtId="2" fontId="4" fillId="3" borderId="0" xfId="0" applyNumberFormat="1" applyFont="1" applyFill="1"/>
    <xf numFmtId="169" fontId="2" fillId="0" borderId="0" xfId="0" applyNumberFormat="1" applyFont="1"/>
  </cellXfs>
  <cellStyles count="3">
    <cellStyle name="Currency" xfId="2" builtinId="4"/>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43962</xdr:colOff>
      <xdr:row>188</xdr:row>
      <xdr:rowOff>146539</xdr:rowOff>
    </xdr:from>
    <xdr:ext cx="6888104" cy="609013"/>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3962" y="30809712"/>
          <a:ext cx="6888104"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We have a 10-year 6% coupon bond with a par value of $1,000 and a required yield of 15%. </a:t>
          </a:r>
        </a:p>
        <a:p>
          <a:r>
            <a:rPr lang="en-US" sz="1100">
              <a:solidFill>
                <a:schemeClr val="tx1"/>
              </a:solidFill>
              <a:effectLst/>
              <a:latin typeface="+mn-lt"/>
              <a:ea typeface="+mn-ea"/>
              <a:cs typeface="+mn-cs"/>
            </a:rPr>
            <a:t>Given </a:t>
          </a:r>
          <a:r>
            <a:rPr lang="en-US" sz="1100" i="1">
              <a:solidFill>
                <a:schemeClr val="tx1"/>
              </a:solidFill>
              <a:effectLst/>
              <a:latin typeface="+mn-lt"/>
              <a:ea typeface="+mn-ea"/>
              <a:cs typeface="+mn-cs"/>
            </a:rPr>
            <a:t>C</a:t>
          </a:r>
          <a:r>
            <a:rPr lang="en-US" sz="1100">
              <a:solidFill>
                <a:schemeClr val="tx1"/>
              </a:solidFill>
              <a:effectLst/>
              <a:latin typeface="+mn-lt"/>
              <a:ea typeface="+mn-ea"/>
              <a:cs typeface="+mn-cs"/>
            </a:rPr>
            <a:t> = 0.06($1,000) / 2 = $30, </a:t>
          </a:r>
          <a:r>
            <a:rPr lang="en-US" sz="1100" i="1">
              <a:solidFill>
                <a:schemeClr val="tx1"/>
              </a:solidFill>
              <a:effectLst/>
              <a:latin typeface="+mn-lt"/>
              <a:ea typeface="+mn-ea"/>
              <a:cs typeface="+mn-cs"/>
            </a:rPr>
            <a:t>n</a:t>
          </a:r>
          <a:r>
            <a:rPr lang="en-US" sz="1100">
              <a:solidFill>
                <a:schemeClr val="tx1"/>
              </a:solidFill>
              <a:effectLst/>
              <a:latin typeface="+mn-lt"/>
              <a:ea typeface="+mn-ea"/>
              <a:cs typeface="+mn-cs"/>
            </a:rPr>
            <a:t> = 2(10) = 20 and </a:t>
          </a:r>
          <a:r>
            <a:rPr lang="en-US" sz="1100" i="1">
              <a:solidFill>
                <a:schemeClr val="tx1"/>
              </a:solidFill>
              <a:effectLst/>
              <a:latin typeface="+mn-lt"/>
              <a:ea typeface="+mn-ea"/>
              <a:cs typeface="+mn-cs"/>
            </a:rPr>
            <a:t>r</a:t>
          </a:r>
          <a:r>
            <a:rPr lang="en-US" sz="1100">
              <a:solidFill>
                <a:schemeClr val="tx1"/>
              </a:solidFill>
              <a:effectLst/>
              <a:latin typeface="+mn-lt"/>
              <a:ea typeface="+mn-ea"/>
              <a:cs typeface="+mn-cs"/>
            </a:rPr>
            <a:t> = 0.15 / 2 = 0.075, the present value of the coupon payments is:</a:t>
          </a:r>
        </a:p>
        <a:p>
          <a:r>
            <a:rPr lang="en-US" sz="1100">
              <a:solidFill>
                <a:schemeClr val="tx1"/>
              </a:solidFill>
              <a:effectLst/>
              <a:latin typeface="+mn-lt"/>
              <a:ea typeface="+mn-ea"/>
              <a:cs typeface="+mn-cs"/>
            </a:rPr>
            <a:t> </a:t>
          </a:r>
          <a:endParaRPr lang="en-US" sz="1100"/>
        </a:p>
      </xdr:txBody>
    </xdr:sp>
    <xdr:clientData/>
  </xdr:oneCellAnchor>
  <xdr:twoCellAnchor editAs="oneCell">
    <xdr:from>
      <xdr:col>0</xdr:col>
      <xdr:colOff>227135</xdr:colOff>
      <xdr:row>191</xdr:row>
      <xdr:rowOff>139211</xdr:rowOff>
    </xdr:from>
    <xdr:to>
      <xdr:col>4</xdr:col>
      <xdr:colOff>1195804</xdr:colOff>
      <xdr:row>200</xdr:row>
      <xdr:rowOff>92101</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227135" y="31395865"/>
          <a:ext cx="6142857" cy="1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309562</xdr:colOff>
      <xdr:row>7</xdr:row>
      <xdr:rowOff>83345</xdr:rowOff>
    </xdr:from>
    <xdr:to>
      <xdr:col>2</xdr:col>
      <xdr:colOff>345281</xdr:colOff>
      <xdr:row>10</xdr:row>
      <xdr:rowOff>166687</xdr:rowOff>
    </xdr:to>
    <xdr:cxnSp macro="">
      <xdr:nvCxnSpPr>
        <xdr:cNvPr id="3" name="Straight Arrow Connector 2">
          <a:extLst>
            <a:ext uri="{FF2B5EF4-FFF2-40B4-BE49-F238E27FC236}">
              <a16:creationId xmlns:a16="http://schemas.microsoft.com/office/drawing/2014/main" id="{5BE49DAD-404D-4543-A4DE-C0580F5C720A}"/>
            </a:ext>
          </a:extLst>
        </xdr:cNvPr>
        <xdr:cNvCxnSpPr/>
      </xdr:nvCxnSpPr>
      <xdr:spPr>
        <a:xfrm flipV="1">
          <a:off x="2726531" y="1464470"/>
          <a:ext cx="35719" cy="6905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23812</xdr:rowOff>
    </xdr:from>
    <xdr:to>
      <xdr:col>2</xdr:col>
      <xdr:colOff>285750</xdr:colOff>
      <xdr:row>10</xdr:row>
      <xdr:rowOff>95250</xdr:rowOff>
    </xdr:to>
    <xdr:cxnSp macro="">
      <xdr:nvCxnSpPr>
        <xdr:cNvPr id="5" name="Straight Connector 4">
          <a:extLst>
            <a:ext uri="{FF2B5EF4-FFF2-40B4-BE49-F238E27FC236}">
              <a16:creationId xmlns:a16="http://schemas.microsoft.com/office/drawing/2014/main" id="{4A3708AC-9368-4226-825C-9B40117427FE}"/>
            </a:ext>
          </a:extLst>
        </xdr:cNvPr>
        <xdr:cNvCxnSpPr/>
      </xdr:nvCxnSpPr>
      <xdr:spPr>
        <a:xfrm>
          <a:off x="2416969" y="1607343"/>
          <a:ext cx="285750" cy="47625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11907</xdr:colOff>
      <xdr:row>10</xdr:row>
      <xdr:rowOff>130968</xdr:rowOff>
    </xdr:from>
    <xdr:to>
      <xdr:col>2</xdr:col>
      <xdr:colOff>309562</xdr:colOff>
      <xdr:row>33</xdr:row>
      <xdr:rowOff>11906</xdr:rowOff>
    </xdr:to>
    <xdr:cxnSp macro="">
      <xdr:nvCxnSpPr>
        <xdr:cNvPr id="8" name="Straight Connector 7">
          <a:extLst>
            <a:ext uri="{FF2B5EF4-FFF2-40B4-BE49-F238E27FC236}">
              <a16:creationId xmlns:a16="http://schemas.microsoft.com/office/drawing/2014/main" id="{45029675-AC78-40E4-A513-C5C769A6A415}"/>
            </a:ext>
          </a:extLst>
        </xdr:cNvPr>
        <xdr:cNvCxnSpPr/>
      </xdr:nvCxnSpPr>
      <xdr:spPr>
        <a:xfrm flipH="1">
          <a:off x="2428876" y="2119312"/>
          <a:ext cx="297655" cy="453628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416719</xdr:colOff>
      <xdr:row>7</xdr:row>
      <xdr:rowOff>119063</xdr:rowOff>
    </xdr:from>
    <xdr:ext cx="3782382" cy="264560"/>
    <xdr:sp macro="" textlink="">
      <xdr:nvSpPr>
        <xdr:cNvPr id="12" name="TextBox 11">
          <a:extLst>
            <a:ext uri="{FF2B5EF4-FFF2-40B4-BE49-F238E27FC236}">
              <a16:creationId xmlns:a16="http://schemas.microsoft.com/office/drawing/2014/main" id="{A43E9BB7-3293-4ABD-9F60-CDB6F05E020D}"/>
            </a:ext>
          </a:extLst>
        </xdr:cNvPr>
        <xdr:cNvSpPr txBox="1"/>
      </xdr:nvSpPr>
      <xdr:spPr>
        <a:xfrm>
          <a:off x="2833688" y="1500188"/>
          <a:ext cx="3782382"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100"/>
            <a:t>PV of this annuity </a:t>
          </a:r>
          <a:r>
            <a:rPr lang="en-US" sz="1100" b="1" u="sng"/>
            <a:t>at</a:t>
          </a:r>
          <a:r>
            <a:rPr lang="en-US" sz="1100"/>
            <a:t> year 5 = 1464.1/0.05*(1 - 1/(1+0.05)^</a:t>
          </a:r>
          <a:r>
            <a:rPr lang="en-US" sz="1100" b="1" i="1"/>
            <a:t>25</a:t>
          </a:r>
          <a:r>
            <a:rPr lang="en-US" sz="1100"/>
            <a:t>)</a:t>
          </a:r>
        </a:p>
      </xdr:txBody>
    </xdr:sp>
    <xdr:clientData/>
  </xdr:oneCellAnchor>
  <xdr:twoCellAnchor>
    <xdr:from>
      <xdr:col>8</xdr:col>
      <xdr:colOff>250031</xdr:colOff>
      <xdr:row>3</xdr:row>
      <xdr:rowOff>83344</xdr:rowOff>
    </xdr:from>
    <xdr:to>
      <xdr:col>8</xdr:col>
      <xdr:colOff>261938</xdr:colOff>
      <xdr:row>7</xdr:row>
      <xdr:rowOff>95250</xdr:rowOff>
    </xdr:to>
    <xdr:cxnSp macro="">
      <xdr:nvCxnSpPr>
        <xdr:cNvPr id="14" name="Straight Arrow Connector 13">
          <a:extLst>
            <a:ext uri="{FF2B5EF4-FFF2-40B4-BE49-F238E27FC236}">
              <a16:creationId xmlns:a16="http://schemas.microsoft.com/office/drawing/2014/main" id="{E9B3327A-8A1B-41E9-9F25-0D7756E09A5D}"/>
            </a:ext>
          </a:extLst>
        </xdr:cNvPr>
        <xdr:cNvCxnSpPr/>
      </xdr:nvCxnSpPr>
      <xdr:spPr>
        <a:xfrm flipV="1">
          <a:off x="6310312" y="654844"/>
          <a:ext cx="11907" cy="82153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333374</xdr:colOff>
      <xdr:row>4</xdr:row>
      <xdr:rowOff>71438</xdr:rowOff>
    </xdr:from>
    <xdr:ext cx="6750844" cy="436786"/>
    <xdr:sp macro="" textlink="">
      <xdr:nvSpPr>
        <xdr:cNvPr id="16" name="TextBox 15">
          <a:extLst>
            <a:ext uri="{FF2B5EF4-FFF2-40B4-BE49-F238E27FC236}">
              <a16:creationId xmlns:a16="http://schemas.microsoft.com/office/drawing/2014/main" id="{A2929921-CD0E-454B-A6BF-92F69FF27E03}"/>
            </a:ext>
          </a:extLst>
        </xdr:cNvPr>
        <xdr:cNvSpPr txBox="1"/>
      </xdr:nvSpPr>
      <xdr:spPr>
        <a:xfrm>
          <a:off x="6393655" y="845344"/>
          <a:ext cx="6750844"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lang="en-US" sz="1100"/>
            <a:t>Need to discount back</a:t>
          </a:r>
          <a:r>
            <a:rPr lang="en-US" sz="1100" baseline="0"/>
            <a:t> for another </a:t>
          </a:r>
          <a:r>
            <a:rPr lang="en-US" sz="1100" b="1" u="sng" baseline="0"/>
            <a:t>5</a:t>
          </a:r>
          <a:r>
            <a:rPr lang="en-US" sz="1100" baseline="0"/>
            <a:t> periods to get </a:t>
          </a:r>
          <a:r>
            <a:rPr lang="en-US" sz="1100"/>
            <a:t>PV of this annuity in year 1 = 20634.94/(1+0.05)^5) = 16168.02</a:t>
          </a:r>
        </a:p>
        <a:p>
          <a:endParaRPr lang="en-US" sz="1100"/>
        </a:p>
      </xdr:txBody>
    </xdr:sp>
    <xdr:clientData/>
  </xdr:oneCellAnchor>
  <xdr:oneCellAnchor>
    <xdr:from>
      <xdr:col>2</xdr:col>
      <xdr:colOff>309562</xdr:colOff>
      <xdr:row>15</xdr:row>
      <xdr:rowOff>178593</xdr:rowOff>
    </xdr:from>
    <xdr:ext cx="3592137" cy="264560"/>
    <xdr:sp macro="" textlink="">
      <xdr:nvSpPr>
        <xdr:cNvPr id="17" name="TextBox 16">
          <a:extLst>
            <a:ext uri="{FF2B5EF4-FFF2-40B4-BE49-F238E27FC236}">
              <a16:creationId xmlns:a16="http://schemas.microsoft.com/office/drawing/2014/main" id="{01B7262E-2730-4028-B413-D6D2F735E2EB}"/>
            </a:ext>
          </a:extLst>
        </xdr:cNvPr>
        <xdr:cNvSpPr txBox="1"/>
      </xdr:nvSpPr>
      <xdr:spPr>
        <a:xfrm>
          <a:off x="2726531" y="3178968"/>
          <a:ext cx="3592137"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100"/>
            <a:t>Year 6 to End of year 30 (Rows A6 to A30) are </a:t>
          </a:r>
          <a:r>
            <a:rPr lang="en-US" sz="1100" b="1" u="sng"/>
            <a:t>25</a:t>
          </a:r>
          <a:r>
            <a:rPr lang="en-US" sz="1100"/>
            <a:t> cash flows</a:t>
          </a:r>
        </a:p>
      </xdr:txBody>
    </xdr:sp>
    <xdr:clientData/>
  </xdr:oneCellAnchor>
  <xdr:twoCellAnchor>
    <xdr:from>
      <xdr:col>2</xdr:col>
      <xdr:colOff>214313</xdr:colOff>
      <xdr:row>3</xdr:row>
      <xdr:rowOff>119062</xdr:rowOff>
    </xdr:from>
    <xdr:to>
      <xdr:col>21</xdr:col>
      <xdr:colOff>571500</xdr:colOff>
      <xdr:row>3</xdr:row>
      <xdr:rowOff>119063</xdr:rowOff>
    </xdr:to>
    <xdr:cxnSp macro="">
      <xdr:nvCxnSpPr>
        <xdr:cNvPr id="20" name="Straight Arrow Connector 19">
          <a:extLst>
            <a:ext uri="{FF2B5EF4-FFF2-40B4-BE49-F238E27FC236}">
              <a16:creationId xmlns:a16="http://schemas.microsoft.com/office/drawing/2014/main" id="{09E3A8C9-C91F-46FB-9166-9FFC7C9E3D82}"/>
            </a:ext>
          </a:extLst>
        </xdr:cNvPr>
        <xdr:cNvCxnSpPr/>
      </xdr:nvCxnSpPr>
      <xdr:spPr>
        <a:xfrm flipV="1">
          <a:off x="2631282" y="690562"/>
          <a:ext cx="11894343"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214312</xdr:colOff>
      <xdr:row>3</xdr:row>
      <xdr:rowOff>130969</xdr:rowOff>
    </xdr:from>
    <xdr:to>
      <xdr:col>2</xdr:col>
      <xdr:colOff>214312</xdr:colOff>
      <xdr:row>7</xdr:row>
      <xdr:rowOff>71438</xdr:rowOff>
    </xdr:to>
    <xdr:cxnSp macro="">
      <xdr:nvCxnSpPr>
        <xdr:cNvPr id="23" name="Straight Connector 22">
          <a:extLst>
            <a:ext uri="{FF2B5EF4-FFF2-40B4-BE49-F238E27FC236}">
              <a16:creationId xmlns:a16="http://schemas.microsoft.com/office/drawing/2014/main" id="{379A05EC-7A21-4D23-898A-56B282498FAA}"/>
            </a:ext>
          </a:extLst>
        </xdr:cNvPr>
        <xdr:cNvCxnSpPr/>
      </xdr:nvCxnSpPr>
      <xdr:spPr>
        <a:xfrm>
          <a:off x="2631281" y="702469"/>
          <a:ext cx="0" cy="75009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952499</xdr:colOff>
      <xdr:row>3</xdr:row>
      <xdr:rowOff>107155</xdr:rowOff>
    </xdr:from>
    <xdr:to>
      <xdr:col>2</xdr:col>
      <xdr:colOff>202406</xdr:colOff>
      <xdr:row>3</xdr:row>
      <xdr:rowOff>119062</xdr:rowOff>
    </xdr:to>
    <xdr:cxnSp macro="">
      <xdr:nvCxnSpPr>
        <xdr:cNvPr id="26" name="Straight Connector 25">
          <a:extLst>
            <a:ext uri="{FF2B5EF4-FFF2-40B4-BE49-F238E27FC236}">
              <a16:creationId xmlns:a16="http://schemas.microsoft.com/office/drawing/2014/main" id="{D0F77A6A-0745-42DB-B6F5-7A47F3CF41B5}"/>
            </a:ext>
          </a:extLst>
        </xdr:cNvPr>
        <xdr:cNvCxnSpPr/>
      </xdr:nvCxnSpPr>
      <xdr:spPr>
        <a:xfrm>
          <a:off x="2405062" y="678655"/>
          <a:ext cx="214313" cy="119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9524</xdr:colOff>
      <xdr:row>7</xdr:row>
      <xdr:rowOff>69055</xdr:rowOff>
    </xdr:from>
    <xdr:to>
      <xdr:col>2</xdr:col>
      <xdr:colOff>223837</xdr:colOff>
      <xdr:row>7</xdr:row>
      <xdr:rowOff>80962</xdr:rowOff>
    </xdr:to>
    <xdr:cxnSp macro="">
      <xdr:nvCxnSpPr>
        <xdr:cNvPr id="30" name="Straight Connector 29">
          <a:extLst>
            <a:ext uri="{FF2B5EF4-FFF2-40B4-BE49-F238E27FC236}">
              <a16:creationId xmlns:a16="http://schemas.microsoft.com/office/drawing/2014/main" id="{6B353E90-96F5-4920-BF61-6B2537660ED0}"/>
            </a:ext>
          </a:extLst>
        </xdr:cNvPr>
        <xdr:cNvCxnSpPr/>
      </xdr:nvCxnSpPr>
      <xdr:spPr>
        <a:xfrm>
          <a:off x="2426493" y="1450180"/>
          <a:ext cx="214313" cy="1190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22</xdr:col>
      <xdr:colOff>83344</xdr:colOff>
      <xdr:row>3</xdr:row>
      <xdr:rowOff>23813</xdr:rowOff>
    </xdr:from>
    <xdr:ext cx="8197822" cy="264560"/>
    <xdr:sp macro="" textlink="">
      <xdr:nvSpPr>
        <xdr:cNvPr id="31" name="TextBox 30">
          <a:extLst>
            <a:ext uri="{FF2B5EF4-FFF2-40B4-BE49-F238E27FC236}">
              <a16:creationId xmlns:a16="http://schemas.microsoft.com/office/drawing/2014/main" id="{6BC55B13-2A68-4225-9009-6AB3A6521E92}"/>
            </a:ext>
          </a:extLst>
        </xdr:cNvPr>
        <xdr:cNvSpPr txBox="1"/>
      </xdr:nvSpPr>
      <xdr:spPr>
        <a:xfrm>
          <a:off x="14644688" y="595313"/>
          <a:ext cx="8197822" cy="26456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100"/>
            <a:t>Need to add the PV of Cash</a:t>
          </a:r>
          <a:r>
            <a:rPr lang="en-US" sz="1100" baseline="0"/>
            <a:t> Flows from years 1 through 5 = 16168.02+1000/1.05+1100/1.05^2 + 1210/1.05^3+1331/1.05^4+1464/1.05^5 </a:t>
          </a:r>
          <a:endParaRPr lang="en-US" sz="1100"/>
        </a:p>
      </xdr:txBody>
    </xdr:sp>
    <xdr:clientData/>
  </xdr:oneCellAnchor>
  <xdr:twoCellAnchor editAs="oneCell">
    <xdr:from>
      <xdr:col>0</xdr:col>
      <xdr:colOff>1</xdr:colOff>
      <xdr:row>36</xdr:row>
      <xdr:rowOff>1</xdr:rowOff>
    </xdr:from>
    <xdr:to>
      <xdr:col>8</xdr:col>
      <xdr:colOff>345282</xdr:colOff>
      <xdr:row>46</xdr:row>
      <xdr:rowOff>125352</xdr:rowOff>
    </xdr:to>
    <xdr:pic>
      <xdr:nvPicPr>
        <xdr:cNvPr id="32" name="Picture 31">
          <a:extLst>
            <a:ext uri="{FF2B5EF4-FFF2-40B4-BE49-F238E27FC236}">
              <a16:creationId xmlns:a16="http://schemas.microsoft.com/office/drawing/2014/main" id="{56382FA5-52C1-4951-BCFF-3AEDC6A4C370}"/>
            </a:ext>
          </a:extLst>
        </xdr:cNvPr>
        <xdr:cNvPicPr>
          <a:picLocks noChangeAspect="1"/>
        </xdr:cNvPicPr>
      </xdr:nvPicPr>
      <xdr:blipFill>
        <a:blip xmlns:r="http://schemas.openxmlformats.org/officeDocument/2006/relationships" r:embed="rId1"/>
        <a:stretch>
          <a:fillRect/>
        </a:stretch>
      </xdr:blipFill>
      <xdr:spPr>
        <a:xfrm>
          <a:off x="1" y="7250907"/>
          <a:ext cx="6405562" cy="2077976"/>
        </a:xfrm>
        <a:prstGeom prst="rect">
          <a:avLst/>
        </a:prstGeom>
      </xdr:spPr>
    </xdr:pic>
    <xdr:clientData/>
  </xdr:twoCellAnchor>
  <xdr:oneCellAnchor>
    <xdr:from>
      <xdr:col>0</xdr:col>
      <xdr:colOff>0</xdr:colOff>
      <xdr:row>47</xdr:row>
      <xdr:rowOff>0</xdr:rowOff>
    </xdr:from>
    <xdr:ext cx="6580712" cy="609013"/>
    <xdr:sp macro="" textlink="">
      <xdr:nvSpPr>
        <xdr:cNvPr id="33" name="TextBox 32">
          <a:extLst>
            <a:ext uri="{FF2B5EF4-FFF2-40B4-BE49-F238E27FC236}">
              <a16:creationId xmlns:a16="http://schemas.microsoft.com/office/drawing/2014/main" id="{00627F63-4F5B-43A3-83C3-931C355DECBB}"/>
            </a:ext>
          </a:extLst>
        </xdr:cNvPr>
        <xdr:cNvSpPr txBox="1"/>
      </xdr:nvSpPr>
      <xdr:spPr>
        <a:xfrm>
          <a:off x="0" y="9394031"/>
          <a:ext cx="6580712" cy="6090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en-US" sz="1100"/>
            <a:t>In</a:t>
          </a:r>
          <a:r>
            <a:rPr lang="en-US" sz="1100" baseline="0"/>
            <a:t> problem 9, it depends on whether interpret the problem as meaning that the annuity has 24 or 25 payments.</a:t>
          </a:r>
        </a:p>
        <a:p>
          <a:r>
            <a:rPr lang="en-US" sz="1100" baseline="0"/>
            <a:t>If you assume 25 cash flows, you get the result above. </a:t>
          </a:r>
        </a:p>
        <a:p>
          <a:r>
            <a:rPr lang="en-US" sz="1100" baseline="0"/>
            <a:t>I would give you full credit for either solution.</a:t>
          </a: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206"/>
  <sheetViews>
    <sheetView tabSelected="1" zoomScale="130" zoomScaleNormal="130" workbookViewId="0">
      <selection activeCell="A2" sqref="A2"/>
    </sheetView>
  </sheetViews>
  <sheetFormatPr defaultRowHeight="15.75" x14ac:dyDescent="0.25"/>
  <cols>
    <col min="1" max="1" width="11.5703125" style="2" customWidth="1"/>
    <col min="2" max="2" width="16.7109375" style="2" customWidth="1"/>
    <col min="3" max="3" width="33.5703125" style="2" customWidth="1"/>
    <col min="4" max="4" width="15.85546875" style="2" customWidth="1"/>
    <col min="5" max="5" width="20.85546875" style="2" customWidth="1"/>
    <col min="6" max="6" width="16" style="2" bestFit="1" customWidth="1"/>
    <col min="7" max="7" width="46.140625" style="2" bestFit="1" customWidth="1"/>
    <col min="8" max="8" width="11.28515625" style="2" bestFit="1" customWidth="1"/>
    <col min="9" max="13" width="9.140625" style="2"/>
    <col min="14" max="14" width="19" style="2" customWidth="1"/>
    <col min="15" max="16384" width="9.140625" style="2"/>
  </cols>
  <sheetData>
    <row r="1" spans="1:3" s="5" customFormat="1" x14ac:dyDescent="0.25">
      <c r="A1" s="11" t="s">
        <v>118</v>
      </c>
      <c r="B1" s="11"/>
      <c r="C1" s="11"/>
    </row>
    <row r="2" spans="1:3" s="5" customFormat="1" x14ac:dyDescent="0.25">
      <c r="A2" s="11"/>
      <c r="B2" s="11"/>
      <c r="C2" s="11"/>
    </row>
    <row r="4" spans="1:3" x14ac:dyDescent="0.25">
      <c r="A4" s="1" t="s">
        <v>0</v>
      </c>
    </row>
    <row r="5" spans="1:3" x14ac:dyDescent="0.25">
      <c r="A5" s="2" t="s">
        <v>108</v>
      </c>
    </row>
    <row r="6" spans="1:3" x14ac:dyDescent="0.25">
      <c r="A6" s="2" t="s">
        <v>104</v>
      </c>
      <c r="B6" s="2" t="s">
        <v>105</v>
      </c>
    </row>
    <row r="7" spans="1:3" x14ac:dyDescent="0.25">
      <c r="B7" s="2">
        <f>25/0.02*(1-1/(1+0.02)^(10))</f>
        <v>224.56462515605583</v>
      </c>
    </row>
    <row r="9" spans="1:3" x14ac:dyDescent="0.25">
      <c r="A9" s="2" t="s">
        <v>107</v>
      </c>
      <c r="B9" s="2" t="s">
        <v>106</v>
      </c>
    </row>
    <row r="10" spans="1:3" x14ac:dyDescent="0.25">
      <c r="B10" s="2">
        <f>25/0.02*(1-1/(1+0.02)^25)+1000/(1+0.02)^25</f>
        <v>1097.6172823679301</v>
      </c>
    </row>
    <row r="12" spans="1:3" x14ac:dyDescent="0.25">
      <c r="A12" s="2" t="s">
        <v>109</v>
      </c>
      <c r="B12" s="2" t="s">
        <v>110</v>
      </c>
    </row>
    <row r="13" spans="1:3" x14ac:dyDescent="0.25">
      <c r="B13" s="2" t="s">
        <v>111</v>
      </c>
    </row>
    <row r="14" spans="1:3" x14ac:dyDescent="0.25">
      <c r="B14" s="4">
        <f>B10-B7</f>
        <v>873.05265721187425</v>
      </c>
    </row>
    <row r="16" spans="1:3" x14ac:dyDescent="0.25">
      <c r="A16" s="1" t="s">
        <v>8</v>
      </c>
    </row>
    <row r="18" spans="1:5" x14ac:dyDescent="0.25">
      <c r="A18" s="2" t="s">
        <v>104</v>
      </c>
      <c r="B18" s="2" t="s">
        <v>112</v>
      </c>
    </row>
    <row r="19" spans="1:5" x14ac:dyDescent="0.25">
      <c r="B19" s="4">
        <f>25.385/(0.05)*(1-1/(1+0.05)^13)</f>
        <v>238.45585027738392</v>
      </c>
    </row>
    <row r="21" spans="1:5" x14ac:dyDescent="0.25">
      <c r="A21" s="2" t="s">
        <v>107</v>
      </c>
      <c r="B21" s="2" t="s">
        <v>113</v>
      </c>
    </row>
    <row r="22" spans="1:5" x14ac:dyDescent="0.25">
      <c r="B22" s="2" t="s">
        <v>114</v>
      </c>
      <c r="D22" s="2">
        <f xml:space="preserve"> 20/0.05 * (1 - 1/(1+0.05)^10)</f>
        <v>154.43469858369627</v>
      </c>
    </row>
    <row r="23" spans="1:5" x14ac:dyDescent="0.25">
      <c r="B23" s="2" t="s">
        <v>115</v>
      </c>
      <c r="D23" s="2">
        <f>1/(1+0.05)^(10) * (4.17/0.05*(1-1/(1+0.05)^24))</f>
        <v>35.32477505697414</v>
      </c>
    </row>
    <row r="24" spans="1:5" x14ac:dyDescent="0.25">
      <c r="B24" s="2" t="s">
        <v>116</v>
      </c>
      <c r="D24" s="2">
        <f>1/(1+0.05)^10*(20/0.05*(1-1/(1+0.05)^3))</f>
        <v>33.436761158185845</v>
      </c>
    </row>
    <row r="25" spans="1:5" x14ac:dyDescent="0.25">
      <c r="B25" s="2" t="s">
        <v>117</v>
      </c>
      <c r="D25" s="4">
        <f>SUM(D22:D24)</f>
        <v>223.19623479885627</v>
      </c>
    </row>
    <row r="26" spans="1:5" x14ac:dyDescent="0.25">
      <c r="D26" s="12"/>
    </row>
    <row r="27" spans="1:5" x14ac:dyDescent="0.25">
      <c r="A27" s="1" t="s">
        <v>13</v>
      </c>
    </row>
    <row r="29" spans="1:5" x14ac:dyDescent="0.25">
      <c r="A29" s="2" t="s">
        <v>1</v>
      </c>
      <c r="E29" s="6">
        <f>400000</f>
        <v>400000</v>
      </c>
    </row>
    <row r="30" spans="1:5" x14ac:dyDescent="0.25">
      <c r="A30" s="2" t="s">
        <v>2</v>
      </c>
      <c r="E30" s="3">
        <v>0.03</v>
      </c>
    </row>
    <row r="31" spans="1:5" x14ac:dyDescent="0.25">
      <c r="A31" s="2" t="s">
        <v>3</v>
      </c>
    </row>
    <row r="32" spans="1:5" x14ac:dyDescent="0.25">
      <c r="A32" s="2" t="s">
        <v>4</v>
      </c>
    </row>
    <row r="34" spans="1:3" x14ac:dyDescent="0.25">
      <c r="A34" s="2" t="s">
        <v>5</v>
      </c>
    </row>
    <row r="36" spans="1:3" x14ac:dyDescent="0.25">
      <c r="A36" s="2" t="s">
        <v>6</v>
      </c>
    </row>
    <row r="37" spans="1:3" x14ac:dyDescent="0.25">
      <c r="A37" s="2" t="s">
        <v>7</v>
      </c>
    </row>
    <row r="39" spans="1:3" x14ac:dyDescent="0.25">
      <c r="B39" s="6">
        <f>E29/(1+E30)^10</f>
        <v>297637.56595869007</v>
      </c>
    </row>
    <row r="41" spans="1:3" x14ac:dyDescent="0.25">
      <c r="A41" s="2" t="s">
        <v>74</v>
      </c>
      <c r="C41" s="6">
        <f>B39</f>
        <v>297637.56595869007</v>
      </c>
    </row>
    <row r="43" spans="1:3" x14ac:dyDescent="0.25">
      <c r="A43" s="1" t="s">
        <v>19</v>
      </c>
    </row>
    <row r="45" spans="1:3" x14ac:dyDescent="0.25">
      <c r="A45" s="2" t="s">
        <v>9</v>
      </c>
    </row>
    <row r="47" spans="1:3" x14ac:dyDescent="0.25">
      <c r="A47" s="2" t="s">
        <v>10</v>
      </c>
    </row>
    <row r="49" spans="1:2" x14ac:dyDescent="0.25">
      <c r="A49" s="2" t="s">
        <v>11</v>
      </c>
    </row>
    <row r="51" spans="1:2" x14ac:dyDescent="0.25">
      <c r="B51" s="6">
        <f>E29*EXP(-E30*10)</f>
        <v>296327.28827268718</v>
      </c>
    </row>
    <row r="53" spans="1:2" x14ac:dyDescent="0.25">
      <c r="A53" s="2" t="s">
        <v>12</v>
      </c>
    </row>
    <row r="56" spans="1:2" x14ac:dyDescent="0.25">
      <c r="A56" s="1" t="s">
        <v>31</v>
      </c>
    </row>
    <row r="58" spans="1:2" x14ac:dyDescent="0.25">
      <c r="A58" s="2" t="s">
        <v>14</v>
      </c>
    </row>
    <row r="59" spans="1:2" x14ac:dyDescent="0.25">
      <c r="A59" s="2" t="s">
        <v>15</v>
      </c>
    </row>
    <row r="60" spans="1:2" x14ac:dyDescent="0.25">
      <c r="A60" s="2" t="s">
        <v>89</v>
      </c>
    </row>
    <row r="62" spans="1:2" x14ac:dyDescent="0.25">
      <c r="A62" s="2" t="s">
        <v>16</v>
      </c>
    </row>
    <row r="64" spans="1:2" x14ac:dyDescent="0.25">
      <c r="A64" s="2" t="s">
        <v>17</v>
      </c>
    </row>
    <row r="66" spans="1:2" x14ac:dyDescent="0.25">
      <c r="B66" s="6">
        <f>2000/0.05*(1 - 1/(1+0.05)^25)</f>
        <v>28187.889132089516</v>
      </c>
    </row>
    <row r="68" spans="1:2" x14ac:dyDescent="0.25">
      <c r="A68" s="2" t="s">
        <v>18</v>
      </c>
    </row>
    <row r="71" spans="1:2" x14ac:dyDescent="0.25">
      <c r="A71" s="1" t="s">
        <v>36</v>
      </c>
    </row>
    <row r="73" spans="1:2" x14ac:dyDescent="0.25">
      <c r="A73" s="2" t="s">
        <v>20</v>
      </c>
    </row>
    <row r="74" spans="1:2" x14ac:dyDescent="0.25">
      <c r="A74" s="2" t="s">
        <v>21</v>
      </c>
    </row>
    <row r="75" spans="1:2" x14ac:dyDescent="0.25">
      <c r="A75" s="2" t="s">
        <v>22</v>
      </c>
    </row>
    <row r="77" spans="1:2" x14ac:dyDescent="0.25">
      <c r="A77" s="2" t="s">
        <v>23</v>
      </c>
    </row>
    <row r="79" spans="1:2" x14ac:dyDescent="0.25">
      <c r="A79" s="2" t="s">
        <v>24</v>
      </c>
    </row>
    <row r="80" spans="1:2" x14ac:dyDescent="0.25">
      <c r="A80" s="2" t="s">
        <v>25</v>
      </c>
    </row>
    <row r="81" spans="1:2" x14ac:dyDescent="0.25">
      <c r="A81" s="2" t="s">
        <v>26</v>
      </c>
    </row>
    <row r="83" spans="1:2" x14ac:dyDescent="0.25">
      <c r="A83" s="2" t="s">
        <v>27</v>
      </c>
    </row>
    <row r="85" spans="1:2" x14ac:dyDescent="0.25">
      <c r="A85" s="2" t="s">
        <v>28</v>
      </c>
    </row>
    <row r="87" spans="1:2" x14ac:dyDescent="0.25">
      <c r="A87" s="2" t="s">
        <v>29</v>
      </c>
      <c r="B87" s="2">
        <f>10/0.05*(1-1/(1+0.05)^25)+100/(1+0.05)^25</f>
        <v>170.46972283022379</v>
      </c>
    </row>
    <row r="89" spans="1:2" x14ac:dyDescent="0.25">
      <c r="A89" s="2" t="s">
        <v>30</v>
      </c>
    </row>
    <row r="92" spans="1:2" x14ac:dyDescent="0.25">
      <c r="A92" s="1" t="s">
        <v>49</v>
      </c>
    </row>
    <row r="93" spans="1:2" x14ac:dyDescent="0.25">
      <c r="A93" s="2" t="s">
        <v>32</v>
      </c>
    </row>
    <row r="94" spans="1:2" x14ac:dyDescent="0.25">
      <c r="A94" s="2" t="s">
        <v>33</v>
      </c>
    </row>
    <row r="95" spans="1:2" x14ac:dyDescent="0.25">
      <c r="A95" s="2" t="s">
        <v>34</v>
      </c>
    </row>
    <row r="96" spans="1:2" x14ac:dyDescent="0.25">
      <c r="A96" s="2" t="s">
        <v>35</v>
      </c>
    </row>
    <row r="98" spans="1:2" x14ac:dyDescent="0.25">
      <c r="A98" s="2" t="s">
        <v>73</v>
      </c>
      <c r="B98" s="2">
        <f>6.25/(0.05/2)</f>
        <v>250</v>
      </c>
    </row>
    <row r="101" spans="1:2" x14ac:dyDescent="0.25">
      <c r="A101" s="1" t="s">
        <v>56</v>
      </c>
    </row>
    <row r="102" spans="1:2" x14ac:dyDescent="0.25">
      <c r="A102" s="2" t="s">
        <v>37</v>
      </c>
    </row>
    <row r="103" spans="1:2" x14ac:dyDescent="0.25">
      <c r="A103" s="2" t="s">
        <v>38</v>
      </c>
    </row>
    <row r="104" spans="1:2" x14ac:dyDescent="0.25">
      <c r="A104" s="2" t="s">
        <v>47</v>
      </c>
    </row>
    <row r="105" spans="1:2" x14ac:dyDescent="0.25">
      <c r="A105" s="2" t="s">
        <v>39</v>
      </c>
    </row>
    <row r="107" spans="1:2" x14ac:dyDescent="0.25">
      <c r="A107" s="2" t="s">
        <v>40</v>
      </c>
    </row>
    <row r="108" spans="1:2" x14ac:dyDescent="0.25">
      <c r="B108" s="2" t="s">
        <v>41</v>
      </c>
    </row>
    <row r="109" spans="1:2" x14ac:dyDescent="0.25">
      <c r="B109" s="2" t="s">
        <v>42</v>
      </c>
    </row>
    <row r="110" spans="1:2" x14ac:dyDescent="0.25">
      <c r="B110" s="2" t="s">
        <v>43</v>
      </c>
    </row>
    <row r="111" spans="1:2" x14ac:dyDescent="0.25">
      <c r="B111" s="2" t="s">
        <v>44</v>
      </c>
    </row>
    <row r="112" spans="1:2" x14ac:dyDescent="0.25">
      <c r="B112" s="2" t="s">
        <v>44</v>
      </c>
    </row>
    <row r="113" spans="1:7" x14ac:dyDescent="0.25">
      <c r="B113" s="2" t="s">
        <v>44</v>
      </c>
    </row>
    <row r="114" spans="1:7" x14ac:dyDescent="0.25">
      <c r="B114" s="2" t="s">
        <v>44</v>
      </c>
    </row>
    <row r="116" spans="1:7" x14ac:dyDescent="0.25">
      <c r="A116" s="2" t="s">
        <v>45</v>
      </c>
    </row>
    <row r="117" spans="1:7" x14ac:dyDescent="0.25">
      <c r="B117" s="2" t="s">
        <v>46</v>
      </c>
    </row>
    <row r="118" spans="1:7" x14ac:dyDescent="0.25">
      <c r="B118" s="2" t="s">
        <v>90</v>
      </c>
    </row>
    <row r="119" spans="1:7" x14ac:dyDescent="0.25">
      <c r="B119" s="2" t="s">
        <v>91</v>
      </c>
    </row>
    <row r="120" spans="1:7" x14ac:dyDescent="0.25">
      <c r="B120" s="2" t="s">
        <v>92</v>
      </c>
    </row>
    <row r="122" spans="1:7" x14ac:dyDescent="0.25">
      <c r="A122" s="2" t="s">
        <v>93</v>
      </c>
    </row>
    <row r="124" spans="1:7" x14ac:dyDescent="0.25">
      <c r="B124" s="2" t="s">
        <v>48</v>
      </c>
      <c r="F124" s="6">
        <f>1000000*(1+0.05/12)^(12*10)</f>
        <v>1647009.497690286</v>
      </c>
      <c r="G124" s="7" t="s">
        <v>83</v>
      </c>
    </row>
    <row r="125" spans="1:7" x14ac:dyDescent="0.25">
      <c r="B125" s="2" t="s">
        <v>94</v>
      </c>
      <c r="F125" s="6">
        <f>15000/(0.05/12)*(1 - 1/(1+0.05/12)^(12*10))</f>
        <v>1414220.254923529</v>
      </c>
      <c r="G125" s="7" t="s">
        <v>84</v>
      </c>
    </row>
    <row r="126" spans="1:7" x14ac:dyDescent="0.25">
      <c r="B126" s="2" t="s">
        <v>95</v>
      </c>
      <c r="F126" s="6">
        <f>F125*(1+0.05/12)^120</f>
        <v>2329234.1916850298</v>
      </c>
      <c r="G126" s="7" t="s">
        <v>85</v>
      </c>
    </row>
    <row r="127" spans="1:7" ht="15" customHeight="1" x14ac:dyDescent="0.25">
      <c r="B127" s="2" t="s">
        <v>96</v>
      </c>
      <c r="F127" s="6">
        <f>F126+F124</f>
        <v>3976243.6893753158</v>
      </c>
      <c r="G127" s="8" t="s">
        <v>86</v>
      </c>
    </row>
    <row r="128" spans="1:7" ht="15" customHeight="1" x14ac:dyDescent="0.25">
      <c r="F128" s="6"/>
      <c r="G128" s="8"/>
    </row>
    <row r="130" spans="1:7" x14ac:dyDescent="0.25">
      <c r="A130" s="1" t="s">
        <v>70</v>
      </c>
    </row>
    <row r="131" spans="1:7" x14ac:dyDescent="0.25">
      <c r="A131" s="2" t="s">
        <v>50</v>
      </c>
      <c r="C131" s="2">
        <f>10</f>
        <v>10</v>
      </c>
    </row>
    <row r="132" spans="1:7" x14ac:dyDescent="0.25">
      <c r="A132" s="2" t="s">
        <v>51</v>
      </c>
      <c r="C132" s="2">
        <v>0.03</v>
      </c>
    </row>
    <row r="133" spans="1:7" x14ac:dyDescent="0.25">
      <c r="A133" s="2" t="s">
        <v>52</v>
      </c>
      <c r="C133" s="2">
        <v>0.15</v>
      </c>
    </row>
    <row r="134" spans="1:7" x14ac:dyDescent="0.25">
      <c r="A134" s="2" t="s">
        <v>53</v>
      </c>
    </row>
    <row r="136" spans="1:7" x14ac:dyDescent="0.25">
      <c r="B136" s="2" t="s">
        <v>54</v>
      </c>
    </row>
    <row r="138" spans="1:7" x14ac:dyDescent="0.25">
      <c r="B138" s="2">
        <f>10/(0.15-0.03)</f>
        <v>83.333333333333343</v>
      </c>
    </row>
    <row r="140" spans="1:7" x14ac:dyDescent="0.25">
      <c r="A140" s="2" t="s">
        <v>55</v>
      </c>
    </row>
    <row r="143" spans="1:7" customFormat="1" x14ac:dyDescent="0.25">
      <c r="A143" s="1" t="s">
        <v>75</v>
      </c>
      <c r="B143" s="2"/>
      <c r="C143" s="2"/>
      <c r="D143" s="2"/>
      <c r="E143" s="2"/>
      <c r="F143" s="2"/>
      <c r="G143" s="2"/>
    </row>
    <row r="144" spans="1:7" customFormat="1" x14ac:dyDescent="0.25">
      <c r="A144" s="1"/>
      <c r="B144" s="2"/>
      <c r="C144" s="2"/>
      <c r="D144" s="2"/>
      <c r="E144" s="2"/>
      <c r="F144" s="2"/>
      <c r="G144" s="2"/>
    </row>
    <row r="145" spans="1:7" customFormat="1" x14ac:dyDescent="0.25">
      <c r="A145" s="5" t="s">
        <v>97</v>
      </c>
      <c r="B145" s="2">
        <v>1</v>
      </c>
      <c r="C145" s="2">
        <v>2</v>
      </c>
      <c r="D145" s="2">
        <v>3</v>
      </c>
      <c r="E145" s="2">
        <v>4</v>
      </c>
      <c r="F145" s="2">
        <v>5</v>
      </c>
      <c r="G145" s="2">
        <v>6</v>
      </c>
    </row>
    <row r="146" spans="1:7" customFormat="1" x14ac:dyDescent="0.25">
      <c r="A146" s="5" t="s">
        <v>98</v>
      </c>
      <c r="B146" s="6">
        <v>1000</v>
      </c>
      <c r="C146" s="6">
        <f>1000*1.1</f>
        <v>1100</v>
      </c>
      <c r="D146" s="6">
        <f>C146*1.1</f>
        <v>1210</v>
      </c>
      <c r="E146" s="6">
        <f>D146*1.1</f>
        <v>1331</v>
      </c>
      <c r="F146" s="6">
        <f>E146*1.1</f>
        <v>1464.1000000000001</v>
      </c>
      <c r="G146" s="6">
        <f>F146</f>
        <v>1464.1000000000001</v>
      </c>
    </row>
    <row r="147" spans="1:7" customFormat="1" x14ac:dyDescent="0.25">
      <c r="A147" s="1"/>
      <c r="B147" s="6"/>
      <c r="C147" s="6"/>
      <c r="D147" s="6"/>
      <c r="E147" s="6"/>
      <c r="F147" s="6"/>
      <c r="G147" s="6"/>
    </row>
    <row r="148" spans="1:7" customFormat="1" x14ac:dyDescent="0.25">
      <c r="A148" s="2" t="s">
        <v>57</v>
      </c>
      <c r="B148" s="2"/>
      <c r="C148" s="2"/>
      <c r="D148" s="2"/>
      <c r="E148" s="2"/>
      <c r="F148" s="2"/>
      <c r="G148" s="2"/>
    </row>
    <row r="149" spans="1:7" customFormat="1" x14ac:dyDescent="0.25">
      <c r="A149" s="2" t="s">
        <v>58</v>
      </c>
      <c r="B149" s="2"/>
      <c r="C149" s="2"/>
      <c r="D149" s="2"/>
      <c r="E149" s="2"/>
      <c r="F149" s="2"/>
      <c r="G149" s="2"/>
    </row>
    <row r="150" spans="1:7" customFormat="1" x14ac:dyDescent="0.25">
      <c r="A150" s="2" t="s">
        <v>59</v>
      </c>
      <c r="B150" s="2"/>
      <c r="C150" s="2"/>
      <c r="D150" s="2"/>
      <c r="E150" s="2"/>
      <c r="F150" s="2"/>
      <c r="G150" s="2"/>
    </row>
    <row r="151" spans="1:7" customFormat="1" x14ac:dyDescent="0.25">
      <c r="A151" s="2" t="s">
        <v>60</v>
      </c>
      <c r="B151" s="2"/>
      <c r="C151" s="2"/>
      <c r="D151" s="2"/>
      <c r="E151" s="2"/>
      <c r="F151" s="2"/>
      <c r="G151" s="2"/>
    </row>
    <row r="152" spans="1:7" customFormat="1" x14ac:dyDescent="0.25">
      <c r="A152" s="2"/>
      <c r="B152" s="2"/>
      <c r="C152" s="2"/>
      <c r="D152" s="2"/>
      <c r="E152" s="2"/>
      <c r="F152" s="2"/>
      <c r="G152" s="2"/>
    </row>
    <row r="153" spans="1:7" customFormat="1" x14ac:dyDescent="0.25">
      <c r="A153" s="2"/>
      <c r="B153" s="2" t="s">
        <v>61</v>
      </c>
      <c r="C153" s="2">
        <v>1000</v>
      </c>
      <c r="D153" s="2"/>
      <c r="E153" s="2"/>
      <c r="F153" s="2"/>
      <c r="G153" s="2"/>
    </row>
    <row r="154" spans="1:7" customFormat="1" x14ac:dyDescent="0.25">
      <c r="A154" s="2"/>
      <c r="B154" s="2" t="s">
        <v>62</v>
      </c>
      <c r="C154" s="2">
        <f>C153*1.1</f>
        <v>1100</v>
      </c>
      <c r="D154" s="2"/>
      <c r="E154" s="2"/>
      <c r="F154" s="2"/>
      <c r="G154" s="2"/>
    </row>
    <row r="155" spans="1:7" customFormat="1" x14ac:dyDescent="0.25">
      <c r="A155" s="2"/>
      <c r="B155" s="2" t="s">
        <v>63</v>
      </c>
      <c r="C155" s="2">
        <f t="shared" ref="C155:C157" si="0">C154*1.1</f>
        <v>1210</v>
      </c>
      <c r="D155" s="2"/>
      <c r="E155" s="2"/>
      <c r="F155" s="2"/>
      <c r="G155" s="2"/>
    </row>
    <row r="156" spans="1:7" customFormat="1" x14ac:dyDescent="0.25">
      <c r="A156" s="2"/>
      <c r="B156" s="2" t="s">
        <v>64</v>
      </c>
      <c r="C156" s="2">
        <f t="shared" si="0"/>
        <v>1331</v>
      </c>
      <c r="D156" s="2"/>
      <c r="E156" s="2"/>
      <c r="F156" s="2"/>
      <c r="G156" s="2"/>
    </row>
    <row r="157" spans="1:7" customFormat="1" x14ac:dyDescent="0.25">
      <c r="A157" s="2"/>
      <c r="B157" s="2" t="s">
        <v>65</v>
      </c>
      <c r="C157" s="2">
        <f t="shared" si="0"/>
        <v>1464.1000000000001</v>
      </c>
      <c r="D157" s="2"/>
      <c r="E157" s="2"/>
      <c r="F157" s="2"/>
      <c r="G157" s="2"/>
    </row>
    <row r="158" spans="1:7" customFormat="1" x14ac:dyDescent="0.25">
      <c r="A158" s="2"/>
      <c r="B158" s="2" t="s">
        <v>66</v>
      </c>
      <c r="C158" s="2">
        <f>C157</f>
        <v>1464.1000000000001</v>
      </c>
      <c r="D158" s="2"/>
      <c r="E158" s="2"/>
      <c r="F158" s="2"/>
      <c r="G158" s="2"/>
    </row>
    <row r="159" spans="1:7" customFormat="1" x14ac:dyDescent="0.25">
      <c r="A159" s="2"/>
      <c r="B159" s="2" t="s">
        <v>44</v>
      </c>
      <c r="C159" s="2"/>
      <c r="D159" s="2"/>
      <c r="E159" s="2"/>
      <c r="F159" s="2"/>
      <c r="G159" s="2"/>
    </row>
    <row r="160" spans="1:7" customFormat="1" x14ac:dyDescent="0.25">
      <c r="A160" s="2"/>
      <c r="B160" s="2" t="s">
        <v>44</v>
      </c>
      <c r="C160" s="2"/>
      <c r="D160" s="2"/>
      <c r="E160" s="2"/>
      <c r="F160" s="2"/>
      <c r="G160" s="2"/>
    </row>
    <row r="161" spans="1:7" customFormat="1" x14ac:dyDescent="0.25">
      <c r="A161" s="2"/>
      <c r="B161" s="2" t="s">
        <v>44</v>
      </c>
      <c r="C161" s="2"/>
      <c r="D161" s="2"/>
      <c r="E161" s="2"/>
      <c r="F161" s="2"/>
      <c r="G161" s="2"/>
    </row>
    <row r="162" spans="1:7" customFormat="1" x14ac:dyDescent="0.25">
      <c r="A162" s="2"/>
      <c r="B162" s="2" t="s">
        <v>67</v>
      </c>
      <c r="C162" s="2">
        <f>C158</f>
        <v>1464.1000000000001</v>
      </c>
      <c r="D162" s="2"/>
      <c r="E162" s="2"/>
      <c r="F162" s="2"/>
      <c r="G162" s="2"/>
    </row>
    <row r="163" spans="1:7" customFormat="1" x14ac:dyDescent="0.25">
      <c r="A163" s="2"/>
      <c r="B163" s="2"/>
      <c r="C163" s="2"/>
      <c r="D163" s="2"/>
      <c r="E163" s="2"/>
      <c r="F163" s="2"/>
      <c r="G163" s="2"/>
    </row>
    <row r="164" spans="1:7" customFormat="1" x14ac:dyDescent="0.25">
      <c r="A164" s="2" t="s">
        <v>68</v>
      </c>
      <c r="B164" s="2"/>
      <c r="C164" s="2"/>
      <c r="D164" s="2"/>
      <c r="E164" s="2"/>
      <c r="F164" s="2"/>
      <c r="G164" s="2"/>
    </row>
    <row r="165" spans="1:7" customFormat="1" x14ac:dyDescent="0.25">
      <c r="A165" s="2"/>
      <c r="B165" s="2"/>
      <c r="C165" s="2"/>
      <c r="D165" s="2"/>
      <c r="E165" s="2"/>
      <c r="F165" s="2"/>
      <c r="G165" s="2"/>
    </row>
    <row r="166" spans="1:7" customFormat="1" x14ac:dyDescent="0.25">
      <c r="A166" s="2"/>
      <c r="B166" s="6">
        <f>1464.1/0.05*(1 - 1/(1+0.05)^25)</f>
        <v>20634.944239146127</v>
      </c>
      <c r="C166" s="7" t="s">
        <v>76</v>
      </c>
      <c r="D166" s="2"/>
      <c r="E166" s="2"/>
      <c r="F166" s="2"/>
      <c r="G166" s="2"/>
    </row>
    <row r="167" spans="1:7" customFormat="1" x14ac:dyDescent="0.25">
      <c r="A167" s="2"/>
      <c r="B167" s="2"/>
      <c r="C167" s="2"/>
      <c r="D167" s="2"/>
      <c r="E167" s="2"/>
      <c r="F167" s="2"/>
      <c r="G167" s="2"/>
    </row>
    <row r="168" spans="1:7" customFormat="1" x14ac:dyDescent="0.25">
      <c r="A168" s="2" t="s">
        <v>87</v>
      </c>
      <c r="B168" s="2"/>
      <c r="C168" s="2"/>
      <c r="D168" s="2"/>
      <c r="E168" s="2"/>
      <c r="F168" s="2"/>
      <c r="G168" s="2"/>
    </row>
    <row r="169" spans="1:7" customFormat="1" x14ac:dyDescent="0.25">
      <c r="A169" s="2" t="s">
        <v>88</v>
      </c>
      <c r="B169" s="2"/>
      <c r="C169" s="2"/>
      <c r="D169" s="2"/>
      <c r="E169" s="2"/>
      <c r="F169" s="2"/>
      <c r="G169" s="2"/>
    </row>
    <row r="170" spans="1:7" customFormat="1" ht="31.5" x14ac:dyDescent="0.25">
      <c r="A170" s="2"/>
      <c r="B170" s="6">
        <f>B166/(1+0.05)^5</f>
        <v>16168.018754988576</v>
      </c>
      <c r="C170" s="8" t="s">
        <v>77</v>
      </c>
      <c r="D170" s="2"/>
      <c r="E170" s="2"/>
      <c r="F170" s="2"/>
      <c r="G170" s="2"/>
    </row>
    <row r="171" spans="1:7" customFormat="1" x14ac:dyDescent="0.25">
      <c r="A171" s="2"/>
      <c r="B171" s="2"/>
      <c r="C171" s="2"/>
      <c r="D171" s="2"/>
      <c r="E171" s="2"/>
      <c r="F171" s="2"/>
      <c r="G171" s="2"/>
    </row>
    <row r="172" spans="1:7" customFormat="1" x14ac:dyDescent="0.25">
      <c r="A172" s="2" t="s">
        <v>69</v>
      </c>
      <c r="B172" s="2"/>
      <c r="C172" s="2"/>
      <c r="D172" s="2"/>
      <c r="E172" s="2"/>
      <c r="F172" s="2"/>
      <c r="G172" s="2"/>
    </row>
    <row r="173" spans="1:7" customFormat="1" x14ac:dyDescent="0.25">
      <c r="A173" s="2"/>
      <c r="B173" s="2"/>
      <c r="C173" s="2"/>
      <c r="D173" s="2"/>
      <c r="E173" s="2"/>
      <c r="F173" s="2"/>
      <c r="G173" s="2"/>
    </row>
    <row r="174" spans="1:7" customFormat="1" x14ac:dyDescent="0.25">
      <c r="A174" s="2"/>
      <c r="B174" s="6">
        <f>B170+C153/1.05+C154/1.05^2 + C155/1.05^3+C156/1.05^4+C157/1.05^5</f>
        <v>21405.553282170935</v>
      </c>
      <c r="C174" s="7" t="s">
        <v>78</v>
      </c>
      <c r="D174" s="2"/>
      <c r="E174" s="2"/>
      <c r="F174" s="2"/>
      <c r="G174" s="2"/>
    </row>
    <row r="175" spans="1:7" customFormat="1" x14ac:dyDescent="0.25">
      <c r="A175" s="2"/>
      <c r="B175" s="6"/>
      <c r="C175" s="7"/>
      <c r="D175" s="2"/>
      <c r="E175" s="2"/>
      <c r="F175" s="2"/>
      <c r="G175" s="2"/>
    </row>
    <row r="177" spans="1:3" x14ac:dyDescent="0.25">
      <c r="A177" s="1" t="s">
        <v>102</v>
      </c>
    </row>
    <row r="178" spans="1:3" x14ac:dyDescent="0.25">
      <c r="A178" s="1"/>
    </row>
    <row r="179" spans="1:3" x14ac:dyDescent="0.25">
      <c r="A179" s="1"/>
    </row>
    <row r="180" spans="1:3" x14ac:dyDescent="0.25">
      <c r="A180" s="2" t="s">
        <v>99</v>
      </c>
    </row>
    <row r="181" spans="1:3" x14ac:dyDescent="0.25">
      <c r="A181" s="2" t="s">
        <v>71</v>
      </c>
    </row>
    <row r="183" spans="1:3" x14ac:dyDescent="0.25">
      <c r="A183" s="2" t="s">
        <v>100</v>
      </c>
    </row>
    <row r="184" spans="1:3" x14ac:dyDescent="0.25">
      <c r="B184" s="6">
        <f>10000/0.05*(1 - 1/(1.05)^24)</f>
        <v>137986.41794346995</v>
      </c>
      <c r="C184" s="7" t="s">
        <v>79</v>
      </c>
    </row>
    <row r="185" spans="1:3" x14ac:dyDescent="0.25">
      <c r="A185" s="2" t="s">
        <v>72</v>
      </c>
    </row>
    <row r="186" spans="1:3" x14ac:dyDescent="0.25">
      <c r="B186" s="6">
        <f>B184/(1.05)^21</f>
        <v>49529.171144963926</v>
      </c>
      <c r="C186" s="7" t="s">
        <v>101</v>
      </c>
    </row>
    <row r="189" spans="1:3" x14ac:dyDescent="0.25">
      <c r="A189" s="1" t="s">
        <v>103</v>
      </c>
    </row>
    <row r="200" spans="3:5" x14ac:dyDescent="0.25">
      <c r="C200" s="3"/>
    </row>
    <row r="202" spans="3:5" x14ac:dyDescent="0.25">
      <c r="C202" s="4"/>
    </row>
    <row r="206" spans="3:5" x14ac:dyDescent="0.25">
      <c r="E206" s="5"/>
    </row>
  </sheetData>
  <pageMargins left="0.17" right="0.17" top="0.75" bottom="0.75" header="0.3" footer="0.3"/>
  <pageSetup scale="56"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F5AC5-A8DE-4959-9936-7CBA3B6E7472}">
  <dimension ref="A1:B40"/>
  <sheetViews>
    <sheetView zoomScale="80" zoomScaleNormal="80" workbookViewId="0">
      <selection activeCell="W16" sqref="W16"/>
    </sheetView>
  </sheetViews>
  <sheetFormatPr defaultRowHeight="15" x14ac:dyDescent="0.25"/>
  <cols>
    <col min="1" max="1" width="21.7109375" customWidth="1"/>
    <col min="2" max="2" width="14.42578125" customWidth="1"/>
  </cols>
  <sheetData>
    <row r="1" spans="1:2" x14ac:dyDescent="0.25">
      <c r="A1" s="10" t="s">
        <v>80</v>
      </c>
    </row>
    <row r="3" spans="1:2" x14ac:dyDescent="0.25">
      <c r="A3" t="s">
        <v>82</v>
      </c>
      <c r="B3" t="s">
        <v>81</v>
      </c>
    </row>
    <row r="4" spans="1:2" ht="15.75" x14ac:dyDescent="0.25">
      <c r="A4" s="2">
        <v>1</v>
      </c>
      <c r="B4" s="2">
        <v>1000</v>
      </c>
    </row>
    <row r="5" spans="1:2" ht="15.75" x14ac:dyDescent="0.25">
      <c r="A5" s="2">
        <v>2</v>
      </c>
      <c r="B5" s="2">
        <f>B4*1.1</f>
        <v>1100</v>
      </c>
    </row>
    <row r="6" spans="1:2" ht="15.75" x14ac:dyDescent="0.25">
      <c r="A6" s="2">
        <v>3</v>
      </c>
      <c r="B6" s="2">
        <f t="shared" ref="B6:B8" si="0">B5*1.1</f>
        <v>1210</v>
      </c>
    </row>
    <row r="7" spans="1:2" ht="15.75" x14ac:dyDescent="0.25">
      <c r="A7" s="2">
        <v>4</v>
      </c>
      <c r="B7" s="2">
        <f t="shared" si="0"/>
        <v>1331</v>
      </c>
    </row>
    <row r="8" spans="1:2" ht="15.75" x14ac:dyDescent="0.25">
      <c r="A8" s="2">
        <v>5</v>
      </c>
      <c r="B8" s="2">
        <f t="shared" si="0"/>
        <v>1464.1000000000001</v>
      </c>
    </row>
    <row r="9" spans="1:2" ht="15.75" x14ac:dyDescent="0.25">
      <c r="A9" s="9">
        <f>A8+1</f>
        <v>6</v>
      </c>
      <c r="B9" s="9">
        <f>B8</f>
        <v>1464.1000000000001</v>
      </c>
    </row>
    <row r="10" spans="1:2" ht="15.75" x14ac:dyDescent="0.25">
      <c r="A10" s="9">
        <f t="shared" ref="A10:A33" si="1">A9+1</f>
        <v>7</v>
      </c>
      <c r="B10" s="9">
        <f t="shared" ref="B10:B33" si="2">B9</f>
        <v>1464.1000000000001</v>
      </c>
    </row>
    <row r="11" spans="1:2" ht="15.75" x14ac:dyDescent="0.25">
      <c r="A11" s="9">
        <f t="shared" si="1"/>
        <v>8</v>
      </c>
      <c r="B11" s="9">
        <f t="shared" si="2"/>
        <v>1464.1000000000001</v>
      </c>
    </row>
    <row r="12" spans="1:2" ht="15.75" x14ac:dyDescent="0.25">
      <c r="A12" s="9">
        <f t="shared" si="1"/>
        <v>9</v>
      </c>
      <c r="B12" s="9">
        <f t="shared" si="2"/>
        <v>1464.1000000000001</v>
      </c>
    </row>
    <row r="13" spans="1:2" ht="15.75" x14ac:dyDescent="0.25">
      <c r="A13" s="9">
        <f t="shared" si="1"/>
        <v>10</v>
      </c>
      <c r="B13" s="9">
        <f t="shared" si="2"/>
        <v>1464.1000000000001</v>
      </c>
    </row>
    <row r="14" spans="1:2" ht="15.75" x14ac:dyDescent="0.25">
      <c r="A14" s="9">
        <f t="shared" si="1"/>
        <v>11</v>
      </c>
      <c r="B14" s="9">
        <f t="shared" si="2"/>
        <v>1464.1000000000001</v>
      </c>
    </row>
    <row r="15" spans="1:2" ht="15.75" x14ac:dyDescent="0.25">
      <c r="A15" s="9">
        <f t="shared" si="1"/>
        <v>12</v>
      </c>
      <c r="B15" s="9">
        <f t="shared" si="2"/>
        <v>1464.1000000000001</v>
      </c>
    </row>
    <row r="16" spans="1:2" ht="15.75" x14ac:dyDescent="0.25">
      <c r="A16" s="9">
        <f t="shared" si="1"/>
        <v>13</v>
      </c>
      <c r="B16" s="9">
        <f t="shared" si="2"/>
        <v>1464.1000000000001</v>
      </c>
    </row>
    <row r="17" spans="1:2" ht="15.75" x14ac:dyDescent="0.25">
      <c r="A17" s="9">
        <f t="shared" si="1"/>
        <v>14</v>
      </c>
      <c r="B17" s="9">
        <f t="shared" si="2"/>
        <v>1464.1000000000001</v>
      </c>
    </row>
    <row r="18" spans="1:2" ht="15.75" x14ac:dyDescent="0.25">
      <c r="A18" s="9">
        <f t="shared" si="1"/>
        <v>15</v>
      </c>
      <c r="B18" s="9">
        <f t="shared" si="2"/>
        <v>1464.1000000000001</v>
      </c>
    </row>
    <row r="19" spans="1:2" ht="15.75" x14ac:dyDescent="0.25">
      <c r="A19" s="9">
        <f t="shared" si="1"/>
        <v>16</v>
      </c>
      <c r="B19" s="9">
        <f t="shared" si="2"/>
        <v>1464.1000000000001</v>
      </c>
    </row>
    <row r="20" spans="1:2" ht="15.75" x14ac:dyDescent="0.25">
      <c r="A20" s="9">
        <f t="shared" si="1"/>
        <v>17</v>
      </c>
      <c r="B20" s="9">
        <f t="shared" si="2"/>
        <v>1464.1000000000001</v>
      </c>
    </row>
    <row r="21" spans="1:2" ht="15.75" x14ac:dyDescent="0.25">
      <c r="A21" s="9">
        <f t="shared" si="1"/>
        <v>18</v>
      </c>
      <c r="B21" s="9">
        <f t="shared" si="2"/>
        <v>1464.1000000000001</v>
      </c>
    </row>
    <row r="22" spans="1:2" ht="15.75" x14ac:dyDescent="0.25">
      <c r="A22" s="9">
        <f t="shared" si="1"/>
        <v>19</v>
      </c>
      <c r="B22" s="9">
        <f t="shared" si="2"/>
        <v>1464.1000000000001</v>
      </c>
    </row>
    <row r="23" spans="1:2" ht="15.75" x14ac:dyDescent="0.25">
      <c r="A23" s="9">
        <f t="shared" si="1"/>
        <v>20</v>
      </c>
      <c r="B23" s="9">
        <f t="shared" si="2"/>
        <v>1464.1000000000001</v>
      </c>
    </row>
    <row r="24" spans="1:2" ht="15.75" x14ac:dyDescent="0.25">
      <c r="A24" s="9">
        <f t="shared" si="1"/>
        <v>21</v>
      </c>
      <c r="B24" s="9">
        <f t="shared" si="2"/>
        <v>1464.1000000000001</v>
      </c>
    </row>
    <row r="25" spans="1:2" ht="15.75" x14ac:dyDescent="0.25">
      <c r="A25" s="9">
        <f t="shared" si="1"/>
        <v>22</v>
      </c>
      <c r="B25" s="9">
        <f t="shared" si="2"/>
        <v>1464.1000000000001</v>
      </c>
    </row>
    <row r="26" spans="1:2" ht="15.75" x14ac:dyDescent="0.25">
      <c r="A26" s="9">
        <f t="shared" si="1"/>
        <v>23</v>
      </c>
      <c r="B26" s="9">
        <f t="shared" si="2"/>
        <v>1464.1000000000001</v>
      </c>
    </row>
    <row r="27" spans="1:2" ht="15.75" x14ac:dyDescent="0.25">
      <c r="A27" s="9">
        <f t="shared" si="1"/>
        <v>24</v>
      </c>
      <c r="B27" s="9">
        <f t="shared" si="2"/>
        <v>1464.1000000000001</v>
      </c>
    </row>
    <row r="28" spans="1:2" ht="15.75" x14ac:dyDescent="0.25">
      <c r="A28" s="9">
        <f t="shared" si="1"/>
        <v>25</v>
      </c>
      <c r="B28" s="9">
        <f t="shared" si="2"/>
        <v>1464.1000000000001</v>
      </c>
    </row>
    <row r="29" spans="1:2" ht="15.75" x14ac:dyDescent="0.25">
      <c r="A29" s="9">
        <f t="shared" si="1"/>
        <v>26</v>
      </c>
      <c r="B29" s="9">
        <f t="shared" si="2"/>
        <v>1464.1000000000001</v>
      </c>
    </row>
    <row r="30" spans="1:2" ht="15.75" x14ac:dyDescent="0.25">
      <c r="A30" s="9">
        <f t="shared" si="1"/>
        <v>27</v>
      </c>
      <c r="B30" s="9">
        <f t="shared" si="2"/>
        <v>1464.1000000000001</v>
      </c>
    </row>
    <row r="31" spans="1:2" ht="15.75" x14ac:dyDescent="0.25">
      <c r="A31" s="9">
        <f t="shared" si="1"/>
        <v>28</v>
      </c>
      <c r="B31" s="9">
        <f t="shared" si="2"/>
        <v>1464.1000000000001</v>
      </c>
    </row>
    <row r="32" spans="1:2" ht="15.75" x14ac:dyDescent="0.25">
      <c r="A32" s="9">
        <f t="shared" si="1"/>
        <v>29</v>
      </c>
      <c r="B32" s="9">
        <f t="shared" si="2"/>
        <v>1464.1000000000001</v>
      </c>
    </row>
    <row r="33" spans="1:2" ht="15.75" x14ac:dyDescent="0.25">
      <c r="A33" s="9">
        <f t="shared" si="1"/>
        <v>30</v>
      </c>
      <c r="B33" s="9">
        <f t="shared" si="2"/>
        <v>1464.1000000000001</v>
      </c>
    </row>
    <row r="34" spans="1:2" ht="15.75" x14ac:dyDescent="0.25">
      <c r="A34" s="2"/>
      <c r="B34" s="2"/>
    </row>
    <row r="35" spans="1:2" ht="15.75" x14ac:dyDescent="0.25">
      <c r="A35" s="2"/>
    </row>
    <row r="36" spans="1:2" ht="15.75" x14ac:dyDescent="0.25">
      <c r="A36" s="2"/>
    </row>
    <row r="37" spans="1:2" ht="15.75" x14ac:dyDescent="0.25">
      <c r="A37" s="2"/>
    </row>
    <row r="38" spans="1:2" ht="15.75" x14ac:dyDescent="0.25">
      <c r="A38" s="2"/>
    </row>
    <row r="39" spans="1:2" ht="15.75" x14ac:dyDescent="0.25">
      <c r="A39" s="2"/>
    </row>
    <row r="40" spans="1:2" ht="15.75" x14ac:dyDescent="0.25">
      <c r="A40" s="2"/>
    </row>
  </sheetData>
  <pageMargins left="0.7" right="0.7" top="0.75" bottom="0.75" header="0.3" footer="0.3"/>
  <pageSetup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Solutions</vt:lpstr>
      <vt:lpstr>DetailsProblem8And9</vt:lpstr>
      <vt:lpstr>Solutions!Print_Area</vt:lpstr>
    </vt:vector>
  </TitlesOfParts>
  <Company>University of Delaware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Matthias Fleckenstein</dc:creator>
  <cp:lastModifiedBy>Fleckenstein, Matthias</cp:lastModifiedBy>
  <cp:lastPrinted>2020-02-09T12:31:39Z</cp:lastPrinted>
  <dcterms:created xsi:type="dcterms:W3CDTF">2012-04-10T21:55:56Z</dcterms:created>
  <dcterms:modified xsi:type="dcterms:W3CDTF">2022-03-02T21:24:25Z</dcterms:modified>
</cp:coreProperties>
</file>