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ies" sheetId="1" state="visible" r:id="rId1"/>
    <sheet name="MarketData" sheetId="2" state="visible" r:id="rId2"/>
    <sheet name="Step1_Prices" sheetId="3" state="visible" r:id="rId3"/>
    <sheet name="Step2_CashFlows" sheetId="4" state="visible" r:id="rId4"/>
    <sheet name="Resu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0"/>
    <numFmt numFmtId="165" formatCode="yyyy-mm-dd"/>
    <numFmt numFmtId="166" formatCode="mm/dd/yyyy"/>
    <numFmt numFmtId="167" formatCode="0.0000"/>
    <numFmt numFmtId="168" formatCode="0.00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  <sz val="12"/>
    </font>
    <font>
      <b val="1"/>
    </font>
    <font>
      <b val="1"/>
      <color rgb="00FFFFFF"/>
    </font>
    <font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3" fillId="4" borderId="1" pivotButton="0" quotePrefix="0" xfId="0"/>
    <xf numFmtId="0" fontId="0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4" fontId="0" fillId="5" borderId="1" pivotButton="0" quotePrefix="0" xfId="0"/>
    <xf numFmtId="166" fontId="0" fillId="0" borderId="1" pivotButton="0" quotePrefix="0" xfId="0"/>
    <xf numFmtId="167" fontId="0" fillId="5" borderId="1" pivotButton="0" quotePrefix="0" xfId="0"/>
    <xf numFmtId="0" fontId="0" fillId="0" borderId="1" pivotButton="0" quotePrefix="0" xfId="0"/>
    <xf numFmtId="167" fontId="0" fillId="6" borderId="1" pivotButton="0" quotePrefix="0" xfId="0"/>
    <xf numFmtId="168" fontId="0" fillId="5" borderId="1" applyAlignment="1" pivotButton="0" quotePrefix="0" xfId="0">
      <alignment horizontal="center"/>
    </xf>
    <xf numFmtId="166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" fontId="0" fillId="5" borderId="1" applyAlignment="1" pivotButton="0" quotePrefix="0" xfId="0">
      <alignment horizontal="center"/>
    </xf>
    <xf numFmtId="1" fontId="3" fillId="6" borderId="1" applyAlignment="1" pivotButton="0" quotePrefix="0" xfId="0">
      <alignment horizontal="center"/>
    </xf>
    <xf numFmtId="164" fontId="0" fillId="6" borderId="1" pivotButton="0" quotePrefix="0" xfId="0"/>
    <xf numFmtId="167" fontId="3" fillId="7" borderId="1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164" fontId="0" fillId="0" borderId="1" pivotButton="0" quotePrefix="0" xfId="0"/>
    <xf numFmtId="167" fontId="0" fillId="0" borderId="1" pivotButton="0" quotePrefix="0" xfId="0"/>
    <xf numFmtId="0" fontId="3" fillId="0" borderId="0" applyAlignment="1" pivotButton="0" quotePrefix="0" xfId="0">
      <alignment horizontal="right"/>
    </xf>
    <xf numFmtId="167" fontId="3" fillId="6" borderId="1" pivotButton="0" quotePrefix="0" xfId="0"/>
    <xf numFmtId="168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77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6477000" cy="3000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6477000" cy="2514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6477000" cy="3857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6477000" cy="16287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6477000" cy="25336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24" customHeight="1">
      <c r="A1" s="1" t="inlineStr">
        <is>
          <t>TIPS-Treasury Arbitrage  -  Case Study   (trade date 5 October 2006)</t>
        </is>
      </c>
    </row>
    <row r="2"/>
    <row r="3">
      <c r="A3" s="2" t="inlineStr">
        <is>
          <t>The two securities</t>
        </is>
      </c>
    </row>
    <row r="4">
      <c r="A4" s="3" t="inlineStr"/>
      <c r="B4" s="4" t="inlineStr">
        <is>
          <t>TIPS</t>
        </is>
      </c>
      <c r="C4" s="4" t="inlineStr">
        <is>
          <t>Treasury note</t>
        </is>
      </c>
    </row>
    <row r="5">
      <c r="A5" s="5" t="inlineStr">
        <is>
          <t>CUSIP</t>
        </is>
      </c>
      <c r="B5" s="6" t="inlineStr">
        <is>
          <t>912828EA</t>
        </is>
      </c>
      <c r="C5" s="6" t="inlineStr">
        <is>
          <t>912828EE</t>
        </is>
      </c>
    </row>
    <row r="6">
      <c r="A6" s="5" t="inlineStr">
        <is>
          <t>Maturity</t>
        </is>
      </c>
      <c r="B6" s="6" t="inlineStr">
        <is>
          <t>7/15/2015</t>
        </is>
      </c>
      <c r="C6" s="6" t="inlineStr">
        <is>
          <t>8/15/2015</t>
        </is>
      </c>
    </row>
    <row r="7">
      <c r="A7" s="5" t="inlineStr">
        <is>
          <t>Issue date</t>
        </is>
      </c>
      <c r="B7" s="6" t="inlineStr">
        <is>
          <t>7/15/2005</t>
        </is>
      </c>
      <c r="C7" s="6" t="inlineStr">
        <is>
          <t>8/15/2005</t>
        </is>
      </c>
    </row>
    <row r="8">
      <c r="A8" s="5" t="inlineStr">
        <is>
          <t>Coupon</t>
        </is>
      </c>
      <c r="B8" s="6" t="inlineStr">
        <is>
          <t>1.875%</t>
        </is>
      </c>
      <c r="C8" s="6" t="inlineStr">
        <is>
          <t>4.250%</t>
        </is>
      </c>
    </row>
    <row r="9">
      <c r="A9" s="5" t="inlineStr">
        <is>
          <t>First coupon date</t>
        </is>
      </c>
      <c r="B9" s="6" t="inlineStr">
        <is>
          <t>1/15/2006</t>
        </is>
      </c>
      <c r="C9" s="6" t="inlineStr">
        <is>
          <t>2/15/2006</t>
        </is>
      </c>
    </row>
    <row r="10">
      <c r="A10" s="5" t="inlineStr">
        <is>
          <t>Second coupon date</t>
        </is>
      </c>
      <c r="B10" s="6" t="inlineStr">
        <is>
          <t>7/15/2006</t>
        </is>
      </c>
      <c r="C10" s="6" t="inlineStr">
        <is>
          <t>8/15/2006</t>
        </is>
      </c>
    </row>
    <row r="11">
      <c r="A11" s="5" t="inlineStr">
        <is>
          <t>Reference CPI on issue date</t>
        </is>
      </c>
      <c r="B11" s="6" t="inlineStr">
        <is>
          <t>194.50968</t>
        </is>
      </c>
      <c r="C11" s="6" t="inlineStr">
        <is>
          <t>-</t>
        </is>
      </c>
    </row>
    <row r="12">
      <c r="A12" s="5" t="inlineStr">
        <is>
          <t>Price quote</t>
        </is>
      </c>
      <c r="B12" s="6" t="inlineStr">
        <is>
          <t>96-20</t>
        </is>
      </c>
      <c r="C12" s="6" t="inlineStr">
        <is>
          <t>97-15+</t>
        </is>
      </c>
    </row>
    <row r="13"/>
    <row r="14" ht="33" customHeight="1">
      <c r="A14" s="7" t="inlineStr">
        <is>
          <t>Bloomberg screenshots below are taken on the trade date. The pricing math is on the Step1_Prices / Step2_CashFlows / Result tabs.</t>
        </is>
      </c>
    </row>
    <row r="15"/>
    <row r="16">
      <c r="A16" s="8" t="inlineStr">
        <is>
          <t>TIPS 912828EA - Description (Bloomberg DES)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A41" s="8" t="inlineStr">
        <is>
          <t>TIPS 912828EA - Price quotes (Bloomberg)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s="8" t="inlineStr">
        <is>
          <t>TIPS 912828EA - Price history (Bloomberg GP)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>
      <c r="A78" s="8" t="inlineStr">
        <is>
          <t>Treasury note 912828EE - Description (Bloomberg DES)</t>
        </is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>
      <c r="A103" s="8" t="inlineStr">
        <is>
          <t>Treasury note 912828EE - Price quotes (Bloomberg)</t>
        </is>
      </c>
    </row>
    <row r="104"/>
    <row r="105"/>
    <row r="106"/>
    <row r="107"/>
    <row r="108"/>
    <row r="109"/>
    <row r="110"/>
    <row r="111"/>
    <row r="112"/>
    <row r="113"/>
    <row r="114"/>
    <row r="115">
      <c r="A115" s="8" t="inlineStr">
        <is>
          <t>Treasury note 912828EE - Price history (Bloomberg GP)</t>
        </is>
      </c>
    </row>
  </sheetData>
  <mergeCells count="2">
    <mergeCell ref="A14:F1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Market data on the trade date (5 October 2006)</t>
        </is>
      </c>
    </row>
    <row r="2"/>
    <row r="3">
      <c r="A3" s="2" t="inlineStr">
        <is>
          <t>(a) Bloomberg inflation-swap curve  -  reference</t>
        </is>
      </c>
    </row>
    <row r="4">
      <c r="A4" s="9" t="inlineStr">
        <is>
          <t>Tenor (yrs)</t>
        </is>
      </c>
      <c r="B4" s="9" t="inlineStr">
        <is>
          <t>Swap rate</t>
        </is>
      </c>
    </row>
    <row r="5">
      <c r="A5" s="6" t="n">
        <v>1</v>
      </c>
      <c r="B5" s="10" t="n">
        <v>0.0185</v>
      </c>
    </row>
    <row r="6">
      <c r="A6" s="6" t="n">
        <v>2</v>
      </c>
      <c r="B6" s="10" t="n">
        <v>0.02133</v>
      </c>
    </row>
    <row r="7">
      <c r="A7" s="6" t="n">
        <v>3</v>
      </c>
      <c r="B7" s="10" t="n">
        <v>0.02313</v>
      </c>
    </row>
    <row r="8">
      <c r="A8" s="6" t="n">
        <v>4</v>
      </c>
      <c r="B8" s="10" t="n">
        <v>0.02425</v>
      </c>
    </row>
    <row r="9">
      <c r="A9" s="6" t="n">
        <v>5</v>
      </c>
      <c r="B9" s="10" t="n">
        <v>0.02503</v>
      </c>
    </row>
    <row r="10">
      <c r="A10" s="6" t="n">
        <v>6</v>
      </c>
      <c r="B10" s="10" t="n">
        <v>0.02543</v>
      </c>
    </row>
    <row r="11">
      <c r="A11" s="6" t="n">
        <v>7</v>
      </c>
      <c r="B11" s="10" t="n">
        <v>0.0258</v>
      </c>
    </row>
    <row r="12">
      <c r="A12" s="6" t="n">
        <v>8</v>
      </c>
      <c r="B12" s="10" t="n">
        <v>0.02623</v>
      </c>
    </row>
    <row r="13">
      <c r="A13" s="6" t="n">
        <v>9</v>
      </c>
      <c r="B13" s="10" t="n">
        <v>0.02648</v>
      </c>
    </row>
    <row r="14">
      <c r="A14" s="6" t="n">
        <v>10</v>
      </c>
      <c r="B14" s="10" t="n">
        <v>0.02683</v>
      </c>
    </row>
    <row r="15">
      <c r="A15" s="6" t="n">
        <v>12</v>
      </c>
      <c r="B15" s="10" t="n">
        <v>0.02733</v>
      </c>
    </row>
    <row r="16">
      <c r="A16" s="6" t="n">
        <v>15</v>
      </c>
      <c r="B16" s="10" t="n">
        <v>0.02798</v>
      </c>
    </row>
    <row r="17">
      <c r="A17" s="6" t="n">
        <v>20</v>
      </c>
      <c r="B17" s="10" t="n">
        <v>0.0296</v>
      </c>
    </row>
    <row r="18">
      <c r="A18" s="6" t="n">
        <v>25</v>
      </c>
      <c r="B18" s="10" t="n">
        <v>0.0307</v>
      </c>
    </row>
    <row r="19">
      <c r="A19" s="6" t="n">
        <v>30</v>
      </c>
      <c r="B19" s="10" t="n">
        <v>0.0317</v>
      </c>
    </row>
    <row r="20">
      <c r="A20" s="2" t="inlineStr">
        <is>
          <t>(b) Inputs at the 18 TIPS coupon dates  -  used by Step2</t>
        </is>
      </c>
    </row>
    <row r="21">
      <c r="A21" s="9" t="inlineStr">
        <is>
          <t>Date</t>
        </is>
      </c>
      <c r="B21" s="9" t="inlineStr">
        <is>
          <t>Inflation swap rate</t>
        </is>
      </c>
      <c r="C21" s="9" t="inlineStr">
        <is>
          <t>Swap tenor (yrs)</t>
        </is>
      </c>
      <c r="D21" s="9" t="inlineStr">
        <is>
          <t>STRIPS price</t>
        </is>
      </c>
    </row>
    <row r="22">
      <c r="A22" s="11" t="n">
        <v>39097</v>
      </c>
      <c r="B22" s="10" t="n">
        <v>0.014123</v>
      </c>
      <c r="C22" s="12" t="n">
        <v>0.2795</v>
      </c>
      <c r="D22" s="12" t="n">
        <v>98.66500000000001</v>
      </c>
    </row>
    <row r="23">
      <c r="A23" s="11" t="n">
        <v>39278</v>
      </c>
      <c r="B23" s="10" t="n">
        <v>0.017091</v>
      </c>
      <c r="C23" s="12" t="n">
        <v>0.7753</v>
      </c>
      <c r="D23" s="12" t="n">
        <v>96.304</v>
      </c>
    </row>
    <row r="24">
      <c r="A24" s="11" t="n">
        <v>39462</v>
      </c>
      <c r="B24" s="10" t="n">
        <v>0.019628</v>
      </c>
      <c r="C24" s="12" t="n">
        <v>1.2795</v>
      </c>
      <c r="D24" s="12" t="n">
        <v>94.134</v>
      </c>
    </row>
    <row r="25">
      <c r="A25" s="11" t="n">
        <v>39644</v>
      </c>
      <c r="B25" s="10" t="n">
        <v>0.020925</v>
      </c>
      <c r="C25" s="12" t="n">
        <v>1.7781</v>
      </c>
      <c r="D25" s="12" t="n">
        <v>92.089</v>
      </c>
    </row>
    <row r="26">
      <c r="A26" s="11" t="n">
        <v>39828</v>
      </c>
      <c r="B26" s="10" t="n">
        <v>0.02196</v>
      </c>
      <c r="C26" s="12" t="n">
        <v>2.2822</v>
      </c>
      <c r="D26" s="12" t="n">
        <v>90.102</v>
      </c>
    </row>
    <row r="27">
      <c r="A27" s="11" t="n">
        <v>40009</v>
      </c>
      <c r="B27" s="10" t="n">
        <v>0.022847</v>
      </c>
      <c r="C27" s="12" t="n">
        <v>2.7781</v>
      </c>
      <c r="D27" s="12" t="n">
        <v>88.137</v>
      </c>
    </row>
    <row r="28">
      <c r="A28" s="11" t="n">
        <v>40193</v>
      </c>
      <c r="B28" s="10" t="n">
        <v>0.023544</v>
      </c>
      <c r="C28" s="12" t="n">
        <v>3.2822</v>
      </c>
      <c r="D28" s="12" t="n">
        <v>86.247</v>
      </c>
    </row>
    <row r="29">
      <c r="A29" s="11" t="n">
        <v>40374</v>
      </c>
      <c r="B29" s="10" t="n">
        <v>0.024078</v>
      </c>
      <c r="C29" s="12" t="n">
        <v>3.7781</v>
      </c>
      <c r="D29" s="12" t="n">
        <v>84.43000000000001</v>
      </c>
    </row>
    <row r="30">
      <c r="A30" s="11" t="n">
        <v>40558</v>
      </c>
      <c r="B30" s="10" t="n">
        <v>0.024534</v>
      </c>
      <c r="C30" s="12" t="n">
        <v>4.2822</v>
      </c>
      <c r="D30" s="12" t="n">
        <v>82.61799999999999</v>
      </c>
    </row>
    <row r="31">
      <c r="A31" s="11" t="n">
        <v>40739</v>
      </c>
      <c r="B31" s="10" t="n">
        <v>0.024914</v>
      </c>
      <c r="C31" s="12" t="n">
        <v>4.7781</v>
      </c>
      <c r="D31" s="12" t="n">
        <v>80.95</v>
      </c>
    </row>
    <row r="32">
      <c r="A32" s="11" t="n">
        <v>40923</v>
      </c>
      <c r="B32" s="10" t="n">
        <v>0.02518</v>
      </c>
      <c r="C32" s="12" t="n">
        <v>5.2822</v>
      </c>
      <c r="D32" s="12" t="n">
        <v>78.678</v>
      </c>
    </row>
    <row r="33">
      <c r="A33" s="11" t="n">
        <v>41105</v>
      </c>
      <c r="B33" s="10" t="n">
        <v>0.025364</v>
      </c>
      <c r="C33" s="12" t="n">
        <v>5.7808</v>
      </c>
      <c r="D33" s="12" t="n">
        <v>76.863</v>
      </c>
    </row>
    <row r="34">
      <c r="A34" s="11" t="n">
        <v>41289</v>
      </c>
      <c r="B34" s="10" t="n">
        <v>0.025533</v>
      </c>
      <c r="C34" s="12" t="n">
        <v>6.2849</v>
      </c>
      <c r="D34" s="12" t="n">
        <v>75.07599999999999</v>
      </c>
    </row>
    <row r="35">
      <c r="A35" s="11" t="n">
        <v>41470</v>
      </c>
      <c r="B35" s="10" t="n">
        <v>0.025768</v>
      </c>
      <c r="C35" s="12" t="n">
        <v>6.7808</v>
      </c>
      <c r="D35" s="12" t="n">
        <v>73.31999999999999</v>
      </c>
    </row>
    <row r="36">
      <c r="A36" s="11" t="n">
        <v>41654</v>
      </c>
      <c r="B36" s="10" t="n">
        <v>0.025953</v>
      </c>
      <c r="C36" s="12" t="n">
        <v>7.2849</v>
      </c>
      <c r="D36" s="12" t="n">
        <v>71.589</v>
      </c>
    </row>
    <row r="37">
      <c r="A37" s="11" t="n">
        <v>41835</v>
      </c>
      <c r="B37" s="10" t="n">
        <v>0.026201</v>
      </c>
      <c r="C37" s="12" t="n">
        <v>7.7808</v>
      </c>
      <c r="D37" s="12" t="n">
        <v>69.90600000000001</v>
      </c>
    </row>
    <row r="38">
      <c r="A38" s="11" t="n">
        <v>42019</v>
      </c>
      <c r="B38" s="10" t="n">
        <v>0.026308</v>
      </c>
      <c r="C38" s="12" t="n">
        <v>8.2849</v>
      </c>
      <c r="D38" s="12" t="n">
        <v>68.15300000000001</v>
      </c>
    </row>
    <row r="39">
      <c r="A39" s="11" t="n">
        <v>42200</v>
      </c>
      <c r="B39" s="10" t="n">
        <v>0.026458</v>
      </c>
      <c r="C39" s="12" t="n">
        <v>8.780799999999999</v>
      </c>
      <c r="D39" s="12" t="n">
        <v>66.51000000000001</v>
      </c>
    </row>
    <row r="40"/>
    <row r="41" ht="48" customHeight="1">
      <c r="A41" s="7" t="inlineStr">
        <is>
          <t>Swap rates/tenors and STRIPS prices are interpolated to the TIPS coupon dates and seasonally adjusted; see Fleckenstein, Longstaff &amp; Lustig (2014). Yellow = input.</t>
        </is>
      </c>
    </row>
    <row r="42"/>
    <row r="43" ht="48" customHeight="1">
      <c r="A43" s="7" t="inlineStr">
        <is>
          <t>Swap tenor day-count example (first row, 0.2795 yr): (31-5) days in Oct + 30 Nov + 31 Dec + 15 Jan = 102 days, and 102 / 365 = 0.2795. The other tenors are computed the same way.</t>
        </is>
      </c>
    </row>
  </sheetData>
  <mergeCells count="3">
    <mergeCell ref="A1:E1"/>
    <mergeCell ref="A43:D43"/>
    <mergeCell ref="A41:D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4" customWidth="1" min="3" max="3"/>
  </cols>
  <sheetData>
    <row r="1" ht="24" customHeight="1">
      <c r="A1" s="1" t="inlineStr">
        <is>
          <t>Step 1  -  Full (dirty) prices = quoted price + accrued interest</t>
        </is>
      </c>
    </row>
    <row r="2"/>
    <row r="3">
      <c r="A3" s="2" t="inlineStr">
        <is>
          <t>Step 1.1  -  Treasury note 912828EE</t>
        </is>
      </c>
    </row>
    <row r="4">
      <c r="A4" s="13" t="inlineStr">
        <is>
          <t>Quoted price  97-15+   ( = 97 + 15/32 + 1/64 )</t>
        </is>
      </c>
      <c r="B4" s="14">
        <f>97+15/32+1/64</f>
        <v>0</v>
      </c>
    </row>
    <row r="5" ht="33" customHeight="1">
      <c r="A5" s="7" t="inlineStr">
        <is>
          <t>Treasury prices are quoted in 32nds of a point; the trailing '+' adds half a 32nd, i.e. 1/64.</t>
        </is>
      </c>
    </row>
    <row r="6">
      <c r="A6" s="13" t="inlineStr">
        <is>
          <t>Coupon rate (annual)</t>
        </is>
      </c>
      <c r="B6" s="15" t="n">
        <v>0.0425</v>
      </c>
    </row>
    <row r="7">
      <c r="A7" s="13" t="inlineStr">
        <is>
          <t>Settlement (current) date</t>
        </is>
      </c>
      <c r="B7" s="16" t="n">
        <v>38995</v>
      </c>
    </row>
    <row r="8">
      <c r="A8" s="13" t="inlineStr">
        <is>
          <t>Last coupon date</t>
        </is>
      </c>
      <c r="B8" s="16" t="n">
        <v>38944</v>
      </c>
    </row>
    <row r="9">
      <c r="A9" s="13" t="inlineStr">
        <is>
          <t>Next coupon date</t>
        </is>
      </c>
      <c r="B9" s="16" t="n">
        <v>39128</v>
      </c>
    </row>
    <row r="10">
      <c r="A10" s="13" t="inlineStr">
        <is>
          <t>Day-count convention</t>
        </is>
      </c>
      <c r="B10" s="17" t="inlineStr">
        <is>
          <t>Actual / Actual</t>
        </is>
      </c>
    </row>
    <row r="11">
      <c r="A11" s="8" t="inlineStr">
        <is>
          <t>Days since last coupon (accrued-interest period):</t>
        </is>
      </c>
    </row>
    <row r="12">
      <c r="A12" s="13" t="inlineStr">
        <is>
          <t xml:space="preserve">    August 2006  - incl. last coupon date (16+1)</t>
        </is>
      </c>
      <c r="B12" s="18" t="n">
        <v>17</v>
      </c>
    </row>
    <row r="13">
      <c r="A13" s="13" t="inlineStr">
        <is>
          <t xml:space="preserve">    September 2006</t>
        </is>
      </c>
      <c r="B13" s="18" t="n">
        <v>30</v>
      </c>
    </row>
    <row r="14">
      <c r="A14" s="13" t="inlineStr">
        <is>
          <t xml:space="preserve">    October 2006  - excl. settlement date</t>
        </is>
      </c>
      <c r="B14" s="18" t="n">
        <v>4</v>
      </c>
    </row>
    <row r="15">
      <c r="A15" s="3" t="inlineStr">
        <is>
          <t xml:space="preserve">    = Days since last coupon</t>
        </is>
      </c>
      <c r="B15" s="19">
        <f>SUM(B12:B14)</f>
        <v>0</v>
      </c>
    </row>
    <row r="16">
      <c r="A16" s="8" t="inlineStr">
        <is>
          <t>Days in coupon period:</t>
        </is>
      </c>
    </row>
    <row r="17">
      <c r="A17" s="13" t="inlineStr">
        <is>
          <t xml:space="preserve">    August 2006  (31-15)</t>
        </is>
      </c>
      <c r="B17" s="18" t="n">
        <v>16</v>
      </c>
    </row>
    <row r="18">
      <c r="A18" s="13" t="inlineStr">
        <is>
          <t xml:space="preserve">    September 2006</t>
        </is>
      </c>
      <c r="B18" s="18" t="n">
        <v>30</v>
      </c>
    </row>
    <row r="19">
      <c r="A19" s="13" t="inlineStr">
        <is>
          <t xml:space="preserve">    October 2006</t>
        </is>
      </c>
      <c r="B19" s="18" t="n">
        <v>31</v>
      </c>
    </row>
    <row r="20">
      <c r="A20" s="13" t="inlineStr">
        <is>
          <t xml:space="preserve">    November 2006</t>
        </is>
      </c>
      <c r="B20" s="18" t="n">
        <v>30</v>
      </c>
    </row>
    <row r="21">
      <c r="A21" s="13" t="inlineStr">
        <is>
          <t xml:space="preserve">    December 2006</t>
        </is>
      </c>
      <c r="B21" s="18" t="n">
        <v>31</v>
      </c>
    </row>
    <row r="22">
      <c r="A22" s="13" t="inlineStr">
        <is>
          <t xml:space="preserve">    January 2007</t>
        </is>
      </c>
      <c r="B22" s="18" t="n">
        <v>31</v>
      </c>
    </row>
    <row r="23">
      <c r="A23" s="13" t="inlineStr">
        <is>
          <t xml:space="preserve">    February 2007  (to the 15th)</t>
        </is>
      </c>
      <c r="B23" s="18" t="n">
        <v>15</v>
      </c>
    </row>
    <row r="24">
      <c r="A24" s="3" t="inlineStr">
        <is>
          <t xml:space="preserve">    = Days in coupon period</t>
        </is>
      </c>
      <c r="B24" s="19">
        <f>SUM(B17:B23)</f>
        <v>0</v>
      </c>
    </row>
    <row r="25">
      <c r="A25" s="13" t="inlineStr">
        <is>
          <t>Accrued interest = coupon/2 x 100 x days_since / days_period</t>
        </is>
      </c>
      <c r="B25" s="20">
        <f>B6/2*100*B15/B24</f>
        <v>0</v>
      </c>
    </row>
    <row r="26">
      <c r="A26" s="3" t="inlineStr">
        <is>
          <t>Full (dirty) price = quoted price + accrued interest</t>
        </is>
      </c>
      <c r="B26" s="21">
        <f>B4+B25</f>
        <v>0</v>
      </c>
    </row>
    <row r="27"/>
    <row r="28"/>
    <row r="29">
      <c r="A29" s="2" t="inlineStr">
        <is>
          <t>Step 1.2  -  TIPS 912828EA</t>
        </is>
      </c>
    </row>
    <row r="30">
      <c r="A30" s="13" t="inlineStr">
        <is>
          <t>Quoted price  96-20   ( = 96 + 20/32 )</t>
        </is>
      </c>
      <c r="B30" s="14">
        <f>96+20/32</f>
        <v>0</v>
      </c>
    </row>
    <row r="31" ht="48" customHeight="1">
      <c r="A31" s="7" t="inlineStr">
        <is>
          <t>Quoted in 32nds (no '+' tick here). This is the real quoted price; the inflation adjustment is handled separately through the inflation swaps in Step 2.</t>
        </is>
      </c>
    </row>
    <row r="32">
      <c r="A32" s="13" t="inlineStr">
        <is>
          <t>Coupon rate (annual)</t>
        </is>
      </c>
      <c r="B32" s="15" t="n">
        <v>0.01875</v>
      </c>
    </row>
    <row r="33">
      <c r="A33" s="13" t="inlineStr">
        <is>
          <t>Settlement (current) date</t>
        </is>
      </c>
      <c r="B33" s="16" t="n">
        <v>38995</v>
      </c>
    </row>
    <row r="34">
      <c r="A34" s="13" t="inlineStr">
        <is>
          <t>Last coupon date</t>
        </is>
      </c>
      <c r="B34" s="16" t="n">
        <v>38913</v>
      </c>
    </row>
    <row r="35">
      <c r="A35" s="13" t="inlineStr">
        <is>
          <t>Next coupon date</t>
        </is>
      </c>
      <c r="B35" s="16" t="n">
        <v>39097</v>
      </c>
    </row>
    <row r="36">
      <c r="A36" s="13" t="inlineStr">
        <is>
          <t>Day-count convention</t>
        </is>
      </c>
      <c r="B36" s="17" t="inlineStr">
        <is>
          <t>Actual / Actual</t>
        </is>
      </c>
    </row>
    <row r="37">
      <c r="A37" s="8" t="inlineStr">
        <is>
          <t>Days since last coupon (accrued-interest period):</t>
        </is>
      </c>
    </row>
    <row r="38">
      <c r="A38" s="13" t="inlineStr">
        <is>
          <t xml:space="preserve">    July 2006  - incl. last coupon date (16+1)</t>
        </is>
      </c>
      <c r="B38" s="18" t="n">
        <v>17</v>
      </c>
    </row>
    <row r="39">
      <c r="A39" s="13" t="inlineStr">
        <is>
          <t xml:space="preserve">    August 2006</t>
        </is>
      </c>
      <c r="B39" s="18" t="n">
        <v>31</v>
      </c>
    </row>
    <row r="40">
      <c r="A40" s="13" t="inlineStr">
        <is>
          <t xml:space="preserve">    September 2006</t>
        </is>
      </c>
      <c r="B40" s="18" t="n">
        <v>30</v>
      </c>
    </row>
    <row r="41">
      <c r="A41" s="13" t="inlineStr">
        <is>
          <t xml:space="preserve">    October 2006  - excl. settlement date</t>
        </is>
      </c>
      <c r="B41" s="18" t="n">
        <v>4</v>
      </c>
    </row>
    <row r="42">
      <c r="A42" s="3" t="inlineStr">
        <is>
          <t xml:space="preserve">    = Days since last coupon</t>
        </is>
      </c>
      <c r="B42" s="19">
        <f>SUM(B38:B41)</f>
        <v>0</v>
      </c>
    </row>
    <row r="43">
      <c r="A43" s="8" t="inlineStr">
        <is>
          <t>Days in coupon period:</t>
        </is>
      </c>
    </row>
    <row r="44">
      <c r="A44" s="13" t="inlineStr">
        <is>
          <t xml:space="preserve">    July 2006  (31-15)</t>
        </is>
      </c>
      <c r="B44" s="18" t="n">
        <v>16</v>
      </c>
    </row>
    <row r="45">
      <c r="A45" s="13" t="inlineStr">
        <is>
          <t xml:space="preserve">    August 2006</t>
        </is>
      </c>
      <c r="B45" s="18" t="n">
        <v>31</v>
      </c>
    </row>
    <row r="46">
      <c r="A46" s="13" t="inlineStr">
        <is>
          <t xml:space="preserve">    September 2006</t>
        </is>
      </c>
      <c r="B46" s="18" t="n">
        <v>30</v>
      </c>
    </row>
    <row r="47">
      <c r="A47" s="13" t="inlineStr">
        <is>
          <t xml:space="preserve">    October 2006</t>
        </is>
      </c>
      <c r="B47" s="18" t="n">
        <v>31</v>
      </c>
    </row>
    <row r="48">
      <c r="A48" s="13" t="inlineStr">
        <is>
          <t xml:space="preserve">    November 2006</t>
        </is>
      </c>
      <c r="B48" s="18" t="n">
        <v>30</v>
      </c>
    </row>
    <row r="49">
      <c r="A49" s="13" t="inlineStr">
        <is>
          <t xml:space="preserve">    December 2006</t>
        </is>
      </c>
      <c r="B49" s="18" t="n">
        <v>31</v>
      </c>
    </row>
    <row r="50">
      <c r="A50" s="13" t="inlineStr">
        <is>
          <t xml:space="preserve">    January 2007  (to the 15th)</t>
        </is>
      </c>
      <c r="B50" s="18" t="n">
        <v>15</v>
      </c>
    </row>
    <row r="51">
      <c r="A51" s="3" t="inlineStr">
        <is>
          <t xml:space="preserve">    = Days in coupon period</t>
        </is>
      </c>
      <c r="B51" s="19">
        <f>SUM(B44:B50)</f>
        <v>0</v>
      </c>
    </row>
    <row r="52">
      <c r="A52" s="13" t="inlineStr">
        <is>
          <t>Accrued interest = coupon/2 x 100 x days_since / days_period</t>
        </is>
      </c>
      <c r="B52" s="20">
        <f>B32/2*100*B42/B51</f>
        <v>0</v>
      </c>
    </row>
    <row r="53">
      <c r="A53" s="3" t="inlineStr">
        <is>
          <t>Full (dirty) price = quoted price + accrued interest</t>
        </is>
      </c>
      <c r="B53" s="21">
        <f>B30+B52</f>
        <v>0</v>
      </c>
    </row>
    <row r="54"/>
    <row r="55" ht="93" customHeight="1">
      <c r="A55" s="7" t="inlineStr">
        <is>
          <t>Actual/Actual day count: the numerator counts actual days from the last coupon to settlement (including the last coupon date, excluding the settlement date); the denominator is the actual number of days in the current coupon period. These full prices are the TIPS cost and the T-note short proceeds carried into Step2 and Result. Yellow = input, blue = formula, green = key result.</t>
        </is>
      </c>
    </row>
  </sheetData>
  <mergeCells count="4">
    <mergeCell ref="A5:C5"/>
    <mergeCell ref="A1:D1"/>
    <mergeCell ref="A31:C31"/>
    <mergeCell ref="A55:C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3" customWidth="1" min="5" max="5"/>
    <col width="11" customWidth="1" min="6" max="6"/>
    <col width="12" customWidth="1" min="7" max="7"/>
    <col width="13" customWidth="1" min="8" max="8"/>
    <col width="12" customWidth="1" min="9" max="9"/>
  </cols>
  <sheetData>
    <row r="1" ht="24" customHeight="1">
      <c r="A1" s="1" t="inlineStr">
        <is>
          <t>Step 2  -  Replicating cash flows: TIPS + inflation swaps + STRIPS</t>
        </is>
      </c>
    </row>
    <row r="2"/>
    <row r="3">
      <c r="A3" s="2" t="inlineStr">
        <is>
          <t>Parameters and derivation (notebook tables 2.1-2.3)</t>
        </is>
      </c>
    </row>
    <row r="4">
      <c r="A4" s="13" t="inlineStr">
        <is>
          <t>TIPS real semi-annual coupon  c_TIPS = 1.875%/2 x 100</t>
        </is>
      </c>
      <c r="B4" s="14">
        <f>0.01875/2*100</f>
        <v>0</v>
      </c>
      <c r="D4" s="22" t="inlineStr">
        <is>
          <t>Per coupon date t:  TIPS + swap = c_TIPS x (1 + P_swap(t)),  with  P_swap(t) = (1+f_t)^t - 1.
The floating I_t/I_0 legs of TIPS and swap cancel, so the net is known today.
Maturity adds Face to both the (TIPS+swap) and the T-note legs.</t>
        </is>
      </c>
    </row>
    <row r="5">
      <c r="A5" s="13" t="inlineStr">
        <is>
          <t>T-note semi-annual coupon     c_Tnote = 4.250%/2 x 100</t>
        </is>
      </c>
      <c r="B5" s="14">
        <f>0.0425/2*100</f>
        <v>0</v>
      </c>
    </row>
    <row r="6">
      <c r="A6" s="13" t="inlineStr">
        <is>
          <t>Face value</t>
        </is>
      </c>
      <c r="B6" s="12" t="n">
        <v>100</v>
      </c>
    </row>
    <row r="7"/>
    <row r="8">
      <c r="A8" s="2" t="inlineStr">
        <is>
          <t>Initial cash flows on the trade date (5 Oct 2006)</t>
        </is>
      </c>
    </row>
    <row r="9">
      <c r="A9" s="13" t="inlineStr">
        <is>
          <t>Long TIPS</t>
        </is>
      </c>
      <c r="B9" s="14">
        <f>-'Step1_Prices'!B53</f>
        <v>0</v>
      </c>
      <c r="C9" s="23" t="inlineStr">
        <is>
          <t>(= -TIPS full price)</t>
        </is>
      </c>
    </row>
    <row r="10">
      <c r="A10" s="13" t="inlineStr">
        <is>
          <t>Short T-note</t>
        </is>
      </c>
      <c r="B10" s="14">
        <f>'Step1_Prices'!B26</f>
        <v>0</v>
      </c>
      <c r="C10" s="23" t="inlineStr">
        <is>
          <t>(= +T-note full price, received on the short)</t>
        </is>
      </c>
    </row>
    <row r="11"/>
    <row r="12"/>
    <row r="13" ht="42" customHeight="1">
      <c r="A13" s="9" t="inlineStr">
        <is>
          <t>Date</t>
        </is>
      </c>
      <c r="B13" s="9" t="inlineStr">
        <is>
          <t>Swap rate f</t>
        </is>
      </c>
      <c r="C13" s="9" t="inlineStr">
        <is>
          <t>Tenor T (yrs)</t>
        </is>
      </c>
      <c r="D13" s="9" t="inlineStr">
        <is>
          <t>Swap fixed leg
(1+f)^T-1</t>
        </is>
      </c>
      <c r="E13" s="9" t="inlineStr">
        <is>
          <t>TIPS + swap</t>
        </is>
      </c>
      <c r="F13" s="9" t="inlineStr">
        <is>
          <t>T-note</t>
        </is>
      </c>
      <c r="G13" s="9" t="inlineStr">
        <is>
          <t>STRIPS cash flow
(=T-note-(TIPS+swap))</t>
        </is>
      </c>
      <c r="H13" s="9" t="inlineStr">
        <is>
          <t>STRIPS price</t>
        </is>
      </c>
      <c r="I13" s="9" t="inlineStr">
        <is>
          <t>STRIPS cost
(=cf x price/100)</t>
        </is>
      </c>
    </row>
    <row r="14">
      <c r="A14" s="11">
        <f>'MarketData'!A22</f>
        <v>0</v>
      </c>
      <c r="B14" s="24">
        <f>'MarketData'!B22</f>
        <v>0</v>
      </c>
      <c r="C14" s="25">
        <f>'MarketData'!C22</f>
        <v>0</v>
      </c>
      <c r="D14" s="20">
        <f>(1+B14)^C14-1</f>
        <v>0</v>
      </c>
      <c r="E14" s="14">
        <f>$B$4*(1+D14)</f>
        <v>0</v>
      </c>
      <c r="F14" s="14">
        <f>$B$5</f>
        <v>0</v>
      </c>
      <c r="G14" s="14">
        <f>F14-E14</f>
        <v>0</v>
      </c>
      <c r="H14" s="25">
        <f>'MarketData'!D22</f>
        <v>0</v>
      </c>
      <c r="I14" s="14">
        <f>G14*H14/100</f>
        <v>0</v>
      </c>
    </row>
    <row r="15">
      <c r="A15" s="11">
        <f>'MarketData'!A23</f>
        <v>0</v>
      </c>
      <c r="B15" s="24">
        <f>'MarketData'!B23</f>
        <v>0</v>
      </c>
      <c r="C15" s="25">
        <f>'MarketData'!C23</f>
        <v>0</v>
      </c>
      <c r="D15" s="20">
        <f>(1+B15)^C15-1</f>
        <v>0</v>
      </c>
      <c r="E15" s="14">
        <f>$B$4*(1+D15)</f>
        <v>0</v>
      </c>
      <c r="F15" s="14">
        <f>$B$5</f>
        <v>0</v>
      </c>
      <c r="G15" s="14">
        <f>F15-E15</f>
        <v>0</v>
      </c>
      <c r="H15" s="25">
        <f>'MarketData'!D23</f>
        <v>0</v>
      </c>
      <c r="I15" s="14">
        <f>G15*H15/100</f>
        <v>0</v>
      </c>
    </row>
    <row r="16">
      <c r="A16" s="11">
        <f>'MarketData'!A24</f>
        <v>0</v>
      </c>
      <c r="B16" s="24">
        <f>'MarketData'!B24</f>
        <v>0</v>
      </c>
      <c r="C16" s="25">
        <f>'MarketData'!C24</f>
        <v>0</v>
      </c>
      <c r="D16" s="20">
        <f>(1+B16)^C16-1</f>
        <v>0</v>
      </c>
      <c r="E16" s="14">
        <f>$B$4*(1+D16)</f>
        <v>0</v>
      </c>
      <c r="F16" s="14">
        <f>$B$5</f>
        <v>0</v>
      </c>
      <c r="G16" s="14">
        <f>F16-E16</f>
        <v>0</v>
      </c>
      <c r="H16" s="25">
        <f>'MarketData'!D24</f>
        <v>0</v>
      </c>
      <c r="I16" s="14">
        <f>G16*H16/100</f>
        <v>0</v>
      </c>
    </row>
    <row r="17">
      <c r="A17" s="11">
        <f>'MarketData'!A25</f>
        <v>0</v>
      </c>
      <c r="B17" s="24">
        <f>'MarketData'!B25</f>
        <v>0</v>
      </c>
      <c r="C17" s="25">
        <f>'MarketData'!C25</f>
        <v>0</v>
      </c>
      <c r="D17" s="20">
        <f>(1+B17)^C17-1</f>
        <v>0</v>
      </c>
      <c r="E17" s="14">
        <f>$B$4*(1+D17)</f>
        <v>0</v>
      </c>
      <c r="F17" s="14">
        <f>$B$5</f>
        <v>0</v>
      </c>
      <c r="G17" s="14">
        <f>F17-E17</f>
        <v>0</v>
      </c>
      <c r="H17" s="25">
        <f>'MarketData'!D25</f>
        <v>0</v>
      </c>
      <c r="I17" s="14">
        <f>G17*H17/100</f>
        <v>0</v>
      </c>
    </row>
    <row r="18">
      <c r="A18" s="11">
        <f>'MarketData'!A26</f>
        <v>0</v>
      </c>
      <c r="B18" s="24">
        <f>'MarketData'!B26</f>
        <v>0</v>
      </c>
      <c r="C18" s="25">
        <f>'MarketData'!C26</f>
        <v>0</v>
      </c>
      <c r="D18" s="20">
        <f>(1+B18)^C18-1</f>
        <v>0</v>
      </c>
      <c r="E18" s="14">
        <f>$B$4*(1+D18)</f>
        <v>0</v>
      </c>
      <c r="F18" s="14">
        <f>$B$5</f>
        <v>0</v>
      </c>
      <c r="G18" s="14">
        <f>F18-E18</f>
        <v>0</v>
      </c>
      <c r="H18" s="25">
        <f>'MarketData'!D26</f>
        <v>0</v>
      </c>
      <c r="I18" s="14">
        <f>G18*H18/100</f>
        <v>0</v>
      </c>
    </row>
    <row r="19">
      <c r="A19" s="11">
        <f>'MarketData'!A27</f>
        <v>0</v>
      </c>
      <c r="B19" s="24">
        <f>'MarketData'!B27</f>
        <v>0</v>
      </c>
      <c r="C19" s="25">
        <f>'MarketData'!C27</f>
        <v>0</v>
      </c>
      <c r="D19" s="20">
        <f>(1+B19)^C19-1</f>
        <v>0</v>
      </c>
      <c r="E19" s="14">
        <f>$B$4*(1+D19)</f>
        <v>0</v>
      </c>
      <c r="F19" s="14">
        <f>$B$5</f>
        <v>0</v>
      </c>
      <c r="G19" s="14">
        <f>F19-E19</f>
        <v>0</v>
      </c>
      <c r="H19" s="25">
        <f>'MarketData'!D27</f>
        <v>0</v>
      </c>
      <c r="I19" s="14">
        <f>G19*H19/100</f>
        <v>0</v>
      </c>
    </row>
    <row r="20">
      <c r="A20" s="11">
        <f>'MarketData'!A28</f>
        <v>0</v>
      </c>
      <c r="B20" s="24">
        <f>'MarketData'!B28</f>
        <v>0</v>
      </c>
      <c r="C20" s="25">
        <f>'MarketData'!C28</f>
        <v>0</v>
      </c>
      <c r="D20" s="20">
        <f>(1+B20)^C20-1</f>
        <v>0</v>
      </c>
      <c r="E20" s="14">
        <f>$B$4*(1+D20)</f>
        <v>0</v>
      </c>
      <c r="F20" s="14">
        <f>$B$5</f>
        <v>0</v>
      </c>
      <c r="G20" s="14">
        <f>F20-E20</f>
        <v>0</v>
      </c>
      <c r="H20" s="25">
        <f>'MarketData'!D28</f>
        <v>0</v>
      </c>
      <c r="I20" s="14">
        <f>G20*H20/100</f>
        <v>0</v>
      </c>
    </row>
    <row r="21">
      <c r="A21" s="11">
        <f>'MarketData'!A29</f>
        <v>0</v>
      </c>
      <c r="B21" s="24">
        <f>'MarketData'!B29</f>
        <v>0</v>
      </c>
      <c r="C21" s="25">
        <f>'MarketData'!C29</f>
        <v>0</v>
      </c>
      <c r="D21" s="20">
        <f>(1+B21)^C21-1</f>
        <v>0</v>
      </c>
      <c r="E21" s="14">
        <f>$B$4*(1+D21)</f>
        <v>0</v>
      </c>
      <c r="F21" s="14">
        <f>$B$5</f>
        <v>0</v>
      </c>
      <c r="G21" s="14">
        <f>F21-E21</f>
        <v>0</v>
      </c>
      <c r="H21" s="25">
        <f>'MarketData'!D29</f>
        <v>0</v>
      </c>
      <c r="I21" s="14">
        <f>G21*H21/100</f>
        <v>0</v>
      </c>
    </row>
    <row r="22">
      <c r="A22" s="11">
        <f>'MarketData'!A30</f>
        <v>0</v>
      </c>
      <c r="B22" s="24">
        <f>'MarketData'!B30</f>
        <v>0</v>
      </c>
      <c r="C22" s="25">
        <f>'MarketData'!C30</f>
        <v>0</v>
      </c>
      <c r="D22" s="20">
        <f>(1+B22)^C22-1</f>
        <v>0</v>
      </c>
      <c r="E22" s="14">
        <f>$B$4*(1+D22)</f>
        <v>0</v>
      </c>
      <c r="F22" s="14">
        <f>$B$5</f>
        <v>0</v>
      </c>
      <c r="G22" s="14">
        <f>F22-E22</f>
        <v>0</v>
      </c>
      <c r="H22" s="25">
        <f>'MarketData'!D30</f>
        <v>0</v>
      </c>
      <c r="I22" s="14">
        <f>G22*H22/100</f>
        <v>0</v>
      </c>
    </row>
    <row r="23">
      <c r="A23" s="11">
        <f>'MarketData'!A31</f>
        <v>0</v>
      </c>
      <c r="B23" s="24">
        <f>'MarketData'!B31</f>
        <v>0</v>
      </c>
      <c r="C23" s="25">
        <f>'MarketData'!C31</f>
        <v>0</v>
      </c>
      <c r="D23" s="20">
        <f>(1+B23)^C23-1</f>
        <v>0</v>
      </c>
      <c r="E23" s="14">
        <f>$B$4*(1+D23)</f>
        <v>0</v>
      </c>
      <c r="F23" s="14">
        <f>$B$5</f>
        <v>0</v>
      </c>
      <c r="G23" s="14">
        <f>F23-E23</f>
        <v>0</v>
      </c>
      <c r="H23" s="25">
        <f>'MarketData'!D31</f>
        <v>0</v>
      </c>
      <c r="I23" s="14">
        <f>G23*H23/100</f>
        <v>0</v>
      </c>
    </row>
    <row r="24">
      <c r="A24" s="11">
        <f>'MarketData'!A32</f>
        <v>0</v>
      </c>
      <c r="B24" s="24">
        <f>'MarketData'!B32</f>
        <v>0</v>
      </c>
      <c r="C24" s="25">
        <f>'MarketData'!C32</f>
        <v>0</v>
      </c>
      <c r="D24" s="20">
        <f>(1+B24)^C24-1</f>
        <v>0</v>
      </c>
      <c r="E24" s="14">
        <f>$B$4*(1+D24)</f>
        <v>0</v>
      </c>
      <c r="F24" s="14">
        <f>$B$5</f>
        <v>0</v>
      </c>
      <c r="G24" s="14">
        <f>F24-E24</f>
        <v>0</v>
      </c>
      <c r="H24" s="25">
        <f>'MarketData'!D32</f>
        <v>0</v>
      </c>
      <c r="I24" s="14">
        <f>G24*H24/100</f>
        <v>0</v>
      </c>
    </row>
    <row r="25">
      <c r="A25" s="11">
        <f>'MarketData'!A33</f>
        <v>0</v>
      </c>
      <c r="B25" s="24">
        <f>'MarketData'!B33</f>
        <v>0</v>
      </c>
      <c r="C25" s="25">
        <f>'MarketData'!C33</f>
        <v>0</v>
      </c>
      <c r="D25" s="20">
        <f>(1+B25)^C25-1</f>
        <v>0</v>
      </c>
      <c r="E25" s="14">
        <f>$B$4*(1+D25)</f>
        <v>0</v>
      </c>
      <c r="F25" s="14">
        <f>$B$5</f>
        <v>0</v>
      </c>
      <c r="G25" s="14">
        <f>F25-E25</f>
        <v>0</v>
      </c>
      <c r="H25" s="25">
        <f>'MarketData'!D33</f>
        <v>0</v>
      </c>
      <c r="I25" s="14">
        <f>G25*H25/100</f>
        <v>0</v>
      </c>
    </row>
    <row r="26">
      <c r="A26" s="11">
        <f>'MarketData'!A34</f>
        <v>0</v>
      </c>
      <c r="B26" s="24">
        <f>'MarketData'!B34</f>
        <v>0</v>
      </c>
      <c r="C26" s="25">
        <f>'MarketData'!C34</f>
        <v>0</v>
      </c>
      <c r="D26" s="20">
        <f>(1+B26)^C26-1</f>
        <v>0</v>
      </c>
      <c r="E26" s="14">
        <f>$B$4*(1+D26)</f>
        <v>0</v>
      </c>
      <c r="F26" s="14">
        <f>$B$5</f>
        <v>0</v>
      </c>
      <c r="G26" s="14">
        <f>F26-E26</f>
        <v>0</v>
      </c>
      <c r="H26" s="25">
        <f>'MarketData'!D34</f>
        <v>0</v>
      </c>
      <c r="I26" s="14">
        <f>G26*H26/100</f>
        <v>0</v>
      </c>
    </row>
    <row r="27">
      <c r="A27" s="11">
        <f>'MarketData'!A35</f>
        <v>0</v>
      </c>
      <c r="B27" s="24">
        <f>'MarketData'!B35</f>
        <v>0</v>
      </c>
      <c r="C27" s="25">
        <f>'MarketData'!C35</f>
        <v>0</v>
      </c>
      <c r="D27" s="20">
        <f>(1+B27)^C27-1</f>
        <v>0</v>
      </c>
      <c r="E27" s="14">
        <f>$B$4*(1+D27)</f>
        <v>0</v>
      </c>
      <c r="F27" s="14">
        <f>$B$5</f>
        <v>0</v>
      </c>
      <c r="G27" s="14">
        <f>F27-E27</f>
        <v>0</v>
      </c>
      <c r="H27" s="25">
        <f>'MarketData'!D35</f>
        <v>0</v>
      </c>
      <c r="I27" s="14">
        <f>G27*H27/100</f>
        <v>0</v>
      </c>
    </row>
    <row r="28">
      <c r="A28" s="11">
        <f>'MarketData'!A36</f>
        <v>0</v>
      </c>
      <c r="B28" s="24">
        <f>'MarketData'!B36</f>
        <v>0</v>
      </c>
      <c r="C28" s="25">
        <f>'MarketData'!C36</f>
        <v>0</v>
      </c>
      <c r="D28" s="20">
        <f>(1+B28)^C28-1</f>
        <v>0</v>
      </c>
      <c r="E28" s="14">
        <f>$B$4*(1+D28)</f>
        <v>0</v>
      </c>
      <c r="F28" s="14">
        <f>$B$5</f>
        <v>0</v>
      </c>
      <c r="G28" s="14">
        <f>F28-E28</f>
        <v>0</v>
      </c>
      <c r="H28" s="25">
        <f>'MarketData'!D36</f>
        <v>0</v>
      </c>
      <c r="I28" s="14">
        <f>G28*H28/100</f>
        <v>0</v>
      </c>
    </row>
    <row r="29">
      <c r="A29" s="11">
        <f>'MarketData'!A37</f>
        <v>0</v>
      </c>
      <c r="B29" s="24">
        <f>'MarketData'!B37</f>
        <v>0</v>
      </c>
      <c r="C29" s="25">
        <f>'MarketData'!C37</f>
        <v>0</v>
      </c>
      <c r="D29" s="20">
        <f>(1+B29)^C29-1</f>
        <v>0</v>
      </c>
      <c r="E29" s="14">
        <f>$B$4*(1+D29)</f>
        <v>0</v>
      </c>
      <c r="F29" s="14">
        <f>$B$5</f>
        <v>0</v>
      </c>
      <c r="G29" s="14">
        <f>F29-E29</f>
        <v>0</v>
      </c>
      <c r="H29" s="25">
        <f>'MarketData'!D37</f>
        <v>0</v>
      </c>
      <c r="I29" s="14">
        <f>G29*H29/100</f>
        <v>0</v>
      </c>
    </row>
    <row r="30">
      <c r="A30" s="11">
        <f>'MarketData'!A38</f>
        <v>0</v>
      </c>
      <c r="B30" s="24">
        <f>'MarketData'!B38</f>
        <v>0</v>
      </c>
      <c r="C30" s="25">
        <f>'MarketData'!C38</f>
        <v>0</v>
      </c>
      <c r="D30" s="20">
        <f>(1+B30)^C30-1</f>
        <v>0</v>
      </c>
      <c r="E30" s="14">
        <f>$B$4*(1+D30)</f>
        <v>0</v>
      </c>
      <c r="F30" s="14">
        <f>$B$5</f>
        <v>0</v>
      </c>
      <c r="G30" s="14">
        <f>F30-E30</f>
        <v>0</v>
      </c>
      <c r="H30" s="25">
        <f>'MarketData'!D38</f>
        <v>0</v>
      </c>
      <c r="I30" s="14">
        <f>G30*H30/100</f>
        <v>0</v>
      </c>
    </row>
    <row r="31">
      <c r="A31" s="11">
        <f>'MarketData'!A39</f>
        <v>0</v>
      </c>
      <c r="B31" s="24">
        <f>'MarketData'!B39</f>
        <v>0</v>
      </c>
      <c r="C31" s="25">
        <f>'MarketData'!C39</f>
        <v>0</v>
      </c>
      <c r="D31" s="20">
        <f>(1+B31)^C31-1</f>
        <v>0</v>
      </c>
      <c r="E31" s="14">
        <f>($B$6+$B$4)*(1+D31)</f>
        <v>0</v>
      </c>
      <c r="F31" s="14">
        <f>$B$6+$B$5</f>
        <v>0</v>
      </c>
      <c r="G31" s="14">
        <f>F31-E31</f>
        <v>0</v>
      </c>
      <c r="H31" s="25">
        <f>'MarketData'!D39</f>
        <v>0</v>
      </c>
      <c r="I31" s="14">
        <f>G31*H31/100</f>
        <v>0</v>
      </c>
    </row>
    <row r="32">
      <c r="H32" s="26" t="inlineStr">
        <is>
          <t>PxSTRIPS =</t>
        </is>
      </c>
      <c r="I32" s="21">
        <f>SUM(I14:I31)</f>
        <v>0</v>
      </c>
    </row>
    <row r="33"/>
    <row r="34" ht="33" customHeight="1">
      <c r="A34" s="7" t="inlineStr">
        <is>
          <t>PxSTRIPS is the net cost today of the STRIPS leg (long at coupon dates, short at maturity). Carried into the Result tab.</t>
        </is>
      </c>
    </row>
  </sheetData>
  <mergeCells count="3">
    <mergeCell ref="A1:I1"/>
    <mergeCell ref="A34:I34"/>
    <mergeCell ref="D4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 ht="24" customHeight="1">
      <c r="A1" s="1" t="inlineStr">
        <is>
          <t>Result  -  Is there an arbitrage?</t>
        </is>
      </c>
    </row>
    <row r="2"/>
    <row r="3">
      <c r="A3" s="2" t="inlineStr">
        <is>
          <t>Matched-maturity comparison</t>
        </is>
      </c>
    </row>
    <row r="4">
      <c r="A4" s="13" t="inlineStr">
        <is>
          <t>TIPS market (full) price</t>
        </is>
      </c>
      <c r="B4" s="14">
        <f>'Step1_Prices'!B53</f>
        <v>0</v>
      </c>
    </row>
    <row r="5">
      <c r="A5" s="13" t="inlineStr">
        <is>
          <t>plus net cost of STRIPS positions (PxSTRIPS; &lt; 0 = proceeds)</t>
        </is>
      </c>
      <c r="B5" s="14">
        <f>'Step2_CashFlows'!I32</f>
        <v>0</v>
      </c>
    </row>
    <row r="6">
      <c r="A6" s="3" t="inlineStr">
        <is>
          <t>Replicating portfolio cost  =  TIPS + swaps + STRIPS</t>
        </is>
      </c>
      <c r="B6" s="27">
        <f>B4+B5</f>
        <v>0</v>
      </c>
    </row>
    <row r="7"/>
    <row r="8">
      <c r="A8" s="13" t="inlineStr">
        <is>
          <t>Treasury note market (full) price</t>
        </is>
      </c>
      <c r="B8" s="14">
        <f>'Step1_Prices'!B26</f>
        <v>0</v>
      </c>
    </row>
    <row r="9">
      <c r="A9" s="3" t="inlineStr">
        <is>
          <t>Mispricing  =  Treasury - replicating portfolio</t>
        </is>
      </c>
      <c r="B9" s="21">
        <f>B8-B6</f>
        <v>0</v>
      </c>
    </row>
    <row r="10" ht="48" customHeight="1">
      <c r="A10" s="7" t="inlineStr">
        <is>
          <t>PxSTRIPS is negative: the STRIPS leg is net short (short at maturity) and returns 1.1887 today. Equivalently the package costs 97.0428 - 1.1887 = 95.8541, exactly as on the lecture slide.</t>
        </is>
      </c>
    </row>
    <row r="11"/>
    <row r="12">
      <c r="A12" s="2" t="inlineStr">
        <is>
          <t>Adjusting for the ~1-month maturity mismatch  (notebook 'Details')</t>
        </is>
      </c>
    </row>
    <row r="13">
      <c r="A13" s="13" t="inlineStr">
        <is>
          <t>TIPS yield to maturity</t>
        </is>
      </c>
      <c r="B13" s="28" t="n">
        <v>0.0497</v>
      </c>
    </row>
    <row r="14">
      <c r="A14" s="13" t="inlineStr">
        <is>
          <t>Treasury note repriced at the TIPS yield (4.97%)</t>
        </is>
      </c>
      <c r="B14" s="12" t="n">
        <v>95.45829999999999</v>
      </c>
    </row>
    <row r="15">
      <c r="A15" s="3" t="inlineStr">
        <is>
          <t>Mispricing (maturity-adjusted) = Treasury - repriced</t>
        </is>
      </c>
      <c r="B15" s="21">
        <f>B8-B14</f>
        <v>0</v>
      </c>
    </row>
    <row r="16"/>
    <row r="17" ht="48" customHeight="1">
      <c r="A17" s="7" t="inlineStr">
        <is>
          <t>TIPS maturity 7/15/2015 vs T-note 8/15/2015. The yield 4.97% and repriced value 95.4583 are computed in the notebook (Fleckenstein-Longstaff-Lustig 2014); entered here as inputs.</t>
        </is>
      </c>
    </row>
    <row r="18"/>
    <row r="19" ht="63" customHeight="1">
      <c r="A19" s="7" t="inlineStr">
        <is>
          <t>Arbitrage: short the richer Treasury note at 98.0734 and buy the cheaper replicating package (TIPS + inflation swaps + STRIPS) at 95.8541, locking in about 2.22 per 100 notional (about 2.62 after the maturity adjustment).</t>
        </is>
      </c>
    </row>
  </sheetData>
  <mergeCells count="4">
    <mergeCell ref="A1:D1"/>
    <mergeCell ref="A19:B19"/>
    <mergeCell ref="A10:B10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2026-06-01T14:25:36Z</dcterms:created>
  <dcterms:modified xsi:type="dcterms:W3CDTF">2026-06-01T14:25:36Z</dcterms:modified>
</cp:coreProperties>
</file>