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6e98bb6b9d595fe6/Dokumente/CQ_applied bioinformatic/Module 4 - Applied Biostatistic/RClass2025_1/Data/"/>
    </mc:Choice>
  </mc:AlternateContent>
  <xr:revisionPtr revIDLastSave="0" documentId="8_{9F12AC15-2E8A-4F78-9CA8-DEE63E01300E}" xr6:coauthVersionLast="47" xr6:coauthVersionMax="47" xr10:uidLastSave="{00000000-0000-0000-0000-000000000000}"/>
  <bookViews>
    <workbookView xWindow="-120" yWindow="-120" windowWidth="25440" windowHeight="15270" activeTab="3" xr2:uid="{00000000-000D-0000-FFFF-FFFF00000000}"/>
  </bookViews>
  <sheets>
    <sheet name="samples" sheetId="2" r:id="rId1"/>
    <sheet name="Summary_graph_treatment" sheetId="19" r:id="rId2"/>
    <sheet name="HN041 + HN059 drug" sheetId="1" r:id="rId3"/>
    <sheet name="CTG HN041+HN059" sheetId="6" r:id="rId4"/>
    <sheet name="CTG HN041+HN059 IRR Sophie" sheetId="18" r:id="rId5"/>
    <sheet name="HN046 + HN073 drug" sheetId="5" r:id="rId6"/>
    <sheet name="CTG HN046+HN073 drug" sheetId="7" r:id="rId7"/>
    <sheet name="HN046+HN073 IRR" sheetId="4" r:id="rId8"/>
    <sheet name="CTG HN046+HN073 IRR" sheetId="9" r:id="rId9"/>
    <sheet name="HN072 + HN074 drug " sheetId="10" r:id="rId10"/>
    <sheet name="CTG HN072+HN074 drug" sheetId="14" r:id="rId11"/>
    <sheet name="HN072+HN074 IRR " sheetId="11" r:id="rId12"/>
    <sheet name="CTG HN072+HN074 IRR " sheetId="15" r:id="rId13"/>
    <sheet name="HN091 + HN092 drug  " sheetId="12" r:id="rId14"/>
    <sheet name="CTG HN091+HN092" sheetId="16" r:id="rId15"/>
    <sheet name="HN091+HN092 IRR  " sheetId="13" r:id="rId16"/>
    <sheet name="CTG HN091+HN092 IRR 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8" i="16" l="1"/>
  <c r="P67" i="16"/>
  <c r="U67" i="16"/>
  <c r="P68" i="16"/>
  <c r="D68" i="16"/>
  <c r="I68" i="16"/>
  <c r="D67" i="16"/>
  <c r="C19" i="16"/>
  <c r="L25" i="16" s="1"/>
  <c r="U71" i="14"/>
  <c r="U70" i="14"/>
  <c r="P71" i="14"/>
  <c r="P70" i="14"/>
  <c r="I71" i="14"/>
  <c r="D71" i="14"/>
  <c r="U68" i="7"/>
  <c r="U67" i="7"/>
  <c r="P68" i="7"/>
  <c r="P69" i="7" s="1"/>
  <c r="P67" i="7"/>
  <c r="I68" i="7"/>
  <c r="I67" i="7"/>
  <c r="L70" i="6"/>
  <c r="I71" i="6"/>
  <c r="D71" i="6"/>
  <c r="D72" i="6" s="1"/>
  <c r="U71" i="6"/>
  <c r="P71" i="6"/>
  <c r="P70" i="6"/>
  <c r="D70" i="6"/>
  <c r="D73" i="6"/>
  <c r="Q68" i="16"/>
  <c r="R68" i="16"/>
  <c r="S68" i="16"/>
  <c r="T68" i="16"/>
  <c r="V68" i="16"/>
  <c r="W68" i="16"/>
  <c r="X68" i="16"/>
  <c r="Y68" i="16"/>
  <c r="D70" i="14"/>
  <c r="I70" i="14"/>
  <c r="P69" i="16" l="1"/>
  <c r="I67" i="16"/>
  <c r="C54" i="9" l="1"/>
  <c r="B53" i="9"/>
  <c r="B54" i="9"/>
  <c r="P19" i="6" l="1"/>
  <c r="Q19" i="6"/>
  <c r="R19" i="6"/>
  <c r="S19" i="6"/>
  <c r="T19" i="6"/>
  <c r="U19" i="6"/>
  <c r="V19" i="6"/>
  <c r="W19" i="6"/>
  <c r="X19" i="6"/>
  <c r="Y19" i="6"/>
  <c r="P20" i="6"/>
  <c r="Q20" i="6"/>
  <c r="R20" i="6"/>
  <c r="S20" i="6"/>
  <c r="T20" i="6"/>
  <c r="U20" i="6"/>
  <c r="V20" i="6"/>
  <c r="W20" i="6"/>
  <c r="X20" i="6"/>
  <c r="Y20" i="6"/>
  <c r="I22" i="6"/>
  <c r="D20" i="6"/>
  <c r="I21" i="6" s="1"/>
  <c r="E20" i="6"/>
  <c r="F20" i="6"/>
  <c r="G20" i="6"/>
  <c r="H20" i="6"/>
  <c r="I20" i="6"/>
  <c r="J20" i="6"/>
  <c r="K20" i="6"/>
  <c r="L20" i="6"/>
  <c r="M20" i="6"/>
  <c r="C20" i="6"/>
  <c r="D19" i="6"/>
  <c r="E19" i="6"/>
  <c r="F19" i="6"/>
  <c r="G19" i="6"/>
  <c r="H19" i="6"/>
  <c r="I19" i="6"/>
  <c r="J19" i="6"/>
  <c r="K19" i="6"/>
  <c r="L19" i="6"/>
  <c r="M19" i="6"/>
  <c r="C19" i="6"/>
  <c r="I28" i="6" s="1"/>
  <c r="C19" i="14" l="1"/>
  <c r="O19" i="14"/>
  <c r="O20" i="14"/>
  <c r="C20" i="14"/>
  <c r="J20" i="14" s="1"/>
  <c r="C20" i="16"/>
  <c r="O20" i="16"/>
  <c r="O19" i="16"/>
  <c r="P27" i="14"/>
  <c r="Q27" i="14"/>
  <c r="R27" i="14"/>
  <c r="S27" i="14"/>
  <c r="T27" i="14"/>
  <c r="R30" i="14"/>
  <c r="S30" i="14"/>
  <c r="T30" i="14"/>
  <c r="U27" i="14"/>
  <c r="V27" i="14"/>
  <c r="W27" i="14"/>
  <c r="U30" i="14"/>
  <c r="V30" i="14"/>
  <c r="W30" i="14"/>
  <c r="X30" i="14"/>
  <c r="Y30" i="14"/>
  <c r="U19" i="16" l="1"/>
  <c r="U20" i="16"/>
  <c r="Y27" i="14"/>
  <c r="Q30" i="14"/>
  <c r="P25" i="14"/>
  <c r="X27" i="14"/>
  <c r="P30" i="14"/>
  <c r="F55" i="17" l="1"/>
  <c r="O52" i="17"/>
  <c r="O55" i="17" s="1"/>
  <c r="N52" i="17"/>
  <c r="N55" i="17" s="1"/>
  <c r="L52" i="17"/>
  <c r="L55" i="17" s="1"/>
  <c r="K52" i="17"/>
  <c r="K55" i="17" s="1"/>
  <c r="I52" i="17"/>
  <c r="I55" i="17" s="1"/>
  <c r="H52" i="17"/>
  <c r="H55" i="17" s="1"/>
  <c r="F52" i="17"/>
  <c r="F54" i="17" s="1"/>
  <c r="E52" i="17"/>
  <c r="E55" i="17" s="1"/>
  <c r="O53" i="17"/>
  <c r="O54" i="17" s="1"/>
  <c r="N53" i="17"/>
  <c r="L53" i="17"/>
  <c r="L54" i="17" s="1"/>
  <c r="K53" i="17"/>
  <c r="I53" i="17"/>
  <c r="I54" i="17" s="1"/>
  <c r="H53" i="17"/>
  <c r="H54" i="17" s="1"/>
  <c r="F53" i="17"/>
  <c r="E53" i="17"/>
  <c r="C53" i="17"/>
  <c r="C52" i="17"/>
  <c r="C55" i="17" s="1"/>
  <c r="B54" i="17"/>
  <c r="B53" i="17"/>
  <c r="B52" i="17"/>
  <c r="B55" i="17" s="1"/>
  <c r="U70" i="16"/>
  <c r="P70" i="16"/>
  <c r="K53" i="15"/>
  <c r="K55" i="15" s="1"/>
  <c r="E53" i="15"/>
  <c r="B53" i="15"/>
  <c r="B56" i="15" s="1"/>
  <c r="C53" i="15"/>
  <c r="F53" i="15"/>
  <c r="F56" i="15" s="1"/>
  <c r="H53" i="15"/>
  <c r="I53" i="15"/>
  <c r="L53" i="15"/>
  <c r="L55" i="15" s="1"/>
  <c r="N53" i="15"/>
  <c r="O53" i="15"/>
  <c r="Q67" i="16"/>
  <c r="Q69" i="16" s="1"/>
  <c r="R67" i="16"/>
  <c r="R70" i="16" s="1"/>
  <c r="S67" i="16"/>
  <c r="S70" i="16" s="1"/>
  <c r="T67" i="16"/>
  <c r="T70" i="16" s="1"/>
  <c r="V67" i="16"/>
  <c r="V69" i="16" s="1"/>
  <c r="W67" i="16"/>
  <c r="W70" i="16" s="1"/>
  <c r="X67" i="16"/>
  <c r="X70" i="16" s="1"/>
  <c r="Y67" i="16"/>
  <c r="Y69" i="16" s="1"/>
  <c r="D70" i="16"/>
  <c r="K67" i="16"/>
  <c r="H67" i="16"/>
  <c r="H70" i="16" s="1"/>
  <c r="E67" i="16"/>
  <c r="E70" i="16" s="1"/>
  <c r="F67" i="16"/>
  <c r="F70" i="16" s="1"/>
  <c r="G67" i="16"/>
  <c r="G70" i="16" s="1"/>
  <c r="I70" i="16"/>
  <c r="J67" i="16"/>
  <c r="L67" i="16"/>
  <c r="L70" i="16" s="1"/>
  <c r="M67" i="16"/>
  <c r="M70" i="16" s="1"/>
  <c r="V25" i="16"/>
  <c r="W25" i="16"/>
  <c r="X25" i="16"/>
  <c r="X46" i="16" s="1"/>
  <c r="Y25" i="16"/>
  <c r="V26" i="16"/>
  <c r="W26" i="16"/>
  <c r="X26" i="16"/>
  <c r="Y26" i="16"/>
  <c r="V27" i="16"/>
  <c r="W27" i="16"/>
  <c r="X27" i="16"/>
  <c r="Y27" i="16"/>
  <c r="V28" i="16"/>
  <c r="W28" i="16"/>
  <c r="X28" i="16"/>
  <c r="Y28" i="16"/>
  <c r="V29" i="16"/>
  <c r="W29" i="16"/>
  <c r="X29" i="16"/>
  <c r="Y29" i="16"/>
  <c r="V30" i="16"/>
  <c r="W30" i="16"/>
  <c r="X30" i="16"/>
  <c r="Y30" i="16"/>
  <c r="T26" i="16"/>
  <c r="U26" i="16"/>
  <c r="T27" i="16"/>
  <c r="U27" i="16"/>
  <c r="T28" i="16"/>
  <c r="U28" i="16"/>
  <c r="T29" i="16"/>
  <c r="U29" i="16"/>
  <c r="F55" i="15"/>
  <c r="J19" i="14"/>
  <c r="J19" i="16"/>
  <c r="L73" i="14"/>
  <c r="M73" i="14"/>
  <c r="I73" i="14"/>
  <c r="M68" i="16"/>
  <c r="L68" i="16"/>
  <c r="K68" i="16"/>
  <c r="J68" i="16"/>
  <c r="J20" i="16"/>
  <c r="H68" i="16"/>
  <c r="G68" i="16"/>
  <c r="F68" i="16"/>
  <c r="E68" i="16"/>
  <c r="K25" i="16"/>
  <c r="M25" i="16"/>
  <c r="K26" i="16"/>
  <c r="L26" i="16"/>
  <c r="M26" i="16"/>
  <c r="K27" i="16"/>
  <c r="L27" i="16"/>
  <c r="M27" i="16"/>
  <c r="K28" i="16"/>
  <c r="L28" i="16"/>
  <c r="M28" i="16"/>
  <c r="K29" i="16"/>
  <c r="L29" i="16"/>
  <c r="L45" i="16" s="1"/>
  <c r="M29" i="16"/>
  <c r="K30" i="16"/>
  <c r="L30" i="16"/>
  <c r="M30" i="16"/>
  <c r="J25" i="16"/>
  <c r="J26" i="16"/>
  <c r="J27" i="16"/>
  <c r="J28" i="16"/>
  <c r="J29" i="16"/>
  <c r="L56" i="15"/>
  <c r="I56" i="15"/>
  <c r="C56" i="15"/>
  <c r="O54" i="15"/>
  <c r="N54" i="15"/>
  <c r="L54" i="15"/>
  <c r="K54" i="15"/>
  <c r="I54" i="15"/>
  <c r="I55" i="15" s="1"/>
  <c r="H54" i="15"/>
  <c r="F54" i="15"/>
  <c r="E54" i="15"/>
  <c r="C54" i="15"/>
  <c r="C55" i="15" s="1"/>
  <c r="B54" i="15"/>
  <c r="D73" i="14"/>
  <c r="E70" i="14"/>
  <c r="Y71" i="14"/>
  <c r="X71" i="14"/>
  <c r="W71" i="14"/>
  <c r="V71" i="14"/>
  <c r="T71" i="14"/>
  <c r="S71" i="14"/>
  <c r="R71" i="14"/>
  <c r="Q71" i="14"/>
  <c r="M71" i="14"/>
  <c r="L71" i="14"/>
  <c r="K71" i="14"/>
  <c r="J71" i="14"/>
  <c r="H71" i="14"/>
  <c r="G71" i="14"/>
  <c r="F71" i="14"/>
  <c r="E71" i="14"/>
  <c r="Y70" i="14"/>
  <c r="X70" i="14"/>
  <c r="W70" i="14"/>
  <c r="V70" i="14"/>
  <c r="V20" i="14"/>
  <c r="T70" i="14"/>
  <c r="S70" i="14"/>
  <c r="R70" i="14"/>
  <c r="Q70" i="14"/>
  <c r="M70" i="14"/>
  <c r="L70" i="14"/>
  <c r="K70" i="14"/>
  <c r="K73" i="14" s="1"/>
  <c r="J70" i="14"/>
  <c r="J73" i="14" s="1"/>
  <c r="H70" i="14"/>
  <c r="H73" i="14" s="1"/>
  <c r="G70" i="14"/>
  <c r="F70" i="14"/>
  <c r="F73" i="14" s="1"/>
  <c r="Q25" i="14"/>
  <c r="R25" i="14"/>
  <c r="S25" i="14"/>
  <c r="T25" i="14"/>
  <c r="U25" i="14"/>
  <c r="V25" i="14"/>
  <c r="W25" i="14"/>
  <c r="X25" i="14"/>
  <c r="Y25" i="14"/>
  <c r="P26" i="14"/>
  <c r="Q26" i="14"/>
  <c r="R26" i="14"/>
  <c r="S26" i="14"/>
  <c r="T26" i="14"/>
  <c r="U26" i="14"/>
  <c r="V26" i="14"/>
  <c r="W26" i="14"/>
  <c r="X26" i="14"/>
  <c r="Y26" i="14"/>
  <c r="P28" i="14"/>
  <c r="Q28" i="14"/>
  <c r="R28" i="14"/>
  <c r="S28" i="14"/>
  <c r="T28" i="14"/>
  <c r="U28" i="14"/>
  <c r="V28" i="14"/>
  <c r="W28" i="14"/>
  <c r="X28" i="14"/>
  <c r="Y28" i="14"/>
  <c r="P29" i="14"/>
  <c r="Q29" i="14"/>
  <c r="R29" i="14"/>
  <c r="S29" i="14"/>
  <c r="T29" i="14"/>
  <c r="U29" i="14"/>
  <c r="V29" i="14"/>
  <c r="W29" i="14"/>
  <c r="X29" i="14"/>
  <c r="Y29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D25" i="14"/>
  <c r="E25" i="14"/>
  <c r="H25" i="14"/>
  <c r="I25" i="14"/>
  <c r="J25" i="14"/>
  <c r="K25" i="14"/>
  <c r="L25" i="14"/>
  <c r="M25" i="14"/>
  <c r="D26" i="14"/>
  <c r="E26" i="14"/>
  <c r="H26" i="14"/>
  <c r="I26" i="14"/>
  <c r="J26" i="14"/>
  <c r="K26" i="14"/>
  <c r="L26" i="14"/>
  <c r="M26" i="14"/>
  <c r="D27" i="14"/>
  <c r="E27" i="14"/>
  <c r="H27" i="14"/>
  <c r="I27" i="14"/>
  <c r="J27" i="14"/>
  <c r="K27" i="14"/>
  <c r="L27" i="14"/>
  <c r="M27" i="14"/>
  <c r="D28" i="14"/>
  <c r="E28" i="14"/>
  <c r="H28" i="14"/>
  <c r="I28" i="14"/>
  <c r="J28" i="14"/>
  <c r="K28" i="14"/>
  <c r="L28" i="14"/>
  <c r="M28" i="14"/>
  <c r="D29" i="14"/>
  <c r="E29" i="14"/>
  <c r="H29" i="14"/>
  <c r="I29" i="14"/>
  <c r="J29" i="14"/>
  <c r="K29" i="14"/>
  <c r="L29" i="14"/>
  <c r="M29" i="14"/>
  <c r="E53" i="9"/>
  <c r="O54" i="9"/>
  <c r="O53" i="9"/>
  <c r="N54" i="9"/>
  <c r="N53" i="9"/>
  <c r="L54" i="9"/>
  <c r="L53" i="9"/>
  <c r="K54" i="9"/>
  <c r="K53" i="9"/>
  <c r="I54" i="9"/>
  <c r="I53" i="9"/>
  <c r="H54" i="9"/>
  <c r="H53" i="9"/>
  <c r="F54" i="9"/>
  <c r="F53" i="9"/>
  <c r="F56" i="9" s="1"/>
  <c r="E54" i="9"/>
  <c r="C53" i="9"/>
  <c r="C56" i="9" s="1"/>
  <c r="I70" i="7"/>
  <c r="T71" i="6"/>
  <c r="U70" i="6"/>
  <c r="U73" i="6" s="1"/>
  <c r="W70" i="6"/>
  <c r="Q71" i="6"/>
  <c r="S70" i="6"/>
  <c r="X71" i="6"/>
  <c r="P73" i="6"/>
  <c r="W71" i="6"/>
  <c r="Y71" i="6"/>
  <c r="I70" i="6"/>
  <c r="I73" i="6" s="1"/>
  <c r="J70" i="6"/>
  <c r="F71" i="6"/>
  <c r="M70" i="6"/>
  <c r="E71" i="6"/>
  <c r="K71" i="6"/>
  <c r="H71" i="6"/>
  <c r="X70" i="6"/>
  <c r="F45" i="14" l="1"/>
  <c r="F39" i="14"/>
  <c r="F38" i="14"/>
  <c r="E72" i="14"/>
  <c r="J73" i="6"/>
  <c r="H55" i="9"/>
  <c r="N55" i="9"/>
  <c r="E54" i="17"/>
  <c r="E56" i="15"/>
  <c r="W72" i="14"/>
  <c r="M46" i="16"/>
  <c r="X45" i="16"/>
  <c r="W46" i="16"/>
  <c r="Y70" i="16"/>
  <c r="I55" i="9"/>
  <c r="Y46" i="16"/>
  <c r="L56" i="9"/>
  <c r="P44" i="14"/>
  <c r="P45" i="14"/>
  <c r="P39" i="14"/>
  <c r="P38" i="14"/>
  <c r="M45" i="16"/>
  <c r="O56" i="15"/>
  <c r="C54" i="17"/>
  <c r="O55" i="9"/>
  <c r="G44" i="14"/>
  <c r="G38" i="14"/>
  <c r="G39" i="14"/>
  <c r="G40" i="14" s="1"/>
  <c r="M72" i="14"/>
  <c r="E73" i="14"/>
  <c r="W69" i="16"/>
  <c r="Q70" i="16"/>
  <c r="G69" i="16"/>
  <c r="L69" i="16"/>
  <c r="J69" i="16"/>
  <c r="K69" i="16"/>
  <c r="F69" i="16"/>
  <c r="J70" i="16"/>
  <c r="V70" i="16"/>
  <c r="D69" i="16"/>
  <c r="R73" i="14"/>
  <c r="S73" i="14"/>
  <c r="V19" i="14"/>
  <c r="T44" i="14"/>
  <c r="T73" i="14"/>
  <c r="U45" i="14"/>
  <c r="J72" i="14"/>
  <c r="T72" i="14"/>
  <c r="P73" i="14"/>
  <c r="T45" i="14"/>
  <c r="T46" i="14" s="1"/>
  <c r="T47" i="14" s="1"/>
  <c r="T49" i="14" s="1"/>
  <c r="K72" i="14"/>
  <c r="U44" i="14"/>
  <c r="Q73" i="14"/>
  <c r="L72" i="14"/>
  <c r="V72" i="14"/>
  <c r="S39" i="14"/>
  <c r="S38" i="14"/>
  <c r="R39" i="14"/>
  <c r="R38" i="14"/>
  <c r="Y39" i="14"/>
  <c r="Y38" i="14"/>
  <c r="S45" i="14"/>
  <c r="X39" i="14"/>
  <c r="X38" i="14"/>
  <c r="Y45" i="14"/>
  <c r="R45" i="14"/>
  <c r="V38" i="14"/>
  <c r="V39" i="14"/>
  <c r="U38" i="14"/>
  <c r="U41" i="14" s="1"/>
  <c r="U39" i="14"/>
  <c r="U40" i="14" s="1"/>
  <c r="W45" i="14"/>
  <c r="Q39" i="14"/>
  <c r="Q38" i="14"/>
  <c r="P41" i="14"/>
  <c r="R44" i="14"/>
  <c r="W38" i="14"/>
  <c r="W41" i="14" s="1"/>
  <c r="W39" i="14"/>
  <c r="Q45" i="14"/>
  <c r="X45" i="14"/>
  <c r="T38" i="14"/>
  <c r="T39" i="14"/>
  <c r="V45" i="14"/>
  <c r="V46" i="14" s="1"/>
  <c r="V47" i="14" s="1"/>
  <c r="V48" i="14" s="1"/>
  <c r="P70" i="7"/>
  <c r="F44" i="14"/>
  <c r="G45" i="14"/>
  <c r="S44" i="14"/>
  <c r="V44" i="14"/>
  <c r="W44" i="14"/>
  <c r="W46" i="14" s="1"/>
  <c r="W47" i="14" s="1"/>
  <c r="W48" i="14" s="1"/>
  <c r="X44" i="14"/>
  <c r="Y44" i="14"/>
  <c r="Q44" i="14"/>
  <c r="K45" i="16"/>
  <c r="M47" i="16"/>
  <c r="M48" i="16" s="1"/>
  <c r="M49" i="16" s="1"/>
  <c r="K46" i="16"/>
  <c r="K47" i="16" s="1"/>
  <c r="K48" i="16" s="1"/>
  <c r="K49" i="16" s="1"/>
  <c r="L46" i="16"/>
  <c r="L47" i="16" s="1"/>
  <c r="L48" i="16" s="1"/>
  <c r="L49" i="16" s="1"/>
  <c r="Y45" i="16"/>
  <c r="Y47" i="16" s="1"/>
  <c r="Y48" i="16" s="1"/>
  <c r="W45" i="16"/>
  <c r="V46" i="16"/>
  <c r="D72" i="14"/>
  <c r="Y73" i="14"/>
  <c r="W73" i="14"/>
  <c r="U73" i="14"/>
  <c r="U72" i="14"/>
  <c r="X73" i="14"/>
  <c r="V73" i="14"/>
  <c r="P72" i="14"/>
  <c r="P46" i="14"/>
  <c r="P47" i="14" s="1"/>
  <c r="P48" i="14" s="1"/>
  <c r="I56" i="9"/>
  <c r="O56" i="9"/>
  <c r="L55" i="9"/>
  <c r="F55" i="9"/>
  <c r="C55" i="9"/>
  <c r="H56" i="9"/>
  <c r="B55" i="9"/>
  <c r="M73" i="6"/>
  <c r="L73" i="6"/>
  <c r="N54" i="17"/>
  <c r="K54" i="17"/>
  <c r="N55" i="15"/>
  <c r="O55" i="15"/>
  <c r="H55" i="15"/>
  <c r="E55" i="15"/>
  <c r="B55" i="15"/>
  <c r="H56" i="15"/>
  <c r="K56" i="15"/>
  <c r="N56" i="15"/>
  <c r="S69" i="16"/>
  <c r="R69" i="16"/>
  <c r="H69" i="16"/>
  <c r="K70" i="16"/>
  <c r="I69" i="16"/>
  <c r="X69" i="16"/>
  <c r="T69" i="16"/>
  <c r="U69" i="16"/>
  <c r="X47" i="16"/>
  <c r="X48" i="16" s="1"/>
  <c r="X49" i="16" s="1"/>
  <c r="V45" i="16"/>
  <c r="W47" i="16"/>
  <c r="W48" i="16" s="1"/>
  <c r="W49" i="16" s="1"/>
  <c r="M69" i="16"/>
  <c r="E69" i="16"/>
  <c r="G73" i="14"/>
  <c r="F72" i="14"/>
  <c r="X72" i="14"/>
  <c r="G72" i="14"/>
  <c r="Q72" i="14"/>
  <c r="Y72" i="14"/>
  <c r="H72" i="14"/>
  <c r="R72" i="14"/>
  <c r="I72" i="14"/>
  <c r="S72" i="14"/>
  <c r="N56" i="9"/>
  <c r="K56" i="9"/>
  <c r="E56" i="9"/>
  <c r="B56" i="9"/>
  <c r="K55" i="9"/>
  <c r="E55" i="9"/>
  <c r="X73" i="6"/>
  <c r="W73" i="6"/>
  <c r="S71" i="6"/>
  <c r="S72" i="6" s="1"/>
  <c r="P72" i="6"/>
  <c r="R71" i="6"/>
  <c r="V70" i="6"/>
  <c r="V73" i="6" s="1"/>
  <c r="U72" i="6"/>
  <c r="V71" i="6"/>
  <c r="S73" i="6"/>
  <c r="G71" i="6"/>
  <c r="F70" i="6"/>
  <c r="F73" i="6" s="1"/>
  <c r="E70" i="6"/>
  <c r="E73" i="6" s="1"/>
  <c r="K70" i="6"/>
  <c r="K73" i="6" s="1"/>
  <c r="M71" i="6"/>
  <c r="J71" i="6"/>
  <c r="L71" i="6"/>
  <c r="L72" i="6" s="1"/>
  <c r="X72" i="6"/>
  <c r="M72" i="6"/>
  <c r="W72" i="6"/>
  <c r="G70" i="6"/>
  <c r="G73" i="6" s="1"/>
  <c r="Y70" i="6"/>
  <c r="Y73" i="6" s="1"/>
  <c r="R70" i="6"/>
  <c r="R73" i="6" s="1"/>
  <c r="T70" i="6"/>
  <c r="T73" i="6" s="1"/>
  <c r="I72" i="6"/>
  <c r="Q70" i="6"/>
  <c r="Q73" i="6" s="1"/>
  <c r="H70" i="6"/>
  <c r="H73" i="6" s="1"/>
  <c r="T41" i="14" l="1"/>
  <c r="U46" i="14"/>
  <c r="U47" i="14" s="1"/>
  <c r="U49" i="14" s="1"/>
  <c r="F40" i="14"/>
  <c r="W40" i="14"/>
  <c r="K50" i="16"/>
  <c r="M50" i="16"/>
  <c r="R40" i="14"/>
  <c r="Y46" i="14"/>
  <c r="Y47" i="14" s="1"/>
  <c r="Y48" i="14" s="1"/>
  <c r="Q40" i="14"/>
  <c r="X41" i="14"/>
  <c r="S40" i="14"/>
  <c r="R46" i="14"/>
  <c r="R47" i="14" s="1"/>
  <c r="R48" i="14" s="1"/>
  <c r="Y41" i="14"/>
  <c r="S46" i="14"/>
  <c r="S47" i="14" s="1"/>
  <c r="S48" i="14" s="1"/>
  <c r="V40" i="14"/>
  <c r="X46" i="14"/>
  <c r="X47" i="14" s="1"/>
  <c r="X48" i="14" s="1"/>
  <c r="Y40" i="14"/>
  <c r="T40" i="14"/>
  <c r="P40" i="14"/>
  <c r="V41" i="14"/>
  <c r="R41" i="14"/>
  <c r="X40" i="14"/>
  <c r="Q46" i="14"/>
  <c r="Q47" i="14" s="1"/>
  <c r="Q48" i="14" s="1"/>
  <c r="Q41" i="14"/>
  <c r="S41" i="14"/>
  <c r="U70" i="7"/>
  <c r="G46" i="14"/>
  <c r="G47" i="14" s="1"/>
  <c r="G49" i="14" s="1"/>
  <c r="F46" i="14"/>
  <c r="F47" i="14" s="1"/>
  <c r="F48" i="14" s="1"/>
  <c r="Y49" i="14"/>
  <c r="L50" i="16"/>
  <c r="Y49" i="16"/>
  <c r="Y50" i="16"/>
  <c r="Q49" i="14"/>
  <c r="W49" i="14"/>
  <c r="V49" i="14"/>
  <c r="P49" i="14"/>
  <c r="V72" i="6"/>
  <c r="F72" i="6"/>
  <c r="X50" i="16"/>
  <c r="W50" i="16"/>
  <c r="V47" i="16"/>
  <c r="V48" i="16" s="1"/>
  <c r="V49" i="16" s="1"/>
  <c r="U48" i="14"/>
  <c r="T48" i="14"/>
  <c r="U69" i="7"/>
  <c r="I69" i="7"/>
  <c r="T72" i="6"/>
  <c r="R72" i="6"/>
  <c r="K72" i="6"/>
  <c r="E72" i="6"/>
  <c r="J72" i="6"/>
  <c r="G72" i="6"/>
  <c r="H72" i="6"/>
  <c r="Y72" i="6"/>
  <c r="Q72" i="6"/>
  <c r="R49" i="14" l="1"/>
  <c r="S49" i="14"/>
  <c r="X49" i="14"/>
  <c r="G48" i="14"/>
  <c r="F49" i="14"/>
  <c r="V50" i="16"/>
  <c r="Q26" i="16" l="1"/>
  <c r="Q27" i="16"/>
  <c r="U25" i="16"/>
  <c r="J30" i="16"/>
  <c r="H25" i="16"/>
  <c r="E29" i="16"/>
  <c r="J46" i="16" l="1"/>
  <c r="J45" i="16"/>
  <c r="J47" i="16" l="1"/>
  <c r="J48" i="16" s="1"/>
  <c r="J49" i="16" s="1"/>
  <c r="J50" i="16"/>
  <c r="T25" i="16"/>
  <c r="J19" i="15" l="1"/>
  <c r="H28" i="15" s="1"/>
  <c r="AJ84" i="12"/>
  <c r="S51" i="12"/>
  <c r="L51" i="12"/>
  <c r="S74" i="11"/>
  <c r="AB74" i="4"/>
  <c r="AB76" i="4" s="1"/>
  <c r="AD74" i="4"/>
  <c r="X74" i="4"/>
  <c r="K74" i="4"/>
  <c r="K76" i="4" s="1"/>
  <c r="P19" i="17"/>
  <c r="D19" i="17"/>
  <c r="M19" i="17"/>
  <c r="J19" i="17"/>
  <c r="G19" i="17"/>
  <c r="P20" i="17"/>
  <c r="M20" i="17"/>
  <c r="J20" i="17"/>
  <c r="G20" i="17"/>
  <c r="D20" i="17"/>
  <c r="S25" i="16"/>
  <c r="P25" i="16"/>
  <c r="Q25" i="16"/>
  <c r="R25" i="16"/>
  <c r="P26" i="16"/>
  <c r="R26" i="16"/>
  <c r="S26" i="16"/>
  <c r="P27" i="16"/>
  <c r="R27" i="16"/>
  <c r="S27" i="16"/>
  <c r="P28" i="16"/>
  <c r="Q28" i="16"/>
  <c r="R28" i="16"/>
  <c r="S28" i="16"/>
  <c r="I25" i="16"/>
  <c r="I26" i="16"/>
  <c r="F28" i="16"/>
  <c r="G28" i="16"/>
  <c r="H28" i="16"/>
  <c r="I28" i="16"/>
  <c r="P29" i="16"/>
  <c r="T30" i="16"/>
  <c r="T39" i="16" s="1"/>
  <c r="E26" i="16"/>
  <c r="F30" i="16"/>
  <c r="D29" i="16"/>
  <c r="F25" i="16"/>
  <c r="G25" i="16"/>
  <c r="E27" i="16"/>
  <c r="I29" i="16"/>
  <c r="G30" i="16"/>
  <c r="R29" i="16"/>
  <c r="H29" i="16"/>
  <c r="F27" i="16"/>
  <c r="P30" i="16"/>
  <c r="F26" i="16"/>
  <c r="Q29" i="16"/>
  <c r="G26" i="16"/>
  <c r="H30" i="16"/>
  <c r="D27" i="16"/>
  <c r="G27" i="16"/>
  <c r="Q30" i="16"/>
  <c r="Q39" i="16" s="1"/>
  <c r="H27" i="16"/>
  <c r="D30" i="16"/>
  <c r="R30" i="16"/>
  <c r="D26" i="16"/>
  <c r="I27" i="16"/>
  <c r="E30" i="16"/>
  <c r="S30" i="16"/>
  <c r="H26" i="16"/>
  <c r="H39" i="16" s="1"/>
  <c r="S29" i="16"/>
  <c r="I30" i="16"/>
  <c r="D28" i="16"/>
  <c r="E28" i="16"/>
  <c r="U30" i="16"/>
  <c r="U40" i="16" s="1"/>
  <c r="D25" i="16"/>
  <c r="F29" i="16"/>
  <c r="E25" i="16"/>
  <c r="G29" i="16"/>
  <c r="K40" i="16"/>
  <c r="K39" i="16"/>
  <c r="X39" i="16"/>
  <c r="X40" i="16"/>
  <c r="W39" i="16"/>
  <c r="W40" i="16"/>
  <c r="L39" i="16"/>
  <c r="L40" i="16"/>
  <c r="M39" i="16"/>
  <c r="M40" i="16"/>
  <c r="Y39" i="16"/>
  <c r="Y40" i="16"/>
  <c r="J39" i="16"/>
  <c r="J40" i="16"/>
  <c r="V39" i="16"/>
  <c r="V40" i="16"/>
  <c r="O25" i="15"/>
  <c r="E28" i="15"/>
  <c r="B23" i="15"/>
  <c r="N23" i="15"/>
  <c r="P20" i="15"/>
  <c r="M20" i="15"/>
  <c r="J20" i="15"/>
  <c r="G20" i="15"/>
  <c r="D20" i="15"/>
  <c r="P19" i="15"/>
  <c r="O23" i="15" s="1"/>
  <c r="M19" i="15"/>
  <c r="K28" i="15" s="1"/>
  <c r="G19" i="15"/>
  <c r="D19" i="15"/>
  <c r="C28" i="15"/>
  <c r="F28" i="15"/>
  <c r="I28" i="15"/>
  <c r="L28" i="15"/>
  <c r="I23" i="15"/>
  <c r="AY84" i="10"/>
  <c r="AQ84" i="10"/>
  <c r="AS84" i="10"/>
  <c r="AU84" i="10"/>
  <c r="AW84" i="10"/>
  <c r="AS48" i="10"/>
  <c r="AN84" i="10"/>
  <c r="S52" i="10"/>
  <c r="S51" i="10"/>
  <c r="L51" i="10"/>
  <c r="AD75" i="13"/>
  <c r="AB75" i="13"/>
  <c r="Z75" i="13"/>
  <c r="X75" i="13"/>
  <c r="V75" i="13"/>
  <c r="S75" i="13"/>
  <c r="Q75" i="13"/>
  <c r="O75" i="13"/>
  <c r="M75" i="13"/>
  <c r="K75" i="13"/>
  <c r="AD74" i="13"/>
  <c r="AB74" i="13"/>
  <c r="Z74" i="13"/>
  <c r="X74" i="13"/>
  <c r="V74" i="13"/>
  <c r="S74" i="13"/>
  <c r="Q74" i="13"/>
  <c r="O74" i="13"/>
  <c r="M74" i="13"/>
  <c r="K74" i="13"/>
  <c r="E67" i="13"/>
  <c r="C67" i="13"/>
  <c r="E66" i="13"/>
  <c r="C66" i="13"/>
  <c r="U4" i="13"/>
  <c r="U3" i="13"/>
  <c r="AF84" i="12"/>
  <c r="AJ86" i="12" s="1"/>
  <c r="AH84" i="12"/>
  <c r="AH86" i="12" s="1"/>
  <c r="AY85" i="12"/>
  <c r="AW85" i="12"/>
  <c r="AU85" i="12"/>
  <c r="AS85" i="12"/>
  <c r="AQ85" i="12"/>
  <c r="AN85" i="12"/>
  <c r="AL85" i="12"/>
  <c r="AJ85" i="12"/>
  <c r="AH85" i="12"/>
  <c r="AF85" i="12"/>
  <c r="AY84" i="12"/>
  <c r="AW84" i="12"/>
  <c r="AU84" i="12"/>
  <c r="AS84" i="12"/>
  <c r="AS86" i="12"/>
  <c r="AQ84" i="12"/>
  <c r="AW86" i="12"/>
  <c r="AN84" i="12"/>
  <c r="AN86" i="12" s="1"/>
  <c r="AL84" i="12"/>
  <c r="AL86" i="12"/>
  <c r="S52" i="12"/>
  <c r="L52" i="12"/>
  <c r="AQ48" i="12"/>
  <c r="AQ50" i="12" s="1"/>
  <c r="AS48" i="12"/>
  <c r="AS50" i="12" s="1"/>
  <c r="AH48" i="12"/>
  <c r="AH50" i="12" s="1"/>
  <c r="AF48" i="12"/>
  <c r="AF50" i="12" s="1"/>
  <c r="E50" i="12"/>
  <c r="AY49" i="12"/>
  <c r="AW49" i="12"/>
  <c r="AU49" i="12"/>
  <c r="AS49" i="12"/>
  <c r="AQ49" i="12"/>
  <c r="AN49" i="12"/>
  <c r="AL49" i="12"/>
  <c r="AJ49" i="12"/>
  <c r="AH49" i="12"/>
  <c r="AF49" i="12"/>
  <c r="E49" i="12"/>
  <c r="AY48" i="12"/>
  <c r="AW48" i="12"/>
  <c r="AU48" i="12"/>
  <c r="AY50" i="12"/>
  <c r="AN48" i="12"/>
  <c r="AN50" i="12" s="1"/>
  <c r="AL48" i="12"/>
  <c r="AL50" i="12" s="1"/>
  <c r="AJ48" i="12"/>
  <c r="AJ50" i="12" s="1"/>
  <c r="D44" i="12"/>
  <c r="E44" i="12" s="1"/>
  <c r="C44" i="12"/>
  <c r="F44" i="12" s="1"/>
  <c r="G44" i="12" s="1"/>
  <c r="D43" i="12"/>
  <c r="E43" i="12"/>
  <c r="C43" i="12"/>
  <c r="F43" i="12" s="1"/>
  <c r="G43" i="12" s="1"/>
  <c r="D42" i="12"/>
  <c r="E42" i="12" s="1"/>
  <c r="E47" i="12" s="1"/>
  <c r="C42" i="12"/>
  <c r="F42" i="12" s="1"/>
  <c r="G42" i="12" s="1"/>
  <c r="D41" i="12"/>
  <c r="E41" i="12"/>
  <c r="C41" i="12"/>
  <c r="F41" i="12" s="1"/>
  <c r="F40" i="12"/>
  <c r="G40" i="12" s="1"/>
  <c r="D40" i="12"/>
  <c r="E40" i="12"/>
  <c r="E24" i="12"/>
  <c r="E25" i="12" s="1"/>
  <c r="F19" i="12"/>
  <c r="G19" i="12"/>
  <c r="D19" i="12"/>
  <c r="E19" i="12" s="1"/>
  <c r="F18" i="12"/>
  <c r="G18" i="12"/>
  <c r="D18" i="12"/>
  <c r="E18" i="12"/>
  <c r="F17" i="12"/>
  <c r="G17" i="12"/>
  <c r="D17" i="12"/>
  <c r="E17" i="12" s="1"/>
  <c r="F16" i="12"/>
  <c r="G16" i="12"/>
  <c r="D16" i="12"/>
  <c r="E16" i="12"/>
  <c r="F15" i="12"/>
  <c r="G15" i="12"/>
  <c r="D15" i="12"/>
  <c r="E15" i="12" s="1"/>
  <c r="E22" i="12" s="1"/>
  <c r="AB8" i="12"/>
  <c r="AB7" i="12"/>
  <c r="AB6" i="12"/>
  <c r="AB5" i="12"/>
  <c r="AB4" i="12"/>
  <c r="AB3" i="12"/>
  <c r="K30" i="14"/>
  <c r="M30" i="14"/>
  <c r="E30" i="14"/>
  <c r="J30" i="14"/>
  <c r="I30" i="14"/>
  <c r="H30" i="14"/>
  <c r="L30" i="14"/>
  <c r="D30" i="14"/>
  <c r="G22" i="12"/>
  <c r="D22" i="12"/>
  <c r="F22" i="12"/>
  <c r="D47" i="12"/>
  <c r="AU50" i="12"/>
  <c r="AY86" i="12"/>
  <c r="AQ86" i="12"/>
  <c r="AW50" i="12"/>
  <c r="AU86" i="12"/>
  <c r="U3" i="11"/>
  <c r="U3" i="4"/>
  <c r="U4" i="11"/>
  <c r="AD75" i="11"/>
  <c r="AB75" i="11"/>
  <c r="Z75" i="11"/>
  <c r="X75" i="11"/>
  <c r="V75" i="11"/>
  <c r="S75" i="11"/>
  <c r="Q75" i="11"/>
  <c r="O75" i="11"/>
  <c r="M75" i="11"/>
  <c r="K75" i="11"/>
  <c r="AD74" i="11"/>
  <c r="AB74" i="11"/>
  <c r="Z74" i="11"/>
  <c r="X74" i="11"/>
  <c r="V74" i="11"/>
  <c r="Q74" i="11"/>
  <c r="O74" i="11"/>
  <c r="M74" i="11"/>
  <c r="K74" i="11"/>
  <c r="E67" i="11"/>
  <c r="C67" i="11"/>
  <c r="E66" i="11"/>
  <c r="C66" i="11"/>
  <c r="AF84" i="10"/>
  <c r="AL84" i="10"/>
  <c r="AJ84" i="10"/>
  <c r="AH84" i="10"/>
  <c r="AY85" i="10"/>
  <c r="AW85" i="10"/>
  <c r="AU85" i="10"/>
  <c r="AS85" i="10"/>
  <c r="AQ85" i="10"/>
  <c r="AN85" i="10"/>
  <c r="AL85" i="10"/>
  <c r="AJ85" i="10"/>
  <c r="AH85" i="10"/>
  <c r="AF85" i="10"/>
  <c r="L52" i="10"/>
  <c r="AY48" i="10"/>
  <c r="AY50" i="10" s="1"/>
  <c r="AQ48" i="10"/>
  <c r="AW48" i="10"/>
  <c r="AU48" i="10"/>
  <c r="AN48" i="10"/>
  <c r="AF48" i="10"/>
  <c r="AF50" i="10" s="1"/>
  <c r="AL48" i="10"/>
  <c r="AL50" i="10" s="1"/>
  <c r="AJ48" i="10"/>
  <c r="AH48" i="10"/>
  <c r="E49" i="10"/>
  <c r="E50" i="10" s="1"/>
  <c r="AY49" i="10"/>
  <c r="AW49" i="10"/>
  <c r="AU49" i="10"/>
  <c r="AS49" i="10"/>
  <c r="AQ49" i="10"/>
  <c r="AN49" i="10"/>
  <c r="AL49" i="10"/>
  <c r="AJ49" i="10"/>
  <c r="AH49" i="10"/>
  <c r="AF49" i="10"/>
  <c r="F40" i="10"/>
  <c r="G40" i="10"/>
  <c r="G47" i="10" s="1"/>
  <c r="C41" i="10"/>
  <c r="F41" i="10"/>
  <c r="G41" i="10" s="1"/>
  <c r="C42" i="10"/>
  <c r="F42" i="10"/>
  <c r="G42" i="10" s="1"/>
  <c r="C43" i="10"/>
  <c r="F43" i="10"/>
  <c r="G43" i="10" s="1"/>
  <c r="C44" i="10"/>
  <c r="F44" i="10" s="1"/>
  <c r="G44" i="10" s="1"/>
  <c r="D40" i="10"/>
  <c r="E40" i="10"/>
  <c r="E47" i="10" s="1"/>
  <c r="D41" i="10"/>
  <c r="E41" i="10"/>
  <c r="D42" i="10"/>
  <c r="E42" i="10" s="1"/>
  <c r="D43" i="10"/>
  <c r="E43" i="10" s="1"/>
  <c r="D44" i="10"/>
  <c r="E44" i="10"/>
  <c r="D47" i="10"/>
  <c r="E24" i="10"/>
  <c r="E25" i="10" s="1"/>
  <c r="F15" i="10"/>
  <c r="G15" i="10" s="1"/>
  <c r="F16" i="10"/>
  <c r="G16" i="10"/>
  <c r="F17" i="10"/>
  <c r="G17" i="10"/>
  <c r="F18" i="10"/>
  <c r="G18" i="10" s="1"/>
  <c r="F19" i="10"/>
  <c r="G19" i="10" s="1"/>
  <c r="F22" i="10"/>
  <c r="D15" i="10"/>
  <c r="D22" i="10" s="1"/>
  <c r="E15" i="10"/>
  <c r="D16" i="10"/>
  <c r="E16" i="10" s="1"/>
  <c r="D17" i="10"/>
  <c r="E17" i="10" s="1"/>
  <c r="D18" i="10"/>
  <c r="E18" i="10"/>
  <c r="D19" i="10"/>
  <c r="E19" i="10"/>
  <c r="AB8" i="10"/>
  <c r="AB7" i="10"/>
  <c r="AB6" i="10"/>
  <c r="AB5" i="10"/>
  <c r="AB4" i="10"/>
  <c r="AB3" i="10"/>
  <c r="P20" i="9"/>
  <c r="P19" i="9"/>
  <c r="M20" i="9"/>
  <c r="M19" i="9"/>
  <c r="L28" i="9" s="1"/>
  <c r="J20" i="9"/>
  <c r="J19" i="9"/>
  <c r="I28" i="9" s="1"/>
  <c r="G20" i="9"/>
  <c r="G19" i="9"/>
  <c r="F24" i="9" s="1"/>
  <c r="D19" i="9"/>
  <c r="D20" i="9"/>
  <c r="T12" i="9" s="1"/>
  <c r="AN50" i="1"/>
  <c r="AN85" i="5"/>
  <c r="AN84" i="5"/>
  <c r="AN86" i="5" s="1"/>
  <c r="AF85" i="5"/>
  <c r="AH85" i="5"/>
  <c r="AJ85" i="5"/>
  <c r="AL85" i="5"/>
  <c r="AL84" i="5"/>
  <c r="AL86" i="5" s="1"/>
  <c r="AL48" i="5"/>
  <c r="AF48" i="5"/>
  <c r="AH48" i="5"/>
  <c r="AJ48" i="5"/>
  <c r="AJ48" i="1"/>
  <c r="AJ50" i="1" s="1"/>
  <c r="AH48" i="1"/>
  <c r="AH50" i="1" s="1"/>
  <c r="AU84" i="1"/>
  <c r="AU86" i="1" s="1"/>
  <c r="AS85" i="1"/>
  <c r="AS84" i="1"/>
  <c r="AY48" i="1"/>
  <c r="AY50" i="1" s="1"/>
  <c r="AU49" i="1"/>
  <c r="AU48" i="1"/>
  <c r="AU50" i="1" s="1"/>
  <c r="AS49" i="1"/>
  <c r="AS48" i="1"/>
  <c r="AS50" i="1" s="1"/>
  <c r="AN84" i="1"/>
  <c r="AN86" i="1" s="1"/>
  <c r="AL84" i="1"/>
  <c r="AJ84" i="1"/>
  <c r="AH84" i="1"/>
  <c r="AH86" i="1" s="1"/>
  <c r="AH85" i="1"/>
  <c r="AF85" i="1"/>
  <c r="AF84" i="1"/>
  <c r="AF86" i="1" s="1"/>
  <c r="C19" i="7"/>
  <c r="E30" i="7" s="1"/>
  <c r="Y30" i="7"/>
  <c r="R30" i="7"/>
  <c r="Q30" i="7"/>
  <c r="H30" i="7"/>
  <c r="O20" i="7"/>
  <c r="C20" i="7"/>
  <c r="J20" i="7" s="1"/>
  <c r="O19" i="7"/>
  <c r="U30" i="7" s="1"/>
  <c r="G30" i="7"/>
  <c r="O20" i="6"/>
  <c r="O19" i="6"/>
  <c r="T33" i="6" s="1"/>
  <c r="J33" i="6"/>
  <c r="F33" i="6"/>
  <c r="U52" i="1"/>
  <c r="S52" i="1"/>
  <c r="N52" i="1"/>
  <c r="L52" i="1"/>
  <c r="S30" i="7"/>
  <c r="J30" i="7"/>
  <c r="M30" i="7"/>
  <c r="L30" i="7"/>
  <c r="F30" i="7"/>
  <c r="M33" i="6"/>
  <c r="E15" i="5"/>
  <c r="E19" i="5"/>
  <c r="D19" i="5"/>
  <c r="D18" i="5"/>
  <c r="E18" i="5" s="1"/>
  <c r="D17" i="5"/>
  <c r="E17" i="5" s="1"/>
  <c r="D16" i="5"/>
  <c r="E16" i="5" s="1"/>
  <c r="D15" i="5"/>
  <c r="E49" i="5"/>
  <c r="E43" i="5"/>
  <c r="E42" i="5"/>
  <c r="E40" i="5"/>
  <c r="D44" i="5"/>
  <c r="E44" i="5" s="1"/>
  <c r="D43" i="5"/>
  <c r="D42" i="5"/>
  <c r="D41" i="5"/>
  <c r="E41" i="5" s="1"/>
  <c r="D40" i="5"/>
  <c r="D47" i="5" s="1"/>
  <c r="S44" i="5"/>
  <c r="L44" i="5"/>
  <c r="E66" i="4"/>
  <c r="E67" i="4"/>
  <c r="C66" i="4"/>
  <c r="C67" i="4"/>
  <c r="N51" i="1"/>
  <c r="L51" i="1"/>
  <c r="U51" i="1"/>
  <c r="S51" i="1"/>
  <c r="AD75" i="4"/>
  <c r="AB75" i="4"/>
  <c r="Z75" i="4"/>
  <c r="X75" i="4"/>
  <c r="V75" i="4"/>
  <c r="S75" i="4"/>
  <c r="Q75" i="4"/>
  <c r="O75" i="4"/>
  <c r="M75" i="4"/>
  <c r="K75" i="4"/>
  <c r="Z74" i="4"/>
  <c r="Z76" i="4" s="1"/>
  <c r="V74" i="4"/>
  <c r="X76" i="4" s="1"/>
  <c r="S74" i="4"/>
  <c r="S76" i="4" s="1"/>
  <c r="Q74" i="4"/>
  <c r="Q76" i="4" s="1"/>
  <c r="O74" i="4"/>
  <c r="O76" i="4" s="1"/>
  <c r="M74" i="4"/>
  <c r="M76" i="4" s="1"/>
  <c r="U4" i="4"/>
  <c r="AY85" i="5"/>
  <c r="AW85" i="5"/>
  <c r="AU85" i="5"/>
  <c r="AS85" i="5"/>
  <c r="AQ85" i="5"/>
  <c r="AY84" i="5"/>
  <c r="AY86" i="5" s="1"/>
  <c r="AW84" i="5"/>
  <c r="AW86" i="5" s="1"/>
  <c r="AU84" i="5"/>
  <c r="AU86" i="5" s="1"/>
  <c r="AS84" i="5"/>
  <c r="AS86" i="5" s="1"/>
  <c r="AQ84" i="5"/>
  <c r="AQ86" i="5" s="1"/>
  <c r="AJ84" i="5"/>
  <c r="AJ86" i="5" s="1"/>
  <c r="AH84" i="5"/>
  <c r="AH86" i="5" s="1"/>
  <c r="AF84" i="5"/>
  <c r="AF86" i="5" s="1"/>
  <c r="AY49" i="5"/>
  <c r="AW49" i="5"/>
  <c r="AU49" i="5"/>
  <c r="AS49" i="5"/>
  <c r="AQ49" i="5"/>
  <c r="AN49" i="5"/>
  <c r="AL49" i="5"/>
  <c r="AJ49" i="5"/>
  <c r="AH49" i="5"/>
  <c r="AF49" i="5"/>
  <c r="E50" i="5"/>
  <c r="AY48" i="5"/>
  <c r="AW48" i="5"/>
  <c r="AU48" i="5"/>
  <c r="AS48" i="5"/>
  <c r="AQ48" i="5"/>
  <c r="AN48" i="5"/>
  <c r="U45" i="5"/>
  <c r="S45" i="5"/>
  <c r="N45" i="5"/>
  <c r="L45" i="5"/>
  <c r="U44" i="5"/>
  <c r="N44" i="5"/>
  <c r="C44" i="5"/>
  <c r="F44" i="5" s="1"/>
  <c r="G44" i="5" s="1"/>
  <c r="C43" i="5"/>
  <c r="F43" i="5"/>
  <c r="G43" i="5" s="1"/>
  <c r="C42" i="5"/>
  <c r="F42" i="5"/>
  <c r="G42" i="5" s="1"/>
  <c r="C41" i="5"/>
  <c r="F41" i="5" s="1"/>
  <c r="G41" i="5" s="1"/>
  <c r="F40" i="5"/>
  <c r="G40" i="5" s="1"/>
  <c r="E24" i="5"/>
  <c r="E25" i="5" s="1"/>
  <c r="F19" i="5"/>
  <c r="G19" i="5" s="1"/>
  <c r="F18" i="5"/>
  <c r="G18" i="5"/>
  <c r="F17" i="5"/>
  <c r="G17" i="5"/>
  <c r="F16" i="5"/>
  <c r="G16" i="5" s="1"/>
  <c r="F15" i="5"/>
  <c r="G15" i="5" s="1"/>
  <c r="AB8" i="5"/>
  <c r="AB7" i="5"/>
  <c r="AB6" i="5"/>
  <c r="AB5" i="5"/>
  <c r="AB4" i="5"/>
  <c r="AB3" i="5"/>
  <c r="D22" i="5"/>
  <c r="D41" i="1"/>
  <c r="C41" i="1"/>
  <c r="AB4" i="1"/>
  <c r="AB3" i="1"/>
  <c r="D18" i="1"/>
  <c r="E18" i="1" s="1"/>
  <c r="D17" i="1"/>
  <c r="D16" i="1"/>
  <c r="D43" i="1"/>
  <c r="D19" i="1"/>
  <c r="D44" i="1"/>
  <c r="D42" i="1"/>
  <c r="E42" i="1" s="1"/>
  <c r="C42" i="1"/>
  <c r="C43" i="1"/>
  <c r="F43" i="1" s="1"/>
  <c r="C44" i="1"/>
  <c r="F44" i="1" s="1"/>
  <c r="G44" i="1" s="1"/>
  <c r="AY85" i="1"/>
  <c r="AW85" i="1"/>
  <c r="AU85" i="1"/>
  <c r="AQ85" i="1"/>
  <c r="AY84" i="1"/>
  <c r="AY86" i="1" s="1"/>
  <c r="AW84" i="1"/>
  <c r="AW86" i="1" s="1"/>
  <c r="AQ84" i="1"/>
  <c r="AS86" i="1" s="1"/>
  <c r="AY49" i="1"/>
  <c r="AW49" i="1"/>
  <c r="AQ49" i="1"/>
  <c r="AW48" i="1"/>
  <c r="AW50" i="1" s="1"/>
  <c r="AQ48" i="1"/>
  <c r="AQ50" i="1" s="1"/>
  <c r="E41" i="1"/>
  <c r="E43" i="1"/>
  <c r="E44" i="1"/>
  <c r="D40" i="1"/>
  <c r="E40" i="1"/>
  <c r="E47" i="1" s="1"/>
  <c r="D15" i="1"/>
  <c r="E15" i="1" s="1"/>
  <c r="E22" i="1" s="1"/>
  <c r="E49" i="1"/>
  <c r="E50" i="1"/>
  <c r="F42" i="1"/>
  <c r="G42" i="1"/>
  <c r="F41" i="1"/>
  <c r="G41" i="1"/>
  <c r="F40" i="1"/>
  <c r="G40" i="1" s="1"/>
  <c r="F16" i="1"/>
  <c r="G16" i="1"/>
  <c r="E24" i="1"/>
  <c r="E25" i="1"/>
  <c r="AN85" i="1"/>
  <c r="AL85" i="1"/>
  <c r="AJ85" i="1"/>
  <c r="AN49" i="1"/>
  <c r="AL49" i="1"/>
  <c r="AJ49" i="1"/>
  <c r="AH49" i="1"/>
  <c r="AF49" i="1"/>
  <c r="AN48" i="1"/>
  <c r="AL48" i="1"/>
  <c r="AL50" i="1" s="1"/>
  <c r="AF48" i="1"/>
  <c r="AF50" i="1" s="1"/>
  <c r="F19" i="1"/>
  <c r="G19" i="1" s="1"/>
  <c r="E19" i="1"/>
  <c r="F18" i="1"/>
  <c r="G18" i="1"/>
  <c r="F17" i="1"/>
  <c r="G17" i="1"/>
  <c r="E17" i="1"/>
  <c r="E16" i="1"/>
  <c r="F15" i="1"/>
  <c r="F22" i="1" s="1"/>
  <c r="AB8" i="1"/>
  <c r="AB7" i="1"/>
  <c r="AB6" i="1"/>
  <c r="AB5" i="1"/>
  <c r="AU86" i="10"/>
  <c r="AY86" i="10"/>
  <c r="AW86" i="10"/>
  <c r="AW50" i="10"/>
  <c r="AU50" i="10"/>
  <c r="AQ50" i="10"/>
  <c r="AS50" i="10"/>
  <c r="AQ86" i="10"/>
  <c r="AS86" i="10"/>
  <c r="AN86" i="10"/>
  <c r="AH86" i="10"/>
  <c r="AL86" i="10"/>
  <c r="AF86" i="10"/>
  <c r="AJ86" i="10"/>
  <c r="AJ50" i="10"/>
  <c r="AH50" i="10"/>
  <c r="AN50" i="10"/>
  <c r="G43" i="1" l="1"/>
  <c r="F47" i="1"/>
  <c r="E22" i="5"/>
  <c r="G47" i="1"/>
  <c r="G41" i="12"/>
  <c r="G47" i="12" s="1"/>
  <c r="F47" i="12"/>
  <c r="E47" i="5"/>
  <c r="G22" i="5"/>
  <c r="G47" i="5"/>
  <c r="E22" i="10"/>
  <c r="G22" i="10"/>
  <c r="J39" i="14"/>
  <c r="J40" i="14" s="1"/>
  <c r="J38" i="14"/>
  <c r="K25" i="17"/>
  <c r="K23" i="17"/>
  <c r="L23" i="17"/>
  <c r="K26" i="17"/>
  <c r="L24" i="17"/>
  <c r="K27" i="17"/>
  <c r="L25" i="17"/>
  <c r="K28" i="17"/>
  <c r="L26" i="17"/>
  <c r="L27" i="17"/>
  <c r="L28" i="17"/>
  <c r="K24" i="17"/>
  <c r="C26" i="17"/>
  <c r="C23" i="17"/>
  <c r="C24" i="17"/>
  <c r="B23" i="17"/>
  <c r="C25" i="17"/>
  <c r="C27" i="17"/>
  <c r="C28" i="17"/>
  <c r="AL86" i="1"/>
  <c r="Y33" i="6"/>
  <c r="Q33" i="6"/>
  <c r="G15" i="1"/>
  <c r="G22" i="1" s="1"/>
  <c r="F47" i="5"/>
  <c r="W30" i="7"/>
  <c r="I30" i="7"/>
  <c r="AJ86" i="1"/>
  <c r="X33" i="6"/>
  <c r="P33" i="6"/>
  <c r="E38" i="14"/>
  <c r="E39" i="14"/>
  <c r="E40" i="14" s="1"/>
  <c r="I25" i="15"/>
  <c r="B28" i="17"/>
  <c r="D47" i="1"/>
  <c r="W33" i="6"/>
  <c r="F47" i="10"/>
  <c r="M39" i="14"/>
  <c r="M38" i="14"/>
  <c r="AF86" i="12"/>
  <c r="B24" i="15"/>
  <c r="C23" i="15"/>
  <c r="B25" i="15"/>
  <c r="B26" i="15"/>
  <c r="B27" i="15"/>
  <c r="B28" i="15"/>
  <c r="C24" i="15"/>
  <c r="C25" i="15"/>
  <c r="C26" i="15"/>
  <c r="C27" i="15"/>
  <c r="D40" i="16"/>
  <c r="D39" i="16"/>
  <c r="B27" i="17"/>
  <c r="O26" i="17"/>
  <c r="N23" i="17"/>
  <c r="O27" i="17"/>
  <c r="O28" i="17"/>
  <c r="N24" i="17"/>
  <c r="N25" i="17"/>
  <c r="O23" i="17"/>
  <c r="N26" i="17"/>
  <c r="O24" i="17"/>
  <c r="N27" i="17"/>
  <c r="O25" i="17"/>
  <c r="N28" i="17"/>
  <c r="AQ86" i="1"/>
  <c r="V33" i="6"/>
  <c r="K39" i="14"/>
  <c r="K40" i="14" s="1"/>
  <c r="K38" i="14"/>
  <c r="F23" i="15"/>
  <c r="F27" i="15"/>
  <c r="E24" i="15"/>
  <c r="F24" i="15"/>
  <c r="E25" i="15"/>
  <c r="F25" i="15"/>
  <c r="E26" i="15"/>
  <c r="F26" i="15"/>
  <c r="E23" i="15"/>
  <c r="E27" i="15"/>
  <c r="T12" i="17"/>
  <c r="T13" i="17"/>
  <c r="E26" i="17"/>
  <c r="F28" i="17"/>
  <c r="F23" i="17"/>
  <c r="F24" i="17"/>
  <c r="E27" i="17"/>
  <c r="F27" i="17"/>
  <c r="F25" i="17"/>
  <c r="E28" i="17"/>
  <c r="E23" i="17"/>
  <c r="F26" i="17"/>
  <c r="E24" i="17"/>
  <c r="E25" i="17"/>
  <c r="B26" i="17"/>
  <c r="D22" i="1"/>
  <c r="F22" i="5"/>
  <c r="X30" i="7"/>
  <c r="U33" i="6"/>
  <c r="H26" i="9"/>
  <c r="D39" i="14"/>
  <c r="D38" i="14"/>
  <c r="D44" i="14"/>
  <c r="D45" i="14"/>
  <c r="I26" i="15"/>
  <c r="B25" i="17"/>
  <c r="V76" i="4"/>
  <c r="Q55" i="7"/>
  <c r="Q67" i="7" s="1"/>
  <c r="Q70" i="7" s="1"/>
  <c r="V57" i="7"/>
  <c r="V58" i="7"/>
  <c r="V59" i="7"/>
  <c r="W25" i="7"/>
  <c r="U26" i="7"/>
  <c r="S27" i="7"/>
  <c r="Q59" i="7"/>
  <c r="R57" i="7"/>
  <c r="R59" i="7"/>
  <c r="T54" i="7"/>
  <c r="T25" i="7"/>
  <c r="R26" i="7"/>
  <c r="P27" i="7"/>
  <c r="R55" i="7"/>
  <c r="T56" i="7"/>
  <c r="W57" i="7"/>
  <c r="W58" i="7"/>
  <c r="W59" i="7"/>
  <c r="P25" i="7"/>
  <c r="X25" i="7"/>
  <c r="V26" i="7"/>
  <c r="T27" i="7"/>
  <c r="Y26" i="7"/>
  <c r="X27" i="7"/>
  <c r="S55" i="7"/>
  <c r="W56" i="7"/>
  <c r="X57" i="7"/>
  <c r="X58" i="7"/>
  <c r="X59" i="7"/>
  <c r="Q25" i="7"/>
  <c r="Y25" i="7"/>
  <c r="W26" i="7"/>
  <c r="U27" i="7"/>
  <c r="V55" i="7"/>
  <c r="Q57" i="7"/>
  <c r="R54" i="7"/>
  <c r="Q26" i="7"/>
  <c r="Q44" i="7" s="1"/>
  <c r="W55" i="7"/>
  <c r="T55" i="7"/>
  <c r="Y57" i="7"/>
  <c r="Y58" i="7"/>
  <c r="Y59" i="7"/>
  <c r="R25" i="7"/>
  <c r="P26" i="7"/>
  <c r="X26" i="7"/>
  <c r="V27" i="7"/>
  <c r="Q58" i="7"/>
  <c r="S25" i="7"/>
  <c r="W27" i="7"/>
  <c r="R58" i="7"/>
  <c r="X55" i="7"/>
  <c r="S57" i="7"/>
  <c r="S58" i="7"/>
  <c r="S59" i="7"/>
  <c r="W54" i="7"/>
  <c r="U25" i="7"/>
  <c r="S26" i="7"/>
  <c r="Q27" i="7"/>
  <c r="Y27" i="7"/>
  <c r="Y55" i="7"/>
  <c r="T57" i="7"/>
  <c r="T58" i="7"/>
  <c r="T59" i="7"/>
  <c r="Y54" i="7"/>
  <c r="Y68" i="7" s="1"/>
  <c r="V25" i="7"/>
  <c r="T26" i="7"/>
  <c r="R27" i="7"/>
  <c r="R28" i="7"/>
  <c r="P29" i="7"/>
  <c r="X29" i="7"/>
  <c r="U28" i="7"/>
  <c r="P30" i="7"/>
  <c r="P28" i="7"/>
  <c r="V29" i="7"/>
  <c r="S28" i="7"/>
  <c r="Q29" i="7"/>
  <c r="Y29" i="7"/>
  <c r="S29" i="7"/>
  <c r="W28" i="7"/>
  <c r="U29" i="7"/>
  <c r="X28" i="7"/>
  <c r="Y28" i="7"/>
  <c r="W29" i="7"/>
  <c r="T28" i="7"/>
  <c r="R29" i="7"/>
  <c r="T29" i="7"/>
  <c r="V28" i="7"/>
  <c r="Q28" i="7"/>
  <c r="T30" i="7"/>
  <c r="V30" i="7"/>
  <c r="H25" i="9"/>
  <c r="L38" i="14"/>
  <c r="L39" i="14"/>
  <c r="L40" i="14" s="1"/>
  <c r="I27" i="15"/>
  <c r="K26" i="15"/>
  <c r="L25" i="15"/>
  <c r="M27" i="15"/>
  <c r="K23" i="15"/>
  <c r="K27" i="15"/>
  <c r="K24" i="15"/>
  <c r="L23" i="15"/>
  <c r="L24" i="15"/>
  <c r="L26" i="15"/>
  <c r="K25" i="15"/>
  <c r="L27" i="15"/>
  <c r="B24" i="17"/>
  <c r="AD76" i="4"/>
  <c r="H38" i="14"/>
  <c r="H41" i="14" s="1"/>
  <c r="H39" i="14"/>
  <c r="O26" i="15"/>
  <c r="N27" i="15"/>
  <c r="N26" i="15"/>
  <c r="O28" i="15"/>
  <c r="O27" i="15"/>
  <c r="N25" i="15"/>
  <c r="N24" i="15"/>
  <c r="N32" i="15" s="1"/>
  <c r="N28" i="15"/>
  <c r="O24" i="15"/>
  <c r="O38" i="15" s="1"/>
  <c r="L41" i="16"/>
  <c r="I23" i="17"/>
  <c r="I26" i="17"/>
  <c r="H23" i="17"/>
  <c r="I27" i="17"/>
  <c r="I28" i="17"/>
  <c r="H26" i="17"/>
  <c r="H24" i="17"/>
  <c r="H25" i="17"/>
  <c r="I24" i="17"/>
  <c r="H27" i="17"/>
  <c r="I25" i="17"/>
  <c r="H28" i="17"/>
  <c r="P28" i="6"/>
  <c r="U28" i="6"/>
  <c r="S29" i="6"/>
  <c r="Q30" i="6"/>
  <c r="Y30" i="6"/>
  <c r="W31" i="6"/>
  <c r="U32" i="6"/>
  <c r="Q28" i="6"/>
  <c r="U30" i="6"/>
  <c r="S31" i="6"/>
  <c r="Y32" i="6"/>
  <c r="X29" i="6"/>
  <c r="X46" i="6" s="1"/>
  <c r="T31" i="6"/>
  <c r="V28" i="6"/>
  <c r="T29" i="6"/>
  <c r="R30" i="6"/>
  <c r="P31" i="6"/>
  <c r="X31" i="6"/>
  <c r="V32" i="6"/>
  <c r="P29" i="6"/>
  <c r="Y28" i="6"/>
  <c r="W28" i="6"/>
  <c r="U29" i="6"/>
  <c r="S30" i="6"/>
  <c r="Q31" i="6"/>
  <c r="Y31" i="6"/>
  <c r="W32" i="6"/>
  <c r="W29" i="6"/>
  <c r="R28" i="6"/>
  <c r="X28" i="6"/>
  <c r="V29" i="6"/>
  <c r="T30" i="6"/>
  <c r="R31" i="6"/>
  <c r="P32" i="6"/>
  <c r="X32" i="6"/>
  <c r="Q32" i="6"/>
  <c r="V30" i="6"/>
  <c r="S28" i="6"/>
  <c r="Q29" i="6"/>
  <c r="Y29" i="6"/>
  <c r="W30" i="6"/>
  <c r="U31" i="6"/>
  <c r="S32" i="6"/>
  <c r="P30" i="6"/>
  <c r="X30" i="6"/>
  <c r="R32" i="6"/>
  <c r="T28" i="6"/>
  <c r="V31" i="6"/>
  <c r="T32" i="6"/>
  <c r="R29" i="6"/>
  <c r="S33" i="6"/>
  <c r="U21" i="6"/>
  <c r="U22" i="6"/>
  <c r="T20" i="7"/>
  <c r="T19" i="7"/>
  <c r="J55" i="7"/>
  <c r="H56" i="7"/>
  <c r="G57" i="7"/>
  <c r="F58" i="7"/>
  <c r="E59" i="7"/>
  <c r="E54" i="7"/>
  <c r="D54" i="7"/>
  <c r="K25" i="7"/>
  <c r="K30" i="7"/>
  <c r="D26" i="7"/>
  <c r="D27" i="7"/>
  <c r="D28" i="7"/>
  <c r="E29" i="7"/>
  <c r="D56" i="7"/>
  <c r="J59" i="7"/>
  <c r="F55" i="7"/>
  <c r="M57" i="7"/>
  <c r="L58" i="7"/>
  <c r="K59" i="7"/>
  <c r="L27" i="7"/>
  <c r="K55" i="7"/>
  <c r="J56" i="7"/>
  <c r="H57" i="7"/>
  <c r="G58" i="7"/>
  <c r="F59" i="7"/>
  <c r="F54" i="7"/>
  <c r="J26" i="7"/>
  <c r="E25" i="7"/>
  <c r="E26" i="7"/>
  <c r="E43" i="7" s="1"/>
  <c r="E27" i="7"/>
  <c r="E28" i="7"/>
  <c r="F29" i="7"/>
  <c r="K28" i="7"/>
  <c r="I27" i="7"/>
  <c r="D25" i="7"/>
  <c r="L55" i="7"/>
  <c r="K56" i="7"/>
  <c r="J57" i="7"/>
  <c r="H58" i="7"/>
  <c r="G59" i="7"/>
  <c r="G54" i="7"/>
  <c r="K26" i="7"/>
  <c r="F25" i="7"/>
  <c r="F26" i="7"/>
  <c r="F27" i="7"/>
  <c r="F28" i="7"/>
  <c r="G29" i="7"/>
  <c r="E55" i="7"/>
  <c r="L57" i="7"/>
  <c r="J54" i="7"/>
  <c r="J28" i="7"/>
  <c r="H25" i="7"/>
  <c r="H26" i="7"/>
  <c r="H27" i="7"/>
  <c r="I29" i="7"/>
  <c r="E56" i="7"/>
  <c r="K54" i="7"/>
  <c r="I28" i="7"/>
  <c r="I25" i="7"/>
  <c r="I26" i="7"/>
  <c r="L28" i="7"/>
  <c r="D55" i="7"/>
  <c r="M55" i="7"/>
  <c r="L56" i="7"/>
  <c r="K57" i="7"/>
  <c r="J58" i="7"/>
  <c r="H59" i="7"/>
  <c r="H54" i="7"/>
  <c r="J27" i="7"/>
  <c r="G25" i="7"/>
  <c r="G26" i="7"/>
  <c r="G27" i="7"/>
  <c r="G28" i="7"/>
  <c r="H29" i="7"/>
  <c r="M56" i="7"/>
  <c r="K58" i="7"/>
  <c r="H28" i="7"/>
  <c r="D57" i="7"/>
  <c r="L29" i="7"/>
  <c r="G55" i="7"/>
  <c r="F56" i="7"/>
  <c r="E57" i="7"/>
  <c r="E67" i="7" s="1"/>
  <c r="D58" i="7"/>
  <c r="M58" i="7"/>
  <c r="L59" i="7"/>
  <c r="L54" i="7"/>
  <c r="K27" i="7"/>
  <c r="J29" i="7"/>
  <c r="L25" i="7"/>
  <c r="L26" i="7"/>
  <c r="M28" i="7"/>
  <c r="M29" i="7"/>
  <c r="H55" i="7"/>
  <c r="G56" i="7"/>
  <c r="F57" i="7"/>
  <c r="E58" i="7"/>
  <c r="D59" i="7"/>
  <c r="M59" i="7"/>
  <c r="M54" i="7"/>
  <c r="J25" i="7"/>
  <c r="K29" i="7"/>
  <c r="M25" i="7"/>
  <c r="M26" i="7"/>
  <c r="M27" i="7"/>
  <c r="D29" i="7"/>
  <c r="D30" i="7"/>
  <c r="R33" i="6"/>
  <c r="I38" i="14"/>
  <c r="I41" i="14" s="1"/>
  <c r="I39" i="14"/>
  <c r="T13" i="15"/>
  <c r="T12" i="15"/>
  <c r="B39" i="15"/>
  <c r="B40" i="15" s="1"/>
  <c r="B41" i="15" s="1"/>
  <c r="B42" i="15" s="1"/>
  <c r="B38" i="15"/>
  <c r="B33" i="15"/>
  <c r="P46" i="16"/>
  <c r="P45" i="16"/>
  <c r="P47" i="16" s="1"/>
  <c r="P48" i="16" s="1"/>
  <c r="P49" i="16" s="1"/>
  <c r="P40" i="16"/>
  <c r="P39" i="16"/>
  <c r="P42" i="16" s="1"/>
  <c r="H24" i="15"/>
  <c r="H25" i="15"/>
  <c r="I24" i="15"/>
  <c r="I38" i="15" s="1"/>
  <c r="H26" i="15"/>
  <c r="H27" i="15"/>
  <c r="H23" i="15"/>
  <c r="D46" i="16"/>
  <c r="D47" i="16" s="1"/>
  <c r="D48" i="16" s="1"/>
  <c r="D49" i="16" s="1"/>
  <c r="D45" i="16"/>
  <c r="D41" i="16"/>
  <c r="R40" i="16"/>
  <c r="E45" i="16"/>
  <c r="E40" i="16"/>
  <c r="E39" i="16"/>
  <c r="E42" i="16" s="1"/>
  <c r="Q40" i="16"/>
  <c r="Q41" i="16" s="1"/>
  <c r="H40" i="16"/>
  <c r="F40" i="16"/>
  <c r="G39" i="16"/>
  <c r="M41" i="16"/>
  <c r="I40" i="16"/>
  <c r="D33" i="6"/>
  <c r="I33" i="6"/>
  <c r="H33" i="6"/>
  <c r="K33" i="6"/>
  <c r="I30" i="6"/>
  <c r="K32" i="6"/>
  <c r="L28" i="6"/>
  <c r="I31" i="6"/>
  <c r="F28" i="6"/>
  <c r="J28" i="6"/>
  <c r="G29" i="6"/>
  <c r="K29" i="6"/>
  <c r="G30" i="6"/>
  <c r="K30" i="6"/>
  <c r="G31" i="6"/>
  <c r="L31" i="6"/>
  <c r="H32" i="6"/>
  <c r="L32" i="6"/>
  <c r="M28" i="6"/>
  <c r="I29" i="6"/>
  <c r="J31" i="6"/>
  <c r="J32" i="6"/>
  <c r="F29" i="6"/>
  <c r="F30" i="6"/>
  <c r="J30" i="6"/>
  <c r="K31" i="6"/>
  <c r="D28" i="6"/>
  <c r="G28" i="6"/>
  <c r="K28" i="6"/>
  <c r="H29" i="6"/>
  <c r="L29" i="6"/>
  <c r="H30" i="6"/>
  <c r="L30" i="6"/>
  <c r="H31" i="6"/>
  <c r="M31" i="6"/>
  <c r="I32" i="6"/>
  <c r="M32" i="6"/>
  <c r="H28" i="6"/>
  <c r="M29" i="6"/>
  <c r="M30" i="6"/>
  <c r="F32" i="6"/>
  <c r="E28" i="6"/>
  <c r="J29" i="6"/>
  <c r="F31" i="6"/>
  <c r="G32" i="6"/>
  <c r="E29" i="6"/>
  <c r="D32" i="6"/>
  <c r="E30" i="6"/>
  <c r="E32" i="6"/>
  <c r="D29" i="6"/>
  <c r="D31" i="6"/>
  <c r="E31" i="6"/>
  <c r="D30" i="6"/>
  <c r="E33" i="6"/>
  <c r="L33" i="6"/>
  <c r="G33" i="6"/>
  <c r="J45" i="14"/>
  <c r="J44" i="14"/>
  <c r="E45" i="14"/>
  <c r="E46" i="14" s="1"/>
  <c r="E47" i="14" s="1"/>
  <c r="E48" i="14" s="1"/>
  <c r="E44" i="14"/>
  <c r="M45" i="14"/>
  <c r="M44" i="14"/>
  <c r="H44" i="14"/>
  <c r="H45" i="14"/>
  <c r="I45" i="14"/>
  <c r="I44" i="14"/>
  <c r="K45" i="14"/>
  <c r="K44" i="14"/>
  <c r="L44" i="14"/>
  <c r="L45" i="14"/>
  <c r="G40" i="16"/>
  <c r="G41" i="16" s="1"/>
  <c r="F39" i="16"/>
  <c r="H42" i="16"/>
  <c r="I46" i="16"/>
  <c r="I45" i="16"/>
  <c r="D42" i="16"/>
  <c r="G45" i="16"/>
  <c r="G46" i="16"/>
  <c r="I39" i="16"/>
  <c r="I42" i="16" s="1"/>
  <c r="F46" i="16"/>
  <c r="F45" i="16"/>
  <c r="E46" i="16"/>
  <c r="H45" i="16"/>
  <c r="H46" i="16"/>
  <c r="T45" i="16"/>
  <c r="T46" i="16"/>
  <c r="S46" i="16"/>
  <c r="S45" i="16"/>
  <c r="T40" i="16"/>
  <c r="T41" i="16" s="1"/>
  <c r="U39" i="16"/>
  <c r="Y42" i="16" s="1"/>
  <c r="S39" i="16"/>
  <c r="S40" i="16"/>
  <c r="R46" i="16"/>
  <c r="R45" i="16"/>
  <c r="R39" i="16"/>
  <c r="Q46" i="16"/>
  <c r="Q45" i="16"/>
  <c r="U46" i="16"/>
  <c r="U45" i="16"/>
  <c r="K24" i="9"/>
  <c r="F27" i="9"/>
  <c r="K25" i="9"/>
  <c r="F26" i="9"/>
  <c r="K23" i="9"/>
  <c r="H24" i="9"/>
  <c r="D27" i="9"/>
  <c r="T13" i="9"/>
  <c r="O25" i="9"/>
  <c r="N24" i="9"/>
  <c r="O27" i="9"/>
  <c r="O24" i="9"/>
  <c r="N26" i="9"/>
  <c r="O26" i="9"/>
  <c r="N27" i="9"/>
  <c r="N23" i="9"/>
  <c r="N25" i="9"/>
  <c r="O23" i="9"/>
  <c r="B27" i="9"/>
  <c r="B23" i="9"/>
  <c r="B24" i="9"/>
  <c r="B25" i="9"/>
  <c r="B26" i="9"/>
  <c r="B28" i="9"/>
  <c r="E28" i="9"/>
  <c r="E24" i="9"/>
  <c r="E25" i="9"/>
  <c r="E26" i="9"/>
  <c r="E27" i="9"/>
  <c r="C28" i="9"/>
  <c r="F23" i="9"/>
  <c r="C26" i="9"/>
  <c r="F25" i="9"/>
  <c r="N28" i="9"/>
  <c r="I25" i="9"/>
  <c r="I26" i="9"/>
  <c r="I27" i="9"/>
  <c r="I23" i="9"/>
  <c r="I24" i="9"/>
  <c r="H28" i="9"/>
  <c r="C23" i="9"/>
  <c r="F28" i="9"/>
  <c r="O28" i="9"/>
  <c r="C25" i="9"/>
  <c r="C27" i="9"/>
  <c r="H23" i="9"/>
  <c r="C24" i="9"/>
  <c r="K28" i="9"/>
  <c r="K27" i="9"/>
  <c r="L27" i="9"/>
  <c r="L23" i="9"/>
  <c r="L25" i="9"/>
  <c r="K26" i="9"/>
  <c r="L26" i="9"/>
  <c r="L24" i="9"/>
  <c r="E23" i="9"/>
  <c r="H27" i="9"/>
  <c r="D26" i="9"/>
  <c r="X41" i="16"/>
  <c r="K41" i="16"/>
  <c r="J41" i="16"/>
  <c r="V41" i="16"/>
  <c r="Y41" i="16"/>
  <c r="W41" i="16"/>
  <c r="H41" i="16"/>
  <c r="F39" i="7"/>
  <c r="I38" i="7"/>
  <c r="I41" i="7" s="1"/>
  <c r="J44" i="7" l="1"/>
  <c r="J38" i="7"/>
  <c r="J39" i="7"/>
  <c r="J40" i="7" s="1"/>
  <c r="H68" i="7"/>
  <c r="H69" i="7" s="1"/>
  <c r="H67" i="7"/>
  <c r="I43" i="7"/>
  <c r="H39" i="7"/>
  <c r="H40" i="7" s="1"/>
  <c r="H38" i="7"/>
  <c r="L68" i="7"/>
  <c r="E44" i="7"/>
  <c r="E45" i="7" s="1"/>
  <c r="E46" i="7" s="1"/>
  <c r="E47" i="7" s="1"/>
  <c r="E38" i="7"/>
  <c r="S47" i="6"/>
  <c r="W67" i="7"/>
  <c r="W70" i="7" s="1"/>
  <c r="Y43" i="7"/>
  <c r="Y44" i="7"/>
  <c r="Y39" i="7"/>
  <c r="Y38" i="7"/>
  <c r="D41" i="14"/>
  <c r="G41" i="14"/>
  <c r="F41" i="14"/>
  <c r="F38" i="17"/>
  <c r="F39" i="15"/>
  <c r="I39" i="15"/>
  <c r="N37" i="17"/>
  <c r="N33" i="17"/>
  <c r="N32" i="17"/>
  <c r="M41" i="14"/>
  <c r="E41" i="14"/>
  <c r="C38" i="17"/>
  <c r="C37" i="17"/>
  <c r="C32" i="17"/>
  <c r="C35" i="17" s="1"/>
  <c r="C33" i="17"/>
  <c r="H38" i="15"/>
  <c r="H33" i="15"/>
  <c r="H34" i="15" s="1"/>
  <c r="H32" i="15"/>
  <c r="V42" i="16"/>
  <c r="J46" i="14"/>
  <c r="J47" i="14" s="1"/>
  <c r="J48" i="14" s="1"/>
  <c r="F41" i="6"/>
  <c r="M68" i="7"/>
  <c r="M69" i="7" s="1"/>
  <c r="M67" i="7"/>
  <c r="M70" i="7" s="1"/>
  <c r="I44" i="7"/>
  <c r="I39" i="7"/>
  <c r="F44" i="7"/>
  <c r="F43" i="7"/>
  <c r="F38" i="7"/>
  <c r="D38" i="7"/>
  <c r="F41" i="7" s="1"/>
  <c r="D43" i="7"/>
  <c r="D39" i="7"/>
  <c r="D44" i="7"/>
  <c r="J43" i="7"/>
  <c r="U47" i="6"/>
  <c r="U46" i="6"/>
  <c r="U48" i="6" s="1"/>
  <c r="U49" i="6" s="1"/>
  <c r="U51" i="6" s="1"/>
  <c r="U42" i="6"/>
  <c r="U41" i="6"/>
  <c r="U44" i="6" s="1"/>
  <c r="H40" i="14"/>
  <c r="Q38" i="7"/>
  <c r="Q39" i="7"/>
  <c r="Q40" i="7" s="1"/>
  <c r="D40" i="14"/>
  <c r="F37" i="17"/>
  <c r="F33" i="17"/>
  <c r="F34" i="17" s="1"/>
  <c r="F32" i="17"/>
  <c r="E39" i="15"/>
  <c r="M40" i="14"/>
  <c r="L37" i="17"/>
  <c r="K32" i="9"/>
  <c r="J68" i="7"/>
  <c r="J67" i="7"/>
  <c r="J70" i="7" s="1"/>
  <c r="F68" i="7"/>
  <c r="F67" i="7"/>
  <c r="F70" i="7" s="1"/>
  <c r="P42" i="6"/>
  <c r="P43" i="6" s="1"/>
  <c r="P46" i="6"/>
  <c r="P41" i="6"/>
  <c r="P47" i="6"/>
  <c r="L38" i="15"/>
  <c r="L39" i="15"/>
  <c r="L40" i="15" s="1"/>
  <c r="L41" i="15" s="1"/>
  <c r="L42" i="15" s="1"/>
  <c r="L33" i="15"/>
  <c r="L32" i="15"/>
  <c r="L35" i="15" s="1"/>
  <c r="N33" i="15"/>
  <c r="N34" i="15" s="1"/>
  <c r="K41" i="14"/>
  <c r="O33" i="15"/>
  <c r="L41" i="6"/>
  <c r="L44" i="6" s="1"/>
  <c r="I32" i="15"/>
  <c r="I33" i="15"/>
  <c r="I34" i="15" s="1"/>
  <c r="B43" i="15"/>
  <c r="L43" i="7"/>
  <c r="L44" i="7"/>
  <c r="L45" i="7" s="1"/>
  <c r="L46" i="7" s="1"/>
  <c r="L47" i="7" s="1"/>
  <c r="L39" i="7"/>
  <c r="L40" i="7" s="1"/>
  <c r="L38" i="7"/>
  <c r="G44" i="7"/>
  <c r="K68" i="7"/>
  <c r="K67" i="7"/>
  <c r="K70" i="7" s="1"/>
  <c r="G67" i="7"/>
  <c r="G70" i="7" s="1"/>
  <c r="G68" i="7"/>
  <c r="V46" i="6"/>
  <c r="Q46" i="6"/>
  <c r="Q47" i="6"/>
  <c r="Q42" i="6"/>
  <c r="Q43" i="6" s="1"/>
  <c r="Q41" i="6"/>
  <c r="Q44" i="6" s="1"/>
  <c r="L41" i="14"/>
  <c r="Y67" i="7"/>
  <c r="Y70" i="7" s="1"/>
  <c r="R68" i="7"/>
  <c r="R67" i="7"/>
  <c r="R70" i="7" s="1"/>
  <c r="X43" i="7"/>
  <c r="X44" i="7"/>
  <c r="X39" i="7"/>
  <c r="X40" i="7" s="1"/>
  <c r="X38" i="7"/>
  <c r="R43" i="7"/>
  <c r="W44" i="7"/>
  <c r="W45" i="7" s="1"/>
  <c r="W46" i="7" s="1"/>
  <c r="W47" i="7" s="1"/>
  <c r="W43" i="7"/>
  <c r="W39" i="7"/>
  <c r="W38" i="7"/>
  <c r="N38" i="15"/>
  <c r="E37" i="17"/>
  <c r="E38" i="17"/>
  <c r="E33" i="17"/>
  <c r="E34" i="17" s="1"/>
  <c r="E32" i="17"/>
  <c r="O37" i="17"/>
  <c r="O38" i="17"/>
  <c r="O39" i="17" s="1"/>
  <c r="O40" i="17" s="1"/>
  <c r="O41" i="17" s="1"/>
  <c r="O32" i="17"/>
  <c r="O35" i="17" s="1"/>
  <c r="O33" i="17"/>
  <c r="L38" i="17"/>
  <c r="L32" i="17"/>
  <c r="L33" i="17"/>
  <c r="L34" i="17" s="1"/>
  <c r="O32" i="15"/>
  <c r="H41" i="6"/>
  <c r="M43" i="7"/>
  <c r="L67" i="7"/>
  <c r="L70" i="7" s="1"/>
  <c r="K43" i="7"/>
  <c r="K44" i="7"/>
  <c r="K45" i="7" s="1"/>
  <c r="K46" i="7" s="1"/>
  <c r="K47" i="7" s="1"/>
  <c r="K39" i="7"/>
  <c r="K38" i="7"/>
  <c r="T47" i="6"/>
  <c r="T46" i="6"/>
  <c r="T41" i="6"/>
  <c r="T44" i="6" s="1"/>
  <c r="T42" i="6"/>
  <c r="T43" i="6" s="1"/>
  <c r="H37" i="17"/>
  <c r="H38" i="17"/>
  <c r="H39" i="17" s="1"/>
  <c r="H40" i="17" s="1"/>
  <c r="H41" i="17" s="1"/>
  <c r="H32" i="17"/>
  <c r="H33" i="17"/>
  <c r="H34" i="17" s="1"/>
  <c r="X67" i="7"/>
  <c r="X70" i="7" s="1"/>
  <c r="X68" i="7"/>
  <c r="R44" i="7"/>
  <c r="R38" i="7"/>
  <c r="R39" i="7"/>
  <c r="Q68" i="7"/>
  <c r="Q69" i="7" s="1"/>
  <c r="P44" i="7"/>
  <c r="P43" i="7"/>
  <c r="P38" i="7"/>
  <c r="P41" i="7" s="1"/>
  <c r="P39" i="7"/>
  <c r="T43" i="7"/>
  <c r="T44" i="7"/>
  <c r="T39" i="7"/>
  <c r="T38" i="7"/>
  <c r="T41" i="7" s="1"/>
  <c r="N39" i="15"/>
  <c r="N40" i="15" s="1"/>
  <c r="N41" i="15" s="1"/>
  <c r="N42" i="15" s="1"/>
  <c r="N38" i="17"/>
  <c r="N39" i="17" s="1"/>
  <c r="N40" i="17" s="1"/>
  <c r="N41" i="17" s="1"/>
  <c r="K38" i="17"/>
  <c r="K37" i="17"/>
  <c r="K33" i="17"/>
  <c r="K32" i="17"/>
  <c r="O39" i="15"/>
  <c r="O40" i="15" s="1"/>
  <c r="O41" i="15" s="1"/>
  <c r="O42" i="15" s="1"/>
  <c r="J41" i="6"/>
  <c r="J44" i="6" s="1"/>
  <c r="U42" i="16"/>
  <c r="F40" i="7"/>
  <c r="E39" i="7"/>
  <c r="E40" i="7" s="1"/>
  <c r="K41" i="6"/>
  <c r="H39" i="15"/>
  <c r="D67" i="7"/>
  <c r="D70" i="7" s="1"/>
  <c r="D68" i="7"/>
  <c r="S46" i="6"/>
  <c r="S41" i="6"/>
  <c r="S44" i="6" s="1"/>
  <c r="S42" i="6"/>
  <c r="S43" i="6" s="1"/>
  <c r="X47" i="6"/>
  <c r="X48" i="6" s="1"/>
  <c r="X49" i="6" s="1"/>
  <c r="X50" i="6" s="1"/>
  <c r="X42" i="6"/>
  <c r="X41" i="6"/>
  <c r="W46" i="6"/>
  <c r="W47" i="6"/>
  <c r="W42" i="6"/>
  <c r="W43" i="6" s="1"/>
  <c r="W41" i="6"/>
  <c r="V42" i="6"/>
  <c r="V43" i="6" s="1"/>
  <c r="V41" i="6"/>
  <c r="K38" i="15"/>
  <c r="K39" i="15"/>
  <c r="K33" i="15"/>
  <c r="K34" i="15" s="1"/>
  <c r="K32" i="15"/>
  <c r="Q43" i="7"/>
  <c r="V67" i="7"/>
  <c r="V70" i="7" s="1"/>
  <c r="V68" i="7"/>
  <c r="V69" i="7" s="1"/>
  <c r="T68" i="7"/>
  <c r="T69" i="7" s="1"/>
  <c r="T67" i="7"/>
  <c r="T70" i="7" s="1"/>
  <c r="C38" i="15"/>
  <c r="C39" i="15"/>
  <c r="C40" i="15" s="1"/>
  <c r="C41" i="15" s="1"/>
  <c r="C42" i="15" s="1"/>
  <c r="C33" i="15"/>
  <c r="C32" i="15"/>
  <c r="C35" i="15" s="1"/>
  <c r="B32" i="15"/>
  <c r="G41" i="6"/>
  <c r="M44" i="7"/>
  <c r="M45" i="7" s="1"/>
  <c r="M46" i="7" s="1"/>
  <c r="M47" i="7" s="1"/>
  <c r="M38" i="7"/>
  <c r="M39" i="7"/>
  <c r="M40" i="7" s="1"/>
  <c r="G43" i="7"/>
  <c r="G38" i="7"/>
  <c r="G39" i="7"/>
  <c r="G40" i="7" s="1"/>
  <c r="E68" i="7"/>
  <c r="E69" i="7" s="1"/>
  <c r="V47" i="6"/>
  <c r="V48" i="6" s="1"/>
  <c r="V49" i="6" s="1"/>
  <c r="V50" i="6" s="1"/>
  <c r="R46" i="6"/>
  <c r="R47" i="6"/>
  <c r="R41" i="6"/>
  <c r="R44" i="6" s="1"/>
  <c r="R42" i="6"/>
  <c r="R43" i="6" s="1"/>
  <c r="Y46" i="6"/>
  <c r="Y47" i="6"/>
  <c r="Y48" i="6" s="1"/>
  <c r="Y49" i="6" s="1"/>
  <c r="Y50" i="6" s="1"/>
  <c r="Y42" i="6"/>
  <c r="Y41" i="6"/>
  <c r="Y44" i="6" s="1"/>
  <c r="I37" i="17"/>
  <c r="I38" i="17"/>
  <c r="I32" i="17"/>
  <c r="I35" i="17" s="1"/>
  <c r="I33" i="17"/>
  <c r="I34" i="17" s="1"/>
  <c r="V43" i="7"/>
  <c r="V44" i="7"/>
  <c r="V45" i="7" s="1"/>
  <c r="V46" i="7" s="1"/>
  <c r="V47" i="7" s="1"/>
  <c r="V39" i="7"/>
  <c r="V38" i="7"/>
  <c r="V41" i="7" s="1"/>
  <c r="S68" i="7"/>
  <c r="S69" i="7" s="1"/>
  <c r="S67" i="7"/>
  <c r="S70" i="7" s="1"/>
  <c r="W68" i="7"/>
  <c r="W69" i="7" s="1"/>
  <c r="B32" i="17"/>
  <c r="B35" i="17" s="1"/>
  <c r="B38" i="17"/>
  <c r="B37" i="17"/>
  <c r="B33" i="17"/>
  <c r="J41" i="14"/>
  <c r="D41" i="6"/>
  <c r="D44" i="6" s="1"/>
  <c r="D42" i="6"/>
  <c r="M41" i="6"/>
  <c r="I40" i="14"/>
  <c r="H43" i="7"/>
  <c r="H44" i="7"/>
  <c r="E48" i="7"/>
  <c r="X51" i="6"/>
  <c r="Y69" i="7"/>
  <c r="U44" i="7"/>
  <c r="U43" i="7"/>
  <c r="U38" i="7"/>
  <c r="U41" i="7" s="1"/>
  <c r="U39" i="7"/>
  <c r="S44" i="7"/>
  <c r="S45" i="7" s="1"/>
  <c r="S46" i="7" s="1"/>
  <c r="S47" i="7" s="1"/>
  <c r="S43" i="7"/>
  <c r="S39" i="7"/>
  <c r="S40" i="7" s="1"/>
  <c r="S38" i="7"/>
  <c r="S41" i="7" s="1"/>
  <c r="E38" i="15"/>
  <c r="E32" i="15"/>
  <c r="E35" i="15" s="1"/>
  <c r="E33" i="15"/>
  <c r="E34" i="15" s="1"/>
  <c r="F38" i="15"/>
  <c r="F33" i="15"/>
  <c r="F34" i="15" s="1"/>
  <c r="F32" i="15"/>
  <c r="R42" i="16"/>
  <c r="G47" i="16"/>
  <c r="G48" i="16" s="1"/>
  <c r="G49" i="16" s="1"/>
  <c r="R41" i="16"/>
  <c r="E41" i="16"/>
  <c r="S42" i="16"/>
  <c r="F42" i="16"/>
  <c r="I41" i="6"/>
  <c r="I44" i="6" s="1"/>
  <c r="D47" i="6"/>
  <c r="D46" i="6"/>
  <c r="I42" i="6"/>
  <c r="E41" i="6"/>
  <c r="E46" i="6"/>
  <c r="K47" i="6"/>
  <c r="K46" i="6"/>
  <c r="K42" i="6"/>
  <c r="K43" i="6" s="1"/>
  <c r="F47" i="6"/>
  <c r="F42" i="6"/>
  <c r="G47" i="6"/>
  <c r="G42" i="6"/>
  <c r="L46" i="6"/>
  <c r="F46" i="6"/>
  <c r="M47" i="6"/>
  <c r="M46" i="6"/>
  <c r="M44" i="6"/>
  <c r="M42" i="6"/>
  <c r="M43" i="6" s="1"/>
  <c r="L42" i="6"/>
  <c r="G46" i="6"/>
  <c r="E47" i="6"/>
  <c r="E42" i="6"/>
  <c r="H47" i="6"/>
  <c r="H46" i="6"/>
  <c r="H42" i="6"/>
  <c r="L47" i="6"/>
  <c r="J46" i="6"/>
  <c r="J47" i="6"/>
  <c r="J42" i="6"/>
  <c r="L46" i="14"/>
  <c r="L47" i="14" s="1"/>
  <c r="L49" i="14" s="1"/>
  <c r="M46" i="14"/>
  <c r="M47" i="14" s="1"/>
  <c r="M48" i="14" s="1"/>
  <c r="E49" i="14"/>
  <c r="K46" i="14"/>
  <c r="K47" i="14" s="1"/>
  <c r="K49" i="14" s="1"/>
  <c r="I46" i="14"/>
  <c r="I47" i="14" s="1"/>
  <c r="I48" i="14" s="1"/>
  <c r="J49" i="14"/>
  <c r="D46" i="14"/>
  <c r="D47" i="14" s="1"/>
  <c r="D49" i="14" s="1"/>
  <c r="H46" i="14"/>
  <c r="H47" i="14" s="1"/>
  <c r="H49" i="14" s="1"/>
  <c r="K42" i="16"/>
  <c r="F47" i="16"/>
  <c r="F48" i="16" s="1"/>
  <c r="F49" i="16" s="1"/>
  <c r="F41" i="16"/>
  <c r="J42" i="16"/>
  <c r="L42" i="16"/>
  <c r="I41" i="16"/>
  <c r="I47" i="16"/>
  <c r="I48" i="16" s="1"/>
  <c r="I50" i="16" s="1"/>
  <c r="H47" i="16"/>
  <c r="H48" i="16" s="1"/>
  <c r="H50" i="16" s="1"/>
  <c r="D50" i="16"/>
  <c r="M42" i="16"/>
  <c r="E47" i="16"/>
  <c r="E48" i="16" s="1"/>
  <c r="E49" i="16" s="1"/>
  <c r="G42" i="16"/>
  <c r="U41" i="16"/>
  <c r="R50" i="16"/>
  <c r="S47" i="16"/>
  <c r="S48" i="16" s="1"/>
  <c r="S49" i="16" s="1"/>
  <c r="R47" i="16"/>
  <c r="R48" i="16" s="1"/>
  <c r="R49" i="16" s="1"/>
  <c r="T47" i="16"/>
  <c r="T48" i="16" s="1"/>
  <c r="T50" i="16" s="1"/>
  <c r="W42" i="16"/>
  <c r="P50" i="16"/>
  <c r="Q42" i="16"/>
  <c r="T42" i="16"/>
  <c r="U47" i="16"/>
  <c r="U48" i="16" s="1"/>
  <c r="U50" i="16" s="1"/>
  <c r="Q47" i="16"/>
  <c r="Q48" i="16" s="1"/>
  <c r="Q49" i="16" s="1"/>
  <c r="X42" i="16"/>
  <c r="S41" i="16"/>
  <c r="P41" i="16"/>
  <c r="K39" i="9"/>
  <c r="C39" i="9"/>
  <c r="C38" i="9"/>
  <c r="C32" i="9"/>
  <c r="C35" i="9" s="1"/>
  <c r="C33" i="9"/>
  <c r="C34" i="9" s="1"/>
  <c r="B39" i="9"/>
  <c r="B38" i="9"/>
  <c r="B32" i="9"/>
  <c r="B35" i="9" s="1"/>
  <c r="B33" i="9"/>
  <c r="E38" i="9"/>
  <c r="E39" i="9"/>
  <c r="E40" i="9" s="1"/>
  <c r="E41" i="9" s="1"/>
  <c r="E42" i="9" s="1"/>
  <c r="E32" i="9"/>
  <c r="E33" i="9"/>
  <c r="E34" i="9" s="1"/>
  <c r="K38" i="9"/>
  <c r="O39" i="9"/>
  <c r="O38" i="9"/>
  <c r="O33" i="9"/>
  <c r="O32" i="9"/>
  <c r="F39" i="9"/>
  <c r="F40" i="9" s="1"/>
  <c r="F41" i="9" s="1"/>
  <c r="F42" i="9" s="1"/>
  <c r="F38" i="9"/>
  <c r="F33" i="9"/>
  <c r="F32" i="9"/>
  <c r="F35" i="9" s="1"/>
  <c r="N39" i="9"/>
  <c r="N40" i="9" s="1"/>
  <c r="N41" i="9" s="1"/>
  <c r="N42" i="9" s="1"/>
  <c r="N38" i="9"/>
  <c r="N33" i="9"/>
  <c r="N32" i="9"/>
  <c r="I38" i="9"/>
  <c r="I39" i="9"/>
  <c r="I33" i="9"/>
  <c r="I32" i="9"/>
  <c r="I35" i="9" s="1"/>
  <c r="L39" i="9"/>
  <c r="L38" i="9"/>
  <c r="L32" i="9"/>
  <c r="L33" i="9"/>
  <c r="L34" i="9" s="1"/>
  <c r="H38" i="9"/>
  <c r="H39" i="9"/>
  <c r="H33" i="9"/>
  <c r="H32" i="9"/>
  <c r="K33" i="9"/>
  <c r="K34" i="9" s="1"/>
  <c r="I40" i="7"/>
  <c r="H41" i="7"/>
  <c r="L41" i="7"/>
  <c r="M41" i="7"/>
  <c r="K41" i="7"/>
  <c r="J41" i="7"/>
  <c r="C42" i="17" l="1"/>
  <c r="H49" i="16"/>
  <c r="I49" i="14"/>
  <c r="F35" i="15"/>
  <c r="S48" i="7"/>
  <c r="B34" i="17"/>
  <c r="V40" i="7"/>
  <c r="Y43" i="6"/>
  <c r="B34" i="15"/>
  <c r="B35" i="15"/>
  <c r="W44" i="6"/>
  <c r="P45" i="7"/>
  <c r="P46" i="7" s="1"/>
  <c r="P47" i="7"/>
  <c r="H35" i="17"/>
  <c r="K40" i="7"/>
  <c r="L35" i="17"/>
  <c r="E39" i="17"/>
  <c r="E40" i="17" s="1"/>
  <c r="E41" i="17" s="1"/>
  <c r="X41" i="7"/>
  <c r="K69" i="7"/>
  <c r="I35" i="15"/>
  <c r="L34" i="15"/>
  <c r="F69" i="7"/>
  <c r="F35" i="17"/>
  <c r="U43" i="6"/>
  <c r="C39" i="17"/>
  <c r="C40" i="17" s="1"/>
  <c r="C41" i="17" s="1"/>
  <c r="H70" i="7"/>
  <c r="L39" i="17"/>
  <c r="L40" i="17" s="1"/>
  <c r="L42" i="17" s="1"/>
  <c r="L41" i="17"/>
  <c r="E42" i="17"/>
  <c r="G45" i="7"/>
  <c r="G46" i="7" s="1"/>
  <c r="G47" i="7"/>
  <c r="F45" i="7"/>
  <c r="F46" i="7" s="1"/>
  <c r="F48" i="7" s="1"/>
  <c r="S48" i="6"/>
  <c r="S49" i="6" s="1"/>
  <c r="S50" i="6" s="1"/>
  <c r="D41" i="7"/>
  <c r="H40" i="9"/>
  <c r="H41" i="9" s="1"/>
  <c r="H42" i="9" s="1"/>
  <c r="I49" i="16"/>
  <c r="H48" i="14"/>
  <c r="K48" i="14"/>
  <c r="F40" i="15"/>
  <c r="F41" i="15" s="1"/>
  <c r="F42" i="15" s="1"/>
  <c r="U40" i="7"/>
  <c r="H45" i="7"/>
  <c r="H46" i="7" s="1"/>
  <c r="H47" i="7" s="1"/>
  <c r="H48" i="7"/>
  <c r="B39" i="17"/>
  <c r="B40" i="17" s="1"/>
  <c r="B41" i="17" s="1"/>
  <c r="V48" i="7"/>
  <c r="Y51" i="6"/>
  <c r="C34" i="15"/>
  <c r="K35" i="15"/>
  <c r="W48" i="6"/>
  <c r="W49" i="6" s="1"/>
  <c r="W50" i="6" s="1"/>
  <c r="J19" i="7"/>
  <c r="D69" i="7"/>
  <c r="T40" i="7"/>
  <c r="R40" i="7"/>
  <c r="H42" i="17"/>
  <c r="K48" i="7"/>
  <c r="O34" i="17"/>
  <c r="N43" i="15"/>
  <c r="X45" i="7"/>
  <c r="X46" i="7" s="1"/>
  <c r="X47" i="7" s="1"/>
  <c r="Q48" i="6"/>
  <c r="Q49" i="6" s="1"/>
  <c r="Q50" i="6" s="1"/>
  <c r="O34" i="15"/>
  <c r="L43" i="15"/>
  <c r="J69" i="7"/>
  <c r="F39" i="17"/>
  <c r="F40" i="17" s="1"/>
  <c r="F41" i="17" s="1"/>
  <c r="U50" i="6"/>
  <c r="F47" i="7"/>
  <c r="H35" i="15"/>
  <c r="G48" i="7"/>
  <c r="K35" i="17"/>
  <c r="T45" i="7"/>
  <c r="T46" i="7" s="1"/>
  <c r="T48" i="7" s="1"/>
  <c r="T47" i="7"/>
  <c r="R41" i="7"/>
  <c r="W41" i="7"/>
  <c r="X48" i="7"/>
  <c r="P48" i="6"/>
  <c r="P49" i="6" s="1"/>
  <c r="P51" i="6" s="1"/>
  <c r="P50" i="6"/>
  <c r="E70" i="7"/>
  <c r="N35" i="17"/>
  <c r="G41" i="7"/>
  <c r="O35" i="9"/>
  <c r="G43" i="6"/>
  <c r="C43" i="15"/>
  <c r="K40" i="15"/>
  <c r="K41" i="15" s="1"/>
  <c r="K43" i="15" s="1"/>
  <c r="K42" i="15"/>
  <c r="X44" i="6"/>
  <c r="K34" i="17"/>
  <c r="R45" i="7"/>
  <c r="R46" i="7" s="1"/>
  <c r="R47" i="7" s="1"/>
  <c r="M48" i="7"/>
  <c r="W40" i="7"/>
  <c r="V51" i="6"/>
  <c r="P44" i="6"/>
  <c r="D45" i="7"/>
  <c r="D46" i="7" s="1"/>
  <c r="D47" i="7" s="1"/>
  <c r="I45" i="7"/>
  <c r="I46" i="7" s="1"/>
  <c r="I48" i="7" s="1"/>
  <c r="I47" i="7"/>
  <c r="H40" i="15"/>
  <c r="H41" i="15" s="1"/>
  <c r="H42" i="15" s="1"/>
  <c r="H43" i="15"/>
  <c r="N34" i="17"/>
  <c r="Y41" i="7"/>
  <c r="L69" i="7"/>
  <c r="J45" i="7"/>
  <c r="J46" i="7" s="1"/>
  <c r="J48" i="7" s="1"/>
  <c r="P48" i="7"/>
  <c r="E41" i="7"/>
  <c r="L35" i="9"/>
  <c r="E40" i="15"/>
  <c r="E41" i="15" s="1"/>
  <c r="E43" i="15" s="1"/>
  <c r="U45" i="7"/>
  <c r="U46" i="7" s="1"/>
  <c r="U48" i="7" s="1"/>
  <c r="D43" i="6"/>
  <c r="I39" i="17"/>
  <c r="I40" i="17" s="1"/>
  <c r="I41" i="17" s="1"/>
  <c r="R48" i="6"/>
  <c r="R49" i="6" s="1"/>
  <c r="R50" i="6" s="1"/>
  <c r="X43" i="6"/>
  <c r="P40" i="7"/>
  <c r="X69" i="7"/>
  <c r="O42" i="17"/>
  <c r="W48" i="7"/>
  <c r="R69" i="7"/>
  <c r="G69" i="7"/>
  <c r="L48" i="7"/>
  <c r="Q41" i="7"/>
  <c r="D40" i="7"/>
  <c r="C34" i="17"/>
  <c r="N42" i="17"/>
  <c r="Y40" i="7"/>
  <c r="O43" i="15"/>
  <c r="L48" i="14"/>
  <c r="I42" i="17"/>
  <c r="R51" i="6"/>
  <c r="V44" i="6"/>
  <c r="K39" i="17"/>
  <c r="K40" i="17" s="1"/>
  <c r="K42" i="17" s="1"/>
  <c r="T48" i="6"/>
  <c r="T49" i="6" s="1"/>
  <c r="T51" i="6" s="1"/>
  <c r="T50" i="6"/>
  <c r="O35" i="15"/>
  <c r="E35" i="17"/>
  <c r="Q45" i="7"/>
  <c r="Q46" i="7" s="1"/>
  <c r="Q47" i="7" s="1"/>
  <c r="D48" i="7"/>
  <c r="I40" i="15"/>
  <c r="I41" i="15" s="1"/>
  <c r="I43" i="15" s="1"/>
  <c r="Y45" i="7"/>
  <c r="Y46" i="7" s="1"/>
  <c r="Y47" i="7" s="1"/>
  <c r="N35" i="15"/>
  <c r="G50" i="16"/>
  <c r="S50" i="16"/>
  <c r="F50" i="16"/>
  <c r="E50" i="16"/>
  <c r="U49" i="16"/>
  <c r="D48" i="6"/>
  <c r="D49" i="6" s="1"/>
  <c r="D50" i="6" s="1"/>
  <c r="E48" i="6"/>
  <c r="E49" i="6" s="1"/>
  <c r="E50" i="6" s="1"/>
  <c r="L43" i="6"/>
  <c r="H48" i="6"/>
  <c r="H49" i="6" s="1"/>
  <c r="H50" i="6" s="1"/>
  <c r="J43" i="6"/>
  <c r="H43" i="6"/>
  <c r="E43" i="6"/>
  <c r="F43" i="6"/>
  <c r="K44" i="6"/>
  <c r="L48" i="6"/>
  <c r="L49" i="6" s="1"/>
  <c r="L51" i="6" s="1"/>
  <c r="J48" i="6"/>
  <c r="J49" i="6" s="1"/>
  <c r="J51" i="6" s="1"/>
  <c r="J50" i="6"/>
  <c r="H44" i="6"/>
  <c r="E44" i="6"/>
  <c r="M48" i="6"/>
  <c r="M49" i="6" s="1"/>
  <c r="M50" i="6" s="1"/>
  <c r="I43" i="6"/>
  <c r="G44" i="6"/>
  <c r="F44" i="6"/>
  <c r="G48" i="6"/>
  <c r="G49" i="6" s="1"/>
  <c r="G50" i="6" s="1"/>
  <c r="E51" i="6"/>
  <c r="F48" i="6"/>
  <c r="F49" i="6" s="1"/>
  <c r="F51" i="6" s="1"/>
  <c r="K48" i="6"/>
  <c r="K49" i="6" s="1"/>
  <c r="K51" i="6" s="1"/>
  <c r="D48" i="14"/>
  <c r="M49" i="14"/>
  <c r="T49" i="16"/>
  <c r="Q50" i="16"/>
  <c r="O40" i="9"/>
  <c r="O41" i="9" s="1"/>
  <c r="O42" i="9" s="1"/>
  <c r="H35" i="9"/>
  <c r="E35" i="9"/>
  <c r="N35" i="9"/>
  <c r="B34" i="9"/>
  <c r="B40" i="9"/>
  <c r="B41" i="9" s="1"/>
  <c r="B43" i="9" s="1"/>
  <c r="H34" i="9"/>
  <c r="I34" i="9"/>
  <c r="F34" i="9"/>
  <c r="I40" i="9"/>
  <c r="I41" i="9" s="1"/>
  <c r="I43" i="9" s="1"/>
  <c r="F43" i="9"/>
  <c r="L40" i="9"/>
  <c r="L41" i="9" s="1"/>
  <c r="L43" i="9" s="1"/>
  <c r="E43" i="9"/>
  <c r="C40" i="9"/>
  <c r="C41" i="9" s="1"/>
  <c r="C43" i="9" s="1"/>
  <c r="N34" i="9"/>
  <c r="O34" i="9"/>
  <c r="K40" i="9"/>
  <c r="K41" i="9" s="1"/>
  <c r="K42" i="9" s="1"/>
  <c r="N43" i="9"/>
  <c r="O43" i="9"/>
  <c r="K35" i="9"/>
  <c r="S51" i="6" l="1"/>
  <c r="J47" i="7"/>
  <c r="F42" i="17"/>
  <c r="F43" i="15"/>
  <c r="Q48" i="7"/>
  <c r="E42" i="15"/>
  <c r="B42" i="17"/>
  <c r="H43" i="9"/>
  <c r="C42" i="9"/>
  <c r="U47" i="7"/>
  <c r="W51" i="6"/>
  <c r="Y48" i="7"/>
  <c r="I42" i="15"/>
  <c r="K41" i="17"/>
  <c r="Q51" i="6"/>
  <c r="R48" i="7"/>
  <c r="D51" i="6"/>
  <c r="M51" i="6"/>
  <c r="F50" i="6"/>
  <c r="H51" i="6"/>
  <c r="K50" i="6"/>
  <c r="G51" i="6"/>
  <c r="L50" i="6"/>
  <c r="L42" i="9"/>
  <c r="B42" i="9"/>
  <c r="K43" i="9"/>
  <c r="I42" i="9"/>
</calcChain>
</file>

<file path=xl/sharedStrings.xml><?xml version="1.0" encoding="utf-8"?>
<sst xmlns="http://schemas.openxmlformats.org/spreadsheetml/2006/main" count="2249" uniqueCount="202">
  <si>
    <t>3D plating in Matrigel</t>
  </si>
  <si>
    <t>Per Eppis</t>
  </si>
  <si>
    <t>Parameters:</t>
  </si>
  <si>
    <t>Passage</t>
  </si>
  <si>
    <t>cells.ml</t>
  </si>
  <si>
    <t>Format</t>
  </si>
  <si>
    <t>µl of cells</t>
  </si>
  <si>
    <t>96 well plate</t>
  </si>
  <si>
    <t>1000 cells per drop (5µL)per well</t>
  </si>
  <si>
    <t>Cisplatin treatment</t>
  </si>
  <si>
    <t>PBS</t>
  </si>
  <si>
    <t>Readout 72hrs</t>
  </si>
  <si>
    <t>5µl Matrigel per well</t>
  </si>
  <si>
    <t>3D</t>
  </si>
  <si>
    <t>1:100 dilution in medium (freshly made)</t>
  </si>
  <si>
    <t>µg.ml</t>
  </si>
  <si>
    <t>Remarks:</t>
  </si>
  <si>
    <t>C1</t>
  </si>
  <si>
    <t>ng.ml</t>
  </si>
  <si>
    <t>To avoid mistake of distribution during the plating (Matrigel too viscous to resuspend the cells for each well),</t>
  </si>
  <si>
    <t>prepare 2 different Eppis for ~ 30 wells and plate 3 rows at the time</t>
  </si>
  <si>
    <t>For</t>
  </si>
  <si>
    <t>V2</t>
  </si>
  <si>
    <t>µl</t>
  </si>
  <si>
    <t>Huge variability of seeding density!!! Put the plate at 37°C one day before seeding to have a warm plate !!!!</t>
  </si>
  <si>
    <t>Check on the microscope if the seeding is homogenous through the plate and note the wells that appear with too much/too less cells and compare the results on the CellTiter Glo</t>
  </si>
  <si>
    <t>Seeding scheme</t>
  </si>
  <si>
    <t>When removing the medium before adding the CellTiter Glo, sometimes the matrigel drop is sucked up too!!</t>
  </si>
  <si>
    <r>
      <t>--&gt;  to do to avoid it: put the plate on a warm culture support (bleu pocket) and check where the drop is (to do before when seeding, mark the drop if on the border) then remove the medium (</t>
    </r>
    <r>
      <rPr>
        <b/>
        <sz val="16"/>
        <color rgb="FFFF0000"/>
        <rFont val="Calibri"/>
        <family val="2"/>
        <scheme val="minor"/>
      </rPr>
      <t>FLAT SURFACE, do not incline the plate</t>
    </r>
    <r>
      <rPr>
        <b/>
        <sz val="16"/>
        <color theme="9" tint="-0.249977111117893"/>
        <rFont val="Calibri"/>
        <family val="2"/>
        <scheme val="minor"/>
      </rPr>
      <t xml:space="preserve">) using a 200µL pipette to avoid the drop sliding and being sucked up.  </t>
    </r>
  </si>
  <si>
    <t>C2</t>
  </si>
  <si>
    <t>[C] µM</t>
  </si>
  <si>
    <t>V1 (of 1:100)</t>
  </si>
  <si>
    <t>Medium</t>
  </si>
  <si>
    <t>Microscopy size analysis before Cisplatin treatment</t>
  </si>
  <si>
    <t>Size (µm)</t>
  </si>
  <si>
    <t>We need</t>
  </si>
  <si>
    <t>Cisplatin Stock solution</t>
  </si>
  <si>
    <t>Thursday PM</t>
  </si>
  <si>
    <t>USE ONLY 50µL OF CELLTITER GLO BECAUSE ONLY 5µL OF MATRIGEL (HALF)</t>
  </si>
  <si>
    <t>Anzahl</t>
  </si>
  <si>
    <t>mean</t>
  </si>
  <si>
    <t>SD</t>
  </si>
  <si>
    <t>no major difference</t>
  </si>
  <si>
    <t>PDOT+2</t>
  </si>
  <si>
    <t>[C] µg/ml</t>
  </si>
  <si>
    <t>Cetuximab treatment</t>
  </si>
  <si>
    <t>stock 5mg/ml</t>
  </si>
  <si>
    <t>stock:</t>
  </si>
  <si>
    <t>1mg/ml</t>
  </si>
  <si>
    <t>HN041</t>
  </si>
  <si>
    <t>HN046</t>
  </si>
  <si>
    <t>HN073</t>
  </si>
  <si>
    <t>HN074</t>
  </si>
  <si>
    <t>HN080</t>
  </si>
  <si>
    <t>HN091</t>
  </si>
  <si>
    <t>HN092</t>
  </si>
  <si>
    <t>Radiation</t>
  </si>
  <si>
    <t>Cisplatin</t>
  </si>
  <si>
    <t>Cetuximab</t>
  </si>
  <si>
    <t>Sophie schon</t>
  </si>
  <si>
    <t>Mittwoch</t>
  </si>
  <si>
    <t>Donnerstag</t>
  </si>
  <si>
    <t>Montag</t>
  </si>
  <si>
    <t>Freitag</t>
  </si>
  <si>
    <t>Dienstag</t>
  </si>
  <si>
    <t>HN059</t>
  </si>
  <si>
    <t>0Gy</t>
  </si>
  <si>
    <t>2Gy</t>
  </si>
  <si>
    <t>4Gy</t>
  </si>
  <si>
    <t>6Gy</t>
  </si>
  <si>
    <t>8Gy</t>
  </si>
  <si>
    <t>Microscopy + Change medium + IRR</t>
  </si>
  <si>
    <t>Microscopy + Change medium + CDDP/Cetu</t>
  </si>
  <si>
    <t>Blank MG w/o cells</t>
  </si>
  <si>
    <t>Microscopy + Readout 7d (complete)</t>
  </si>
  <si>
    <t>day 0</t>
  </si>
  <si>
    <t>Seed  (complete)</t>
  </si>
  <si>
    <t>Seed (complete)</t>
  </si>
  <si>
    <t>day 7</t>
  </si>
  <si>
    <t>Cells 1+2 in 2D</t>
  </si>
  <si>
    <t>Cells 3+4 in 2D</t>
  </si>
  <si>
    <t>Microscopy/drug 1+2</t>
  </si>
  <si>
    <t>seed 3+4 in 3D for drug and IRR</t>
  </si>
  <si>
    <t>Microscopy/CTG drug 1+2</t>
  </si>
  <si>
    <t>Microscopy/ drug and IRR 3+4</t>
  </si>
  <si>
    <t>Microscopy/CTG drug 3+4</t>
  </si>
  <si>
    <t>Microscopy/CTG IRR  3+4</t>
  </si>
  <si>
    <t>Cells 5+6 in 2D</t>
  </si>
  <si>
    <t>seed 5+6 in 3D for drug and IRR</t>
  </si>
  <si>
    <t>Microscopy/CTG drug 5+6</t>
  </si>
  <si>
    <t>Cells 7+8 in 2D</t>
  </si>
  <si>
    <t>seed 7+8 in 3D for drug and IRR</t>
  </si>
  <si>
    <t xml:space="preserve">Seed 1+2 in 3D for drug </t>
  </si>
  <si>
    <t>Monday AM</t>
  </si>
  <si>
    <t>day 4</t>
  </si>
  <si>
    <t>after 4 days of 3D culture and before adding the Cisplatin</t>
  </si>
  <si>
    <t>HN041 CDDP</t>
  </si>
  <si>
    <t>same for HN041 and HN059</t>
  </si>
  <si>
    <t>2DP9</t>
  </si>
  <si>
    <t>HN041 Cetux</t>
  </si>
  <si>
    <t>HN059 CDDP</t>
  </si>
  <si>
    <t>HN059 Cetux</t>
  </si>
  <si>
    <r>
      <t xml:space="preserve">Microscopy size analysis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drug treatment, before CellTiter Glo</t>
    </r>
  </si>
  <si>
    <t>HN041
CDDP</t>
  </si>
  <si>
    <t>HN041
Cetux</t>
  </si>
  <si>
    <t>HN059
CDDP</t>
  </si>
  <si>
    <t>HN059
Cetux</t>
  </si>
  <si>
    <t>Feiertag!</t>
  </si>
  <si>
    <t>250 cells per drop (5µL)per well</t>
  </si>
  <si>
    <t>MG+PDOT+2</t>
  </si>
  <si>
    <t>For 32 wells, 32.000 cells and 160µL Matrigel</t>
  </si>
  <si>
    <t>For 32 wells, 8000 cells and 160µL Matrigel</t>
  </si>
  <si>
    <t>Σ=700µl Matrigel</t>
  </si>
  <si>
    <t>je Modell</t>
  </si>
  <si>
    <t>2x je Modell</t>
  </si>
  <si>
    <t>70.0000 cells pro Modell</t>
  </si>
  <si>
    <t>12 well</t>
  </si>
  <si>
    <t>HN072</t>
  </si>
  <si>
    <t>6,5ml</t>
  </si>
  <si>
    <t>5,5 ml</t>
  </si>
  <si>
    <t xml:space="preserve">PDOT+2 </t>
  </si>
  <si>
    <t>Cetuximab Stock solution</t>
  </si>
  <si>
    <t>2DP10</t>
  </si>
  <si>
    <t>2DP4</t>
  </si>
  <si>
    <t>6 well</t>
  </si>
  <si>
    <r>
      <t xml:space="preserve">Microscopy size analysis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IRR, before CellTiter Glo</t>
    </r>
  </si>
  <si>
    <t xml:space="preserve">HN046
</t>
  </si>
  <si>
    <t xml:space="preserve">HN073
</t>
  </si>
  <si>
    <t xml:space="preserve">HN046 </t>
  </si>
  <si>
    <t xml:space="preserve">Monday </t>
  </si>
  <si>
    <t>Friday</t>
  </si>
  <si>
    <t>day 11</t>
  </si>
  <si>
    <t>Monday</t>
  </si>
  <si>
    <t>HN046
CDDP</t>
  </si>
  <si>
    <t>HN073
CDDP</t>
  </si>
  <si>
    <t>HN046
Cetux</t>
  </si>
  <si>
    <t>HN073
Cetux</t>
  </si>
  <si>
    <t>HN059 Cetuximab</t>
  </si>
  <si>
    <t>HN041 Cetuximab</t>
  </si>
  <si>
    <t>HN059: Organoids bigger then HN041</t>
  </si>
  <si>
    <t>day 3</t>
  </si>
  <si>
    <t>Microscopy + Readout 96hrs (complete)</t>
  </si>
  <si>
    <t xml:space="preserve">Thursday </t>
  </si>
  <si>
    <t>day 8</t>
  </si>
  <si>
    <t>Thursday</t>
  </si>
  <si>
    <t xml:space="preserve">HN073 </t>
  </si>
  <si>
    <t>x</t>
  </si>
  <si>
    <t>Microscopy/ drug and IRR5+6</t>
  </si>
  <si>
    <t>Microscopy/CTG IRR 5+6</t>
  </si>
  <si>
    <t>Mittelwert</t>
  </si>
  <si>
    <t>CDDP</t>
  </si>
  <si>
    <t>0µM</t>
  </si>
  <si>
    <t>0,1µM</t>
  </si>
  <si>
    <t>0,4µM</t>
  </si>
  <si>
    <t>1,6µM</t>
  </si>
  <si>
    <t>6,4µM</t>
  </si>
  <si>
    <t>0 µg/ml</t>
  </si>
  <si>
    <t>0,5µg/ml</t>
  </si>
  <si>
    <t>2µg/ml</t>
  </si>
  <si>
    <t>8µg/ml</t>
  </si>
  <si>
    <t>32µg/ml</t>
  </si>
  <si>
    <t>Microscopy/ drug and IRR 7+8</t>
  </si>
  <si>
    <t>Microscopy/CTG drug 7+8</t>
  </si>
  <si>
    <t>Microscopy/CTG IRR  7+8</t>
  </si>
  <si>
    <t>Blank</t>
  </si>
  <si>
    <t xml:space="preserve">% Surival </t>
  </si>
  <si>
    <t>same for HN072 and HN074</t>
  </si>
  <si>
    <t>2DP5</t>
  </si>
  <si>
    <t>2DP6</t>
  </si>
  <si>
    <t xml:space="preserve">HN072 </t>
  </si>
  <si>
    <t>HN072
CDDP</t>
  </si>
  <si>
    <t>HN072
Cetux</t>
  </si>
  <si>
    <t>HN074
Cetux</t>
  </si>
  <si>
    <t>HN074
CDDP</t>
  </si>
  <si>
    <t>Thursday AM</t>
  </si>
  <si>
    <t>same for HN091 and HN092</t>
  </si>
  <si>
    <t>2DP3</t>
  </si>
  <si>
    <t>HN091
CDDP</t>
  </si>
  <si>
    <t>HN092
CDDP</t>
  </si>
  <si>
    <t>HN091 Cetux</t>
  </si>
  <si>
    <t>HN092
Cetux</t>
  </si>
  <si>
    <t>%Survival</t>
  </si>
  <si>
    <t>% Surival</t>
  </si>
  <si>
    <t>mean  replicates</t>
  </si>
  <si>
    <t>IRR dose [Gy]</t>
  </si>
  <si>
    <t>SF [%]</t>
  </si>
  <si>
    <t>STABWN [%]</t>
  </si>
  <si>
    <t>SD[%]</t>
  </si>
  <si>
    <t>SUMMARY</t>
  </si>
  <si>
    <t>Gray</t>
  </si>
  <si>
    <t>Q1</t>
  </si>
  <si>
    <t>Q3</t>
  </si>
  <si>
    <t>IQR</t>
  </si>
  <si>
    <t>1,5*IQR</t>
  </si>
  <si>
    <t>O-Grenze</t>
  </si>
  <si>
    <t>U-Grenze</t>
  </si>
  <si>
    <t>Korregiert</t>
  </si>
  <si>
    <t>korriergiert</t>
  </si>
  <si>
    <t xml:space="preserve"> =0% Zellviability</t>
  </si>
  <si>
    <t>Z-score</t>
  </si>
  <si>
    <t>Z-score CDDP</t>
  </si>
  <si>
    <t>Z-score Cetuximab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</si>
</sst>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9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indexed="8"/>
      <name val="Helvetica Neue"/>
    </font>
    <font>
      <b/>
      <sz val="10"/>
      <color indexed="14"/>
      <name val="Helvetica Neue"/>
    </font>
    <font>
      <b/>
      <sz val="10"/>
      <color rgb="FFFF0000"/>
      <name val="Helvetica Neue"/>
    </font>
    <font>
      <b/>
      <sz val="10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i/>
      <sz val="9"/>
      <color indexed="8"/>
      <name val="Helvetica Neue"/>
    </font>
    <font>
      <b/>
      <sz val="10"/>
      <color indexed="8"/>
      <name val="Helvetica Neue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0" xfId="0" applyFill="1"/>
    <xf numFmtId="14" fontId="1" fillId="0" borderId="0" xfId="0" applyNumberFormat="1" applyFont="1"/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3" borderId="0" xfId="0" applyFont="1" applyFill="1"/>
    <xf numFmtId="0" fontId="0" fillId="3" borderId="0" xfId="0" applyFill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0" fontId="0" fillId="0" borderId="0" xfId="0" applyNumberFormat="1"/>
    <xf numFmtId="49" fontId="0" fillId="0" borderId="5" xfId="0" applyNumberFormat="1" applyBorder="1" applyAlignment="1">
      <alignment vertical="top"/>
    </xf>
    <xf numFmtId="0" fontId="7" fillId="0" borderId="0" xfId="0" applyFont="1"/>
    <xf numFmtId="0" fontId="0" fillId="0" borderId="5" xfId="0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0" fontId="3" fillId="0" borderId="0" xfId="0" applyFont="1"/>
    <xf numFmtId="0" fontId="0" fillId="0" borderId="6" xfId="0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0" fontId="1" fillId="0" borderId="0" xfId="0" applyFont="1"/>
    <xf numFmtId="0" fontId="4" fillId="3" borderId="0" xfId="0" applyFont="1" applyFill="1" applyAlignment="1">
      <alignment horizontal="left" vertical="center"/>
    </xf>
    <xf numFmtId="0" fontId="4" fillId="0" borderId="0" xfId="0" applyFont="1"/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0" xfId="0" quotePrefix="1" applyFont="1" applyFill="1"/>
    <xf numFmtId="0" fontId="0" fillId="0" borderId="10" xfId="0" applyBorder="1" applyAlignment="1">
      <alignment vertical="top" wrapText="1"/>
    </xf>
    <xf numFmtId="49" fontId="0" fillId="0" borderId="10" xfId="0" applyNumberForma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wrapText="1"/>
    </xf>
    <xf numFmtId="14" fontId="0" fillId="0" borderId="0" xfId="0" applyNumberFormat="1"/>
    <xf numFmtId="0" fontId="12" fillId="0" borderId="11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2" fontId="0" fillId="0" borderId="15" xfId="0" applyNumberFormat="1" applyBorder="1" applyAlignment="1">
      <alignment vertical="top" wrapText="1"/>
    </xf>
    <xf numFmtId="2" fontId="0" fillId="0" borderId="16" xfId="0" applyNumberFormat="1" applyBorder="1" applyAlignment="1">
      <alignment vertical="top" wrapText="1"/>
    </xf>
    <xf numFmtId="0" fontId="0" fillId="0" borderId="17" xfId="0" applyBorder="1" applyAlignment="1">
      <alignment vertical="center"/>
    </xf>
    <xf numFmtId="0" fontId="0" fillId="0" borderId="17" xfId="0" applyBorder="1"/>
    <xf numFmtId="0" fontId="13" fillId="0" borderId="18" xfId="0" applyFont="1" applyBorder="1" applyAlignment="1">
      <alignment horizontal="center" vertical="top" wrapText="1"/>
    </xf>
    <xf numFmtId="2" fontId="0" fillId="0" borderId="1" xfId="0" applyNumberForma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19" xfId="0" applyNumberFormat="1" applyBorder="1" applyAlignment="1">
      <alignment vertical="top" wrapText="1"/>
    </xf>
    <xf numFmtId="2" fontId="0" fillId="0" borderId="0" xfId="0" applyNumberFormat="1"/>
    <xf numFmtId="0" fontId="13" fillId="0" borderId="20" xfId="0" applyFont="1" applyBorder="1" applyAlignment="1">
      <alignment horizontal="center" vertical="top" wrapText="1"/>
    </xf>
    <xf numFmtId="2" fontId="0" fillId="0" borderId="21" xfId="0" applyNumberFormat="1" applyBorder="1" applyAlignment="1">
      <alignment vertical="top" wrapText="1"/>
    </xf>
    <xf numFmtId="2" fontId="0" fillId="0" borderId="22" xfId="0" applyNumberFormat="1" applyBorder="1" applyAlignment="1">
      <alignment vertical="top" wrapText="1"/>
    </xf>
    <xf numFmtId="0" fontId="0" fillId="0" borderId="23" xfId="0" applyBorder="1" applyAlignment="1">
      <alignment vertical="top" wrapText="1"/>
    </xf>
    <xf numFmtId="2" fontId="0" fillId="0" borderId="23" xfId="0" applyNumberFormat="1" applyBorder="1" applyAlignment="1">
      <alignment vertical="top" wrapText="1"/>
    </xf>
    <xf numFmtId="2" fontId="11" fillId="0" borderId="23" xfId="0" applyNumberFormat="1" applyFont="1" applyBorder="1" applyAlignment="1">
      <alignment vertical="top" wrapText="1"/>
    </xf>
    <xf numFmtId="0" fontId="18" fillId="0" borderId="6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2" fontId="0" fillId="0" borderId="6" xfId="0" applyNumberFormat="1" applyBorder="1" applyAlignment="1">
      <alignment vertical="top" wrapText="1"/>
    </xf>
    <xf numFmtId="2" fontId="19" fillId="0" borderId="6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/>
    <xf numFmtId="2" fontId="5" fillId="0" borderId="0" xfId="0" applyNumberFormat="1" applyFont="1"/>
    <xf numFmtId="2" fontId="2" fillId="0" borderId="0" xfId="0" applyNumberFormat="1" applyFont="1"/>
    <xf numFmtId="2" fontId="0" fillId="0" borderId="26" xfId="0" applyNumberFormat="1" applyBorder="1"/>
    <xf numFmtId="2" fontId="0" fillId="0" borderId="26" xfId="0" applyNumberFormat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0" borderId="27" xfId="0" applyBorder="1"/>
    <xf numFmtId="0" fontId="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8" borderId="0" xfId="0" applyFill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4" fontId="0" fillId="0" borderId="33" xfId="0" applyNumberFormat="1" applyBorder="1"/>
    <xf numFmtId="0" fontId="0" fillId="0" borderId="34" xfId="0" applyBorder="1"/>
    <xf numFmtId="0" fontId="0" fillId="9" borderId="32" xfId="0" applyFill="1" applyBorder="1"/>
    <xf numFmtId="49" fontId="0" fillId="0" borderId="0" xfId="0" applyNumberFormat="1"/>
    <xf numFmtId="14" fontId="0" fillId="0" borderId="28" xfId="0" applyNumberFormat="1" applyBorder="1"/>
    <xf numFmtId="14" fontId="0" fillId="0" borderId="31" xfId="0" applyNumberFormat="1" applyBorder="1"/>
    <xf numFmtId="0" fontId="4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5" fillId="0" borderId="31" xfId="0" applyFont="1" applyBorder="1"/>
    <xf numFmtId="0" fontId="5" fillId="0" borderId="32" xfId="0" applyFont="1" applyBorder="1"/>
    <xf numFmtId="2" fontId="2" fillId="0" borderId="32" xfId="0" applyNumberFormat="1" applyFont="1" applyBorder="1"/>
    <xf numFmtId="0" fontId="5" fillId="0" borderId="35" xfId="0" applyFont="1" applyBorder="1"/>
    <xf numFmtId="2" fontId="0" fillId="0" borderId="36" xfId="0" applyNumberFormat="1" applyBorder="1"/>
    <xf numFmtId="0" fontId="4" fillId="0" borderId="37" xfId="0" applyFont="1" applyBorder="1" applyAlignment="1">
      <alignment horizontal="center" vertical="center" wrapText="1"/>
    </xf>
    <xf numFmtId="0" fontId="0" fillId="0" borderId="38" xfId="0" applyBorder="1"/>
    <xf numFmtId="0" fontId="5" fillId="0" borderId="33" xfId="0" applyFont="1" applyBorder="1"/>
    <xf numFmtId="2" fontId="0" fillId="0" borderId="27" xfId="0" applyNumberFormat="1" applyBorder="1"/>
    <xf numFmtId="2" fontId="0" fillId="0" borderId="34" xfId="0" applyNumberFormat="1" applyBorder="1"/>
    <xf numFmtId="0" fontId="21" fillId="0" borderId="0" xfId="0" applyFont="1"/>
    <xf numFmtId="0" fontId="16" fillId="0" borderId="31" xfId="0" applyFont="1" applyBorder="1" applyAlignment="1">
      <alignment horizontal="center" vertical="center"/>
    </xf>
    <xf numFmtId="0" fontId="0" fillId="3" borderId="32" xfId="0" applyFill="1" applyBorder="1"/>
    <xf numFmtId="0" fontId="0" fillId="10" borderId="32" xfId="0" applyFill="1" applyBorder="1"/>
    <xf numFmtId="0" fontId="0" fillId="10" borderId="30" xfId="0" applyFill="1" applyBorder="1"/>
    <xf numFmtId="0" fontId="14" fillId="0" borderId="0" xfId="0" applyFont="1" applyAlignment="1">
      <alignment horizontal="center" vertical="center" wrapText="1"/>
    </xf>
    <xf numFmtId="0" fontId="0" fillId="3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20" fillId="0" borderId="4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0" fillId="0" borderId="42" xfId="0" applyFont="1" applyBorder="1"/>
    <xf numFmtId="0" fontId="20" fillId="0" borderId="0" xfId="0" applyFont="1"/>
    <xf numFmtId="0" fontId="5" fillId="4" borderId="42" xfId="0" applyFont="1" applyFill="1" applyBorder="1" applyAlignment="1">
      <alignment horizontal="center" vertical="center"/>
    </xf>
    <xf numFmtId="0" fontId="0" fillId="0" borderId="44" xfId="0" applyBorder="1"/>
    <xf numFmtId="0" fontId="0" fillId="0" borderId="26" xfId="0" applyBorder="1"/>
    <xf numFmtId="0" fontId="0" fillId="0" borderId="45" xfId="0" applyBorder="1"/>
    <xf numFmtId="0" fontId="22" fillId="6" borderId="0" xfId="0" applyFont="1" applyFill="1"/>
    <xf numFmtId="0" fontId="22" fillId="6" borderId="27" xfId="0" applyFont="1" applyFill="1" applyBorder="1"/>
    <xf numFmtId="0" fontId="22" fillId="7" borderId="34" xfId="0" applyFont="1" applyFill="1" applyBorder="1"/>
    <xf numFmtId="0" fontId="22" fillId="7" borderId="30" xfId="0" applyFont="1" applyFill="1" applyBorder="1"/>
    <xf numFmtId="0" fontId="22" fillId="7" borderId="32" xfId="0" applyFont="1" applyFill="1" applyBorder="1"/>
    <xf numFmtId="0" fontId="23" fillId="0" borderId="0" xfId="0" applyFont="1"/>
    <xf numFmtId="0" fontId="23" fillId="0" borderId="32" xfId="0" applyFont="1" applyBorder="1"/>
    <xf numFmtId="0" fontId="2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2" fillId="9" borderId="34" xfId="0" applyFont="1" applyFill="1" applyBorder="1"/>
    <xf numFmtId="0" fontId="22" fillId="9" borderId="32" xfId="0" applyFont="1" applyFill="1" applyBorder="1"/>
    <xf numFmtId="0" fontId="22" fillId="9" borderId="30" xfId="0" applyFont="1" applyFill="1" applyBorder="1"/>
    <xf numFmtId="0" fontId="22" fillId="8" borderId="0" xfId="0" applyFont="1" applyFill="1"/>
    <xf numFmtId="0" fontId="22" fillId="8" borderId="32" xfId="0" applyFont="1" applyFill="1" applyBorder="1"/>
    <xf numFmtId="0" fontId="22" fillId="8" borderId="29" xfId="0" applyFont="1" applyFill="1" applyBorder="1"/>
    <xf numFmtId="1" fontId="0" fillId="0" borderId="0" xfId="0" applyNumberFormat="1"/>
    <xf numFmtId="0" fontId="25" fillId="0" borderId="0" xfId="0" applyFont="1"/>
    <xf numFmtId="164" fontId="0" fillId="7" borderId="1" xfId="0" applyNumberFormat="1" applyFill="1" applyBorder="1" applyAlignment="1">
      <alignment horizontal="center" vertical="center"/>
    </xf>
    <xf numFmtId="1" fontId="1" fillId="0" borderId="0" xfId="0" applyNumberFormat="1" applyFont="1"/>
    <xf numFmtId="1" fontId="25" fillId="0" borderId="0" xfId="0" applyNumberFormat="1" applyFont="1"/>
    <xf numFmtId="0" fontId="24" fillId="0" borderId="0" xfId="0" applyFont="1" applyAlignment="1">
      <alignment horizontal="center" vertical="center"/>
    </xf>
    <xf numFmtId="49" fontId="0" fillId="0" borderId="24" xfId="0" applyNumberForma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3" borderId="24" xfId="0" applyNumberFormat="1" applyFill="1" applyBorder="1" applyAlignment="1">
      <alignment horizontal="center" vertical="center" wrapText="1"/>
    </xf>
    <xf numFmtId="49" fontId="0" fillId="3" borderId="25" xfId="0" applyNumberForma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survival fraction after CDDP</a:t>
            </a:r>
            <a:r>
              <a:rPr lang="de-DE" baseline="0"/>
              <a:t> treatment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HN041+HN059'!$B$44</c:f>
              <c:strCache>
                <c:ptCount val="1"/>
                <c:pt idx="0">
                  <c:v>HN041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HN041+HN059'!$D$73:$H$73</c:f>
              <c:numCache>
                <c:formatCode>0.00</c:formatCode>
                <c:ptCount val="5"/>
                <c:pt idx="0">
                  <c:v>100</c:v>
                </c:pt>
                <c:pt idx="1">
                  <c:v>93.813571204050945</c:v>
                </c:pt>
                <c:pt idx="2">
                  <c:v>85.685564898243044</c:v>
                </c:pt>
                <c:pt idx="3">
                  <c:v>60.37304259533245</c:v>
                </c:pt>
                <c:pt idx="4">
                  <c:v>15.474082056489062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6-43A4-A1DC-95CE542CFAF0}"/>
            </c:ext>
          </c:extLst>
        </c:ser>
        <c:ser>
          <c:idx val="1"/>
          <c:order val="1"/>
          <c:tx>
            <c:strRef>
              <c:f>'CTG HN041+HN059'!$O$44</c:f>
              <c:strCache>
                <c:ptCount val="1"/>
                <c:pt idx="0">
                  <c:v>HN059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HN041+HN059'!$P$73:$T$73</c:f>
              <c:numCache>
                <c:formatCode>0.00</c:formatCode>
                <c:ptCount val="5"/>
                <c:pt idx="0">
                  <c:v>100</c:v>
                </c:pt>
                <c:pt idx="1">
                  <c:v>111.84227243101394</c:v>
                </c:pt>
                <c:pt idx="2">
                  <c:v>113.54373023300525</c:v>
                </c:pt>
                <c:pt idx="3">
                  <c:v>101.85082288558402</c:v>
                </c:pt>
                <c:pt idx="4">
                  <c:v>70.988427037804769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6-43A4-A1DC-95CE542CFAF0}"/>
            </c:ext>
          </c:extLst>
        </c:ser>
        <c:ser>
          <c:idx val="2"/>
          <c:order val="2"/>
          <c:tx>
            <c:strRef>
              <c:f>'CTG HN046+HN073 drug'!$B$41</c:f>
              <c:strCache>
                <c:ptCount val="1"/>
                <c:pt idx="0">
                  <c:v>HN046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HN046+HN073 drug'!$D$70:$H$70</c:f>
              <c:numCache>
                <c:formatCode>0.00</c:formatCode>
                <c:ptCount val="5"/>
                <c:pt idx="0">
                  <c:v>100</c:v>
                </c:pt>
                <c:pt idx="1">
                  <c:v>100.80992012511874</c:v>
                </c:pt>
                <c:pt idx="2">
                  <c:v>104.4626563541787</c:v>
                </c:pt>
                <c:pt idx="3">
                  <c:v>97.020582788967559</c:v>
                </c:pt>
                <c:pt idx="4">
                  <c:v>77.957516490058595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6-43A4-A1DC-95CE542CFAF0}"/>
            </c:ext>
          </c:extLst>
        </c:ser>
        <c:ser>
          <c:idx val="3"/>
          <c:order val="3"/>
          <c:tx>
            <c:strRef>
              <c:f>'CTG HN046+HN073 drug'!$O$41</c:f>
              <c:strCache>
                <c:ptCount val="1"/>
                <c:pt idx="0">
                  <c:v>HN073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HN046+HN073 drug'!$P$70:$T$70</c:f>
              <c:numCache>
                <c:formatCode>0.00</c:formatCode>
                <c:ptCount val="5"/>
                <c:pt idx="0">
                  <c:v>100</c:v>
                </c:pt>
                <c:pt idx="1">
                  <c:v>78.652282696183335</c:v>
                </c:pt>
                <c:pt idx="2">
                  <c:v>83.747852075547044</c:v>
                </c:pt>
                <c:pt idx="3">
                  <c:v>87.230128969058654</c:v>
                </c:pt>
                <c:pt idx="4">
                  <c:v>83.718701449420053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6-43A4-A1DC-95CE542CFAF0}"/>
            </c:ext>
          </c:extLst>
        </c:ser>
        <c:ser>
          <c:idx val="4"/>
          <c:order val="4"/>
          <c:tx>
            <c:strRef>
              <c:f>'CTG HN072+HN074 drug'!$B$41</c:f>
              <c:strCache>
                <c:ptCount val="1"/>
                <c:pt idx="0">
                  <c:v>HN072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HN072+HN074 drug'!$D$73:$H$73</c:f>
              <c:numCache>
                <c:formatCode>0.00</c:formatCode>
                <c:ptCount val="5"/>
                <c:pt idx="0">
                  <c:v>100</c:v>
                </c:pt>
                <c:pt idx="1">
                  <c:v>98.683249510809674</c:v>
                </c:pt>
                <c:pt idx="2">
                  <c:v>71.682844684412842</c:v>
                </c:pt>
                <c:pt idx="3">
                  <c:v>49.227371076627669</c:v>
                </c:pt>
                <c:pt idx="4">
                  <c:v>39.299199189625369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6-43A4-A1DC-95CE542CFAF0}"/>
            </c:ext>
          </c:extLst>
        </c:ser>
        <c:ser>
          <c:idx val="5"/>
          <c:order val="5"/>
          <c:tx>
            <c:strRef>
              <c:f>'CTG HN072+HN074 drug'!$O$41</c:f>
              <c:strCache>
                <c:ptCount val="1"/>
                <c:pt idx="0">
                  <c:v>HN074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HN072+HN074 drug'!$P$73:$T$73</c:f>
              <c:numCache>
                <c:formatCode>0.00</c:formatCode>
                <c:ptCount val="5"/>
                <c:pt idx="0">
                  <c:v>100</c:v>
                </c:pt>
                <c:pt idx="1">
                  <c:v>89.969190957731669</c:v>
                </c:pt>
                <c:pt idx="2">
                  <c:v>80.199595929600534</c:v>
                </c:pt>
                <c:pt idx="3">
                  <c:v>60.667914583123427</c:v>
                </c:pt>
                <c:pt idx="4">
                  <c:v>33.53627353763104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6-43A4-A1DC-95CE542CFAF0}"/>
            </c:ext>
          </c:extLst>
        </c:ser>
        <c:ser>
          <c:idx val="6"/>
          <c:order val="6"/>
          <c:tx>
            <c:strRef>
              <c:f>'CTG HN091+HN092'!$B$42</c:f>
              <c:strCache>
                <c:ptCount val="1"/>
                <c:pt idx="0">
                  <c:v>HN091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HN091+HN092'!$D$70:$H$70</c:f>
              <c:numCache>
                <c:formatCode>0.00</c:formatCode>
                <c:ptCount val="5"/>
                <c:pt idx="0">
                  <c:v>100</c:v>
                </c:pt>
                <c:pt idx="1">
                  <c:v>89.85241219150285</c:v>
                </c:pt>
                <c:pt idx="2">
                  <c:v>84.696996207481874</c:v>
                </c:pt>
                <c:pt idx="3">
                  <c:v>36.664947270591277</c:v>
                </c:pt>
                <c:pt idx="4">
                  <c:v>9.5632128013961193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D6-43A4-A1DC-95CE542CFAF0}"/>
            </c:ext>
          </c:extLst>
        </c:ser>
        <c:ser>
          <c:idx val="7"/>
          <c:order val="7"/>
          <c:tx>
            <c:strRef>
              <c:f>'CTG HN091+HN092'!$O$42</c:f>
              <c:strCache>
                <c:ptCount val="1"/>
                <c:pt idx="0">
                  <c:v>HN092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'CTG HN041+HN059'!$D$3:$H$3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f>'CTG HN091+HN092'!$P$70:$T$70</c:f>
              <c:numCache>
                <c:formatCode>0.00</c:formatCode>
                <c:ptCount val="5"/>
                <c:pt idx="0">
                  <c:v>100</c:v>
                </c:pt>
                <c:pt idx="1">
                  <c:v>85.816336347893042</c:v>
                </c:pt>
                <c:pt idx="2">
                  <c:v>76.344853674322621</c:v>
                </c:pt>
                <c:pt idx="3">
                  <c:v>48.315899032658706</c:v>
                </c:pt>
                <c:pt idx="4">
                  <c:v>46.378592544649877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D6-43A4-A1DC-95CE542C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tickLblSkip val="1"/>
        <c:noMultiLvlLbl val="0"/>
      </c:catAx>
      <c:valAx>
        <c:axId val="5858430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[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</a:t>
            </a:r>
            <a:r>
              <a:rPr lang="de-DE" baseline="0"/>
              <a:t> diameter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'HN046 + HN073 drug'!$AE$16</c:f>
              <c:strCache>
                <c:ptCount val="1"/>
                <c:pt idx="0">
                  <c:v>HN046
CDDP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'HN046 + HN073 drug'!$AQ$15:$AY$15</c15:sqref>
                  </c15:fullRef>
                </c:ext>
              </c:extLst>
              <c:f>('HN046 + HN073 drug'!$AQ$15,'HN046 + HN073 drug'!$AS$15,'HN046 + HN073 drug'!$AU$15,'HN046 + HN073 drug'!$AW$15,'HN046 + HN073 drug'!$AY$15)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drug'!$AF$48:$AN$48</c15:sqref>
                  </c15:fullRef>
                </c:ext>
              </c:extLst>
              <c:f>('HN046 + HN073 drug'!$AF$48,'HN046 + HN073 drug'!$AH$48,'HN046 + HN073 drug'!$AJ$48,'HN046 + HN073 drug'!$AL$48,'HN046 + HN073 drug'!$AN$48)</c:f>
              <c:numCache>
                <c:formatCode>0.00</c:formatCode>
                <c:ptCount val="5"/>
                <c:pt idx="0">
                  <c:v>72.257619047619045</c:v>
                </c:pt>
                <c:pt idx="1">
                  <c:v>78.30478260869566</c:v>
                </c:pt>
                <c:pt idx="2">
                  <c:v>79.737647058823526</c:v>
                </c:pt>
                <c:pt idx="3">
                  <c:v>67.337894736842117</c:v>
                </c:pt>
                <c:pt idx="4">
                  <c:v>61.24882352941178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0-416D-9391-E2E6C0C28702}"/>
            </c:ext>
          </c:extLst>
        </c:ser>
        <c:ser>
          <c:idx val="0"/>
          <c:order val="1"/>
          <c:tx>
            <c:strRef>
              <c:f>'HN046 + HN073 drug'!$AP$16</c:f>
              <c:strCache>
                <c:ptCount val="1"/>
                <c:pt idx="0">
                  <c:v>HN073
CDDP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'HN046 + HN073 drug'!$AQ$15:$AY$15</c15:sqref>
                  </c15:fullRef>
                </c:ext>
              </c:extLst>
              <c:f>('HN046 + HN073 drug'!$AQ$15,'HN046 + HN073 drug'!$AS$15,'HN046 + HN073 drug'!$AU$15,'HN046 + HN073 drug'!$AW$15,'HN046 + HN073 drug'!$AY$15)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drug'!$AQ$48:$AY$48</c15:sqref>
                  </c15:fullRef>
                </c:ext>
              </c:extLst>
              <c:f>('HN046 + HN073 drug'!$AQ$48,'HN046 + HN073 drug'!$AS$48,'HN046 + HN073 drug'!$AU$48,'HN046 + HN073 drug'!$AW$48,'HN046 + HN073 drug'!$AY$48)</c:f>
              <c:numCache>
                <c:formatCode>0.00</c:formatCode>
                <c:ptCount val="5"/>
                <c:pt idx="0">
                  <c:v>43.467333333333336</c:v>
                </c:pt>
                <c:pt idx="1">
                  <c:v>52.026666666666664</c:v>
                </c:pt>
                <c:pt idx="2">
                  <c:v>43.181764705882351</c:v>
                </c:pt>
                <c:pt idx="3">
                  <c:v>44.655555555555559</c:v>
                </c:pt>
                <c:pt idx="4">
                  <c:v>33.516666666666673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0-416D-9391-E2E6C0C2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µM 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µm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</a:t>
            </a:r>
            <a:r>
              <a:rPr lang="de-DE" baseline="0"/>
              <a:t> diameter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'HN046 + HN073 drug'!$AE$52</c:f>
              <c:strCache>
                <c:ptCount val="1"/>
                <c:pt idx="0">
                  <c:v>HN046
Cetux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'HN041 + HN059 drug'!$AF$51:$AN$51</c15:sqref>
                  </c15:fullRef>
                </c:ext>
              </c:extLst>
              <c:f>('HN041 + HN059 drug'!$AF$51,'HN041 + HN059 drug'!$AH$51,'HN041 + HN059 drug'!$AJ$51,'HN041 + HN059 drug'!$AL$51,'HN041 + HN059 drug'!$AN$51)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drug'!$AF$84:$AN$84</c15:sqref>
                  </c15:fullRef>
                </c:ext>
              </c:extLst>
              <c:f>('HN046 + HN073 drug'!$AF$84,'HN046 + HN073 drug'!$AH$84,'HN046 + HN073 drug'!$AJ$84,'HN046 + HN073 drug'!$AL$84,'HN046 + HN073 drug'!$AN$84)</c:f>
              <c:numCache>
                <c:formatCode>0.00</c:formatCode>
                <c:ptCount val="5"/>
                <c:pt idx="0">
                  <c:v>74.071111111111108</c:v>
                </c:pt>
                <c:pt idx="1">
                  <c:v>78.804285714285712</c:v>
                </c:pt>
                <c:pt idx="2">
                  <c:v>69.759375000000006</c:v>
                </c:pt>
                <c:pt idx="3">
                  <c:v>65.822173913043486</c:v>
                </c:pt>
                <c:pt idx="4">
                  <c:v>53.282142857142851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8-4767-A0E7-B0B2753A498C}"/>
            </c:ext>
          </c:extLst>
        </c:ser>
        <c:ser>
          <c:idx val="1"/>
          <c:order val="1"/>
          <c:tx>
            <c:strRef>
              <c:f>'HN046 + HN073 drug'!$AP$52</c:f>
              <c:strCache>
                <c:ptCount val="1"/>
                <c:pt idx="0">
                  <c:v>HN073
Cetux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'HN041 + HN059 drug'!$AF$51:$AN$51</c15:sqref>
                  </c15:fullRef>
                </c:ext>
              </c:extLst>
              <c:f>('HN041 + HN059 drug'!$AF$51,'HN041 + HN059 drug'!$AH$51,'HN041 + HN059 drug'!$AJ$51,'HN041 + HN059 drug'!$AL$51,'HN041 + HN059 drug'!$AN$51)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drug'!$AQ$84:$AY$84</c15:sqref>
                  </c15:fullRef>
                </c:ext>
              </c:extLst>
              <c:f>('HN046 + HN073 drug'!$AQ$84,'HN046 + HN073 drug'!$AS$84,'HN046 + HN073 drug'!$AU$84,'HN046 + HN073 drug'!$AW$84,'HN046 + HN073 drug'!$AY$84)</c:f>
              <c:numCache>
                <c:formatCode>0.00</c:formatCode>
                <c:ptCount val="5"/>
                <c:pt idx="0">
                  <c:v>53.84266666666668</c:v>
                </c:pt>
                <c:pt idx="1">
                  <c:v>54.618333333333339</c:v>
                </c:pt>
                <c:pt idx="2">
                  <c:v>46.320588235294117</c:v>
                </c:pt>
                <c:pt idx="3">
                  <c:v>45.274999999999991</c:v>
                </c:pt>
                <c:pt idx="4">
                  <c:v>41.693125000000002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8-4767-A0E7-B0B2753A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µg/ml</a:t>
                </a:r>
                <a:r>
                  <a:rPr lang="de-DE" baseline="0"/>
                  <a:t> Cetuximab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µm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HN046+HN073 drug'!$B$70</c:f>
              <c:strCache>
                <c:ptCount val="1"/>
                <c:pt idx="0">
                  <c:v>HN046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HN046+HN073 drug'!$D$24:$H$24</c:f>
              <c:strCache>
                <c:ptCount val="5"/>
                <c:pt idx="0">
                  <c:v>0µM</c:v>
                </c:pt>
                <c:pt idx="1">
                  <c:v>0,1µM</c:v>
                </c:pt>
                <c:pt idx="2">
                  <c:v>0,4µM</c:v>
                </c:pt>
                <c:pt idx="3">
                  <c:v>1,6µM</c:v>
                </c:pt>
                <c:pt idx="4">
                  <c:v>6,4µM</c:v>
                </c:pt>
              </c:strCache>
            </c:strRef>
          </c:cat>
          <c:val>
            <c:numRef>
              <c:f>'CTG HN046+HN073 drug'!$D$70:$H$70</c:f>
              <c:numCache>
                <c:formatCode>0.00</c:formatCode>
                <c:ptCount val="5"/>
                <c:pt idx="0">
                  <c:v>100</c:v>
                </c:pt>
                <c:pt idx="1">
                  <c:v>100.80992012511874</c:v>
                </c:pt>
                <c:pt idx="2">
                  <c:v>104.4626563541787</c:v>
                </c:pt>
                <c:pt idx="3">
                  <c:v>97.020582788967559</c:v>
                </c:pt>
                <c:pt idx="4">
                  <c:v>77.957516490058595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7-44AB-B7FC-4432E4456FE5}"/>
            </c:ext>
          </c:extLst>
        </c:ser>
        <c:ser>
          <c:idx val="1"/>
          <c:order val="1"/>
          <c:tx>
            <c:strRef>
              <c:f>'CTG HN046+HN073 drug'!$O$41</c:f>
              <c:strCache>
                <c:ptCount val="1"/>
                <c:pt idx="0">
                  <c:v>HN073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'CTG HN046+HN073 drug'!$P$70:$T$70</c:f>
              <c:numCache>
                <c:formatCode>0.00</c:formatCode>
                <c:ptCount val="5"/>
                <c:pt idx="0">
                  <c:v>100</c:v>
                </c:pt>
                <c:pt idx="1">
                  <c:v>78.652282696183335</c:v>
                </c:pt>
                <c:pt idx="2">
                  <c:v>83.747852075547044</c:v>
                </c:pt>
                <c:pt idx="3">
                  <c:v>87.230128969058654</c:v>
                </c:pt>
                <c:pt idx="4">
                  <c:v>83.718701449420053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7-44AB-B7FC-4432E445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HN046+HN073 drug'!$B$41</c:f>
              <c:strCache>
                <c:ptCount val="1"/>
                <c:pt idx="0">
                  <c:v>HN046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HN046+HN073 drug'!$U$24:$Y$24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HN046+HN073 drug'!$I$70:$M$70</c:f>
              <c:numCache>
                <c:formatCode>0.00</c:formatCode>
                <c:ptCount val="5"/>
                <c:pt idx="0">
                  <c:v>100</c:v>
                </c:pt>
                <c:pt idx="1">
                  <c:v>103.48071216407406</c:v>
                </c:pt>
                <c:pt idx="2">
                  <c:v>96.202673054583187</c:v>
                </c:pt>
                <c:pt idx="3">
                  <c:v>77.006399464908299</c:v>
                </c:pt>
                <c:pt idx="4">
                  <c:v>55.703414391336729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D-4A45-BE13-520D3AED4AE5}"/>
            </c:ext>
          </c:extLst>
        </c:ser>
        <c:ser>
          <c:idx val="1"/>
          <c:order val="1"/>
          <c:tx>
            <c:strRef>
              <c:f>'CTG HN046+HN073 drug'!$O$41</c:f>
              <c:strCache>
                <c:ptCount val="1"/>
                <c:pt idx="0">
                  <c:v>HN073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'CTG HN046+HN073 drug'!$U$24:$Y$24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HN046+HN073 drug'!$U$70:$Y$70</c:f>
              <c:numCache>
                <c:formatCode>0.00</c:formatCode>
                <c:ptCount val="5"/>
                <c:pt idx="0">
                  <c:v>100</c:v>
                </c:pt>
                <c:pt idx="1">
                  <c:v>86.831429266679578</c:v>
                </c:pt>
                <c:pt idx="2">
                  <c:v>94.544365480966633</c:v>
                </c:pt>
                <c:pt idx="3">
                  <c:v>82.68757292336106</c:v>
                </c:pt>
                <c:pt idx="4">
                  <c:v>62.976832989124667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D-4A45-BE13-520D3AED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63716173409362E-2"/>
          <c:y val="7.407407407407407E-2"/>
          <c:w val="0.64991605575165168"/>
          <c:h val="0.8416746864975212"/>
        </c:manualLayout>
      </c:layout>
      <c:lineChart>
        <c:grouping val="standard"/>
        <c:varyColors val="0"/>
        <c:ser>
          <c:idx val="2"/>
          <c:order val="0"/>
          <c:tx>
            <c:strRef>
              <c:f>'CTG HN046+HN073 IRR'!$B$1</c:f>
              <c:strCache>
                <c:ptCount val="1"/>
                <c:pt idx="0">
                  <c:v>HN046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('CTG HN046+HN073 IRR'!$B$2,'CTG HN046+HN073 IRR'!$E$2,'CTG HN046+HN073 IRR'!$H$2,'CTG HN046+HN073 IRR'!$K$2,'CTG HN046+HN073 IRR'!$N$2)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('CTG HN046+HN073 IRR'!$B$56,'CTG HN046+HN073 IRR'!$E$56,'CTG HN046+HN073 IRR'!$H$56,'CTG HN046+HN073 IRR'!$K$56,'CTG HN046+HN073 IRR'!$N$56)</c:f>
              <c:numCache>
                <c:formatCode>0.00</c:formatCode>
                <c:ptCount val="5"/>
                <c:pt idx="0">
                  <c:v>100</c:v>
                </c:pt>
                <c:pt idx="1">
                  <c:v>72.777637737868545</c:v>
                </c:pt>
                <c:pt idx="2">
                  <c:v>80.518983594647807</c:v>
                </c:pt>
                <c:pt idx="3">
                  <c:v>74.754850443840326</c:v>
                </c:pt>
                <c:pt idx="4">
                  <c:v>64.14174710343606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F-4700-BA39-A250FE3F733F}"/>
            </c:ext>
          </c:extLst>
        </c:ser>
        <c:ser>
          <c:idx val="0"/>
          <c:order val="1"/>
          <c:tx>
            <c:strRef>
              <c:f>'CTG HN046+HN073 IRR'!$C$1</c:f>
              <c:strCache>
                <c:ptCount val="1"/>
                <c:pt idx="0">
                  <c:v>HN073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('CTG HN046+HN073 IRR'!$B$2,'CTG HN046+HN073 IRR'!$E$2,'CTG HN046+HN073 IRR'!$H$2,'CTG HN046+HN073 IRR'!$K$2,'CTG HN046+HN073 IRR'!$N$2)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('CTG HN046+HN073 IRR'!$C$56,'CTG HN046+HN073 IRR'!$F$56,'CTG HN046+HN073 IRR'!$I$56,'CTG HN046+HN073 IRR'!$L$56,'CTG HN046+HN073 IRR'!$O$56)</c:f>
              <c:numCache>
                <c:formatCode>0.00</c:formatCode>
                <c:ptCount val="5"/>
                <c:pt idx="0">
                  <c:v>100</c:v>
                </c:pt>
                <c:pt idx="1">
                  <c:v>112.70060990444553</c:v>
                </c:pt>
                <c:pt idx="2">
                  <c:v>123.26361798337236</c:v>
                </c:pt>
                <c:pt idx="3">
                  <c:v>98.187904260941792</c:v>
                </c:pt>
                <c:pt idx="4">
                  <c:v>108.50510490859824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F-4700-BA39-A250FE3F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Organoid</a:t>
            </a:r>
            <a:r>
              <a:rPr lang="de-DE" baseline="0"/>
              <a:t> diameter after 4 days</a:t>
            </a:r>
            <a:endParaRPr lang="de-DE"/>
          </a:p>
        </c:rich>
      </c:tx>
      <c:layout>
        <c:manualLayout>
          <c:xMode val="edge"/>
          <c:yMode val="edge"/>
          <c:x val="0.10229953813912795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'HN072 + HN074 drug '!$K$55:$K$58</c:f>
              <c:strCache>
                <c:ptCount val="4"/>
                <c:pt idx="0">
                  <c:v>HN072</c:v>
                </c:pt>
                <c:pt idx="1">
                  <c:v>HN074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'HN072 + HN074 drug '!$K$55:$K$58</c:f>
              <c:strCache>
                <c:ptCount val="2"/>
                <c:pt idx="0">
                  <c:v>HN072</c:v>
                </c:pt>
                <c:pt idx="1">
                  <c:v>HN074</c:v>
                </c:pt>
              </c:strCache>
            </c:strRef>
          </c:cat>
          <c:val>
            <c:numRef>
              <c:f>'HN072 + HN074 drug '!$L$55:$L$58</c:f>
              <c:numCache>
                <c:formatCode>General</c:formatCode>
                <c:ptCount val="4"/>
                <c:pt idx="0">
                  <c:v>45.2</c:v>
                </c:pt>
                <c:pt idx="1">
                  <c:v>34.634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6-4464-BA4B-EFF779A5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30926632"/>
        <c:axId val="330927944"/>
      </c:barChart>
      <c:catAx>
        <c:axId val="330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7944"/>
        <c:crosses val="autoZero"/>
        <c:auto val="1"/>
        <c:lblAlgn val="ctr"/>
        <c:lblOffset val="100"/>
        <c:noMultiLvlLbl val="0"/>
      </c:catAx>
      <c:valAx>
        <c:axId val="3309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</a:t>
            </a:r>
            <a:r>
              <a:rPr lang="de-DE" baseline="0"/>
              <a:t> diameter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'HN072 + HN074 drug '!$AE$16</c:f>
              <c:strCache>
                <c:ptCount val="1"/>
                <c:pt idx="0">
                  <c:v>HN072
CDDP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'HN072 + HN074 drug '!$AQ$15:$AY$15</c15:sqref>
                  </c15:fullRef>
                </c:ext>
              </c:extLst>
              <c:f>('HN072 + HN074 drug '!$AQ$15,'HN072 + HN074 drug '!$AS$15,'HN072 + HN074 drug '!$AU$15,'HN072 + HN074 drug '!$AW$15,'HN072 + HN074 drug '!$AY$15)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'!$AF$50:$AN$50</c15:sqref>
                  </c15:fullRef>
                </c:ext>
              </c:extLst>
              <c:f>('HN072 + HN074 drug '!$AF$50,'HN072 + HN074 drug '!$AH$50,'HN072 + HN074 drug '!$AJ$50,'HN072 + HN074 drug '!$AL$50,'HN072 + HN074 drug '!$AN$50)</c:f>
              <c:numCache>
                <c:formatCode>0.00</c:formatCode>
                <c:ptCount val="5"/>
                <c:pt idx="0">
                  <c:v>100</c:v>
                </c:pt>
                <c:pt idx="1">
                  <c:v>94.864704751828256</c:v>
                </c:pt>
                <c:pt idx="2">
                  <c:v>92.721696178605157</c:v>
                </c:pt>
                <c:pt idx="3">
                  <c:v>76.463988302216507</c:v>
                </c:pt>
                <c:pt idx="4">
                  <c:v>52.514147355787671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D65-A5AE-A1FF23BB8D7B}"/>
            </c:ext>
          </c:extLst>
        </c:ser>
        <c:ser>
          <c:idx val="1"/>
          <c:order val="1"/>
          <c:tx>
            <c:strRef>
              <c:f>'HN072 + HN074 drug '!$AP$16</c:f>
              <c:strCache>
                <c:ptCount val="1"/>
                <c:pt idx="0">
                  <c:v>HN074
CDDP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'HN072 + HN074 drug '!$AQ$15:$AY$15</c15:sqref>
                  </c15:fullRef>
                </c:ext>
              </c:extLst>
              <c:f>('HN072 + HN074 drug '!$AQ$15,'HN072 + HN074 drug '!$AS$15,'HN072 + HN074 drug '!$AU$15,'HN072 + HN074 drug '!$AW$15,'HN072 + HN074 drug '!$AY$15)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'!$AQ$50:$AY$50</c15:sqref>
                  </c15:fullRef>
                </c:ext>
              </c:extLst>
              <c:f>('HN072 + HN074 drug '!$AQ$50,'HN072 + HN074 drug '!$AS$50,'HN072 + HN074 drug '!$AU$50,'HN072 + HN074 drug '!$AW$50,'HN072 + HN074 drug '!$AY$50)</c:f>
              <c:numCache>
                <c:formatCode>0.00</c:formatCode>
                <c:ptCount val="5"/>
                <c:pt idx="0">
                  <c:v>100</c:v>
                </c:pt>
                <c:pt idx="1">
                  <c:v>101.43479591770277</c:v>
                </c:pt>
                <c:pt idx="2">
                  <c:v>78.909726137445787</c:v>
                </c:pt>
                <c:pt idx="3">
                  <c:v>68.646839266554778</c:v>
                </c:pt>
                <c:pt idx="4">
                  <c:v>63.438185891716216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D65-A5AE-A1FF23BB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µM 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reducion</a:t>
                </a:r>
                <a:r>
                  <a:rPr lang="de-DE" baseline="0"/>
                  <a:t> [%]</a:t>
                </a:r>
                <a:endParaRPr lang="de-DE"/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'HN072 + HN074 drug '!$AE$52</c:f>
              <c:strCache>
                <c:ptCount val="1"/>
                <c:pt idx="0">
                  <c:v>HN072
Cetux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'HN072 + HN074 drug '!$AF$51:$AN$51</c15:sqref>
                  </c15:fullRef>
                </c:ext>
              </c:extLst>
              <c:f>('HN072 + HN074 drug '!$AF$51,'HN072 + HN074 drug '!$AH$51,'HN072 + HN074 drug '!$AJ$51,'HN072 + HN074 drug '!$AL$51,'HN072 + HN074 drug 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'!$AF$86:$AN$86</c15:sqref>
                  </c15:fullRef>
                </c:ext>
              </c:extLst>
              <c:f>('HN072 + HN074 drug '!$AF$86,'HN072 + HN074 drug '!$AH$86,'HN072 + HN074 drug '!$AJ$86,'HN072 + HN074 drug '!$AL$86,'HN072 + HN074 drug '!$AN$86)</c:f>
              <c:numCache>
                <c:formatCode>0.00</c:formatCode>
                <c:ptCount val="5"/>
                <c:pt idx="0">
                  <c:v>100</c:v>
                </c:pt>
                <c:pt idx="1">
                  <c:v>88.086149133311125</c:v>
                </c:pt>
                <c:pt idx="2">
                  <c:v>78.14578874688118</c:v>
                </c:pt>
                <c:pt idx="3">
                  <c:v>71.330742275572106</c:v>
                </c:pt>
                <c:pt idx="4">
                  <c:v>69.0111139488709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509-97DE-B15F6F5EFE34}"/>
            </c:ext>
          </c:extLst>
        </c:ser>
        <c:ser>
          <c:idx val="1"/>
          <c:order val="1"/>
          <c:tx>
            <c:strRef>
              <c:f>'HN072 + HN074 drug '!$AP$52</c:f>
              <c:strCache>
                <c:ptCount val="1"/>
                <c:pt idx="0">
                  <c:v>HN074
Cetux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'HN072 + HN074 drug '!$AF$51:$AN$51</c15:sqref>
                  </c15:fullRef>
                </c:ext>
              </c:extLst>
              <c:f>('HN072 + HN074 drug '!$AF$51,'HN072 + HN074 drug '!$AH$51,'HN072 + HN074 drug '!$AJ$51,'HN072 + HN074 drug '!$AL$51,'HN072 + HN074 drug 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'!$AQ$86:$AY$86</c15:sqref>
                  </c15:fullRef>
                </c:ext>
              </c:extLst>
              <c:f>('HN072 + HN074 drug '!$AQ$86,'HN072 + HN074 drug '!$AS$86,'HN072 + HN074 drug '!$AU$86,'HN072 + HN074 drug '!$AW$86,'HN072 + HN074 drug '!$AY$86)</c:f>
              <c:numCache>
                <c:formatCode>0.00</c:formatCode>
                <c:ptCount val="5"/>
                <c:pt idx="0">
                  <c:v>100</c:v>
                </c:pt>
                <c:pt idx="1">
                  <c:v>96.392638466931501</c:v>
                </c:pt>
                <c:pt idx="2">
                  <c:v>85.641782001679175</c:v>
                </c:pt>
                <c:pt idx="3">
                  <c:v>86.1694746011175</c:v>
                </c:pt>
                <c:pt idx="4">
                  <c:v>85.558374787166557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509-97DE-B15F6F5E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µg/ml 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reduction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HN072+HN074 drug'!$B$41</c:f>
              <c:strCache>
                <c:ptCount val="1"/>
                <c:pt idx="0">
                  <c:v>HN072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HN072+HN074 drug'!$D$24:$H$24</c:f>
              <c:strCache>
                <c:ptCount val="5"/>
                <c:pt idx="0">
                  <c:v>0µM</c:v>
                </c:pt>
                <c:pt idx="1">
                  <c:v>0,1µM</c:v>
                </c:pt>
                <c:pt idx="2">
                  <c:v>0,4µM</c:v>
                </c:pt>
                <c:pt idx="3">
                  <c:v>1,6µM</c:v>
                </c:pt>
                <c:pt idx="4">
                  <c:v>6,4µM</c:v>
                </c:pt>
              </c:strCache>
            </c:strRef>
          </c:cat>
          <c:val>
            <c:numRef>
              <c:f>'CTG HN072+HN074 drug'!$D$73:$H$73</c:f>
              <c:numCache>
                <c:formatCode>0.00</c:formatCode>
                <c:ptCount val="5"/>
                <c:pt idx="0">
                  <c:v>100</c:v>
                </c:pt>
                <c:pt idx="1">
                  <c:v>98.683249510809674</c:v>
                </c:pt>
                <c:pt idx="2">
                  <c:v>71.682844684412842</c:v>
                </c:pt>
                <c:pt idx="3">
                  <c:v>49.227371076627669</c:v>
                </c:pt>
                <c:pt idx="4">
                  <c:v>39.299199189625369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9-463D-AC88-1239F88F186C}"/>
            </c:ext>
          </c:extLst>
        </c:ser>
        <c:ser>
          <c:idx val="1"/>
          <c:order val="1"/>
          <c:tx>
            <c:strRef>
              <c:f>'CTG HN072+HN074 drug'!$O$41</c:f>
              <c:strCache>
                <c:ptCount val="1"/>
                <c:pt idx="0">
                  <c:v>HN074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'CTG HN072+HN074 drug'!$P$73:$T$73</c:f>
              <c:numCache>
                <c:formatCode>0.00</c:formatCode>
                <c:ptCount val="5"/>
                <c:pt idx="0">
                  <c:v>100</c:v>
                </c:pt>
                <c:pt idx="1">
                  <c:v>89.969190957731669</c:v>
                </c:pt>
                <c:pt idx="2">
                  <c:v>80.199595929600534</c:v>
                </c:pt>
                <c:pt idx="3">
                  <c:v>60.667914583123427</c:v>
                </c:pt>
                <c:pt idx="4">
                  <c:v>33.53627353763104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9-463D-AC88-1239F88F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HN072+HN074 drug'!$B$41</c:f>
              <c:strCache>
                <c:ptCount val="1"/>
                <c:pt idx="0">
                  <c:v>HN072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HN072+HN074 drug'!$U$24:$Y$24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HN072+HN074 drug'!$I$73:$M$73</c:f>
              <c:numCache>
                <c:formatCode>0.00</c:formatCode>
                <c:ptCount val="5"/>
                <c:pt idx="0">
                  <c:v>100</c:v>
                </c:pt>
                <c:pt idx="1">
                  <c:v>103.66503232295159</c:v>
                </c:pt>
                <c:pt idx="2">
                  <c:v>99.421753914875751</c:v>
                </c:pt>
                <c:pt idx="3">
                  <c:v>110.05677795482663</c:v>
                </c:pt>
                <c:pt idx="4">
                  <c:v>98.599108178876676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AA6-8C15-0560C234F997}"/>
            </c:ext>
          </c:extLst>
        </c:ser>
        <c:ser>
          <c:idx val="1"/>
          <c:order val="1"/>
          <c:tx>
            <c:strRef>
              <c:f>'CTG HN072+HN074 drug'!$O$41</c:f>
              <c:strCache>
                <c:ptCount val="1"/>
                <c:pt idx="0">
                  <c:v>HN074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'CTG HN072+HN074 drug'!$U$24:$Y$24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HN072+HN074 drug'!$U$73:$Y$73</c:f>
              <c:numCache>
                <c:formatCode>0.00</c:formatCode>
                <c:ptCount val="5"/>
                <c:pt idx="0">
                  <c:v>100</c:v>
                </c:pt>
                <c:pt idx="1">
                  <c:v>113.78503666859331</c:v>
                </c:pt>
                <c:pt idx="2">
                  <c:v>116.70299765087678</c:v>
                </c:pt>
                <c:pt idx="3">
                  <c:v>118.32398810060396</c:v>
                </c:pt>
                <c:pt idx="4">
                  <c:v>125.19942093848266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2-4AA6-8C15-0560C234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survival fraction after Cetuximab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HN041+HN059'!$B$44</c:f>
              <c:strCache>
                <c:ptCount val="1"/>
                <c:pt idx="0">
                  <c:v>HN041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HN041+HN059'!$I$73:$M$73</c:f>
              <c:numCache>
                <c:formatCode>0.00</c:formatCode>
                <c:ptCount val="5"/>
                <c:pt idx="0">
                  <c:v>100</c:v>
                </c:pt>
                <c:pt idx="1">
                  <c:v>104.27633793420762</c:v>
                </c:pt>
                <c:pt idx="2">
                  <c:v>105.91633896678495</c:v>
                </c:pt>
                <c:pt idx="3">
                  <c:v>104.12499069921175</c:v>
                </c:pt>
                <c:pt idx="4">
                  <c:v>88.552574002639162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0-41C0-BB71-E196FD193EA8}"/>
            </c:ext>
          </c:extLst>
        </c:ser>
        <c:ser>
          <c:idx val="1"/>
          <c:order val="1"/>
          <c:tx>
            <c:strRef>
              <c:f>'CTG HN041+HN059'!$O$44</c:f>
              <c:strCache>
                <c:ptCount val="1"/>
                <c:pt idx="0">
                  <c:v>HN059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HN041+HN059'!$U$73:$Y$73</c:f>
              <c:numCache>
                <c:formatCode>0.00</c:formatCode>
                <c:ptCount val="5"/>
                <c:pt idx="0">
                  <c:v>100</c:v>
                </c:pt>
                <c:pt idx="1">
                  <c:v>64.200045737125393</c:v>
                </c:pt>
                <c:pt idx="2">
                  <c:v>41.963414585612142</c:v>
                </c:pt>
                <c:pt idx="3">
                  <c:v>36.897124836942858</c:v>
                </c:pt>
                <c:pt idx="4">
                  <c:v>25.55995068717429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0-41C0-BB71-E196FD193EA8}"/>
            </c:ext>
          </c:extLst>
        </c:ser>
        <c:ser>
          <c:idx val="2"/>
          <c:order val="2"/>
          <c:tx>
            <c:strRef>
              <c:f>'CTG HN046+HN073 drug'!$B$41</c:f>
              <c:strCache>
                <c:ptCount val="1"/>
                <c:pt idx="0">
                  <c:v>HN046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HN046+HN073 drug'!$I$70:$M$70</c:f>
              <c:numCache>
                <c:formatCode>0.00</c:formatCode>
                <c:ptCount val="5"/>
                <c:pt idx="0">
                  <c:v>100</c:v>
                </c:pt>
                <c:pt idx="1">
                  <c:v>103.48071216407406</c:v>
                </c:pt>
                <c:pt idx="2">
                  <c:v>96.202673054583187</c:v>
                </c:pt>
                <c:pt idx="3">
                  <c:v>77.006399464908299</c:v>
                </c:pt>
                <c:pt idx="4">
                  <c:v>55.703414391336729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0-41C0-BB71-E196FD193EA8}"/>
            </c:ext>
          </c:extLst>
        </c:ser>
        <c:ser>
          <c:idx val="3"/>
          <c:order val="3"/>
          <c:tx>
            <c:strRef>
              <c:f>'CTG HN046+HN073 drug'!$O$41</c:f>
              <c:strCache>
                <c:ptCount val="1"/>
                <c:pt idx="0">
                  <c:v>HN073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HN046+HN073 drug'!$U$70:$Y$70</c:f>
              <c:numCache>
                <c:formatCode>0.00</c:formatCode>
                <c:ptCount val="5"/>
                <c:pt idx="0">
                  <c:v>100</c:v>
                </c:pt>
                <c:pt idx="1">
                  <c:v>86.831429266679578</c:v>
                </c:pt>
                <c:pt idx="2">
                  <c:v>94.544365480966633</c:v>
                </c:pt>
                <c:pt idx="3">
                  <c:v>82.68757292336106</c:v>
                </c:pt>
                <c:pt idx="4">
                  <c:v>62.976832989124667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0-41C0-BB71-E196FD193EA8}"/>
            </c:ext>
          </c:extLst>
        </c:ser>
        <c:ser>
          <c:idx val="4"/>
          <c:order val="4"/>
          <c:tx>
            <c:strRef>
              <c:f>'CTG HN072+HN074 drug'!$B$41</c:f>
              <c:strCache>
                <c:ptCount val="1"/>
                <c:pt idx="0">
                  <c:v>HN072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HN072+HN074 drug'!$I$73:$M$73</c:f>
              <c:numCache>
                <c:formatCode>0.00</c:formatCode>
                <c:ptCount val="5"/>
                <c:pt idx="0">
                  <c:v>100</c:v>
                </c:pt>
                <c:pt idx="1">
                  <c:v>103.66503232295159</c:v>
                </c:pt>
                <c:pt idx="2">
                  <c:v>99.421753914875751</c:v>
                </c:pt>
                <c:pt idx="3">
                  <c:v>110.05677795482663</c:v>
                </c:pt>
                <c:pt idx="4">
                  <c:v>98.599108178876676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0-41C0-BB71-E196FD193EA8}"/>
            </c:ext>
          </c:extLst>
        </c:ser>
        <c:ser>
          <c:idx val="5"/>
          <c:order val="5"/>
          <c:tx>
            <c:strRef>
              <c:f>'CTG HN072+HN074 drug'!$O$41</c:f>
              <c:strCache>
                <c:ptCount val="1"/>
                <c:pt idx="0">
                  <c:v>HN074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HN072+HN074 drug'!$U$73:$Y$73</c:f>
              <c:numCache>
                <c:formatCode>0.00</c:formatCode>
                <c:ptCount val="5"/>
                <c:pt idx="0">
                  <c:v>100</c:v>
                </c:pt>
                <c:pt idx="1">
                  <c:v>113.78503666859331</c:v>
                </c:pt>
                <c:pt idx="2">
                  <c:v>116.70299765087678</c:v>
                </c:pt>
                <c:pt idx="3">
                  <c:v>118.32398810060396</c:v>
                </c:pt>
                <c:pt idx="4">
                  <c:v>125.19942093848266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0-41C0-BB71-E196FD193EA8}"/>
            </c:ext>
          </c:extLst>
        </c:ser>
        <c:ser>
          <c:idx val="6"/>
          <c:order val="6"/>
          <c:tx>
            <c:strRef>
              <c:f>'CTG HN091+HN092'!$B$42</c:f>
              <c:strCache>
                <c:ptCount val="1"/>
                <c:pt idx="0">
                  <c:v>HN091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HN091+HN092'!$I$70:$M$70</c:f>
              <c:numCache>
                <c:formatCode>0.00</c:formatCode>
                <c:ptCount val="5"/>
                <c:pt idx="0">
                  <c:v>100</c:v>
                </c:pt>
                <c:pt idx="1">
                  <c:v>74.59717276749295</c:v>
                </c:pt>
                <c:pt idx="2">
                  <c:v>80.262317730760756</c:v>
                </c:pt>
                <c:pt idx="3">
                  <c:v>73.408062679940102</c:v>
                </c:pt>
                <c:pt idx="4">
                  <c:v>62.562642446662736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0-41C0-BB71-E196FD193EA8}"/>
            </c:ext>
          </c:extLst>
        </c:ser>
        <c:ser>
          <c:idx val="7"/>
          <c:order val="7"/>
          <c:tx>
            <c:strRef>
              <c:f>'CTG HN091+HN092'!$O$42</c:f>
              <c:strCache>
                <c:ptCount val="1"/>
                <c:pt idx="0">
                  <c:v>HN092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'CTG HN041+HN059'!$U$3:$Y$3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f>'CTG HN091+HN092'!$U$70:$Y$70</c:f>
              <c:numCache>
                <c:formatCode>0.00</c:formatCode>
                <c:ptCount val="5"/>
                <c:pt idx="0">
                  <c:v>100</c:v>
                </c:pt>
                <c:pt idx="1">
                  <c:v>77.925748246365927</c:v>
                </c:pt>
                <c:pt idx="2">
                  <c:v>77.4979008868753</c:v>
                </c:pt>
                <c:pt idx="3">
                  <c:v>73.070346528591671</c:v>
                </c:pt>
                <c:pt idx="4">
                  <c:v>67.80507110745711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0-41C0-BB71-E196FD19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Cetuximab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 [%]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'CTG HN072+HN074 IRR '!$B$1</c:f>
              <c:strCache>
                <c:ptCount val="1"/>
                <c:pt idx="0">
                  <c:v>HN072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('CTG HN072+HN074 IRR '!$B$2,'CTG HN072+HN074 IRR '!$E$2,'CTG HN072+HN074 IRR '!$H$2,'CTG HN072+HN074 IRR '!$K$2,'CTG HN072+HN074 IRR '!$N$2)</c:f>
              <c:strCache>
                <c:ptCount val="5"/>
                <c:pt idx="0">
                  <c:v>0Gy</c:v>
                </c:pt>
                <c:pt idx="1">
                  <c:v>2Gy</c:v>
                </c:pt>
                <c:pt idx="2">
                  <c:v>4Gy</c:v>
                </c:pt>
                <c:pt idx="3">
                  <c:v>6Gy</c:v>
                </c:pt>
                <c:pt idx="4">
                  <c:v>8Gy</c:v>
                </c:pt>
              </c:strCache>
            </c:strRef>
          </c:cat>
          <c:val>
            <c:numRef>
              <c:f>('CTG HN072+HN074 IRR '!$B$35,'CTG HN072+HN074 IRR '!$E$35,'CTG HN072+HN074 IRR '!$H$35,'CTG HN072+HN074 IRR '!$K$35,'CTG HN072+HN074 IRR '!$N$35)</c:f>
              <c:numCache>
                <c:formatCode>0.00</c:formatCode>
                <c:ptCount val="5"/>
                <c:pt idx="0">
                  <c:v>100.00000000000001</c:v>
                </c:pt>
                <c:pt idx="1">
                  <c:v>45.243343323836676</c:v>
                </c:pt>
                <c:pt idx="2">
                  <c:v>19.981876517042007</c:v>
                </c:pt>
                <c:pt idx="3">
                  <c:v>10.170677313131003</c:v>
                </c:pt>
                <c:pt idx="4">
                  <c:v>7.5603881102207442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4-4D34-9111-159AB82FBDC0}"/>
            </c:ext>
          </c:extLst>
        </c:ser>
        <c:ser>
          <c:idx val="0"/>
          <c:order val="1"/>
          <c:tx>
            <c:strRef>
              <c:f>'CTG HN072+HN074 IRR '!$C$1</c:f>
              <c:strCache>
                <c:ptCount val="1"/>
                <c:pt idx="0">
                  <c:v>HN074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('CTG HN072+HN074 IRR '!$B$2,'CTG HN072+HN074 IRR '!$E$2,'CTG HN072+HN074 IRR '!$H$2,'CTG HN072+HN074 IRR '!$K$2,'CTG HN072+HN074 IRR '!$N$2)</c:f>
              <c:strCache>
                <c:ptCount val="5"/>
                <c:pt idx="0">
                  <c:v>0Gy</c:v>
                </c:pt>
                <c:pt idx="1">
                  <c:v>2Gy</c:v>
                </c:pt>
                <c:pt idx="2">
                  <c:v>4Gy</c:v>
                </c:pt>
                <c:pt idx="3">
                  <c:v>6Gy</c:v>
                </c:pt>
                <c:pt idx="4">
                  <c:v>8Gy</c:v>
                </c:pt>
              </c:strCache>
            </c:strRef>
          </c:cat>
          <c:val>
            <c:numRef>
              <c:f>('CTG HN072+HN074 IRR '!$C$35,'CTG HN072+HN074 IRR '!$F$35,'CTG HN072+HN074 IRR '!$I$35,'CTG HN072+HN074 IRR '!$L$35,'CTG HN072+HN074 IRR '!$O$35)</c:f>
              <c:numCache>
                <c:formatCode>0.00</c:formatCode>
                <c:ptCount val="5"/>
                <c:pt idx="0">
                  <c:v>100</c:v>
                </c:pt>
                <c:pt idx="1">
                  <c:v>82.279736503000336</c:v>
                </c:pt>
                <c:pt idx="2">
                  <c:v>26.456669457502198</c:v>
                </c:pt>
                <c:pt idx="3">
                  <c:v>23.456220366178684</c:v>
                </c:pt>
                <c:pt idx="4">
                  <c:v>16.931871266505233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4-4D34-9111-159AB82F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Organoid</a:t>
            </a:r>
            <a:r>
              <a:rPr lang="de-DE" baseline="0"/>
              <a:t> diameter after 4 days</a:t>
            </a:r>
            <a:endParaRPr lang="de-DE"/>
          </a:p>
        </c:rich>
      </c:tx>
      <c:layout>
        <c:manualLayout>
          <c:xMode val="edge"/>
          <c:yMode val="edge"/>
          <c:x val="0.10229953813912795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'HN091 + HN092 drug  '!$K$55:$K$58</c:f>
              <c:strCache>
                <c:ptCount val="4"/>
                <c:pt idx="0">
                  <c:v>HN091</c:v>
                </c:pt>
                <c:pt idx="1">
                  <c:v>HN092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'HN091 + HN092 drug  '!$K$55:$K$58</c:f>
              <c:strCache>
                <c:ptCount val="2"/>
                <c:pt idx="0">
                  <c:v>HN091</c:v>
                </c:pt>
                <c:pt idx="1">
                  <c:v>HN092</c:v>
                </c:pt>
              </c:strCache>
            </c:strRef>
          </c:cat>
          <c:val>
            <c:numRef>
              <c:f>'HN091 + HN092 drug  '!$L$55:$L$58</c:f>
              <c:numCache>
                <c:formatCode>General</c:formatCode>
                <c:ptCount val="4"/>
                <c:pt idx="0">
                  <c:v>36.646000000000001</c:v>
                </c:pt>
                <c:pt idx="1">
                  <c:v>40.985999999999997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F-469C-A4CA-D233E926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30926632"/>
        <c:axId val="330927944"/>
      </c:barChart>
      <c:catAx>
        <c:axId val="330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7944"/>
        <c:crosses val="autoZero"/>
        <c:auto val="1"/>
        <c:lblAlgn val="ctr"/>
        <c:lblOffset val="100"/>
        <c:noMultiLvlLbl val="0"/>
      </c:catAx>
      <c:valAx>
        <c:axId val="3309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</a:t>
            </a:r>
            <a:r>
              <a:rPr lang="de-DE" baseline="0"/>
              <a:t> diameter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'HN091 + HN092 drug  '!$AE$16</c:f>
              <c:strCache>
                <c:ptCount val="1"/>
                <c:pt idx="0">
                  <c:v>HN091
CDDP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'HN091 + HN092 drug  '!$AF$15:$AN$15</c15:sqref>
                  </c15:fullRef>
                </c:ext>
              </c:extLst>
              <c:f>('HN091 + HN092 drug  '!$AF$15,'HN091 + HN092 drug  '!$AH$15,'HN091 + HN092 drug  '!$AJ$15,'HN091 + HN092 drug  '!$AL$15,'HN091 + HN092 drug  '!$AN$15)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'HN091 + HN092 drug  '!$AF$48:$AN$48</c15:sqref>
                  </c15:fullRef>
                </c:ext>
              </c:extLst>
              <c:f>('HN091 + HN092 drug  '!$AF$48,'HN091 + HN092 drug  '!$AH$48,'HN091 + HN092 drug  '!$AJ$48,'HN091 + HN092 drug  '!$AL$48,'HN091 + HN092 drug  '!$AN$48)</c:f>
              <c:numCache>
                <c:formatCode>0.00</c:formatCode>
                <c:ptCount val="5"/>
                <c:pt idx="0">
                  <c:v>74.048333333333346</c:v>
                </c:pt>
                <c:pt idx="1">
                  <c:v>81.376428571428548</c:v>
                </c:pt>
                <c:pt idx="2">
                  <c:v>74.799629629629621</c:v>
                </c:pt>
                <c:pt idx="3">
                  <c:v>61.099090909090911</c:v>
                </c:pt>
                <c:pt idx="4">
                  <c:v>39.087499999999999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D-4179-A6D4-D7870ECF297B}"/>
            </c:ext>
          </c:extLst>
        </c:ser>
        <c:ser>
          <c:idx val="1"/>
          <c:order val="1"/>
          <c:tx>
            <c:strRef>
              <c:f>'HN091 + HN092 drug  '!$AP$16</c:f>
              <c:strCache>
                <c:ptCount val="1"/>
                <c:pt idx="0">
                  <c:v>HN092
CDDP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'HN091 + HN092 drug  '!$AQ$48:$AY$48</c15:sqref>
                  </c15:fullRef>
                </c:ext>
              </c:extLst>
              <c:f>('HN091 + HN092 drug  '!$AQ$48,'HN091 + HN092 drug  '!$AS$48,'HN091 + HN092 drug  '!$AU$48,'HN091 + HN092 drug  '!$AW$48,'HN091 + HN092 drug  '!$AY$48)</c:f>
              <c:numCache>
                <c:formatCode>0.00</c:formatCode>
                <c:ptCount val="5"/>
                <c:pt idx="0">
                  <c:v>95.027857142857144</c:v>
                </c:pt>
                <c:pt idx="1">
                  <c:v>100.10272727272728</c:v>
                </c:pt>
                <c:pt idx="2">
                  <c:v>100.92111111111113</c:v>
                </c:pt>
                <c:pt idx="3">
                  <c:v>67.31</c:v>
                </c:pt>
                <c:pt idx="4">
                  <c:v>51.14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D-4179-A6D4-D7870ECF297B}"/>
            </c:ext>
          </c:extLst>
        </c:ser>
        <c:ser>
          <c:idx val="2"/>
          <c:order val="2"/>
          <c:tx>
            <c:strRef>
              <c:f>'HN046 + HN073 drug'!$AE$16</c:f>
              <c:strCache>
                <c:ptCount val="1"/>
                <c:pt idx="0">
                  <c:v>HN046
CDDP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drug'!$AF$48:$AN$48</c15:sqref>
                  </c15:fullRef>
                </c:ext>
              </c:extLst>
              <c:f>('HN046 + HN073 drug'!$AF$48,'HN046 + HN073 drug'!$AH$48,'HN046 + HN073 drug'!$AJ$48,'HN046 + HN073 drug'!$AL$48,'HN046 + HN073 drug'!$AN$48)</c:f>
              <c:numCache>
                <c:formatCode>0.00</c:formatCode>
                <c:ptCount val="5"/>
                <c:pt idx="0">
                  <c:v>72.257619047619045</c:v>
                </c:pt>
                <c:pt idx="1">
                  <c:v>78.30478260869566</c:v>
                </c:pt>
                <c:pt idx="2">
                  <c:v>79.737647058823526</c:v>
                </c:pt>
                <c:pt idx="3">
                  <c:v>67.337894736842117</c:v>
                </c:pt>
                <c:pt idx="4">
                  <c:v>61.24882352941178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D-4179-A6D4-D7870ECF297B}"/>
            </c:ext>
          </c:extLst>
        </c:ser>
        <c:ser>
          <c:idx val="3"/>
          <c:order val="3"/>
          <c:tx>
            <c:strRef>
              <c:f>'HN046 + HN073 drug'!$AP$16</c:f>
              <c:strCache>
                <c:ptCount val="1"/>
                <c:pt idx="0">
                  <c:v>HN073
CDDP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drug'!$AQ$48:$AY$48</c15:sqref>
                  </c15:fullRef>
                </c:ext>
              </c:extLst>
              <c:f>('HN046 + HN073 drug'!$AQ$48,'HN046 + HN073 drug'!$AS$48,'HN046 + HN073 drug'!$AU$48,'HN046 + HN073 drug'!$AW$48,'HN046 + HN073 drug'!$AY$48)</c:f>
              <c:numCache>
                <c:formatCode>0.00</c:formatCode>
                <c:ptCount val="5"/>
                <c:pt idx="0">
                  <c:v>43.467333333333336</c:v>
                </c:pt>
                <c:pt idx="1">
                  <c:v>52.026666666666664</c:v>
                </c:pt>
                <c:pt idx="2">
                  <c:v>43.181764705882351</c:v>
                </c:pt>
                <c:pt idx="3">
                  <c:v>44.655555555555559</c:v>
                </c:pt>
                <c:pt idx="4">
                  <c:v>33.516666666666673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D-4179-A6D4-D7870ECF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µM 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µm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'HN091 + HN092 drug  '!$AE$52</c:f>
              <c:strCache>
                <c:ptCount val="1"/>
                <c:pt idx="0">
                  <c:v>HN091 Cetux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'HN091 + HN092 drug  '!$AF$51:$AN$51</c15:sqref>
                  </c15:fullRef>
                </c:ext>
              </c:extLst>
              <c:f>('HN091 + HN092 drug  '!$AF$51,'HN091 + HN092 drug  '!$AH$51,'HN091 + HN092 drug  '!$AJ$51,'HN091 + HN092 drug  '!$AL$51,'HN091 + HN092 drug  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'HN091 + HN092 drug  '!$AF$84:$AN$84</c15:sqref>
                  </c15:fullRef>
                </c:ext>
              </c:extLst>
              <c:f>('HN091 + HN092 drug  '!$AF$84,'HN091 + HN092 drug  '!$AH$84,'HN091 + HN092 drug  '!$AJ$84,'HN091 + HN092 drug  '!$AL$84,'HN091 + HN092 drug  '!$AN$84)</c:f>
              <c:numCache>
                <c:formatCode>0.00</c:formatCode>
                <c:ptCount val="5"/>
                <c:pt idx="0">
                  <c:v>78.190434782608705</c:v>
                </c:pt>
                <c:pt idx="1">
                  <c:v>68.680499999999995</c:v>
                </c:pt>
                <c:pt idx="2">
                  <c:v>67.737499999999983</c:v>
                </c:pt>
                <c:pt idx="3">
                  <c:v>63.117692307692309</c:v>
                </c:pt>
                <c:pt idx="4">
                  <c:v>63.391052631578951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B-4775-9007-9DA7C1BD1664}"/>
            </c:ext>
          </c:extLst>
        </c:ser>
        <c:ser>
          <c:idx val="1"/>
          <c:order val="1"/>
          <c:tx>
            <c:strRef>
              <c:f>'HN091 + HN092 drug  '!$AP$52</c:f>
              <c:strCache>
                <c:ptCount val="1"/>
                <c:pt idx="0">
                  <c:v>HN092
Cetux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'HN091 + HN092 drug  '!$AF$51:$AN$51</c15:sqref>
                  </c15:fullRef>
                </c:ext>
              </c:extLst>
              <c:f>('HN091 + HN092 drug  '!$AF$51,'HN091 + HN092 drug  '!$AH$51,'HN091 + HN092 drug  '!$AJ$51,'HN091 + HN092 drug  '!$AL$51,'HN091 + HN092 drug  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'HN091 + HN092 drug  '!$AQ$84:$AY$84</c15:sqref>
                  </c15:fullRef>
                </c:ext>
              </c:extLst>
              <c:f>('HN091 + HN092 drug  '!$AQ$84,'HN091 + HN092 drug  '!$AS$84,'HN091 + HN092 drug  '!$AU$84,'HN091 + HN092 drug  '!$AW$84,'HN091 + HN092 drug  '!$AY$84)</c:f>
              <c:numCache>
                <c:formatCode>0.00</c:formatCode>
                <c:ptCount val="5"/>
                <c:pt idx="0">
                  <c:v>98.236315789473693</c:v>
                </c:pt>
                <c:pt idx="1">
                  <c:v>91.300000000000011</c:v>
                </c:pt>
                <c:pt idx="2">
                  <c:v>82.709235294117661</c:v>
                </c:pt>
                <c:pt idx="3">
                  <c:v>77.184444444444438</c:v>
                </c:pt>
                <c:pt idx="4">
                  <c:v>75.280909090909091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B-4775-9007-9DA7C1BD1664}"/>
            </c:ext>
          </c:extLst>
        </c:ser>
        <c:ser>
          <c:idx val="2"/>
          <c:order val="2"/>
          <c:tx>
            <c:strRef>
              <c:f>'HN046 + HN073 drug'!$AE$52</c:f>
              <c:strCache>
                <c:ptCount val="1"/>
                <c:pt idx="0">
                  <c:v>HN046
Cetux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0,5</c:v>
              </c:pt>
              <c:pt idx="2">
                <c:v>2</c:v>
              </c:pt>
              <c:pt idx="3">
                <c:v>8</c:v>
              </c:pt>
              <c:pt idx="4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drug'!$AF$84:$AN$84</c15:sqref>
                  </c15:fullRef>
                </c:ext>
              </c:extLst>
              <c:f>('HN046 + HN073 drug'!$AF$84,'HN046 + HN073 drug'!$AH$84,'HN046 + HN073 drug'!$AJ$84,'HN046 + HN073 drug'!$AL$84,'HN046 + HN073 drug'!$AN$84)</c:f>
              <c:numCache>
                <c:formatCode>0.00</c:formatCode>
                <c:ptCount val="5"/>
                <c:pt idx="0">
                  <c:v>74.071111111111108</c:v>
                </c:pt>
                <c:pt idx="1">
                  <c:v>78.804285714285712</c:v>
                </c:pt>
                <c:pt idx="2">
                  <c:v>69.759375000000006</c:v>
                </c:pt>
                <c:pt idx="3">
                  <c:v>65.822173913043486</c:v>
                </c:pt>
                <c:pt idx="4">
                  <c:v>53.282142857142851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B-4775-9007-9DA7C1BD1664}"/>
            </c:ext>
          </c:extLst>
        </c:ser>
        <c:ser>
          <c:idx val="3"/>
          <c:order val="3"/>
          <c:tx>
            <c:strRef>
              <c:f>'HN046 + HN073 drug'!$AP$52</c:f>
              <c:strCache>
                <c:ptCount val="1"/>
                <c:pt idx="0">
                  <c:v>HN073
Cetux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0,5</c:v>
              </c:pt>
              <c:pt idx="2">
                <c:v>2</c:v>
              </c:pt>
              <c:pt idx="3">
                <c:v>8</c:v>
              </c:pt>
              <c:pt idx="4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drug'!$AQ$84:$AY$84</c15:sqref>
                  </c15:fullRef>
                </c:ext>
              </c:extLst>
              <c:f>('HN046 + HN073 drug'!$AQ$84,'HN046 + HN073 drug'!$AS$84,'HN046 + HN073 drug'!$AU$84,'HN046 + HN073 drug'!$AW$84,'HN046 + HN073 drug'!$AY$84)</c:f>
              <c:numCache>
                <c:formatCode>0.00</c:formatCode>
                <c:ptCount val="5"/>
                <c:pt idx="0">
                  <c:v>53.84266666666668</c:v>
                </c:pt>
                <c:pt idx="1">
                  <c:v>54.618333333333339</c:v>
                </c:pt>
                <c:pt idx="2">
                  <c:v>46.320588235294117</c:v>
                </c:pt>
                <c:pt idx="3">
                  <c:v>45.274999999999991</c:v>
                </c:pt>
                <c:pt idx="4">
                  <c:v>41.693125000000002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B-4775-9007-9DA7C1BD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µg/ml 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µm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HN091+HN092'!$B$42</c:f>
              <c:strCache>
                <c:ptCount val="1"/>
                <c:pt idx="0">
                  <c:v>HN091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HN091+HN092'!$D$24:$H$24</c:f>
              <c:strCache>
                <c:ptCount val="5"/>
                <c:pt idx="0">
                  <c:v>0µM</c:v>
                </c:pt>
                <c:pt idx="1">
                  <c:v>0,1µM</c:v>
                </c:pt>
                <c:pt idx="2">
                  <c:v>0,4µM</c:v>
                </c:pt>
                <c:pt idx="3">
                  <c:v>1,6µM</c:v>
                </c:pt>
                <c:pt idx="4">
                  <c:v>6,4µM</c:v>
                </c:pt>
              </c:strCache>
            </c:strRef>
          </c:cat>
          <c:val>
            <c:numRef>
              <c:f>'CTG HN091+HN092'!$D$70:$H$70</c:f>
              <c:numCache>
                <c:formatCode>0.00</c:formatCode>
                <c:ptCount val="5"/>
                <c:pt idx="0">
                  <c:v>100</c:v>
                </c:pt>
                <c:pt idx="1">
                  <c:v>89.85241219150285</c:v>
                </c:pt>
                <c:pt idx="2">
                  <c:v>84.696996207481874</c:v>
                </c:pt>
                <c:pt idx="3">
                  <c:v>36.664947270591277</c:v>
                </c:pt>
                <c:pt idx="4">
                  <c:v>9.5632128013961193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4BFB-98ED-A9E18A4901C1}"/>
            </c:ext>
          </c:extLst>
        </c:ser>
        <c:ser>
          <c:idx val="1"/>
          <c:order val="1"/>
          <c:tx>
            <c:strRef>
              <c:f>'CTG HN091+HN092'!$O$42</c:f>
              <c:strCache>
                <c:ptCount val="1"/>
                <c:pt idx="0">
                  <c:v>HN092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'CTG HN091+HN092'!$P$70:$T$70</c:f>
              <c:numCache>
                <c:formatCode>0.00</c:formatCode>
                <c:ptCount val="5"/>
                <c:pt idx="0">
                  <c:v>100</c:v>
                </c:pt>
                <c:pt idx="1">
                  <c:v>85.816336347893042</c:v>
                </c:pt>
                <c:pt idx="2">
                  <c:v>76.344853674322621</c:v>
                </c:pt>
                <c:pt idx="3">
                  <c:v>48.315899032658706</c:v>
                </c:pt>
                <c:pt idx="4">
                  <c:v>46.378592544649877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A-4BFB-98ED-A9E18A49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HN091+HN092'!$B$42</c:f>
              <c:strCache>
                <c:ptCount val="1"/>
                <c:pt idx="0">
                  <c:v>HN091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HN091+HN092'!$U$24:$Y$24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HN091+HN092'!$I$70:$M$70</c:f>
              <c:numCache>
                <c:formatCode>0.00</c:formatCode>
                <c:ptCount val="5"/>
                <c:pt idx="0">
                  <c:v>100</c:v>
                </c:pt>
                <c:pt idx="1">
                  <c:v>74.59717276749295</c:v>
                </c:pt>
                <c:pt idx="2">
                  <c:v>80.262317730760756</c:v>
                </c:pt>
                <c:pt idx="3">
                  <c:v>73.408062679940102</c:v>
                </c:pt>
                <c:pt idx="4">
                  <c:v>62.562642446662736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A-4B2C-B90F-8B7C54549A03}"/>
            </c:ext>
          </c:extLst>
        </c:ser>
        <c:ser>
          <c:idx val="1"/>
          <c:order val="1"/>
          <c:tx>
            <c:strRef>
              <c:f>'CTG HN091+HN092'!$O$42</c:f>
              <c:strCache>
                <c:ptCount val="1"/>
                <c:pt idx="0">
                  <c:v>HN092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'CTG HN091+HN092'!$U$24:$Y$24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HN091+HN092'!$U$42:$Y$42</c:f>
              <c:numCache>
                <c:formatCode>0.00</c:formatCode>
                <c:ptCount val="5"/>
                <c:pt idx="0">
                  <c:v>100</c:v>
                </c:pt>
                <c:pt idx="1">
                  <c:v>73.680244289707417</c:v>
                </c:pt>
                <c:pt idx="2">
                  <c:v>70.501438944112735</c:v>
                </c:pt>
                <c:pt idx="3">
                  <c:v>67.120850630985259</c:v>
                </c:pt>
                <c:pt idx="4">
                  <c:v>64.110955822761781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A-4B2C-B90F-8B7C5454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'CTG HN091+HN092 IRR '!$B$1</c:f>
              <c:strCache>
                <c:ptCount val="1"/>
                <c:pt idx="0">
                  <c:v>HN091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('CTG HN091+HN092 IRR '!$B$2,'CTG HN091+HN092 IRR '!$E$2,'CTG HN091+HN092 IRR '!$H$2,'CTG HN091+HN092 IRR '!$K$2,'CTG HN091+HN092 IRR '!$N$2)</c:f>
              <c:strCache>
                <c:ptCount val="5"/>
                <c:pt idx="0">
                  <c:v>0Gy</c:v>
                </c:pt>
                <c:pt idx="1">
                  <c:v>2Gy</c:v>
                </c:pt>
                <c:pt idx="2">
                  <c:v>4Gy</c:v>
                </c:pt>
                <c:pt idx="3">
                  <c:v>6Gy</c:v>
                </c:pt>
                <c:pt idx="4">
                  <c:v>8Gy</c:v>
                </c:pt>
              </c:strCache>
            </c:strRef>
          </c:cat>
          <c:val>
            <c:numRef>
              <c:f>('CTG HN091+HN092 IRR '!$B$35,'CTG HN091+HN092 IRR '!$E$35,'CTG HN091+HN092 IRR '!$H$35,'CTG HN091+HN092 IRR '!$K$35,'CTG HN091+HN092 IRR '!$N$35)</c:f>
              <c:numCache>
                <c:formatCode>0.00</c:formatCode>
                <c:ptCount val="5"/>
                <c:pt idx="0">
                  <c:v>100.00000000000001</c:v>
                </c:pt>
                <c:pt idx="1">
                  <c:v>65.644271242469188</c:v>
                </c:pt>
                <c:pt idx="2">
                  <c:v>21.003624822719086</c:v>
                </c:pt>
                <c:pt idx="3">
                  <c:v>20.883680028913105</c:v>
                </c:pt>
                <c:pt idx="4">
                  <c:v>9.8107594475106801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A-4A9C-B9B1-F7F8CA886D73}"/>
            </c:ext>
          </c:extLst>
        </c:ser>
        <c:ser>
          <c:idx val="0"/>
          <c:order val="1"/>
          <c:tx>
            <c:strRef>
              <c:f>'CTG HN091+HN092 IRR '!$C$1</c:f>
              <c:strCache>
                <c:ptCount val="1"/>
                <c:pt idx="0">
                  <c:v>HN092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('CTG HN091+HN092 IRR '!$B$2,'CTG HN091+HN092 IRR '!$E$2,'CTG HN091+HN092 IRR '!$H$2,'CTG HN091+HN092 IRR '!$K$2,'CTG HN091+HN092 IRR '!$N$2)</c:f>
              <c:strCache>
                <c:ptCount val="5"/>
                <c:pt idx="0">
                  <c:v>0Gy</c:v>
                </c:pt>
                <c:pt idx="1">
                  <c:v>2Gy</c:v>
                </c:pt>
                <c:pt idx="2">
                  <c:v>4Gy</c:v>
                </c:pt>
                <c:pt idx="3">
                  <c:v>6Gy</c:v>
                </c:pt>
                <c:pt idx="4">
                  <c:v>8Gy</c:v>
                </c:pt>
              </c:strCache>
            </c:strRef>
          </c:cat>
          <c:val>
            <c:numRef>
              <c:f>('CTG HN091+HN092 IRR '!$C$35,'CTG HN091+HN092 IRR '!$F$35,'CTG HN091+HN092 IRR '!$I$35,'CTG HN091+HN092 IRR '!$L$35,'CTG HN091+HN092 IRR '!$O$35)</c:f>
              <c:numCache>
                <c:formatCode>0.00</c:formatCode>
                <c:ptCount val="5"/>
                <c:pt idx="0">
                  <c:v>100.00000000000001</c:v>
                </c:pt>
                <c:pt idx="1">
                  <c:v>51.769286010604738</c:v>
                </c:pt>
                <c:pt idx="2">
                  <c:v>24.417558819325578</c:v>
                </c:pt>
                <c:pt idx="3">
                  <c:v>20.918728407930193</c:v>
                </c:pt>
                <c:pt idx="4">
                  <c:v>12.389795470153704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A-4A9C-B9B1-F7F8CA88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survival</a:t>
            </a:r>
            <a:r>
              <a:rPr lang="de-DE" baseline="0"/>
              <a:t> fraction after irradiation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'CTG HN046+HN073 IRR'!$B$1</c:f>
              <c:strCache>
                <c:ptCount val="1"/>
                <c:pt idx="0">
                  <c:v>HN046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2-4A3D-A414-938E8C2A66AB}"/>
              </c:ext>
            </c:extLst>
          </c:dPt>
          <c:cat>
            <c:numRef>
              <c:f>('CTG HN046+HN073 IRR'!$B$2,'CTG HN046+HN073 IRR'!$E$2,'CTG HN046+HN073 IRR'!$H$2,'CTG HN046+HN073 IRR'!$K$2,'CTG HN046+HN073 IRR'!$N$2)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('CTG HN046+HN073 IRR'!$B$56,'CTG HN046+HN073 IRR'!$E$56,'CTG HN046+HN073 IRR'!$H$56,'CTG HN046+HN073 IRR'!$K$56,'CTG HN046+HN073 IRR'!$N$56)</c:f>
              <c:numCache>
                <c:formatCode>0.00</c:formatCode>
                <c:ptCount val="5"/>
                <c:pt idx="0">
                  <c:v>100</c:v>
                </c:pt>
                <c:pt idx="1">
                  <c:v>72.777637737868545</c:v>
                </c:pt>
                <c:pt idx="2">
                  <c:v>80.518983594647807</c:v>
                </c:pt>
                <c:pt idx="3">
                  <c:v>74.754850443840326</c:v>
                </c:pt>
                <c:pt idx="4">
                  <c:v>64.14174710343606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C-4C9F-A141-8E0F0B9F3FF9}"/>
            </c:ext>
          </c:extLst>
        </c:ser>
        <c:ser>
          <c:idx val="0"/>
          <c:order val="1"/>
          <c:tx>
            <c:strRef>
              <c:f>'CTG HN046+HN073 IRR'!$C$1</c:f>
              <c:strCache>
                <c:ptCount val="1"/>
                <c:pt idx="0">
                  <c:v>HN073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('CTG HN046+HN073 IRR'!$B$2,'CTG HN046+HN073 IRR'!$E$2,'CTG HN046+HN073 IRR'!$H$2,'CTG HN046+HN073 IRR'!$K$2,'CTG HN046+HN073 IRR'!$N$2)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('CTG HN046+HN073 IRR'!$C$56,'CTG HN046+HN073 IRR'!$F$56,'CTG HN046+HN073 IRR'!$I$56,'CTG HN046+HN073 IRR'!$L$56,'CTG HN046+HN073 IRR'!$O$56)</c:f>
              <c:numCache>
                <c:formatCode>0.00</c:formatCode>
                <c:ptCount val="5"/>
                <c:pt idx="0">
                  <c:v>100</c:v>
                </c:pt>
                <c:pt idx="1">
                  <c:v>112.70060990444553</c:v>
                </c:pt>
                <c:pt idx="2">
                  <c:v>123.26361798337236</c:v>
                </c:pt>
                <c:pt idx="3">
                  <c:v>98.187904260941792</c:v>
                </c:pt>
                <c:pt idx="4">
                  <c:v>108.50510490859824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C-4C9F-A141-8E0F0B9F3FF9}"/>
            </c:ext>
          </c:extLst>
        </c:ser>
        <c:ser>
          <c:idx val="3"/>
          <c:order val="2"/>
          <c:tx>
            <c:strRef>
              <c:f>'CTG HN072+HN074 IRR '!$C$1</c:f>
              <c:strCache>
                <c:ptCount val="1"/>
                <c:pt idx="0">
                  <c:v>HN074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('CTG HN046+HN073 IRR'!$B$2,'CTG HN046+HN073 IRR'!$E$2,'CTG HN046+HN073 IRR'!$H$2,'CTG HN046+HN073 IRR'!$K$2,'CTG HN046+HN073 IRR'!$N$2)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('CTG HN072+HN074 IRR '!$C$56,'CTG HN072+HN074 IRR '!$F$56,'CTG HN072+HN074 IRR '!$I$56,'CTG HN072+HN074 IRR '!$L$56,'CTG HN072+HN074 IRR '!$O$56)</c:f>
              <c:numCache>
                <c:formatCode>0.00</c:formatCode>
                <c:ptCount val="5"/>
                <c:pt idx="0">
                  <c:v>100</c:v>
                </c:pt>
                <c:pt idx="1">
                  <c:v>88.11948143727885</c:v>
                </c:pt>
                <c:pt idx="2">
                  <c:v>28.334412484021197</c:v>
                </c:pt>
                <c:pt idx="3">
                  <c:v>25.121008683235555</c:v>
                </c:pt>
                <c:pt idx="4">
                  <c:v>18.133598613466589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C-4C9F-A141-8E0F0B9F3FF9}"/>
            </c:ext>
          </c:extLst>
        </c:ser>
        <c:ser>
          <c:idx val="1"/>
          <c:order val="3"/>
          <c:tx>
            <c:strRef>
              <c:f>'CTG HN072+HN074 IRR '!$B$1</c:f>
              <c:strCache>
                <c:ptCount val="1"/>
                <c:pt idx="0">
                  <c:v>HN072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('CTG HN046+HN073 IRR'!$B$2,'CTG HN046+HN073 IRR'!$E$2,'CTG HN046+HN073 IRR'!$H$2,'CTG HN046+HN073 IRR'!$K$2,'CTG HN046+HN073 IRR'!$N$2)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('CTG HN072+HN074 IRR '!$B$56,'CTG HN072+HN074 IRR '!$E$56,'CTG HN072+HN074 IRR '!$H$56,'CTG HN072+HN074 IRR '!$K$56,'CTG HN072+HN074 IRR '!$N$56)</c:f>
              <c:numCache>
                <c:formatCode>0.00</c:formatCode>
                <c:ptCount val="5"/>
                <c:pt idx="0">
                  <c:v>100</c:v>
                </c:pt>
                <c:pt idx="1">
                  <c:v>24.295795853282744</c:v>
                </c:pt>
                <c:pt idx="2">
                  <c:v>10.225671898783427</c:v>
                </c:pt>
                <c:pt idx="3">
                  <c:v>6.2512083866270469</c:v>
                </c:pt>
                <c:pt idx="4">
                  <c:v>4.6468450532541814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C-4C9F-A141-8E0F0B9F3FF9}"/>
            </c:ext>
          </c:extLst>
        </c:ser>
        <c:ser>
          <c:idx val="4"/>
          <c:order val="4"/>
          <c:tx>
            <c:strRef>
              <c:f>'CTG HN091+HN092 IRR '!$B$1</c:f>
              <c:strCache>
                <c:ptCount val="1"/>
                <c:pt idx="0">
                  <c:v>HN091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('CTG HN091+HN092 IRR '!$B$55,'CTG HN091+HN092 IRR '!$E$55,'CTG HN091+HN092 IRR '!$H$55,'CTG HN091+HN092 IRR '!$K$55,'CTG HN091+HN092 IRR '!$N$55)</c:f>
              <c:numCache>
                <c:formatCode>0.00</c:formatCode>
                <c:ptCount val="5"/>
                <c:pt idx="0">
                  <c:v>100</c:v>
                </c:pt>
                <c:pt idx="1">
                  <c:v>58.182807831219421</c:v>
                </c:pt>
                <c:pt idx="2">
                  <c:v>23.473416831565281</c:v>
                </c:pt>
                <c:pt idx="3">
                  <c:v>21.96132962146082</c:v>
                </c:pt>
                <c:pt idx="4">
                  <c:v>11.706289582754534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C-4C9F-A141-8E0F0B9F3FF9}"/>
            </c:ext>
          </c:extLst>
        </c:ser>
        <c:ser>
          <c:idx val="5"/>
          <c:order val="5"/>
          <c:tx>
            <c:strRef>
              <c:f>'CTG HN091+HN092 IRR '!$C$1</c:f>
              <c:strCache>
                <c:ptCount val="1"/>
                <c:pt idx="0">
                  <c:v>HN092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('CTG HN091+HN092 IRR '!$C$55,'CTG HN091+HN092 IRR '!$F$55,'CTG HN091+HN092 IRR '!$I$55,'CTG HN091+HN092 IRR '!$L$55,'CTG HN091+HN092 IRR '!$O$55)</c:f>
              <c:numCache>
                <c:formatCode>0.00</c:formatCode>
                <c:ptCount val="5"/>
                <c:pt idx="0">
                  <c:v>100</c:v>
                </c:pt>
                <c:pt idx="1">
                  <c:v>48.286473337596327</c:v>
                </c:pt>
                <c:pt idx="2">
                  <c:v>26.376325868695325</c:v>
                </c:pt>
                <c:pt idx="3">
                  <c:v>21.09734793299625</c:v>
                </c:pt>
                <c:pt idx="4">
                  <c:v>12.495588678009753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C-4C9F-A141-8E0F0B9F3FF9}"/>
            </c:ext>
          </c:extLst>
        </c:ser>
        <c:ser>
          <c:idx val="6"/>
          <c:order val="6"/>
          <c:tx>
            <c:strRef>
              <c:f>'CTG HN041+HN059 IRR Sophie'!$A$1</c:f>
              <c:strCache>
                <c:ptCount val="1"/>
                <c:pt idx="0">
                  <c:v>HN041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'CTG HN041+HN059 IRR Sophie'!$B$4:$B$8</c:f>
              <c:numCache>
                <c:formatCode>General</c:formatCode>
                <c:ptCount val="5"/>
                <c:pt idx="0">
                  <c:v>100</c:v>
                </c:pt>
                <c:pt idx="1">
                  <c:v>61.623333333333335</c:v>
                </c:pt>
                <c:pt idx="2">
                  <c:v>29.38</c:v>
                </c:pt>
                <c:pt idx="3">
                  <c:v>13.893333333333333</c:v>
                </c:pt>
                <c:pt idx="4">
                  <c:v>15.824999999999999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4C-4C9F-A141-8E0F0B9F3FF9}"/>
            </c:ext>
          </c:extLst>
        </c:ser>
        <c:ser>
          <c:idx val="7"/>
          <c:order val="7"/>
          <c:tx>
            <c:strRef>
              <c:f>'CTG HN041+HN059 IRR Sophie'!$E$1</c:f>
              <c:strCache>
                <c:ptCount val="1"/>
                <c:pt idx="0">
                  <c:v>HN059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'CTG HN041+HN059 IRR Sophie'!$F$4:$F$8</c:f>
              <c:numCache>
                <c:formatCode>General</c:formatCode>
                <c:ptCount val="5"/>
                <c:pt idx="0">
                  <c:v>100</c:v>
                </c:pt>
                <c:pt idx="1">
                  <c:v>67.599999999999994</c:v>
                </c:pt>
                <c:pt idx="2">
                  <c:v>64.45</c:v>
                </c:pt>
                <c:pt idx="3">
                  <c:v>39.700000000000003</c:v>
                </c:pt>
                <c:pt idx="4">
                  <c:v>45.55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4C-4C9F-A141-8E0F0B9F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IRR dose [Gy]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Organoid</a:t>
            </a:r>
            <a:r>
              <a:rPr lang="de-DE" baseline="0"/>
              <a:t> diameter after 4 days</a:t>
            </a:r>
            <a:endParaRPr lang="de-DE"/>
          </a:p>
        </c:rich>
      </c:tx>
      <c:layout>
        <c:manualLayout>
          <c:xMode val="edge"/>
          <c:yMode val="edge"/>
          <c:x val="0.10229953813912795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'HN041 + HN059 drug'!$K$55:$K$58</c:f>
              <c:strCache>
                <c:ptCount val="4"/>
                <c:pt idx="0">
                  <c:v>HN041 CDDP</c:v>
                </c:pt>
                <c:pt idx="1">
                  <c:v>HN041 Cetuximab</c:v>
                </c:pt>
                <c:pt idx="2">
                  <c:v>HN059 CDDP</c:v>
                </c:pt>
                <c:pt idx="3">
                  <c:v>HN059 Cetuximab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'HN041 + HN059 drug'!$K$55:$K$58</c:f>
              <c:strCache>
                <c:ptCount val="4"/>
                <c:pt idx="0">
                  <c:v>HN041 CDDP</c:v>
                </c:pt>
                <c:pt idx="1">
                  <c:v>HN041 Cetuximab</c:v>
                </c:pt>
                <c:pt idx="2">
                  <c:v>HN059 CDDP</c:v>
                </c:pt>
                <c:pt idx="3">
                  <c:v>HN059 Cetuximab</c:v>
                </c:pt>
              </c:strCache>
            </c:strRef>
          </c:cat>
          <c:val>
            <c:numRef>
              <c:f>'HN041 + HN059 drug'!$L$55:$L$58</c:f>
              <c:numCache>
                <c:formatCode>General</c:formatCode>
                <c:ptCount val="4"/>
                <c:pt idx="0">
                  <c:v>43.499000000000002</c:v>
                </c:pt>
                <c:pt idx="1">
                  <c:v>42.978000000000002</c:v>
                </c:pt>
                <c:pt idx="2">
                  <c:v>62.854999999999997</c:v>
                </c:pt>
                <c:pt idx="3">
                  <c:v>59.628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6-49E0-94CE-42E17997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30926632"/>
        <c:axId val="330927944"/>
      </c:barChart>
      <c:catAx>
        <c:axId val="330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7944"/>
        <c:crosses val="autoZero"/>
        <c:auto val="1"/>
        <c:lblAlgn val="ctr"/>
        <c:lblOffset val="100"/>
        <c:noMultiLvlLbl val="0"/>
      </c:catAx>
      <c:valAx>
        <c:axId val="3309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</a:t>
            </a:r>
            <a:r>
              <a:rPr lang="de-DE" baseline="0"/>
              <a:t> diameter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'HN041 + HN059 drug'!$AE$16</c:f>
              <c:strCache>
                <c:ptCount val="1"/>
                <c:pt idx="0">
                  <c:v>HN041
CDDP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'HN041 + HN059 drug'!$AF$15:$AN$15</c15:sqref>
                  </c15:fullRef>
                </c:ext>
              </c:extLst>
              <c:f>('HN041 + HN059 drug'!$AF$15,'HN041 + HN059 drug'!$AH$15,'HN041 + HN059 drug'!$AJ$15,'HN041 + HN059 drug'!$AL$15,'HN041 + HN059 drug'!$AN$15)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6.4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'HN041 + HN059 drug'!$AF$48:$AN$48</c15:sqref>
                  </c15:fullRef>
                </c:ext>
              </c:extLst>
              <c:f>('HN041 + HN059 drug'!$AF$48,'HN041 + HN059 drug'!$AH$48,'HN041 + HN059 drug'!$AJ$48,'HN041 + HN059 drug'!$AL$48,'HN041 + HN059 drug'!$AN$48)</c:f>
              <c:numCache>
                <c:formatCode>0.00</c:formatCode>
                <c:ptCount val="5"/>
                <c:pt idx="0">
                  <c:v>84.936363636363637</c:v>
                </c:pt>
                <c:pt idx="1">
                  <c:v>81.86999999999999</c:v>
                </c:pt>
                <c:pt idx="2">
                  <c:v>88.510434782608712</c:v>
                </c:pt>
                <c:pt idx="3">
                  <c:v>72.935555555555567</c:v>
                </c:pt>
                <c:pt idx="4">
                  <c:v>48.858181818181826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4-4347-B881-74B46B3F7948}"/>
            </c:ext>
          </c:extLst>
        </c:ser>
        <c:ser>
          <c:idx val="1"/>
          <c:order val="1"/>
          <c:tx>
            <c:strRef>
              <c:f>'HN041 + HN059 drug'!$AP$16</c:f>
              <c:strCache>
                <c:ptCount val="1"/>
                <c:pt idx="0">
                  <c:v>HN059
CDDP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'HN041 + HN059 drug'!$AQ$48:$AY$48</c15:sqref>
                  </c15:fullRef>
                </c:ext>
              </c:extLst>
              <c:f>('HN041 + HN059 drug'!$AQ$48,'HN041 + HN059 drug'!$AS$48,'HN041 + HN059 drug'!$AU$48,'HN041 + HN059 drug'!$AW$48,'HN041 + HN059 drug'!$AY$48)</c:f>
              <c:numCache>
                <c:formatCode>0.00</c:formatCode>
                <c:ptCount val="5"/>
                <c:pt idx="0">
                  <c:v>96.412105263157883</c:v>
                </c:pt>
                <c:pt idx="1">
                  <c:v>98.60842105263157</c:v>
                </c:pt>
                <c:pt idx="2">
                  <c:v>98.693684210526314</c:v>
                </c:pt>
                <c:pt idx="3">
                  <c:v>95.401666666666671</c:v>
                </c:pt>
                <c:pt idx="4">
                  <c:v>78.649999999999991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4-4347-B881-74B46B3F7948}"/>
            </c:ext>
          </c:extLst>
        </c:ser>
        <c:ser>
          <c:idx val="2"/>
          <c:order val="2"/>
          <c:tx>
            <c:strRef>
              <c:f>'HN046 + HN073 drug'!$AE$16</c:f>
              <c:strCache>
                <c:ptCount val="1"/>
                <c:pt idx="0">
                  <c:v>HN046
CDDP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drug'!$AF$48:$AN$48</c15:sqref>
                  </c15:fullRef>
                </c:ext>
              </c:extLst>
              <c:f>('HN046 + HN073 drug'!$AF$48,'HN046 + HN073 drug'!$AH$48,'HN046 + HN073 drug'!$AJ$48,'HN046 + HN073 drug'!$AL$48,'HN046 + HN073 drug'!$AN$48)</c:f>
              <c:numCache>
                <c:formatCode>0.00</c:formatCode>
                <c:ptCount val="5"/>
                <c:pt idx="0">
                  <c:v>72.257619047619045</c:v>
                </c:pt>
                <c:pt idx="1">
                  <c:v>78.30478260869566</c:v>
                </c:pt>
                <c:pt idx="2">
                  <c:v>79.737647058823526</c:v>
                </c:pt>
                <c:pt idx="3">
                  <c:v>67.337894736842117</c:v>
                </c:pt>
                <c:pt idx="4">
                  <c:v>61.24882352941178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4-4347-B881-74B46B3F7948}"/>
            </c:ext>
          </c:extLst>
        </c:ser>
        <c:ser>
          <c:idx val="3"/>
          <c:order val="3"/>
          <c:tx>
            <c:strRef>
              <c:f>'HN046 + HN073 drug'!$AP$16</c:f>
              <c:strCache>
                <c:ptCount val="1"/>
                <c:pt idx="0">
                  <c:v>HN073
CDDP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drug'!$AQ$48:$AY$48</c15:sqref>
                  </c15:fullRef>
                </c:ext>
              </c:extLst>
              <c:f>('HN046 + HN073 drug'!$AQ$48,'HN046 + HN073 drug'!$AS$48,'HN046 + HN073 drug'!$AU$48,'HN046 + HN073 drug'!$AW$48,'HN046 + HN073 drug'!$AY$48)</c:f>
              <c:numCache>
                <c:formatCode>0.00</c:formatCode>
                <c:ptCount val="5"/>
                <c:pt idx="0">
                  <c:v>43.467333333333336</c:v>
                </c:pt>
                <c:pt idx="1">
                  <c:v>52.026666666666664</c:v>
                </c:pt>
                <c:pt idx="2">
                  <c:v>43.181764705882351</c:v>
                </c:pt>
                <c:pt idx="3">
                  <c:v>44.655555555555559</c:v>
                </c:pt>
                <c:pt idx="4">
                  <c:v>33.516666666666673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4-4347-B881-74B46B3F7948}"/>
            </c:ext>
          </c:extLst>
        </c:ser>
        <c:ser>
          <c:idx val="4"/>
          <c:order val="4"/>
          <c:tx>
            <c:strRef>
              <c:f>'HN072 + HN074 drug '!$AE$16</c:f>
              <c:strCache>
                <c:ptCount val="1"/>
                <c:pt idx="0">
                  <c:v>HN072
CDDP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'!$AF$48:$AN$48</c15:sqref>
                  </c15:fullRef>
                </c:ext>
              </c:extLst>
              <c:f>('HN072 + HN074 drug '!$AF$48,'HN072 + HN074 drug '!$AH$48,'HN072 + HN074 drug '!$AJ$48,'HN072 + HN074 drug '!$AL$48,'HN072 + HN074 drug '!$AN$48)</c:f>
              <c:numCache>
                <c:formatCode>0.00</c:formatCode>
                <c:ptCount val="5"/>
                <c:pt idx="0">
                  <c:v>107.84423076923078</c:v>
                </c:pt>
                <c:pt idx="1">
                  <c:v>102.30611111111109</c:v>
                </c:pt>
                <c:pt idx="2">
                  <c:v>99.99499999999999</c:v>
                </c:pt>
                <c:pt idx="3">
                  <c:v>82.461999999999989</c:v>
                </c:pt>
                <c:pt idx="4">
                  <c:v>56.633478260869559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8-4A4E-94FE-0DA1EBBD3FC2}"/>
            </c:ext>
          </c:extLst>
        </c:ser>
        <c:ser>
          <c:idx val="5"/>
          <c:order val="5"/>
          <c:tx>
            <c:strRef>
              <c:f>'HN072 + HN074 drug '!$AP$16</c:f>
              <c:strCache>
                <c:ptCount val="1"/>
                <c:pt idx="0">
                  <c:v>HN074
CDDP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0,1</c:v>
              </c:pt>
              <c:pt idx="2">
                <c:v>0,4</c:v>
              </c:pt>
              <c:pt idx="3">
                <c:v>1,6</c:v>
              </c:pt>
              <c:pt idx="4">
                <c:v>6,4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'!$AQ$48:$AY$48</c15:sqref>
                  </c15:fullRef>
                </c:ext>
              </c:extLst>
              <c:f>('HN072 + HN074 drug '!$AQ$48,'HN072 + HN074 drug '!$AS$48,'HN072 + HN074 drug '!$AU$48,'HN072 + HN074 drug '!$AW$48,'HN072 + HN074 drug '!$AY$48)</c:f>
              <c:numCache>
                <c:formatCode>0.00</c:formatCode>
                <c:ptCount val="5"/>
                <c:pt idx="0">
                  <c:v>69.791363636363641</c:v>
                </c:pt>
                <c:pt idx="1">
                  <c:v>70.792727272727276</c:v>
                </c:pt>
                <c:pt idx="2">
                  <c:v>55.072173913043478</c:v>
                </c:pt>
                <c:pt idx="3">
                  <c:v>47.909565217391311</c:v>
                </c:pt>
                <c:pt idx="4">
                  <c:v>44.274374999999999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8-4A4E-94FE-0DA1EBBD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µM 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µm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cell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'HN041 + HN059 drug'!$AE$52</c:f>
              <c:strCache>
                <c:ptCount val="1"/>
                <c:pt idx="0">
                  <c:v>HN041
Cetux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'HN041 + HN059 drug'!$AF$51:$AN$51</c15:sqref>
                  </c15:fullRef>
                </c:ext>
              </c:extLst>
              <c:f>('HN041 + HN059 drug'!$AF$51,'HN041 + HN059 drug'!$AH$51,'HN041 + HN059 drug'!$AJ$51,'HN041 + HN059 drug'!$AL$51,'HN041 + HN059 drug'!$AN$51)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'HN041 + HN059 drug'!$AF$84:$AN$84</c15:sqref>
                  </c15:fullRef>
                </c:ext>
              </c:extLst>
              <c:f>('HN041 + HN059 drug'!$AF$84,'HN041 + HN059 drug'!$AH$84,'HN041 + HN059 drug'!$AJ$84,'HN041 + HN059 drug'!$AL$84,'HN041 + HN059 drug'!$AN$84)</c:f>
              <c:numCache>
                <c:formatCode>0.00</c:formatCode>
                <c:ptCount val="5"/>
                <c:pt idx="0">
                  <c:v>87.394399999999962</c:v>
                </c:pt>
                <c:pt idx="1">
                  <c:v>87.299999999999983</c:v>
                </c:pt>
                <c:pt idx="2">
                  <c:v>89.187826086956534</c:v>
                </c:pt>
                <c:pt idx="3">
                  <c:v>84.02600000000001</c:v>
                </c:pt>
                <c:pt idx="4">
                  <c:v>82.948181818181808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4-4AE5-BD75-CEF5CC13D538}"/>
            </c:ext>
          </c:extLst>
        </c:ser>
        <c:ser>
          <c:idx val="1"/>
          <c:order val="1"/>
          <c:tx>
            <c:strRef>
              <c:f>'HN041 + HN059 drug'!$AP$52</c:f>
              <c:strCache>
                <c:ptCount val="1"/>
                <c:pt idx="0">
                  <c:v>HN059
Cetux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'HN041 + HN059 drug'!$AF$51:$AN$51</c15:sqref>
                  </c15:fullRef>
                </c:ext>
              </c:extLst>
              <c:f>('HN041 + HN059 drug'!$AF$51,'HN041 + HN059 drug'!$AH$51,'HN041 + HN059 drug'!$AJ$51,'HN041 + HN059 drug'!$AL$51,'HN041 + HN059 drug'!$AN$51)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'HN041 + HN059 drug'!$AQ$84:$AY$84</c15:sqref>
                  </c15:fullRef>
                </c:ext>
              </c:extLst>
              <c:f>('HN041 + HN059 drug'!$AQ$84,'HN041 + HN059 drug'!$AS$84,'HN041 + HN059 drug'!$AU$84,'HN041 + HN059 drug'!$AW$84,'HN041 + HN059 drug'!$AY$84)</c:f>
              <c:numCache>
                <c:formatCode>0.00</c:formatCode>
                <c:ptCount val="5"/>
                <c:pt idx="0">
                  <c:v>98.236315789473693</c:v>
                </c:pt>
                <c:pt idx="1">
                  <c:v>91.300000000000011</c:v>
                </c:pt>
                <c:pt idx="2">
                  <c:v>82.709235294117661</c:v>
                </c:pt>
                <c:pt idx="3">
                  <c:v>77.184444444444438</c:v>
                </c:pt>
                <c:pt idx="4">
                  <c:v>75.280909090909091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4-4AE5-BD75-CEF5CC13D538}"/>
            </c:ext>
          </c:extLst>
        </c:ser>
        <c:ser>
          <c:idx val="2"/>
          <c:order val="2"/>
          <c:tx>
            <c:strRef>
              <c:f>'HN046 + HN073 drug'!$AE$52</c:f>
              <c:strCache>
                <c:ptCount val="1"/>
                <c:pt idx="0">
                  <c:v>HN046
Cetux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0,5</c:v>
              </c:pt>
              <c:pt idx="2">
                <c:v>2</c:v>
              </c:pt>
              <c:pt idx="3">
                <c:v>8</c:v>
              </c:pt>
              <c:pt idx="4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drug'!$AF$84:$AN$84</c15:sqref>
                  </c15:fullRef>
                </c:ext>
              </c:extLst>
              <c:f>('HN046 + HN073 drug'!$AF$84,'HN046 + HN073 drug'!$AH$84,'HN046 + HN073 drug'!$AJ$84,'HN046 + HN073 drug'!$AL$84,'HN046 + HN073 drug'!$AN$84)</c:f>
              <c:numCache>
                <c:formatCode>0.00</c:formatCode>
                <c:ptCount val="5"/>
                <c:pt idx="0">
                  <c:v>74.071111111111108</c:v>
                </c:pt>
                <c:pt idx="1">
                  <c:v>78.804285714285712</c:v>
                </c:pt>
                <c:pt idx="2">
                  <c:v>69.759375000000006</c:v>
                </c:pt>
                <c:pt idx="3">
                  <c:v>65.822173913043486</c:v>
                </c:pt>
                <c:pt idx="4">
                  <c:v>53.282142857142851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4-4AE5-BD75-CEF5CC13D538}"/>
            </c:ext>
          </c:extLst>
        </c:ser>
        <c:ser>
          <c:idx val="3"/>
          <c:order val="3"/>
          <c:tx>
            <c:strRef>
              <c:f>'HN046 + HN073 drug'!$AP$52</c:f>
              <c:strCache>
                <c:ptCount val="1"/>
                <c:pt idx="0">
                  <c:v>HN073
Cetux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0,5</c:v>
              </c:pt>
              <c:pt idx="2">
                <c:v>2</c:v>
              </c:pt>
              <c:pt idx="3">
                <c:v>8</c:v>
              </c:pt>
              <c:pt idx="4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'HN046 + HN073 drug'!$AQ$84:$AY$84</c15:sqref>
                  </c15:fullRef>
                </c:ext>
              </c:extLst>
              <c:f>('HN046 + HN073 drug'!$AQ$84,'HN046 + HN073 drug'!$AS$84,'HN046 + HN073 drug'!$AU$84,'HN046 + HN073 drug'!$AW$84,'HN046 + HN073 drug'!$AY$84)</c:f>
              <c:numCache>
                <c:formatCode>0.00</c:formatCode>
                <c:ptCount val="5"/>
                <c:pt idx="0">
                  <c:v>53.84266666666668</c:v>
                </c:pt>
                <c:pt idx="1">
                  <c:v>54.618333333333339</c:v>
                </c:pt>
                <c:pt idx="2">
                  <c:v>46.320588235294117</c:v>
                </c:pt>
                <c:pt idx="3">
                  <c:v>45.274999999999991</c:v>
                </c:pt>
                <c:pt idx="4">
                  <c:v>41.693125000000002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4-4AE5-BD75-CEF5CC13D538}"/>
            </c:ext>
          </c:extLst>
        </c:ser>
        <c:ser>
          <c:idx val="4"/>
          <c:order val="4"/>
          <c:tx>
            <c:strRef>
              <c:f>'HN072 + HN074 drug '!$AE$52</c:f>
              <c:strCache>
                <c:ptCount val="1"/>
                <c:pt idx="0">
                  <c:v>HN072
Cetux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0,5</c:v>
              </c:pt>
              <c:pt idx="2">
                <c:v>2</c:v>
              </c:pt>
              <c:pt idx="3">
                <c:v>8</c:v>
              </c:pt>
              <c:pt idx="4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'!$AF$84:$AN$84</c15:sqref>
                  </c15:fullRef>
                </c:ext>
              </c:extLst>
              <c:f>('HN072 + HN074 drug '!$AF$84,'HN072 + HN074 drug '!$AH$84,'HN072 + HN074 drug '!$AJ$84,'HN072 + HN074 drug '!$AL$84,'HN072 + HN074 drug '!$AN$84)</c:f>
              <c:numCache>
                <c:formatCode>0.00</c:formatCode>
                <c:ptCount val="5"/>
                <c:pt idx="0">
                  <c:v>110.34454545454545</c:v>
                </c:pt>
                <c:pt idx="1">
                  <c:v>97.198260869565189</c:v>
                </c:pt>
                <c:pt idx="2">
                  <c:v>86.229615384615371</c:v>
                </c:pt>
                <c:pt idx="3">
                  <c:v>78.709583333333342</c:v>
                </c:pt>
                <c:pt idx="4">
                  <c:v>76.150000000000006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A-4350-8F65-B60B03A0EAC2}"/>
            </c:ext>
          </c:extLst>
        </c:ser>
        <c:ser>
          <c:idx val="5"/>
          <c:order val="5"/>
          <c:tx>
            <c:strRef>
              <c:f>'HN072 + HN074 drug '!$AP$52</c:f>
              <c:strCache>
                <c:ptCount val="1"/>
                <c:pt idx="0">
                  <c:v>HN074
Cetux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0,5</c:v>
              </c:pt>
              <c:pt idx="2">
                <c:v>2</c:v>
              </c:pt>
              <c:pt idx="3">
                <c:v>8</c:v>
              </c:pt>
              <c:pt idx="4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'HN072 + HN074 drug '!$AQ$84:$AY$84</c15:sqref>
                  </c15:fullRef>
                </c:ext>
              </c:extLst>
              <c:f>('HN072 + HN074 drug '!$AQ$84,'HN072 + HN074 drug '!$AS$84,'HN072 + HN074 drug '!$AU$84,'HN072 + HN074 drug '!$AW$84,'HN072 + HN074 drug '!$AY$84)</c:f>
              <c:numCache>
                <c:formatCode>0.00</c:formatCode>
                <c:ptCount val="5"/>
                <c:pt idx="0">
                  <c:v>73.775862068965523</c:v>
                </c:pt>
                <c:pt idx="1">
                  <c:v>71.114499999999992</c:v>
                </c:pt>
                <c:pt idx="2">
                  <c:v>63.182962962962968</c:v>
                </c:pt>
                <c:pt idx="3">
                  <c:v>63.572272727272733</c:v>
                </c:pt>
                <c:pt idx="4">
                  <c:v>63.121428571428574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A-4350-8F65-B60B03A0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5752"/>
        <c:axId val="651990016"/>
      </c:lineChart>
      <c:catAx>
        <c:axId val="651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µg/ml 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90016"/>
        <c:crosses val="autoZero"/>
        <c:auto val="1"/>
        <c:lblAlgn val="ctr"/>
        <c:lblOffset val="100"/>
        <c:noMultiLvlLbl val="0"/>
      </c:catAx>
      <c:valAx>
        <c:axId val="65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diameter µm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HN041+HN059'!$B$73</c:f>
              <c:strCache>
                <c:ptCount val="1"/>
                <c:pt idx="0">
                  <c:v>HN041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HN041+HN059'!$D$27:$H$27</c:f>
              <c:strCache>
                <c:ptCount val="5"/>
                <c:pt idx="0">
                  <c:v>0µM</c:v>
                </c:pt>
                <c:pt idx="1">
                  <c:v>0,1µM</c:v>
                </c:pt>
                <c:pt idx="2">
                  <c:v>0,4µM</c:v>
                </c:pt>
                <c:pt idx="3">
                  <c:v>1,6µM</c:v>
                </c:pt>
                <c:pt idx="4">
                  <c:v>6,4µM</c:v>
                </c:pt>
              </c:strCache>
            </c:strRef>
          </c:cat>
          <c:val>
            <c:numRef>
              <c:f>'CTG HN041+HN059'!$D$73:$H$73</c:f>
              <c:numCache>
                <c:formatCode>0.00</c:formatCode>
                <c:ptCount val="5"/>
                <c:pt idx="0">
                  <c:v>100</c:v>
                </c:pt>
                <c:pt idx="1">
                  <c:v>93.813571204050945</c:v>
                </c:pt>
                <c:pt idx="2">
                  <c:v>85.685564898243044</c:v>
                </c:pt>
                <c:pt idx="3">
                  <c:v>60.37304259533245</c:v>
                </c:pt>
                <c:pt idx="4">
                  <c:v>15.474082056489062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A4D-9D3C-077D310EE077}"/>
            </c:ext>
          </c:extLst>
        </c:ser>
        <c:ser>
          <c:idx val="1"/>
          <c:order val="1"/>
          <c:tx>
            <c:strRef>
              <c:f>'CTG HN041+HN059'!$O$73</c:f>
              <c:strCache>
                <c:ptCount val="1"/>
                <c:pt idx="0">
                  <c:v>HN059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'CTG HN041+HN059'!$P$73:$T$73</c:f>
              <c:numCache>
                <c:formatCode>0.00</c:formatCode>
                <c:ptCount val="5"/>
                <c:pt idx="0">
                  <c:v>100</c:v>
                </c:pt>
                <c:pt idx="1">
                  <c:v>111.84227243101394</c:v>
                </c:pt>
                <c:pt idx="2">
                  <c:v>113.54373023300525</c:v>
                </c:pt>
                <c:pt idx="3">
                  <c:v>101.85082288558402</c:v>
                </c:pt>
                <c:pt idx="4">
                  <c:v>70.988427037804769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B-4A4D-9D3C-077D310E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'CTG HN041+HN059'!$B$44</c:f>
              <c:strCache>
                <c:ptCount val="1"/>
                <c:pt idx="0">
                  <c:v>HN041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'CTG HN041+HN059'!$U$27:$Y$27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HN041+HN059'!$I$73:$M$73</c:f>
              <c:numCache>
                <c:formatCode>0.00</c:formatCode>
                <c:ptCount val="5"/>
                <c:pt idx="0">
                  <c:v>100</c:v>
                </c:pt>
                <c:pt idx="1">
                  <c:v>104.27633793420762</c:v>
                </c:pt>
                <c:pt idx="2">
                  <c:v>105.91633896678495</c:v>
                </c:pt>
                <c:pt idx="3">
                  <c:v>104.12499069921175</c:v>
                </c:pt>
                <c:pt idx="4">
                  <c:v>88.552574002639162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436-A52F-AFF2969BBD2B}"/>
            </c:ext>
          </c:extLst>
        </c:ser>
        <c:ser>
          <c:idx val="1"/>
          <c:order val="1"/>
          <c:tx>
            <c:strRef>
              <c:f>'CTG HN041+HN059'!$O$44</c:f>
              <c:strCache>
                <c:ptCount val="1"/>
                <c:pt idx="0">
                  <c:v>HN059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'CTG HN041+HN059'!$U$27:$Y$27</c:f>
              <c:strCache>
                <c:ptCount val="5"/>
                <c:pt idx="0">
                  <c:v>0 µg/ml</c:v>
                </c:pt>
                <c:pt idx="1">
                  <c:v>0,5µg/ml</c:v>
                </c:pt>
                <c:pt idx="2">
                  <c:v>2µg/ml</c:v>
                </c:pt>
                <c:pt idx="3">
                  <c:v>8µg/ml</c:v>
                </c:pt>
                <c:pt idx="4">
                  <c:v>32µg/ml</c:v>
                </c:pt>
              </c:strCache>
            </c:strRef>
          </c:cat>
          <c:val>
            <c:numRef>
              <c:f>'CTG HN041+HN059'!$U$73:$Y$73</c:f>
              <c:numCache>
                <c:formatCode>0.00</c:formatCode>
                <c:ptCount val="5"/>
                <c:pt idx="0">
                  <c:v>100</c:v>
                </c:pt>
                <c:pt idx="1">
                  <c:v>64.200045737125393</c:v>
                </c:pt>
                <c:pt idx="2">
                  <c:v>41.963414585612142</c:v>
                </c:pt>
                <c:pt idx="3">
                  <c:v>36.897124836942858</c:v>
                </c:pt>
                <c:pt idx="4">
                  <c:v>25.55995068717429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436-A52F-AFF2969B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85848584"/>
        <c:axId val="585843008"/>
      </c:lineChart>
      <c:catAx>
        <c:axId val="585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Cetuximab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3008"/>
        <c:crosses val="autoZero"/>
        <c:auto val="1"/>
        <c:lblAlgn val="ctr"/>
        <c:lblOffset val="100"/>
        <c:noMultiLvlLbl val="0"/>
      </c:catAx>
      <c:valAx>
        <c:axId val="585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SF %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Organoid</a:t>
            </a:r>
            <a:r>
              <a:rPr lang="de-DE" baseline="0"/>
              <a:t> diameter after 3 days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'HN046 + HN073 drug'!$K$54:$K$55</c:f>
              <c:strCache>
                <c:ptCount val="2"/>
                <c:pt idx="0">
                  <c:v>HN046</c:v>
                </c:pt>
                <c:pt idx="1">
                  <c:v>HN073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'HN046 + HN073 drug'!$K$54:$K$55</c:f>
              <c:strCache>
                <c:ptCount val="2"/>
                <c:pt idx="0">
                  <c:v>HN046</c:v>
                </c:pt>
                <c:pt idx="1">
                  <c:v>HN073</c:v>
                </c:pt>
              </c:strCache>
            </c:strRef>
          </c:cat>
          <c:val>
            <c:numRef>
              <c:f>'HN046 + HN073 drug'!$L$54:$L$55</c:f>
              <c:numCache>
                <c:formatCode>General</c:formatCode>
                <c:ptCount val="2"/>
                <c:pt idx="0">
                  <c:v>41.92</c:v>
                </c:pt>
                <c:pt idx="1">
                  <c:v>35.340000000000003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8-48D9-BACC-E7E29EBD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30926632"/>
        <c:axId val="330927944"/>
      </c:barChart>
      <c:catAx>
        <c:axId val="330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7944"/>
        <c:crosses val="autoZero"/>
        <c:auto val="1"/>
        <c:lblAlgn val="ctr"/>
        <c:lblOffset val="100"/>
        <c:noMultiLvlLbl val="0"/>
      </c:catAx>
      <c:valAx>
        <c:axId val="3309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9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9</xdr:row>
      <xdr:rowOff>123825</xdr:rowOff>
    </xdr:from>
    <xdr:to>
      <xdr:col>7</xdr:col>
      <xdr:colOff>733425</xdr:colOff>
      <xdr:row>24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9</xdr:row>
      <xdr:rowOff>119063</xdr:rowOff>
    </xdr:from>
    <xdr:to>
      <xdr:col>14</xdr:col>
      <xdr:colOff>266700</xdr:colOff>
      <xdr:row>24</xdr:row>
      <xdr:rowOff>4763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9</xdr:row>
      <xdr:rowOff>133350</xdr:rowOff>
    </xdr:from>
    <xdr:to>
      <xdr:col>20</xdr:col>
      <xdr:colOff>314325</xdr:colOff>
      <xdr:row>24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29</xdr:row>
      <xdr:rowOff>0</xdr:rowOff>
    </xdr:from>
    <xdr:to>
      <xdr:col>8</xdr:col>
      <xdr:colOff>12589</xdr:colOff>
      <xdr:row>43</xdr:row>
      <xdr:rowOff>88631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5524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14</xdr:col>
      <xdr:colOff>12589</xdr:colOff>
      <xdr:row>43</xdr:row>
      <xdr:rowOff>88631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5524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0</xdr:rowOff>
    </xdr:from>
    <xdr:to>
      <xdr:col>20</xdr:col>
      <xdr:colOff>622176</xdr:colOff>
      <xdr:row>43</xdr:row>
      <xdr:rowOff>88631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0" y="5524500"/>
          <a:ext cx="4432176" cy="27556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95250</xdr:rowOff>
    </xdr:from>
    <xdr:to>
      <xdr:col>20</xdr:col>
      <xdr:colOff>285750</xdr:colOff>
      <xdr:row>4</xdr:row>
      <xdr:rowOff>123825</xdr:rowOff>
    </xdr:to>
    <xdr:sp macro="" textlink="">
      <xdr:nvSpPr>
        <xdr:cNvPr id="2" name="Freihandfor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7477125" y="895350"/>
          <a:ext cx="4210050" cy="29527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66674</xdr:colOff>
      <xdr:row>4</xdr:row>
      <xdr:rowOff>123822</xdr:rowOff>
    </xdr:from>
    <xdr:to>
      <xdr:col>20</xdr:col>
      <xdr:colOff>219203</xdr:colOff>
      <xdr:row>5</xdr:row>
      <xdr:rowOff>171447</xdr:rowOff>
    </xdr:to>
    <xdr:sp macro="" textlink="">
      <xdr:nvSpPr>
        <xdr:cNvPr id="3" name="Freihandfor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10800000">
          <a:off x="7439024" y="1190622"/>
          <a:ext cx="4181604" cy="31432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76199</xdr:colOff>
      <xdr:row>5</xdr:row>
      <xdr:rowOff>19050</xdr:rowOff>
    </xdr:from>
    <xdr:to>
      <xdr:col>20</xdr:col>
      <xdr:colOff>333374</xdr:colOff>
      <xdr:row>6</xdr:row>
      <xdr:rowOff>19075</xdr:rowOff>
    </xdr:to>
    <xdr:sp macro="" textlink="">
      <xdr:nvSpPr>
        <xdr:cNvPr id="4" name="Freihandfor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 rot="11848425">
          <a:off x="11477624" y="1352550"/>
          <a:ext cx="257175" cy="266725"/>
        </a:xfrm>
        <a:custGeom>
          <a:avLst/>
          <a:gdLst>
            <a:gd name="connsiteX0" fmla="*/ 114300 w 257175"/>
            <a:gd name="connsiteY0" fmla="*/ 0 h 266725"/>
            <a:gd name="connsiteX1" fmla="*/ 66675 w 257175"/>
            <a:gd name="connsiteY1" fmla="*/ 9525 h 266725"/>
            <a:gd name="connsiteX2" fmla="*/ 57150 w 257175"/>
            <a:gd name="connsiteY2" fmla="*/ 38100 h 266725"/>
            <a:gd name="connsiteX3" fmla="*/ 28575 w 257175"/>
            <a:gd name="connsiteY3" fmla="*/ 104775 h 266725"/>
            <a:gd name="connsiteX4" fmla="*/ 9525 w 257175"/>
            <a:gd name="connsiteY4" fmla="*/ 161925 h 266725"/>
            <a:gd name="connsiteX5" fmla="*/ 0 w 257175"/>
            <a:gd name="connsiteY5" fmla="*/ 190500 h 266725"/>
            <a:gd name="connsiteX6" fmla="*/ 38100 w 257175"/>
            <a:gd name="connsiteY6" fmla="*/ 200025 h 266725"/>
            <a:gd name="connsiteX7" fmla="*/ 104775 w 257175"/>
            <a:gd name="connsiteY7" fmla="*/ 219075 h 266725"/>
            <a:gd name="connsiteX8" fmla="*/ 161925 w 257175"/>
            <a:gd name="connsiteY8" fmla="*/ 228600 h 266725"/>
            <a:gd name="connsiteX9" fmla="*/ 190500 w 257175"/>
            <a:gd name="connsiteY9" fmla="*/ 238125 h 266725"/>
            <a:gd name="connsiteX10" fmla="*/ 219075 w 257175"/>
            <a:gd name="connsiteY10" fmla="*/ 257175 h 266725"/>
            <a:gd name="connsiteX11" fmla="*/ 257175 w 257175"/>
            <a:gd name="connsiteY11" fmla="*/ 266700 h 2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257175" h="266725">
              <a:moveTo>
                <a:pt x="114300" y="0"/>
              </a:moveTo>
              <a:cubicBezTo>
                <a:pt x="98425" y="3175"/>
                <a:pt x="80145" y="545"/>
                <a:pt x="66675" y="9525"/>
              </a:cubicBezTo>
              <a:cubicBezTo>
                <a:pt x="58321" y="15094"/>
                <a:pt x="59908" y="28446"/>
                <a:pt x="57150" y="38100"/>
              </a:cubicBezTo>
              <a:cubicBezTo>
                <a:pt x="21875" y="161563"/>
                <a:pt x="74976" y="372"/>
                <a:pt x="28575" y="104775"/>
              </a:cubicBezTo>
              <a:cubicBezTo>
                <a:pt x="20420" y="123125"/>
                <a:pt x="15875" y="142875"/>
                <a:pt x="9525" y="161925"/>
              </a:cubicBezTo>
              <a:lnTo>
                <a:pt x="0" y="190500"/>
              </a:lnTo>
              <a:cubicBezTo>
                <a:pt x="12700" y="193675"/>
                <a:pt x="25513" y="196429"/>
                <a:pt x="38100" y="200025"/>
              </a:cubicBezTo>
              <a:cubicBezTo>
                <a:pt x="80465" y="212129"/>
                <a:pt x="55147" y="209149"/>
                <a:pt x="104775" y="219075"/>
              </a:cubicBezTo>
              <a:cubicBezTo>
                <a:pt x="123713" y="222863"/>
                <a:pt x="143072" y="224410"/>
                <a:pt x="161925" y="228600"/>
              </a:cubicBezTo>
              <a:cubicBezTo>
                <a:pt x="171726" y="230778"/>
                <a:pt x="181520" y="233635"/>
                <a:pt x="190500" y="238125"/>
              </a:cubicBezTo>
              <a:cubicBezTo>
                <a:pt x="200739" y="243245"/>
                <a:pt x="208836" y="252055"/>
                <a:pt x="219075" y="257175"/>
              </a:cubicBezTo>
              <a:cubicBezTo>
                <a:pt x="240133" y="267704"/>
                <a:pt x="240939" y="266700"/>
                <a:pt x="257175" y="266700"/>
              </a:cubicBez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0</xdr:colOff>
      <xdr:row>52</xdr:row>
      <xdr:rowOff>152399</xdr:rowOff>
    </xdr:from>
    <xdr:to>
      <xdr:col>18</xdr:col>
      <xdr:colOff>219075</xdr:colOff>
      <xdr:row>65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438150</xdr:colOff>
      <xdr:row>21</xdr:row>
      <xdr:rowOff>180975</xdr:rowOff>
    </xdr:from>
    <xdr:to>
      <xdr:col>60</xdr:col>
      <xdr:colOff>133350</xdr:colOff>
      <xdr:row>32</xdr:row>
      <xdr:rowOff>238125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466725</xdr:colOff>
      <xdr:row>34</xdr:row>
      <xdr:rowOff>47625</xdr:rowOff>
    </xdr:from>
    <xdr:to>
      <xdr:col>60</xdr:col>
      <xdr:colOff>161925</xdr:colOff>
      <xdr:row>47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72</xdr:row>
      <xdr:rowOff>100012</xdr:rowOff>
    </xdr:from>
    <xdr:to>
      <xdr:col>10</xdr:col>
      <xdr:colOff>495300</xdr:colOff>
      <xdr:row>86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742950</xdr:colOff>
      <xdr:row>71</xdr:row>
      <xdr:rowOff>123825</xdr:rowOff>
    </xdr:from>
    <xdr:to>
      <xdr:col>21</xdr:col>
      <xdr:colOff>742950</xdr:colOff>
      <xdr:row>86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56</xdr:row>
      <xdr:rowOff>90487</xdr:rowOff>
    </xdr:from>
    <xdr:to>
      <xdr:col>9</xdr:col>
      <xdr:colOff>428625</xdr:colOff>
      <xdr:row>70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95250</xdr:rowOff>
    </xdr:from>
    <xdr:to>
      <xdr:col>20</xdr:col>
      <xdr:colOff>285750</xdr:colOff>
      <xdr:row>4</xdr:row>
      <xdr:rowOff>123825</xdr:rowOff>
    </xdr:to>
    <xdr:sp macro="" textlink="">
      <xdr:nvSpPr>
        <xdr:cNvPr id="3" name="Freihandfor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477125" y="895350"/>
          <a:ext cx="4210050" cy="29527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66674</xdr:colOff>
      <xdr:row>4</xdr:row>
      <xdr:rowOff>123822</xdr:rowOff>
    </xdr:from>
    <xdr:to>
      <xdr:col>20</xdr:col>
      <xdr:colOff>219203</xdr:colOff>
      <xdr:row>5</xdr:row>
      <xdr:rowOff>171447</xdr:rowOff>
    </xdr:to>
    <xdr:sp macro="" textlink="">
      <xdr:nvSpPr>
        <xdr:cNvPr id="4" name="Freihandfor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0800000">
          <a:off x="7439024" y="1190622"/>
          <a:ext cx="4181604" cy="31432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76199</xdr:colOff>
      <xdr:row>5</xdr:row>
      <xdr:rowOff>19050</xdr:rowOff>
    </xdr:from>
    <xdr:to>
      <xdr:col>20</xdr:col>
      <xdr:colOff>333374</xdr:colOff>
      <xdr:row>6</xdr:row>
      <xdr:rowOff>19075</xdr:rowOff>
    </xdr:to>
    <xdr:sp macro="" textlink="">
      <xdr:nvSpPr>
        <xdr:cNvPr id="5" name="Freihandfor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1848425">
          <a:off x="11420474" y="1352550"/>
          <a:ext cx="257175" cy="266725"/>
        </a:xfrm>
        <a:custGeom>
          <a:avLst/>
          <a:gdLst>
            <a:gd name="connsiteX0" fmla="*/ 114300 w 257175"/>
            <a:gd name="connsiteY0" fmla="*/ 0 h 266725"/>
            <a:gd name="connsiteX1" fmla="*/ 66675 w 257175"/>
            <a:gd name="connsiteY1" fmla="*/ 9525 h 266725"/>
            <a:gd name="connsiteX2" fmla="*/ 57150 w 257175"/>
            <a:gd name="connsiteY2" fmla="*/ 38100 h 266725"/>
            <a:gd name="connsiteX3" fmla="*/ 28575 w 257175"/>
            <a:gd name="connsiteY3" fmla="*/ 104775 h 266725"/>
            <a:gd name="connsiteX4" fmla="*/ 9525 w 257175"/>
            <a:gd name="connsiteY4" fmla="*/ 161925 h 266725"/>
            <a:gd name="connsiteX5" fmla="*/ 0 w 257175"/>
            <a:gd name="connsiteY5" fmla="*/ 190500 h 266725"/>
            <a:gd name="connsiteX6" fmla="*/ 38100 w 257175"/>
            <a:gd name="connsiteY6" fmla="*/ 200025 h 266725"/>
            <a:gd name="connsiteX7" fmla="*/ 104775 w 257175"/>
            <a:gd name="connsiteY7" fmla="*/ 219075 h 266725"/>
            <a:gd name="connsiteX8" fmla="*/ 161925 w 257175"/>
            <a:gd name="connsiteY8" fmla="*/ 228600 h 266725"/>
            <a:gd name="connsiteX9" fmla="*/ 190500 w 257175"/>
            <a:gd name="connsiteY9" fmla="*/ 238125 h 266725"/>
            <a:gd name="connsiteX10" fmla="*/ 219075 w 257175"/>
            <a:gd name="connsiteY10" fmla="*/ 257175 h 266725"/>
            <a:gd name="connsiteX11" fmla="*/ 257175 w 257175"/>
            <a:gd name="connsiteY11" fmla="*/ 266700 h 2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257175" h="266725">
              <a:moveTo>
                <a:pt x="114300" y="0"/>
              </a:moveTo>
              <a:cubicBezTo>
                <a:pt x="98425" y="3175"/>
                <a:pt x="80145" y="545"/>
                <a:pt x="66675" y="9525"/>
              </a:cubicBezTo>
              <a:cubicBezTo>
                <a:pt x="58321" y="15094"/>
                <a:pt x="59908" y="28446"/>
                <a:pt x="57150" y="38100"/>
              </a:cubicBezTo>
              <a:cubicBezTo>
                <a:pt x="21875" y="161563"/>
                <a:pt x="74976" y="372"/>
                <a:pt x="28575" y="104775"/>
              </a:cubicBezTo>
              <a:cubicBezTo>
                <a:pt x="20420" y="123125"/>
                <a:pt x="15875" y="142875"/>
                <a:pt x="9525" y="161925"/>
              </a:cubicBezTo>
              <a:lnTo>
                <a:pt x="0" y="190500"/>
              </a:lnTo>
              <a:cubicBezTo>
                <a:pt x="12700" y="193675"/>
                <a:pt x="25513" y="196429"/>
                <a:pt x="38100" y="200025"/>
              </a:cubicBezTo>
              <a:cubicBezTo>
                <a:pt x="80465" y="212129"/>
                <a:pt x="55147" y="209149"/>
                <a:pt x="104775" y="219075"/>
              </a:cubicBezTo>
              <a:cubicBezTo>
                <a:pt x="123713" y="222863"/>
                <a:pt x="143072" y="224410"/>
                <a:pt x="161925" y="228600"/>
              </a:cubicBezTo>
              <a:cubicBezTo>
                <a:pt x="171726" y="230778"/>
                <a:pt x="181520" y="233635"/>
                <a:pt x="190500" y="238125"/>
              </a:cubicBezTo>
              <a:cubicBezTo>
                <a:pt x="200739" y="243245"/>
                <a:pt x="208836" y="252055"/>
                <a:pt x="219075" y="257175"/>
              </a:cubicBezTo>
              <a:cubicBezTo>
                <a:pt x="240133" y="267704"/>
                <a:pt x="240939" y="266700"/>
                <a:pt x="257175" y="266700"/>
              </a:cubicBez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0</xdr:colOff>
      <xdr:row>52</xdr:row>
      <xdr:rowOff>152399</xdr:rowOff>
    </xdr:from>
    <xdr:to>
      <xdr:col>18</xdr:col>
      <xdr:colOff>219075</xdr:colOff>
      <xdr:row>65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438150</xdr:colOff>
      <xdr:row>21</xdr:row>
      <xdr:rowOff>180975</xdr:rowOff>
    </xdr:from>
    <xdr:to>
      <xdr:col>60</xdr:col>
      <xdr:colOff>133350</xdr:colOff>
      <xdr:row>32</xdr:row>
      <xdr:rowOff>238125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466725</xdr:colOff>
      <xdr:row>34</xdr:row>
      <xdr:rowOff>47625</xdr:rowOff>
    </xdr:from>
    <xdr:to>
      <xdr:col>60</xdr:col>
      <xdr:colOff>161925</xdr:colOff>
      <xdr:row>47</xdr:row>
      <xdr:rowOff>38100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78</xdr:row>
      <xdr:rowOff>95250</xdr:rowOff>
    </xdr:from>
    <xdr:to>
      <xdr:col>12</xdr:col>
      <xdr:colOff>104775</xdr:colOff>
      <xdr:row>93</xdr:row>
      <xdr:rowOff>157162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628650</xdr:colOff>
      <xdr:row>80</xdr:row>
      <xdr:rowOff>104775</xdr:rowOff>
    </xdr:from>
    <xdr:to>
      <xdr:col>20</xdr:col>
      <xdr:colOff>628650</xdr:colOff>
      <xdr:row>94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95250</xdr:rowOff>
    </xdr:from>
    <xdr:to>
      <xdr:col>20</xdr:col>
      <xdr:colOff>285750</xdr:colOff>
      <xdr:row>4</xdr:row>
      <xdr:rowOff>123825</xdr:rowOff>
    </xdr:to>
    <xdr:sp macro="" textlink="">
      <xdr:nvSpPr>
        <xdr:cNvPr id="3" name="Freihandfor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477125" y="895350"/>
          <a:ext cx="4210050" cy="29527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66674</xdr:colOff>
      <xdr:row>4</xdr:row>
      <xdr:rowOff>123822</xdr:rowOff>
    </xdr:from>
    <xdr:to>
      <xdr:col>20</xdr:col>
      <xdr:colOff>219203</xdr:colOff>
      <xdr:row>5</xdr:row>
      <xdr:rowOff>171447</xdr:rowOff>
    </xdr:to>
    <xdr:sp macro="" textlink="">
      <xdr:nvSpPr>
        <xdr:cNvPr id="4" name="Freihandfor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rot="10800000">
          <a:off x="7439024" y="1190622"/>
          <a:ext cx="4181604" cy="31432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76199</xdr:colOff>
      <xdr:row>5</xdr:row>
      <xdr:rowOff>19050</xdr:rowOff>
    </xdr:from>
    <xdr:to>
      <xdr:col>20</xdr:col>
      <xdr:colOff>333374</xdr:colOff>
      <xdr:row>6</xdr:row>
      <xdr:rowOff>19075</xdr:rowOff>
    </xdr:to>
    <xdr:sp macro="" textlink="">
      <xdr:nvSpPr>
        <xdr:cNvPr id="5" name="Freihandfor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1848425">
          <a:off x="11477624" y="1352550"/>
          <a:ext cx="257175" cy="266725"/>
        </a:xfrm>
        <a:custGeom>
          <a:avLst/>
          <a:gdLst>
            <a:gd name="connsiteX0" fmla="*/ 114300 w 257175"/>
            <a:gd name="connsiteY0" fmla="*/ 0 h 266725"/>
            <a:gd name="connsiteX1" fmla="*/ 66675 w 257175"/>
            <a:gd name="connsiteY1" fmla="*/ 9525 h 266725"/>
            <a:gd name="connsiteX2" fmla="*/ 57150 w 257175"/>
            <a:gd name="connsiteY2" fmla="*/ 38100 h 266725"/>
            <a:gd name="connsiteX3" fmla="*/ 28575 w 257175"/>
            <a:gd name="connsiteY3" fmla="*/ 104775 h 266725"/>
            <a:gd name="connsiteX4" fmla="*/ 9525 w 257175"/>
            <a:gd name="connsiteY4" fmla="*/ 161925 h 266725"/>
            <a:gd name="connsiteX5" fmla="*/ 0 w 257175"/>
            <a:gd name="connsiteY5" fmla="*/ 190500 h 266725"/>
            <a:gd name="connsiteX6" fmla="*/ 38100 w 257175"/>
            <a:gd name="connsiteY6" fmla="*/ 200025 h 266725"/>
            <a:gd name="connsiteX7" fmla="*/ 104775 w 257175"/>
            <a:gd name="connsiteY7" fmla="*/ 219075 h 266725"/>
            <a:gd name="connsiteX8" fmla="*/ 161925 w 257175"/>
            <a:gd name="connsiteY8" fmla="*/ 228600 h 266725"/>
            <a:gd name="connsiteX9" fmla="*/ 190500 w 257175"/>
            <a:gd name="connsiteY9" fmla="*/ 238125 h 266725"/>
            <a:gd name="connsiteX10" fmla="*/ 219075 w 257175"/>
            <a:gd name="connsiteY10" fmla="*/ 257175 h 266725"/>
            <a:gd name="connsiteX11" fmla="*/ 257175 w 257175"/>
            <a:gd name="connsiteY11" fmla="*/ 266700 h 2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257175" h="266725">
              <a:moveTo>
                <a:pt x="114300" y="0"/>
              </a:moveTo>
              <a:cubicBezTo>
                <a:pt x="98425" y="3175"/>
                <a:pt x="80145" y="545"/>
                <a:pt x="66675" y="9525"/>
              </a:cubicBezTo>
              <a:cubicBezTo>
                <a:pt x="58321" y="15094"/>
                <a:pt x="59908" y="28446"/>
                <a:pt x="57150" y="38100"/>
              </a:cubicBezTo>
              <a:cubicBezTo>
                <a:pt x="21875" y="161563"/>
                <a:pt x="74976" y="372"/>
                <a:pt x="28575" y="104775"/>
              </a:cubicBezTo>
              <a:cubicBezTo>
                <a:pt x="20420" y="123125"/>
                <a:pt x="15875" y="142875"/>
                <a:pt x="9525" y="161925"/>
              </a:cubicBezTo>
              <a:lnTo>
                <a:pt x="0" y="190500"/>
              </a:lnTo>
              <a:cubicBezTo>
                <a:pt x="12700" y="193675"/>
                <a:pt x="25513" y="196429"/>
                <a:pt x="38100" y="200025"/>
              </a:cubicBezTo>
              <a:cubicBezTo>
                <a:pt x="80465" y="212129"/>
                <a:pt x="55147" y="209149"/>
                <a:pt x="104775" y="219075"/>
              </a:cubicBezTo>
              <a:cubicBezTo>
                <a:pt x="123713" y="222863"/>
                <a:pt x="143072" y="224410"/>
                <a:pt x="161925" y="228600"/>
              </a:cubicBezTo>
              <a:cubicBezTo>
                <a:pt x="171726" y="230778"/>
                <a:pt x="181520" y="233635"/>
                <a:pt x="190500" y="238125"/>
              </a:cubicBezTo>
              <a:cubicBezTo>
                <a:pt x="200739" y="243245"/>
                <a:pt x="208836" y="252055"/>
                <a:pt x="219075" y="257175"/>
              </a:cubicBezTo>
              <a:cubicBezTo>
                <a:pt x="240133" y="267704"/>
                <a:pt x="240939" y="266700"/>
                <a:pt x="257175" y="266700"/>
              </a:cubicBez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257175</xdr:colOff>
      <xdr:row>52</xdr:row>
      <xdr:rowOff>9524</xdr:rowOff>
    </xdr:from>
    <xdr:to>
      <xdr:col>19</xdr:col>
      <xdr:colOff>28575</xdr:colOff>
      <xdr:row>65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104775</xdr:colOff>
      <xdr:row>22</xdr:row>
      <xdr:rowOff>257175</xdr:rowOff>
    </xdr:from>
    <xdr:to>
      <xdr:col>59</xdr:col>
      <xdr:colOff>409575</xdr:colOff>
      <xdr:row>33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571500</xdr:colOff>
      <xdr:row>51</xdr:row>
      <xdr:rowOff>66675</xdr:rowOff>
    </xdr:from>
    <xdr:to>
      <xdr:col>59</xdr:col>
      <xdr:colOff>190500</xdr:colOff>
      <xdr:row>63</xdr:row>
      <xdr:rowOff>142875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75</xdr:row>
      <xdr:rowOff>4762</xdr:rowOff>
    </xdr:from>
    <xdr:to>
      <xdr:col>10</xdr:col>
      <xdr:colOff>257175</xdr:colOff>
      <xdr:row>89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75</xdr:row>
      <xdr:rowOff>47625</xdr:rowOff>
    </xdr:from>
    <xdr:to>
      <xdr:col>21</xdr:col>
      <xdr:colOff>66675</xdr:colOff>
      <xdr:row>89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58</xdr:row>
      <xdr:rowOff>138112</xdr:rowOff>
    </xdr:from>
    <xdr:to>
      <xdr:col>10</xdr:col>
      <xdr:colOff>695325</xdr:colOff>
      <xdr:row>73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95250</xdr:rowOff>
    </xdr:from>
    <xdr:to>
      <xdr:col>20</xdr:col>
      <xdr:colOff>285750</xdr:colOff>
      <xdr:row>4</xdr:row>
      <xdr:rowOff>123825</xdr:rowOff>
    </xdr:to>
    <xdr:sp macro="" textlink="">
      <xdr:nvSpPr>
        <xdr:cNvPr id="2" name="Freihandfor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7477125" y="895350"/>
          <a:ext cx="4210050" cy="29527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66674</xdr:colOff>
      <xdr:row>4</xdr:row>
      <xdr:rowOff>123822</xdr:rowOff>
    </xdr:from>
    <xdr:to>
      <xdr:col>20</xdr:col>
      <xdr:colOff>219203</xdr:colOff>
      <xdr:row>5</xdr:row>
      <xdr:rowOff>171447</xdr:rowOff>
    </xdr:to>
    <xdr:sp macro="" textlink="">
      <xdr:nvSpPr>
        <xdr:cNvPr id="3" name="Freihandfor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10800000">
          <a:off x="7439024" y="1190622"/>
          <a:ext cx="4181604" cy="314325"/>
        </a:xfrm>
        <a:custGeom>
          <a:avLst/>
          <a:gdLst>
            <a:gd name="connsiteX0" fmla="*/ 0 w 3764396"/>
            <a:gd name="connsiteY0" fmla="*/ 28575 h 342900"/>
            <a:gd name="connsiteX1" fmla="*/ 66675 w 3764396"/>
            <a:gd name="connsiteY1" fmla="*/ 19050 h 342900"/>
            <a:gd name="connsiteX2" fmla="*/ 123825 w 3764396"/>
            <a:gd name="connsiteY2" fmla="*/ 9525 h 342900"/>
            <a:gd name="connsiteX3" fmla="*/ 219075 w 3764396"/>
            <a:gd name="connsiteY3" fmla="*/ 0 h 342900"/>
            <a:gd name="connsiteX4" fmla="*/ 3448050 w 3764396"/>
            <a:gd name="connsiteY4" fmla="*/ 9525 h 342900"/>
            <a:gd name="connsiteX5" fmla="*/ 3505200 w 3764396"/>
            <a:gd name="connsiteY5" fmla="*/ 19050 h 342900"/>
            <a:gd name="connsiteX6" fmla="*/ 3676650 w 3764396"/>
            <a:gd name="connsiteY6" fmla="*/ 38100 h 342900"/>
            <a:gd name="connsiteX7" fmla="*/ 3714750 w 3764396"/>
            <a:gd name="connsiteY7" fmla="*/ 47625 h 342900"/>
            <a:gd name="connsiteX8" fmla="*/ 3743325 w 3764396"/>
            <a:gd name="connsiteY8" fmla="*/ 123825 h 342900"/>
            <a:gd name="connsiteX9" fmla="*/ 3752850 w 3764396"/>
            <a:gd name="connsiteY9" fmla="*/ 152400 h 342900"/>
            <a:gd name="connsiteX10" fmla="*/ 3762375 w 3764396"/>
            <a:gd name="connsiteY10" fmla="*/ 190500 h 342900"/>
            <a:gd name="connsiteX11" fmla="*/ 3695700 w 3764396"/>
            <a:gd name="connsiteY11" fmla="*/ 342900 h 342900"/>
            <a:gd name="connsiteX12" fmla="*/ 0 w 3764396"/>
            <a:gd name="connsiteY12" fmla="*/ 34290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64396" h="342900">
              <a:moveTo>
                <a:pt x="0" y="28575"/>
              </a:moveTo>
              <a:lnTo>
                <a:pt x="66675" y="19050"/>
              </a:lnTo>
              <a:cubicBezTo>
                <a:pt x="85763" y="16113"/>
                <a:pt x="104661" y="11920"/>
                <a:pt x="123825" y="9525"/>
              </a:cubicBezTo>
              <a:cubicBezTo>
                <a:pt x="155487" y="5567"/>
                <a:pt x="187325" y="3175"/>
                <a:pt x="219075" y="0"/>
              </a:cubicBezTo>
              <a:lnTo>
                <a:pt x="3448050" y="9525"/>
              </a:lnTo>
              <a:cubicBezTo>
                <a:pt x="3467362" y="9637"/>
                <a:pt x="3486081" y="16319"/>
                <a:pt x="3505200" y="19050"/>
              </a:cubicBezTo>
              <a:cubicBezTo>
                <a:pt x="3568119" y="28038"/>
                <a:pt x="3611952" y="31630"/>
                <a:pt x="3676650" y="38100"/>
              </a:cubicBezTo>
              <a:cubicBezTo>
                <a:pt x="3689350" y="41275"/>
                <a:pt x="3703858" y="40363"/>
                <a:pt x="3714750" y="47625"/>
              </a:cubicBezTo>
              <a:cubicBezTo>
                <a:pt x="3738269" y="63305"/>
                <a:pt x="3737934" y="102261"/>
                <a:pt x="3743325" y="123825"/>
              </a:cubicBezTo>
              <a:cubicBezTo>
                <a:pt x="3745760" y="133565"/>
                <a:pt x="3750092" y="142746"/>
                <a:pt x="3752850" y="152400"/>
              </a:cubicBezTo>
              <a:cubicBezTo>
                <a:pt x="3756446" y="164987"/>
                <a:pt x="3759200" y="177800"/>
                <a:pt x="3762375" y="190500"/>
              </a:cubicBezTo>
              <a:cubicBezTo>
                <a:pt x="3756673" y="270329"/>
                <a:pt x="3792759" y="342900"/>
                <a:pt x="3695700" y="342900"/>
              </a:cubicBezTo>
              <a:lnTo>
                <a:pt x="0" y="342900"/>
              </a:ln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76199</xdr:colOff>
      <xdr:row>5</xdr:row>
      <xdr:rowOff>19050</xdr:rowOff>
    </xdr:from>
    <xdr:to>
      <xdr:col>20</xdr:col>
      <xdr:colOff>333374</xdr:colOff>
      <xdr:row>6</xdr:row>
      <xdr:rowOff>19075</xdr:rowOff>
    </xdr:to>
    <xdr:sp macro="" textlink="">
      <xdr:nvSpPr>
        <xdr:cNvPr id="4" name="Freihandfor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 rot="11848425">
          <a:off x="11477624" y="1352550"/>
          <a:ext cx="257175" cy="266725"/>
        </a:xfrm>
        <a:custGeom>
          <a:avLst/>
          <a:gdLst>
            <a:gd name="connsiteX0" fmla="*/ 114300 w 257175"/>
            <a:gd name="connsiteY0" fmla="*/ 0 h 266725"/>
            <a:gd name="connsiteX1" fmla="*/ 66675 w 257175"/>
            <a:gd name="connsiteY1" fmla="*/ 9525 h 266725"/>
            <a:gd name="connsiteX2" fmla="*/ 57150 w 257175"/>
            <a:gd name="connsiteY2" fmla="*/ 38100 h 266725"/>
            <a:gd name="connsiteX3" fmla="*/ 28575 w 257175"/>
            <a:gd name="connsiteY3" fmla="*/ 104775 h 266725"/>
            <a:gd name="connsiteX4" fmla="*/ 9525 w 257175"/>
            <a:gd name="connsiteY4" fmla="*/ 161925 h 266725"/>
            <a:gd name="connsiteX5" fmla="*/ 0 w 257175"/>
            <a:gd name="connsiteY5" fmla="*/ 190500 h 266725"/>
            <a:gd name="connsiteX6" fmla="*/ 38100 w 257175"/>
            <a:gd name="connsiteY6" fmla="*/ 200025 h 266725"/>
            <a:gd name="connsiteX7" fmla="*/ 104775 w 257175"/>
            <a:gd name="connsiteY7" fmla="*/ 219075 h 266725"/>
            <a:gd name="connsiteX8" fmla="*/ 161925 w 257175"/>
            <a:gd name="connsiteY8" fmla="*/ 228600 h 266725"/>
            <a:gd name="connsiteX9" fmla="*/ 190500 w 257175"/>
            <a:gd name="connsiteY9" fmla="*/ 238125 h 266725"/>
            <a:gd name="connsiteX10" fmla="*/ 219075 w 257175"/>
            <a:gd name="connsiteY10" fmla="*/ 257175 h 266725"/>
            <a:gd name="connsiteX11" fmla="*/ 257175 w 257175"/>
            <a:gd name="connsiteY11" fmla="*/ 266700 h 2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257175" h="266725">
              <a:moveTo>
                <a:pt x="114300" y="0"/>
              </a:moveTo>
              <a:cubicBezTo>
                <a:pt x="98425" y="3175"/>
                <a:pt x="80145" y="545"/>
                <a:pt x="66675" y="9525"/>
              </a:cubicBezTo>
              <a:cubicBezTo>
                <a:pt x="58321" y="15094"/>
                <a:pt x="59908" y="28446"/>
                <a:pt x="57150" y="38100"/>
              </a:cubicBezTo>
              <a:cubicBezTo>
                <a:pt x="21875" y="161563"/>
                <a:pt x="74976" y="372"/>
                <a:pt x="28575" y="104775"/>
              </a:cubicBezTo>
              <a:cubicBezTo>
                <a:pt x="20420" y="123125"/>
                <a:pt x="15875" y="142875"/>
                <a:pt x="9525" y="161925"/>
              </a:cubicBezTo>
              <a:lnTo>
                <a:pt x="0" y="190500"/>
              </a:lnTo>
              <a:cubicBezTo>
                <a:pt x="12700" y="193675"/>
                <a:pt x="25513" y="196429"/>
                <a:pt x="38100" y="200025"/>
              </a:cubicBezTo>
              <a:cubicBezTo>
                <a:pt x="80465" y="212129"/>
                <a:pt x="55147" y="209149"/>
                <a:pt x="104775" y="219075"/>
              </a:cubicBezTo>
              <a:cubicBezTo>
                <a:pt x="123713" y="222863"/>
                <a:pt x="143072" y="224410"/>
                <a:pt x="161925" y="228600"/>
              </a:cubicBezTo>
              <a:cubicBezTo>
                <a:pt x="171726" y="230778"/>
                <a:pt x="181520" y="233635"/>
                <a:pt x="190500" y="238125"/>
              </a:cubicBezTo>
              <a:cubicBezTo>
                <a:pt x="200739" y="243245"/>
                <a:pt x="208836" y="252055"/>
                <a:pt x="219075" y="257175"/>
              </a:cubicBezTo>
              <a:cubicBezTo>
                <a:pt x="240133" y="267704"/>
                <a:pt x="240939" y="266700"/>
                <a:pt x="257175" y="266700"/>
              </a:cubicBezTo>
            </a:path>
          </a:pathLst>
        </a:cu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0</xdr:colOff>
      <xdr:row>52</xdr:row>
      <xdr:rowOff>152399</xdr:rowOff>
    </xdr:from>
    <xdr:to>
      <xdr:col>18</xdr:col>
      <xdr:colOff>219075</xdr:colOff>
      <xdr:row>65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438150</xdr:colOff>
      <xdr:row>21</xdr:row>
      <xdr:rowOff>180975</xdr:rowOff>
    </xdr:from>
    <xdr:to>
      <xdr:col>60</xdr:col>
      <xdr:colOff>552450</xdr:colOff>
      <xdr:row>32</xdr:row>
      <xdr:rowOff>238125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466725</xdr:colOff>
      <xdr:row>34</xdr:row>
      <xdr:rowOff>47625</xdr:rowOff>
    </xdr:from>
    <xdr:to>
      <xdr:col>60</xdr:col>
      <xdr:colOff>161925</xdr:colOff>
      <xdr:row>47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78</xdr:row>
      <xdr:rowOff>61912</xdr:rowOff>
    </xdr:from>
    <xdr:to>
      <xdr:col>9</xdr:col>
      <xdr:colOff>542925</xdr:colOff>
      <xdr:row>92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75</xdr:row>
      <xdr:rowOff>104775</xdr:rowOff>
    </xdr:from>
    <xdr:to>
      <xdr:col>21</xdr:col>
      <xdr:colOff>409575</xdr:colOff>
      <xdr:row>89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57</xdr:row>
      <xdr:rowOff>185737</xdr:rowOff>
    </xdr:from>
    <xdr:to>
      <xdr:col>9</xdr:col>
      <xdr:colOff>257175</xdr:colOff>
      <xdr:row>72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E18" sqref="E18"/>
    </sheetView>
  </sheetViews>
  <sheetFormatPr baseColWidth="10" defaultRowHeight="15"/>
  <cols>
    <col min="2" max="2" width="12.7109375" bestFit="1" customWidth="1"/>
    <col min="5" max="5" width="15.7109375" customWidth="1"/>
    <col min="10" max="10" width="30" customWidth="1"/>
    <col min="11" max="11" width="28.42578125" bestFit="1" customWidth="1"/>
    <col min="16" max="17" width="28.42578125" bestFit="1" customWidth="1"/>
  </cols>
  <sheetData>
    <row r="1" spans="1:11">
      <c r="B1" t="s">
        <v>56</v>
      </c>
      <c r="C1" t="s">
        <v>57</v>
      </c>
      <c r="D1" t="s">
        <v>58</v>
      </c>
    </row>
    <row r="2" spans="1:11">
      <c r="A2" t="s">
        <v>49</v>
      </c>
      <c r="B2" t="s">
        <v>59</v>
      </c>
      <c r="C2" t="s">
        <v>146</v>
      </c>
      <c r="D2" t="s">
        <v>146</v>
      </c>
      <c r="H2" s="86">
        <v>45334</v>
      </c>
      <c r="I2" s="78" t="s">
        <v>62</v>
      </c>
      <c r="J2" s="78"/>
      <c r="K2" s="79"/>
    </row>
    <row r="3" spans="1:11">
      <c r="A3" t="s">
        <v>50</v>
      </c>
      <c r="B3" t="s">
        <v>146</v>
      </c>
      <c r="C3" t="s">
        <v>146</v>
      </c>
      <c r="D3" t="s">
        <v>146</v>
      </c>
      <c r="H3" s="80"/>
      <c r="I3" t="s">
        <v>64</v>
      </c>
      <c r="J3" s="119" t="s">
        <v>79</v>
      </c>
      <c r="K3" s="81"/>
    </row>
    <row r="4" spans="1:11">
      <c r="A4" t="s">
        <v>65</v>
      </c>
      <c r="B4" t="s">
        <v>59</v>
      </c>
      <c r="C4" t="s">
        <v>146</v>
      </c>
      <c r="D4" t="s">
        <v>146</v>
      </c>
      <c r="H4" s="80"/>
      <c r="I4" t="s">
        <v>60</v>
      </c>
      <c r="K4" s="81"/>
    </row>
    <row r="5" spans="1:11">
      <c r="A5" t="s">
        <v>117</v>
      </c>
      <c r="B5" t="s">
        <v>146</v>
      </c>
      <c r="C5" t="s">
        <v>146</v>
      </c>
      <c r="D5" t="s">
        <v>146</v>
      </c>
      <c r="H5" s="80"/>
      <c r="I5" t="s">
        <v>61</v>
      </c>
      <c r="J5" s="119" t="s">
        <v>92</v>
      </c>
      <c r="K5" s="81"/>
    </row>
    <row r="6" spans="1:11">
      <c r="A6" t="s">
        <v>51</v>
      </c>
      <c r="B6" t="s">
        <v>146</v>
      </c>
      <c r="C6" t="s">
        <v>146</v>
      </c>
      <c r="D6" t="s">
        <v>146</v>
      </c>
      <c r="H6" s="82">
        <v>45338</v>
      </c>
      <c r="I6" s="74" t="s">
        <v>63</v>
      </c>
      <c r="J6" s="74"/>
      <c r="K6" s="121" t="s">
        <v>80</v>
      </c>
    </row>
    <row r="7" spans="1:11">
      <c r="A7" t="s">
        <v>52</v>
      </c>
      <c r="B7" t="s">
        <v>146</v>
      </c>
      <c r="C7" t="s">
        <v>146</v>
      </c>
      <c r="D7" t="s">
        <v>146</v>
      </c>
      <c r="H7" s="87">
        <v>45341</v>
      </c>
      <c r="I7" t="s">
        <v>62</v>
      </c>
      <c r="J7" s="119" t="s">
        <v>81</v>
      </c>
      <c r="K7" s="122" t="s">
        <v>82</v>
      </c>
    </row>
    <row r="8" spans="1:11">
      <c r="A8" s="6" t="s">
        <v>53</v>
      </c>
      <c r="B8" s="6"/>
      <c r="C8" s="6"/>
      <c r="D8" s="6"/>
      <c r="H8" s="80"/>
      <c r="I8" t="s">
        <v>64</v>
      </c>
      <c r="K8" s="81"/>
    </row>
    <row r="9" spans="1:11">
      <c r="A9" t="s">
        <v>54</v>
      </c>
      <c r="B9" t="s">
        <v>146</v>
      </c>
      <c r="C9" t="s">
        <v>146</v>
      </c>
      <c r="D9" t="s">
        <v>146</v>
      </c>
      <c r="H9" s="80"/>
      <c r="I9" t="s">
        <v>60</v>
      </c>
      <c r="J9" s="6"/>
      <c r="K9" s="102"/>
    </row>
    <row r="10" spans="1:11">
      <c r="A10" t="s">
        <v>55</v>
      </c>
      <c r="B10" t="s">
        <v>146</v>
      </c>
      <c r="C10" t="s">
        <v>146</v>
      </c>
      <c r="D10" t="s">
        <v>146</v>
      </c>
      <c r="H10" s="80"/>
      <c r="I10" t="s">
        <v>61</v>
      </c>
      <c r="K10" s="121" t="s">
        <v>84</v>
      </c>
    </row>
    <row r="11" spans="1:11">
      <c r="H11" s="82">
        <v>45345</v>
      </c>
      <c r="I11" s="74" t="s">
        <v>63</v>
      </c>
      <c r="J11" s="120" t="s">
        <v>83</v>
      </c>
      <c r="K11" s="74"/>
    </row>
    <row r="12" spans="1:11">
      <c r="H12" s="87">
        <v>45348</v>
      </c>
      <c r="I12" t="s">
        <v>62</v>
      </c>
      <c r="K12" s="123" t="s">
        <v>85</v>
      </c>
    </row>
    <row r="13" spans="1:11">
      <c r="H13" s="80"/>
      <c r="I13" t="s">
        <v>64</v>
      </c>
      <c r="K13" s="81"/>
    </row>
    <row r="14" spans="1:11">
      <c r="H14" s="80"/>
      <c r="I14" t="s">
        <v>60</v>
      </c>
      <c r="K14" s="81"/>
    </row>
    <row r="15" spans="1:11">
      <c r="F15" s="85"/>
      <c r="H15" s="80"/>
      <c r="I15" t="s">
        <v>61</v>
      </c>
      <c r="K15" s="121" t="s">
        <v>86</v>
      </c>
    </row>
    <row r="16" spans="1:11">
      <c r="F16" s="85"/>
      <c r="H16" s="82">
        <v>45352</v>
      </c>
      <c r="I16" s="74" t="s">
        <v>63</v>
      </c>
      <c r="J16" s="128" t="s">
        <v>87</v>
      </c>
    </row>
    <row r="17" spans="6:11">
      <c r="F17" s="85"/>
      <c r="H17" s="87">
        <v>45355</v>
      </c>
      <c r="I17" t="s">
        <v>62</v>
      </c>
      <c r="J17" s="129" t="s">
        <v>88</v>
      </c>
    </row>
    <row r="18" spans="6:11">
      <c r="F18" s="85"/>
      <c r="H18" s="80"/>
      <c r="I18" t="s">
        <v>64</v>
      </c>
    </row>
    <row r="19" spans="6:11">
      <c r="F19" s="85"/>
      <c r="H19" s="80"/>
      <c r="I19" t="s">
        <v>60</v>
      </c>
      <c r="K19" s="81"/>
    </row>
    <row r="20" spans="6:11">
      <c r="F20" s="85"/>
      <c r="H20" s="80"/>
      <c r="I20" t="s">
        <v>61</v>
      </c>
      <c r="J20" s="130" t="s">
        <v>147</v>
      </c>
      <c r="K20" s="131" t="s">
        <v>90</v>
      </c>
    </row>
    <row r="21" spans="6:11">
      <c r="F21" s="85"/>
      <c r="H21" s="82">
        <v>45359</v>
      </c>
      <c r="I21" s="74" t="s">
        <v>63</v>
      </c>
      <c r="J21" s="74" t="s">
        <v>107</v>
      </c>
      <c r="K21" s="83"/>
    </row>
    <row r="22" spans="6:11">
      <c r="F22" s="85"/>
      <c r="H22" s="87">
        <v>45362</v>
      </c>
      <c r="I22" t="s">
        <v>62</v>
      </c>
      <c r="J22" s="129" t="s">
        <v>89</v>
      </c>
      <c r="K22" s="132" t="s">
        <v>91</v>
      </c>
    </row>
    <row r="23" spans="6:11">
      <c r="F23" s="85"/>
      <c r="H23" s="80"/>
      <c r="I23" t="s">
        <v>64</v>
      </c>
      <c r="K23" s="81"/>
    </row>
    <row r="24" spans="6:11">
      <c r="F24" s="85"/>
      <c r="H24" s="80"/>
      <c r="I24" t="s">
        <v>60</v>
      </c>
      <c r="J24" s="103"/>
    </row>
    <row r="25" spans="6:11">
      <c r="F25" s="85"/>
      <c r="H25" s="80"/>
      <c r="I25" t="s">
        <v>61</v>
      </c>
      <c r="J25" s="129" t="s">
        <v>148</v>
      </c>
      <c r="K25" s="133" t="s">
        <v>161</v>
      </c>
    </row>
    <row r="26" spans="6:11">
      <c r="F26" s="85"/>
      <c r="H26" s="82">
        <v>45366</v>
      </c>
      <c r="I26" s="74" t="s">
        <v>63</v>
      </c>
      <c r="J26" s="103"/>
      <c r="K26" s="83"/>
    </row>
    <row r="27" spans="6:11">
      <c r="F27" s="85"/>
      <c r="H27" s="87">
        <v>45369</v>
      </c>
      <c r="I27" t="s">
        <v>62</v>
      </c>
      <c r="J27" s="104"/>
      <c r="K27" s="131" t="s">
        <v>162</v>
      </c>
    </row>
    <row r="28" spans="6:11">
      <c r="F28" s="85"/>
      <c r="H28" s="80"/>
      <c r="I28" t="s">
        <v>64</v>
      </c>
      <c r="K28" s="81"/>
    </row>
    <row r="29" spans="6:11">
      <c r="F29" s="85"/>
      <c r="H29" s="80"/>
      <c r="I29" t="s">
        <v>60</v>
      </c>
      <c r="K29" s="81"/>
    </row>
    <row r="30" spans="6:11">
      <c r="F30" s="85"/>
      <c r="H30" s="80"/>
      <c r="I30" t="s">
        <v>61</v>
      </c>
      <c r="K30" s="77" t="s">
        <v>163</v>
      </c>
    </row>
    <row r="31" spans="6:11">
      <c r="F31" s="85"/>
      <c r="H31" s="82">
        <v>45373</v>
      </c>
      <c r="I31" s="74" t="s">
        <v>63</v>
      </c>
      <c r="J31" s="103"/>
      <c r="K31" s="83"/>
    </row>
    <row r="32" spans="6:11">
      <c r="F32" s="85"/>
      <c r="H32" s="87">
        <v>45376</v>
      </c>
      <c r="I32" t="s">
        <v>62</v>
      </c>
      <c r="J32" s="104"/>
      <c r="K32" s="84"/>
    </row>
    <row r="33" spans="6:14">
      <c r="F33" s="85"/>
      <c r="H33" s="80"/>
      <c r="I33" t="s">
        <v>64</v>
      </c>
      <c r="K33" s="81"/>
      <c r="N33" s="85"/>
    </row>
    <row r="34" spans="6:14">
      <c r="F34" s="85"/>
      <c r="H34" s="80"/>
      <c r="I34" t="s">
        <v>60</v>
      </c>
      <c r="K34" s="81"/>
      <c r="N34" s="85"/>
    </row>
    <row r="35" spans="6:14">
      <c r="F35" s="85"/>
      <c r="H35" s="80"/>
      <c r="I35" t="s">
        <v>61</v>
      </c>
      <c r="J35" s="103"/>
      <c r="K35" s="81"/>
      <c r="N35" s="85"/>
    </row>
    <row r="36" spans="6:14">
      <c r="F36" s="85"/>
      <c r="H36" s="82">
        <v>45373</v>
      </c>
      <c r="I36" s="74" t="s">
        <v>63</v>
      </c>
      <c r="J36" s="74"/>
      <c r="K36" s="83"/>
      <c r="N36" s="85"/>
    </row>
    <row r="37" spans="6:14">
      <c r="F37" s="85"/>
      <c r="N37" s="85"/>
    </row>
    <row r="38" spans="6:14">
      <c r="F38" s="85"/>
      <c r="N38" s="85"/>
    </row>
    <row r="39" spans="6:14">
      <c r="F39" s="85"/>
      <c r="N39" s="85"/>
    </row>
    <row r="40" spans="6:14">
      <c r="F40" s="85"/>
      <c r="N40" s="85"/>
    </row>
    <row r="41" spans="6:14">
      <c r="F41" s="85"/>
      <c r="N41" s="85"/>
    </row>
    <row r="42" spans="6:14">
      <c r="F42" s="85"/>
      <c r="N42" s="85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D86"/>
  <sheetViews>
    <sheetView topLeftCell="H1" workbookViewId="0">
      <selection activeCell="U51" sqref="U51:U52"/>
    </sheetView>
  </sheetViews>
  <sheetFormatPr baseColWidth="10" defaultColWidth="9.140625" defaultRowHeight="15"/>
  <cols>
    <col min="1" max="1" width="10.140625" bestFit="1" customWidth="1"/>
    <col min="2" max="2" width="12.42578125" customWidth="1"/>
    <col min="3" max="3" width="12.85546875" customWidth="1"/>
    <col min="4" max="4" width="11.7109375" customWidth="1"/>
    <col min="5" max="5" width="11.28515625" customWidth="1"/>
    <col min="6" max="7" width="11.85546875" customWidth="1"/>
    <col min="9" max="9" width="1" style="1" customWidth="1"/>
    <col min="10" max="10" width="11.5703125" customWidth="1"/>
    <col min="11" max="22" width="6.7109375" customWidth="1"/>
    <col min="24" max="24" width="11.5703125" bestFit="1" customWidth="1"/>
    <col min="28" max="28" width="9.5703125" bestFit="1" customWidth="1"/>
    <col min="29" max="29" width="1" style="1" customWidth="1"/>
    <col min="30" max="30" width="10.140625" bestFit="1" customWidth="1"/>
    <col min="52" max="52" width="10.28515625" bestFit="1" customWidth="1"/>
  </cols>
  <sheetData>
    <row r="1" spans="1:82" ht="21" customHeight="1">
      <c r="J1" s="2">
        <v>45355</v>
      </c>
      <c r="K1" t="s">
        <v>0</v>
      </c>
      <c r="O1" t="s">
        <v>166</v>
      </c>
      <c r="AB1" t="s">
        <v>1</v>
      </c>
      <c r="AC1"/>
      <c r="AE1" s="3" t="s">
        <v>2</v>
      </c>
    </row>
    <row r="2" spans="1:82" ht="21" customHeight="1" thickBot="1">
      <c r="C2" t="s">
        <v>47</v>
      </c>
      <c r="D2" t="s">
        <v>48</v>
      </c>
      <c r="X2" s="4"/>
      <c r="Y2" s="4" t="s">
        <v>3</v>
      </c>
      <c r="Z2" s="4" t="s">
        <v>4</v>
      </c>
      <c r="AA2" s="4" t="s">
        <v>5</v>
      </c>
      <c r="AB2" s="4" t="s">
        <v>6</v>
      </c>
      <c r="AC2"/>
      <c r="AE2" t="s">
        <v>7</v>
      </c>
      <c r="AG2" s="5" t="s">
        <v>8</v>
      </c>
      <c r="AH2" s="6"/>
      <c r="AI2" s="6"/>
      <c r="AJ2" s="6"/>
      <c r="AM2" t="s">
        <v>115</v>
      </c>
    </row>
    <row r="3" spans="1:82" ht="21" customHeight="1" thickBot="1">
      <c r="A3" s="2"/>
      <c r="B3" s="71" t="s">
        <v>9</v>
      </c>
      <c r="C3" s="71"/>
      <c r="K3" s="7" t="s">
        <v>10</v>
      </c>
      <c r="L3" s="8" t="s">
        <v>10</v>
      </c>
      <c r="M3" s="8" t="s">
        <v>10</v>
      </c>
      <c r="N3" s="8" t="s">
        <v>10</v>
      </c>
      <c r="O3" s="8" t="s">
        <v>10</v>
      </c>
      <c r="P3" s="8" t="s">
        <v>10</v>
      </c>
      <c r="Q3" s="8" t="s">
        <v>10</v>
      </c>
      <c r="R3" s="8" t="s">
        <v>10</v>
      </c>
      <c r="S3" s="8" t="s">
        <v>10</v>
      </c>
      <c r="T3" s="8" t="s">
        <v>10</v>
      </c>
      <c r="U3" s="8" t="s">
        <v>10</v>
      </c>
      <c r="V3" s="9" t="s">
        <v>10</v>
      </c>
      <c r="X3" s="10" t="s">
        <v>117</v>
      </c>
      <c r="Y3" s="4" t="s">
        <v>167</v>
      </c>
      <c r="Z3" s="4">
        <v>92500</v>
      </c>
      <c r="AA3" s="4" t="s">
        <v>124</v>
      </c>
      <c r="AB3" s="11">
        <f>(32000*1000)/Z3</f>
        <v>345.94594594594594</v>
      </c>
      <c r="AC3"/>
      <c r="AE3" t="s">
        <v>11</v>
      </c>
      <c r="AG3" s="5" t="s">
        <v>12</v>
      </c>
      <c r="AH3" s="6"/>
      <c r="AI3" s="6"/>
      <c r="AJ3" s="6"/>
    </row>
    <row r="4" spans="1:82" ht="21" customHeight="1" thickBot="1">
      <c r="K4" s="12" t="s">
        <v>109</v>
      </c>
      <c r="L4" s="70">
        <v>0</v>
      </c>
      <c r="M4" s="70">
        <v>0.1</v>
      </c>
      <c r="N4" s="70">
        <v>0.4</v>
      </c>
      <c r="O4" s="70">
        <v>1.6</v>
      </c>
      <c r="P4" s="70">
        <v>6.4</v>
      </c>
      <c r="Q4" s="72">
        <v>0</v>
      </c>
      <c r="R4" s="72">
        <v>0.5</v>
      </c>
      <c r="S4" s="72">
        <v>2</v>
      </c>
      <c r="T4" s="72">
        <v>8</v>
      </c>
      <c r="U4" s="72">
        <v>32</v>
      </c>
      <c r="V4" s="9" t="s">
        <v>10</v>
      </c>
      <c r="X4" s="10" t="s">
        <v>52</v>
      </c>
      <c r="Y4" s="4" t="s">
        <v>168</v>
      </c>
      <c r="Z4" s="4">
        <v>362500</v>
      </c>
      <c r="AA4" s="4" t="s">
        <v>124</v>
      </c>
      <c r="AB4" s="11">
        <f>(32000*1000)/Z4</f>
        <v>88.275862068965523</v>
      </c>
      <c r="AC4"/>
      <c r="AD4" s="13"/>
      <c r="AE4" t="s">
        <v>13</v>
      </c>
      <c r="AG4" s="5" t="s">
        <v>110</v>
      </c>
      <c r="AH4" s="6"/>
      <c r="AI4" s="6"/>
      <c r="AJ4" s="6"/>
      <c r="AK4" s="6"/>
      <c r="AL4" t="s">
        <v>114</v>
      </c>
    </row>
    <row r="5" spans="1:82" ht="21" customHeight="1" thickBot="1">
      <c r="C5" s="14" t="s">
        <v>14</v>
      </c>
      <c r="K5" s="12" t="s">
        <v>109</v>
      </c>
      <c r="L5" s="70">
        <v>0</v>
      </c>
      <c r="M5" s="70">
        <v>0.1</v>
      </c>
      <c r="N5" s="70">
        <v>0.4</v>
      </c>
      <c r="O5" s="70">
        <v>1.6</v>
      </c>
      <c r="P5" s="70">
        <v>6.4</v>
      </c>
      <c r="Q5" s="72">
        <v>0</v>
      </c>
      <c r="R5" s="72">
        <v>0.5</v>
      </c>
      <c r="S5" s="72">
        <v>2</v>
      </c>
      <c r="T5" s="72">
        <v>8</v>
      </c>
      <c r="U5" s="72">
        <v>32</v>
      </c>
      <c r="V5" s="9" t="s">
        <v>10</v>
      </c>
      <c r="X5" s="10"/>
      <c r="Y5" s="4"/>
      <c r="Z5" s="4"/>
      <c r="AA5" s="4"/>
      <c r="AB5" s="11" t="e">
        <f>(30000*1000)/Z5</f>
        <v>#DIV/0!</v>
      </c>
      <c r="AC5"/>
      <c r="AD5" s="13"/>
      <c r="AJ5" s="15" t="s">
        <v>112</v>
      </c>
    </row>
    <row r="6" spans="1:82" ht="21" customHeight="1" thickBot="1">
      <c r="B6" s="16"/>
      <c r="D6" s="16">
        <v>10</v>
      </c>
      <c r="E6" s="17" t="s">
        <v>15</v>
      </c>
      <c r="F6" s="17"/>
      <c r="G6" s="17"/>
      <c r="K6" s="12" t="s">
        <v>109</v>
      </c>
      <c r="L6" s="70">
        <v>0</v>
      </c>
      <c r="M6" s="70">
        <v>0.1</v>
      </c>
      <c r="N6" s="70">
        <v>0.4</v>
      </c>
      <c r="O6" s="70">
        <v>1.6</v>
      </c>
      <c r="P6" s="70">
        <v>6.4</v>
      </c>
      <c r="Q6" s="72">
        <v>0</v>
      </c>
      <c r="R6" s="72">
        <v>0.5</v>
      </c>
      <c r="S6" s="72">
        <v>2</v>
      </c>
      <c r="T6" s="72">
        <v>8</v>
      </c>
      <c r="U6" s="72">
        <v>32</v>
      </c>
      <c r="V6" s="9" t="s">
        <v>10</v>
      </c>
      <c r="X6" s="10"/>
      <c r="Y6" s="4"/>
      <c r="Z6" s="4"/>
      <c r="AA6" s="4"/>
      <c r="AB6" s="11" t="e">
        <f t="shared" ref="AB6:AB8" si="0">(30000*1000)/Z6</f>
        <v>#DIV/0!</v>
      </c>
      <c r="AC6"/>
      <c r="AD6" s="13"/>
      <c r="AE6" s="18" t="s">
        <v>16</v>
      </c>
    </row>
    <row r="7" spans="1:82" ht="21" customHeight="1" thickBot="1">
      <c r="B7" s="19"/>
      <c r="C7" s="20" t="s">
        <v>17</v>
      </c>
      <c r="D7" s="19">
        <v>10000</v>
      </c>
      <c r="E7" s="20" t="s">
        <v>18</v>
      </c>
      <c r="F7" s="20"/>
      <c r="G7" s="20"/>
      <c r="K7" s="12" t="s">
        <v>109</v>
      </c>
      <c r="L7" s="70">
        <v>0</v>
      </c>
      <c r="M7" s="70">
        <v>0.1</v>
      </c>
      <c r="N7" s="70">
        <v>0.4</v>
      </c>
      <c r="O7" s="70">
        <v>1.6</v>
      </c>
      <c r="P7" s="70">
        <v>6.4</v>
      </c>
      <c r="Q7" s="72">
        <v>0</v>
      </c>
      <c r="R7" s="72">
        <v>0.5</v>
      </c>
      <c r="S7" s="72">
        <v>2</v>
      </c>
      <c r="T7" s="72">
        <v>8</v>
      </c>
      <c r="U7" s="72">
        <v>32</v>
      </c>
      <c r="V7" s="9" t="s">
        <v>10</v>
      </c>
      <c r="X7" s="10"/>
      <c r="Y7" s="4"/>
      <c r="Z7" s="4"/>
      <c r="AA7" s="4"/>
      <c r="AB7" s="11" t="e">
        <f t="shared" si="0"/>
        <v>#DIV/0!</v>
      </c>
      <c r="AC7"/>
      <c r="AE7" s="21" t="s">
        <v>19</v>
      </c>
    </row>
    <row r="8" spans="1:82" ht="21" customHeight="1" thickBot="1">
      <c r="B8" s="19"/>
      <c r="C8" s="19"/>
      <c r="D8" s="19"/>
      <c r="E8" s="19"/>
      <c r="F8" s="19"/>
      <c r="G8" s="19"/>
      <c r="K8" s="12" t="s">
        <v>109</v>
      </c>
      <c r="L8" s="70">
        <v>0</v>
      </c>
      <c r="M8" s="70">
        <v>0.1</v>
      </c>
      <c r="N8" s="70">
        <v>0.4</v>
      </c>
      <c r="O8" s="70">
        <v>1.6</v>
      </c>
      <c r="P8" s="70">
        <v>6.4</v>
      </c>
      <c r="Q8" s="72">
        <v>0</v>
      </c>
      <c r="R8" s="72">
        <v>0.5</v>
      </c>
      <c r="S8" s="72">
        <v>2</v>
      </c>
      <c r="T8" s="72">
        <v>8</v>
      </c>
      <c r="U8" s="72">
        <v>32</v>
      </c>
      <c r="V8" s="9" t="s">
        <v>10</v>
      </c>
      <c r="X8" s="10"/>
      <c r="Y8" s="4"/>
      <c r="Z8" s="4"/>
      <c r="AA8" s="4"/>
      <c r="AB8" s="11" t="e">
        <f t="shared" si="0"/>
        <v>#DIV/0!</v>
      </c>
      <c r="AC8"/>
      <c r="AE8" s="21" t="s">
        <v>20</v>
      </c>
    </row>
    <row r="9" spans="1:82" ht="21" customHeight="1">
      <c r="B9" s="19" t="s">
        <v>21</v>
      </c>
      <c r="C9" s="20" t="s">
        <v>22</v>
      </c>
      <c r="D9" s="19">
        <v>1300</v>
      </c>
      <c r="E9" s="20" t="s">
        <v>23</v>
      </c>
      <c r="F9" s="20"/>
      <c r="G9" s="20" t="s">
        <v>23</v>
      </c>
      <c r="K9" s="12" t="s">
        <v>109</v>
      </c>
      <c r="L9" s="70">
        <v>0</v>
      </c>
      <c r="M9" s="70">
        <v>0.1</v>
      </c>
      <c r="N9" s="70">
        <v>0.4</v>
      </c>
      <c r="O9" s="70">
        <v>1.6</v>
      </c>
      <c r="P9" s="70">
        <v>6.4</v>
      </c>
      <c r="Q9" s="72">
        <v>0</v>
      </c>
      <c r="R9" s="72">
        <v>0.5</v>
      </c>
      <c r="S9" s="72">
        <v>2</v>
      </c>
      <c r="T9" s="72">
        <v>8</v>
      </c>
      <c r="U9" s="72">
        <v>32</v>
      </c>
      <c r="V9" s="9" t="s">
        <v>10</v>
      </c>
      <c r="X9" s="22"/>
      <c r="Y9" s="6"/>
      <c r="Z9" s="6"/>
      <c r="AA9" s="6"/>
      <c r="AB9" s="6"/>
      <c r="AC9"/>
      <c r="AE9" s="23" t="s">
        <v>24</v>
      </c>
    </row>
    <row r="10" spans="1:82" ht="21" customHeight="1" thickBot="1">
      <c r="B10" s="19"/>
      <c r="C10" s="20" t="s">
        <v>17</v>
      </c>
      <c r="D10" s="19">
        <v>10000</v>
      </c>
      <c r="E10" s="20" t="s">
        <v>18</v>
      </c>
      <c r="F10" s="19"/>
      <c r="G10" s="19"/>
      <c r="K10" s="24" t="s">
        <v>10</v>
      </c>
      <c r="L10" s="25" t="s">
        <v>10</v>
      </c>
      <c r="M10" s="25" t="s">
        <v>10</v>
      </c>
      <c r="N10" s="25" t="s">
        <v>10</v>
      </c>
      <c r="O10" s="25" t="s">
        <v>10</v>
      </c>
      <c r="P10" s="25" t="s">
        <v>10</v>
      </c>
      <c r="Q10" s="25" t="s">
        <v>10</v>
      </c>
      <c r="R10" s="25" t="s">
        <v>10</v>
      </c>
      <c r="S10" s="25" t="s">
        <v>10</v>
      </c>
      <c r="T10" s="25" t="s">
        <v>10</v>
      </c>
      <c r="U10" s="25" t="s">
        <v>10</v>
      </c>
      <c r="V10" s="26" t="s">
        <v>10</v>
      </c>
      <c r="X10" s="27"/>
      <c r="AC10"/>
      <c r="AE10" t="s">
        <v>25</v>
      </c>
    </row>
    <row r="11" spans="1:82" ht="21" customHeight="1">
      <c r="L11" t="s">
        <v>26</v>
      </c>
      <c r="AC11"/>
      <c r="AE11" s="21" t="s">
        <v>27</v>
      </c>
      <c r="AP11" s="28" t="s">
        <v>28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2" s="1" customFormat="1" ht="6" customHeight="1">
      <c r="A12"/>
      <c r="B12"/>
      <c r="C12"/>
      <c r="D12"/>
      <c r="E12"/>
      <c r="F12"/>
      <c r="G12"/>
      <c r="H12"/>
    </row>
    <row r="13" spans="1:82" ht="21" customHeight="1" thickBot="1">
      <c r="B13" s="29"/>
      <c r="C13" s="30" t="s">
        <v>29</v>
      </c>
      <c r="D13" s="31" t="s">
        <v>43</v>
      </c>
      <c r="E13" s="32" t="s">
        <v>118</v>
      </c>
      <c r="F13" s="31"/>
      <c r="G13" s="32"/>
      <c r="AD13" s="33"/>
    </row>
    <row r="14" spans="1:82" ht="29.25" customHeight="1" thickTop="1" thickBot="1">
      <c r="B14" s="34" t="s">
        <v>30</v>
      </c>
      <c r="C14" s="35" t="s">
        <v>18</v>
      </c>
      <c r="D14" s="35" t="s">
        <v>31</v>
      </c>
      <c r="E14" s="36" t="s">
        <v>32</v>
      </c>
      <c r="F14" s="35" t="s">
        <v>31</v>
      </c>
      <c r="G14" s="36" t="s">
        <v>32</v>
      </c>
      <c r="J14" s="2">
        <v>45341</v>
      </c>
      <c r="K14" t="s">
        <v>33</v>
      </c>
      <c r="AD14" s="2">
        <v>45344</v>
      </c>
      <c r="AE14" t="s">
        <v>102</v>
      </c>
    </row>
    <row r="15" spans="1:82" ht="21" customHeight="1" thickTop="1">
      <c r="B15" s="37">
        <v>0</v>
      </c>
      <c r="C15" s="38">
        <v>0</v>
      </c>
      <c r="D15" s="38">
        <f>(C15*$D$9)/$D$7</f>
        <v>0</v>
      </c>
      <c r="E15" s="39">
        <f t="shared" ref="E15:E19" si="1">$D$9-D15</f>
        <v>1300</v>
      </c>
      <c r="F15" s="38">
        <f>(C15*$F$9)/$D$7</f>
        <v>0</v>
      </c>
      <c r="G15" s="39">
        <f t="shared" ref="G15:G19" si="2">$F$9-F15</f>
        <v>0</v>
      </c>
      <c r="K15" t="s">
        <v>95</v>
      </c>
      <c r="AF15" s="37">
        <v>0</v>
      </c>
      <c r="AH15" s="42">
        <v>0.1</v>
      </c>
      <c r="AJ15" s="42">
        <v>0.4</v>
      </c>
      <c r="AL15" s="42">
        <v>1.6</v>
      </c>
      <c r="AN15" s="42">
        <v>6.4</v>
      </c>
      <c r="AQ15" s="37">
        <v>0</v>
      </c>
      <c r="AS15" s="42">
        <v>0.1</v>
      </c>
      <c r="AU15" s="42">
        <v>0.4</v>
      </c>
      <c r="AW15" s="42">
        <v>1.6</v>
      </c>
      <c r="AY15" s="42">
        <v>6.4</v>
      </c>
    </row>
    <row r="16" spans="1:82" ht="21" customHeight="1">
      <c r="B16" s="42">
        <v>0.1</v>
      </c>
      <c r="C16" s="43">
        <v>30.1</v>
      </c>
      <c r="D16" s="38">
        <f>(C16*$D$9)/$D$7</f>
        <v>3.9129999999999998</v>
      </c>
      <c r="E16" s="39">
        <f t="shared" si="1"/>
        <v>1296.087</v>
      </c>
      <c r="F16" s="38">
        <f>(C16*$F$9)/$D$7</f>
        <v>0</v>
      </c>
      <c r="G16" s="39">
        <f t="shared" si="2"/>
        <v>0</v>
      </c>
      <c r="AE16" s="88" t="s">
        <v>170</v>
      </c>
      <c r="AF16" s="89" t="s">
        <v>34</v>
      </c>
      <c r="AG16" s="78"/>
      <c r="AH16" s="78"/>
      <c r="AI16" s="78"/>
      <c r="AJ16" s="78"/>
      <c r="AK16" s="78"/>
      <c r="AL16" s="78"/>
      <c r="AM16" s="78"/>
      <c r="AN16" s="79"/>
      <c r="AP16" s="88" t="s">
        <v>173</v>
      </c>
      <c r="AQ16" s="89" t="s">
        <v>34</v>
      </c>
      <c r="AR16" s="78"/>
      <c r="AS16" s="78"/>
      <c r="AT16" s="78"/>
      <c r="AU16" s="78"/>
      <c r="AV16" s="78"/>
      <c r="AW16" s="78"/>
      <c r="AX16" s="78"/>
      <c r="AY16" s="79"/>
    </row>
    <row r="17" spans="2:64" ht="21" customHeight="1">
      <c r="B17" s="42">
        <v>0.4</v>
      </c>
      <c r="C17" s="43">
        <v>120.4</v>
      </c>
      <c r="D17" s="38">
        <f>(C17*$D$9)/$D$7</f>
        <v>15.651999999999999</v>
      </c>
      <c r="E17" s="39">
        <f t="shared" si="1"/>
        <v>1284.348</v>
      </c>
      <c r="F17" s="38">
        <f t="shared" ref="F17" si="3">(C17*$F$9)/$D$7</f>
        <v>0</v>
      </c>
      <c r="G17" s="39">
        <f t="shared" si="2"/>
        <v>0</v>
      </c>
      <c r="L17" s="44" t="s">
        <v>169</v>
      </c>
      <c r="N17" s="44"/>
      <c r="O17" s="44"/>
      <c r="P17" s="45"/>
      <c r="R17" s="44"/>
      <c r="S17" s="44" t="s">
        <v>52</v>
      </c>
      <c r="U17" s="44"/>
      <c r="W17" s="44"/>
      <c r="Y17" s="144"/>
      <c r="Z17" s="144"/>
      <c r="AA17" s="45"/>
      <c r="AE17" s="145">
        <v>0</v>
      </c>
      <c r="AF17" s="124">
        <v>171.54</v>
      </c>
      <c r="AG17" s="139">
        <v>0.1</v>
      </c>
      <c r="AH17" s="124">
        <v>89.59</v>
      </c>
      <c r="AI17" s="139">
        <v>0.4</v>
      </c>
      <c r="AJ17" s="124">
        <v>114.83</v>
      </c>
      <c r="AK17" s="139">
        <v>1.6</v>
      </c>
      <c r="AL17" s="124">
        <v>78.53</v>
      </c>
      <c r="AM17" s="139">
        <v>6.4</v>
      </c>
      <c r="AN17" s="125">
        <v>90.31</v>
      </c>
      <c r="AP17" s="145">
        <v>0</v>
      </c>
      <c r="AQ17" s="100">
        <v>70.89</v>
      </c>
      <c r="AR17" s="147">
        <v>0.1</v>
      </c>
      <c r="AS17" s="100">
        <v>51.88</v>
      </c>
      <c r="AT17" s="147">
        <v>0.4</v>
      </c>
      <c r="AU17" s="100">
        <v>68.22</v>
      </c>
      <c r="AV17" s="147">
        <v>1.6</v>
      </c>
      <c r="AW17" s="100">
        <v>70.47</v>
      </c>
      <c r="AX17" s="147">
        <v>6.4</v>
      </c>
      <c r="AY17" s="81">
        <v>42.54</v>
      </c>
    </row>
    <row r="18" spans="2:64" ht="21" customHeight="1">
      <c r="B18" s="42">
        <v>1.6</v>
      </c>
      <c r="C18" s="43">
        <v>481.6</v>
      </c>
      <c r="D18" s="38">
        <f>(C18*$D$9)/$D$7</f>
        <v>62.607999999999997</v>
      </c>
      <c r="E18" s="39">
        <f>$D$9-D18</f>
        <v>1237.3920000000001</v>
      </c>
      <c r="F18" s="38">
        <f>(C18*$F$9)/$D$7</f>
        <v>0</v>
      </c>
      <c r="G18" s="39">
        <f t="shared" si="2"/>
        <v>0</v>
      </c>
      <c r="L18">
        <v>48.52</v>
      </c>
      <c r="O18" s="45"/>
      <c r="P18" s="45"/>
      <c r="Q18" s="46"/>
      <c r="S18" s="45">
        <v>47.39</v>
      </c>
      <c r="AE18" s="145"/>
      <c r="AF18" s="124">
        <v>121.82</v>
      </c>
      <c r="AG18" s="139"/>
      <c r="AH18" s="124">
        <v>95.3</v>
      </c>
      <c r="AI18" s="139"/>
      <c r="AJ18" s="124">
        <v>118.03</v>
      </c>
      <c r="AK18" s="139"/>
      <c r="AL18" s="124">
        <v>88.49</v>
      </c>
      <c r="AM18" s="139"/>
      <c r="AN18" s="125">
        <v>61.24</v>
      </c>
      <c r="AP18" s="145"/>
      <c r="AQ18" s="100">
        <v>74</v>
      </c>
      <c r="AR18" s="147"/>
      <c r="AS18" s="100">
        <v>75.33</v>
      </c>
      <c r="AT18" s="147"/>
      <c r="AU18" s="100">
        <v>63.33</v>
      </c>
      <c r="AV18" s="147"/>
      <c r="AW18" s="100">
        <v>36.51</v>
      </c>
      <c r="AX18" s="147"/>
      <c r="AY18" s="81">
        <v>39.17</v>
      </c>
    </row>
    <row r="19" spans="2:64" ht="21" customHeight="1">
      <c r="B19" s="42">
        <v>6.4</v>
      </c>
      <c r="C19" s="43">
        <v>1926.4</v>
      </c>
      <c r="D19" s="38">
        <f>(C19*$D$9)/$D$7</f>
        <v>250.43199999999999</v>
      </c>
      <c r="E19" s="39">
        <f t="shared" si="1"/>
        <v>1049.568</v>
      </c>
      <c r="F19" s="38">
        <f>(C19*$F$9)/$D$7</f>
        <v>0</v>
      </c>
      <c r="G19" s="39">
        <f t="shared" si="2"/>
        <v>0</v>
      </c>
      <c r="L19" s="45">
        <v>38.56</v>
      </c>
      <c r="O19" s="45"/>
      <c r="P19" s="45"/>
      <c r="Q19" s="46"/>
      <c r="S19">
        <v>34.33</v>
      </c>
      <c r="AE19" s="145"/>
      <c r="AF19" s="124">
        <v>55.35</v>
      </c>
      <c r="AG19" s="139"/>
      <c r="AH19" s="124">
        <v>101.39</v>
      </c>
      <c r="AI19" s="139"/>
      <c r="AJ19" s="124">
        <v>116.92</v>
      </c>
      <c r="AK19" s="139"/>
      <c r="AL19" s="124">
        <v>79.989999999999995</v>
      </c>
      <c r="AM19" s="139"/>
      <c r="AN19" s="125">
        <v>69.31</v>
      </c>
      <c r="AP19" s="145"/>
      <c r="AQ19" s="100">
        <v>92.73</v>
      </c>
      <c r="AR19" s="147"/>
      <c r="AS19" s="100">
        <v>67.599999999999994</v>
      </c>
      <c r="AT19" s="147"/>
      <c r="AU19" s="100">
        <v>47.33</v>
      </c>
      <c r="AV19" s="147"/>
      <c r="AW19" s="100">
        <v>56.01</v>
      </c>
      <c r="AX19" s="147"/>
      <c r="AY19" s="81">
        <v>41.19</v>
      </c>
    </row>
    <row r="20" spans="2:64" ht="21" customHeight="1">
      <c r="B20" s="42"/>
      <c r="C20" s="43"/>
      <c r="D20" s="43"/>
      <c r="E20" s="47"/>
      <c r="F20" s="38"/>
      <c r="G20" s="39"/>
      <c r="L20" s="45">
        <v>50.2</v>
      </c>
      <c r="O20" s="45"/>
      <c r="P20" s="45"/>
      <c r="Q20" s="46"/>
      <c r="S20">
        <v>43.87</v>
      </c>
      <c r="AE20" s="145"/>
      <c r="AF20" s="124">
        <v>76.77</v>
      </c>
      <c r="AG20" s="139"/>
      <c r="AH20" s="124">
        <v>124.47</v>
      </c>
      <c r="AI20" s="139"/>
      <c r="AJ20" s="124">
        <v>106.45</v>
      </c>
      <c r="AK20" s="139"/>
      <c r="AL20" s="124">
        <v>61.57</v>
      </c>
      <c r="AM20" s="139"/>
      <c r="AN20" s="125">
        <v>37</v>
      </c>
      <c r="AP20" s="145"/>
      <c r="AQ20" s="100">
        <v>52.26</v>
      </c>
      <c r="AR20" s="147"/>
      <c r="AS20" s="100">
        <v>107.21</v>
      </c>
      <c r="AT20" s="147"/>
      <c r="AU20" s="100">
        <v>52.26</v>
      </c>
      <c r="AV20" s="147"/>
      <c r="AW20" s="100">
        <v>39.92</v>
      </c>
      <c r="AX20" s="147"/>
      <c r="AY20" s="81">
        <v>40.83</v>
      </c>
    </row>
    <row r="21" spans="2:64" ht="21" customHeight="1" thickBot="1">
      <c r="B21" s="49"/>
      <c r="C21" s="50"/>
      <c r="D21" s="50"/>
      <c r="E21" s="51"/>
      <c r="F21" s="38"/>
      <c r="G21" s="39"/>
      <c r="L21" s="45">
        <v>51.76</v>
      </c>
      <c r="O21" s="45"/>
      <c r="P21" s="45"/>
      <c r="Q21" s="46"/>
      <c r="S21">
        <v>32.56</v>
      </c>
      <c r="AE21" s="145"/>
      <c r="AF21" s="124">
        <v>126.24</v>
      </c>
      <c r="AG21" s="139"/>
      <c r="AH21" s="124">
        <v>81.94</v>
      </c>
      <c r="AI21" s="139"/>
      <c r="AJ21" s="124">
        <v>104.92</v>
      </c>
      <c r="AK21" s="139"/>
      <c r="AL21" s="124">
        <v>85.07</v>
      </c>
      <c r="AM21" s="139"/>
      <c r="AN21" s="125">
        <v>58</v>
      </c>
      <c r="AP21" s="145"/>
      <c r="AQ21" s="100">
        <v>57.95</v>
      </c>
      <c r="AR21" s="147"/>
      <c r="AS21" s="100">
        <v>54.05</v>
      </c>
      <c r="AT21" s="147"/>
      <c r="AU21" s="100">
        <v>59.82</v>
      </c>
      <c r="AV21" s="147"/>
      <c r="AW21" s="100">
        <v>43.95</v>
      </c>
      <c r="AX21" s="147"/>
      <c r="AY21" s="81">
        <v>43.67</v>
      </c>
    </row>
    <row r="22" spans="2:64" ht="21" customHeight="1" thickTop="1">
      <c r="B22" s="52"/>
      <c r="C22" s="53"/>
      <c r="D22" s="54">
        <f>SUM(D15:D21)</f>
        <v>332.60500000000002</v>
      </c>
      <c r="E22" s="54">
        <f>SUM(E15:E21)</f>
        <v>6167.3950000000004</v>
      </c>
      <c r="F22" s="54">
        <f>SUM(F15:F21)</f>
        <v>0</v>
      </c>
      <c r="G22" s="54">
        <f>SUM(G15:G21)</f>
        <v>0</v>
      </c>
      <c r="L22" s="45">
        <v>45.44</v>
      </c>
      <c r="O22" s="45"/>
      <c r="P22" s="45"/>
      <c r="Q22" s="46"/>
      <c r="S22">
        <v>34.17</v>
      </c>
      <c r="AE22" s="145"/>
      <c r="AF22" s="124">
        <v>101.96</v>
      </c>
      <c r="AG22" s="139"/>
      <c r="AH22" s="124">
        <v>98.31</v>
      </c>
      <c r="AI22" s="139"/>
      <c r="AJ22" s="124">
        <v>70.89</v>
      </c>
      <c r="AK22" s="139"/>
      <c r="AL22" s="124">
        <v>69.180000000000007</v>
      </c>
      <c r="AM22" s="139"/>
      <c r="AN22" s="125">
        <v>51.88</v>
      </c>
      <c r="AP22" s="145"/>
      <c r="AQ22" s="100">
        <v>59.41</v>
      </c>
      <c r="AR22" s="147"/>
      <c r="AS22" s="100">
        <v>70.010000000000005</v>
      </c>
      <c r="AT22" s="147"/>
      <c r="AU22" s="100">
        <v>48.56</v>
      </c>
      <c r="AV22" s="147"/>
      <c r="AW22" s="100">
        <v>59.58</v>
      </c>
      <c r="AX22" s="147"/>
      <c r="AY22" s="81">
        <v>41.19</v>
      </c>
    </row>
    <row r="23" spans="2:64" ht="21" customHeight="1">
      <c r="B23" s="19"/>
      <c r="C23" s="19"/>
      <c r="D23" s="55" t="s">
        <v>35</v>
      </c>
      <c r="E23" s="19">
        <v>370</v>
      </c>
      <c r="F23" s="19" t="s">
        <v>23</v>
      </c>
      <c r="G23" s="19"/>
      <c r="L23" s="45">
        <v>40.700000000000003</v>
      </c>
      <c r="O23" s="45"/>
      <c r="P23" s="45"/>
      <c r="Q23" s="46"/>
      <c r="S23">
        <v>33.21</v>
      </c>
      <c r="AE23" s="145"/>
      <c r="AF23" s="124">
        <v>101.41</v>
      </c>
      <c r="AG23" s="139"/>
      <c r="AH23" s="124">
        <v>104.99</v>
      </c>
      <c r="AI23" s="139"/>
      <c r="AJ23" s="124">
        <v>119.75</v>
      </c>
      <c r="AK23" s="139"/>
      <c r="AL23" s="124">
        <v>70.89</v>
      </c>
      <c r="AM23" s="139"/>
      <c r="AN23" s="125">
        <v>33.21</v>
      </c>
      <c r="AP23" s="145"/>
      <c r="AQ23" s="100">
        <v>77.12</v>
      </c>
      <c r="AR23" s="147"/>
      <c r="AS23" s="100">
        <v>55.36</v>
      </c>
      <c r="AT23" s="147"/>
      <c r="AU23" s="100">
        <v>62.04</v>
      </c>
      <c r="AV23" s="147"/>
      <c r="AW23" s="100">
        <v>56.71</v>
      </c>
      <c r="AX23" s="147"/>
      <c r="AY23" s="81">
        <v>49.51</v>
      </c>
    </row>
    <row r="24" spans="2:64" ht="21" customHeight="1">
      <c r="B24" s="19"/>
      <c r="C24" s="19"/>
      <c r="D24" s="56" t="s">
        <v>36</v>
      </c>
      <c r="E24" s="57">
        <f>E23/100</f>
        <v>3.7</v>
      </c>
      <c r="F24" s="19"/>
      <c r="G24" s="19"/>
      <c r="L24" s="45">
        <v>45.72</v>
      </c>
      <c r="O24" s="45"/>
      <c r="P24" s="45"/>
      <c r="Q24" s="46"/>
      <c r="S24">
        <v>36.15</v>
      </c>
      <c r="AE24" s="145"/>
      <c r="AF24" s="124">
        <v>65.13</v>
      </c>
      <c r="AG24" s="139"/>
      <c r="AH24" s="124">
        <v>111.78</v>
      </c>
      <c r="AI24" s="139"/>
      <c r="AJ24" s="124">
        <v>101.17</v>
      </c>
      <c r="AK24" s="139"/>
      <c r="AL24" s="124">
        <v>75.739999999999995</v>
      </c>
      <c r="AM24" s="139"/>
      <c r="AN24" s="125">
        <v>37.71</v>
      </c>
      <c r="AP24" s="145"/>
      <c r="AQ24" s="100">
        <v>76.08</v>
      </c>
      <c r="AR24" s="147"/>
      <c r="AS24" s="100">
        <v>66.430000000000007</v>
      </c>
      <c r="AT24" s="147"/>
      <c r="AU24" s="100">
        <v>45.43</v>
      </c>
      <c r="AV24" s="147"/>
      <c r="AW24" s="100">
        <v>54.69</v>
      </c>
      <c r="AX24" s="147"/>
      <c r="AY24" s="81">
        <v>46.08</v>
      </c>
      <c r="BB24" s="48"/>
      <c r="BD24" s="48"/>
      <c r="BF24" s="48"/>
      <c r="BH24" s="48"/>
      <c r="BJ24" s="48"/>
      <c r="BL24" s="48"/>
    </row>
    <row r="25" spans="2:64" ht="21" customHeight="1">
      <c r="B25" s="19"/>
      <c r="C25" s="19"/>
      <c r="D25" s="56" t="s">
        <v>32</v>
      </c>
      <c r="E25" s="58">
        <f>E23-E24</f>
        <v>366.3</v>
      </c>
      <c r="F25" s="19"/>
      <c r="G25" s="19"/>
      <c r="L25" s="45">
        <v>50.16</v>
      </c>
      <c r="O25" s="45"/>
      <c r="S25">
        <v>25.914000000000001</v>
      </c>
      <c r="AE25" s="145"/>
      <c r="AF25" s="124">
        <v>123.77</v>
      </c>
      <c r="AG25" s="139"/>
      <c r="AH25" s="124">
        <v>135.96</v>
      </c>
      <c r="AI25" s="139"/>
      <c r="AJ25" s="124">
        <v>107.97</v>
      </c>
      <c r="AK25" s="139"/>
      <c r="AL25" s="124">
        <v>66.599999999999994</v>
      </c>
      <c r="AM25" s="139"/>
      <c r="AN25" s="125">
        <v>37.71</v>
      </c>
      <c r="AP25" s="145"/>
      <c r="AQ25" s="100">
        <v>46.97</v>
      </c>
      <c r="AR25" s="147"/>
      <c r="AS25" s="100">
        <v>60.23</v>
      </c>
      <c r="AT25" s="147"/>
      <c r="AU25" s="100">
        <v>42.31</v>
      </c>
      <c r="AV25" s="147"/>
      <c r="AW25" s="100">
        <v>58.12</v>
      </c>
      <c r="AX25" s="147"/>
      <c r="AY25" s="81">
        <v>41.19</v>
      </c>
      <c r="BB25" s="48"/>
      <c r="BD25" s="48"/>
      <c r="BF25" s="48"/>
      <c r="BH25" s="48"/>
      <c r="BJ25" s="48"/>
    </row>
    <row r="26" spans="2:64" ht="21" customHeight="1">
      <c r="B26" s="19"/>
      <c r="C26" s="19"/>
      <c r="D26" s="19"/>
      <c r="E26" s="19"/>
      <c r="F26" s="19"/>
      <c r="G26" s="19"/>
      <c r="L26" s="45">
        <v>44.63</v>
      </c>
      <c r="O26" s="45"/>
      <c r="S26">
        <v>35.700000000000003</v>
      </c>
      <c r="AE26" s="145"/>
      <c r="AF26" s="124">
        <v>112.74</v>
      </c>
      <c r="AG26" s="139"/>
      <c r="AH26" s="124">
        <v>122.75</v>
      </c>
      <c r="AI26" s="139"/>
      <c r="AJ26" s="124">
        <v>69.489999999999995</v>
      </c>
      <c r="AK26" s="139"/>
      <c r="AL26" s="124">
        <v>56.45</v>
      </c>
      <c r="AM26" s="139"/>
      <c r="AN26" s="125">
        <v>44.56</v>
      </c>
      <c r="AP26" s="145"/>
      <c r="AQ26" s="100">
        <v>107.83</v>
      </c>
      <c r="AR26" s="147"/>
      <c r="AS26" s="100">
        <v>62.04</v>
      </c>
      <c r="AT26" s="147"/>
      <c r="AU26" s="100">
        <v>56.45</v>
      </c>
      <c r="AV26" s="147"/>
      <c r="AW26" s="100">
        <v>48.56</v>
      </c>
      <c r="AX26" s="147"/>
      <c r="AY26" s="81">
        <v>53.3</v>
      </c>
    </row>
    <row r="27" spans="2:64" ht="21" customHeight="1">
      <c r="L27" s="45">
        <v>45.41</v>
      </c>
      <c r="O27" s="45"/>
      <c r="S27">
        <v>21.75</v>
      </c>
      <c r="AE27" s="145"/>
      <c r="AF27" s="124">
        <v>138.79</v>
      </c>
      <c r="AG27" s="139"/>
      <c r="AH27" s="124">
        <v>102.99</v>
      </c>
      <c r="AI27" s="139"/>
      <c r="AJ27" s="124">
        <v>49.75</v>
      </c>
      <c r="AK27" s="139"/>
      <c r="AL27" s="124">
        <v>84.74</v>
      </c>
      <c r="AM27" s="139"/>
      <c r="AN27" s="125">
        <v>66.06</v>
      </c>
      <c r="AP27" s="145"/>
      <c r="AQ27" s="100">
        <v>70.61</v>
      </c>
      <c r="AR27" s="147"/>
      <c r="AS27" s="100">
        <v>95.8</v>
      </c>
      <c r="AT27" s="147"/>
      <c r="AU27" s="100">
        <v>79.87</v>
      </c>
      <c r="AV27" s="147"/>
      <c r="AW27" s="100">
        <v>44.28</v>
      </c>
      <c r="AX27" s="147"/>
      <c r="AY27" s="81">
        <v>64.209999999999994</v>
      </c>
      <c r="BC27" s="48"/>
    </row>
    <row r="28" spans="2:64" ht="21" customHeight="1">
      <c r="B28" s="73" t="s">
        <v>45</v>
      </c>
      <c r="C28" s="73"/>
      <c r="D28" t="s">
        <v>46</v>
      </c>
      <c r="L28" s="45">
        <v>39.56</v>
      </c>
      <c r="O28" s="45"/>
      <c r="S28">
        <v>38.75</v>
      </c>
      <c r="AE28" s="145"/>
      <c r="AF28" s="124">
        <v>100.86</v>
      </c>
      <c r="AG28" s="139"/>
      <c r="AH28" s="124">
        <v>83.34</v>
      </c>
      <c r="AI28" s="139"/>
      <c r="AJ28" s="124">
        <v>97.26</v>
      </c>
      <c r="AK28" s="139"/>
      <c r="AL28" s="124">
        <v>105.19</v>
      </c>
      <c r="AM28" s="139"/>
      <c r="AN28" s="125">
        <v>56.71</v>
      </c>
      <c r="AP28" s="145"/>
      <c r="AQ28" s="100">
        <v>64.81</v>
      </c>
      <c r="AR28" s="147"/>
      <c r="AS28" s="100">
        <v>80.239999999999995</v>
      </c>
      <c r="AT28" s="147"/>
      <c r="AU28" s="100">
        <v>42.77</v>
      </c>
      <c r="AV28" s="147"/>
      <c r="AW28" s="100">
        <v>52.63</v>
      </c>
      <c r="AX28" s="147"/>
      <c r="AY28" s="81">
        <v>43.68</v>
      </c>
    </row>
    <row r="29" spans="2:64" ht="15" customHeight="1">
      <c r="L29" s="45">
        <v>40.4</v>
      </c>
      <c r="O29" s="45"/>
      <c r="S29">
        <v>29.06</v>
      </c>
      <c r="AE29" s="145"/>
      <c r="AF29" s="124">
        <v>109.93</v>
      </c>
      <c r="AG29" s="139"/>
      <c r="AH29" s="124">
        <v>132.12</v>
      </c>
      <c r="AI29" s="139"/>
      <c r="AJ29" s="124">
        <v>98.07</v>
      </c>
      <c r="AK29" s="139"/>
      <c r="AL29" s="124">
        <v>103.66</v>
      </c>
      <c r="AM29" s="139"/>
      <c r="AN29" s="125">
        <v>65.83</v>
      </c>
      <c r="AP29" s="145"/>
      <c r="AQ29" s="100">
        <v>55.35</v>
      </c>
      <c r="AR29" s="147"/>
      <c r="AS29" s="100">
        <v>76.760000000000005</v>
      </c>
      <c r="AT29" s="147"/>
      <c r="AU29" s="100">
        <v>60.23</v>
      </c>
      <c r="AV29" s="147"/>
      <c r="AW29" s="100">
        <v>56.58</v>
      </c>
      <c r="AX29" s="147"/>
      <c r="AY29" s="81">
        <v>39.17</v>
      </c>
      <c r="BA29" s="48"/>
      <c r="BC29" s="48"/>
      <c r="BE29" s="48"/>
      <c r="BG29" s="48"/>
    </row>
    <row r="30" spans="2:64" ht="15" customHeight="1">
      <c r="C30" s="14" t="s">
        <v>14</v>
      </c>
      <c r="L30" s="45">
        <v>41.9</v>
      </c>
      <c r="O30" s="45"/>
      <c r="S30">
        <v>30.12</v>
      </c>
      <c r="AE30" s="145"/>
      <c r="AF30" s="124">
        <v>137.72</v>
      </c>
      <c r="AG30" s="139"/>
      <c r="AH30" s="124">
        <v>93.09</v>
      </c>
      <c r="AI30" s="139"/>
      <c r="AJ30" s="124">
        <v>103.02</v>
      </c>
      <c r="AK30" s="139"/>
      <c r="AL30" s="124">
        <v>89.26</v>
      </c>
      <c r="AM30" s="139"/>
      <c r="AN30" s="125">
        <v>70.62</v>
      </c>
      <c r="AP30" s="145"/>
      <c r="AQ30" s="100">
        <v>67.34</v>
      </c>
      <c r="AR30" s="147"/>
      <c r="AS30" s="100">
        <v>56.02</v>
      </c>
      <c r="AT30" s="147"/>
      <c r="AU30" s="100">
        <v>58.46</v>
      </c>
      <c r="AV30" s="147"/>
      <c r="AW30" s="100">
        <v>44.28</v>
      </c>
      <c r="AX30" s="147"/>
      <c r="AY30" s="81">
        <v>34.450000000000003</v>
      </c>
      <c r="BB30" s="48"/>
      <c r="BD30" s="48"/>
      <c r="BF30" s="48"/>
      <c r="BH30" s="48"/>
      <c r="BJ30" s="48"/>
    </row>
    <row r="31" spans="2:64" ht="15" customHeight="1">
      <c r="B31" s="16"/>
      <c r="D31" s="16">
        <v>50</v>
      </c>
      <c r="E31" s="17" t="s">
        <v>15</v>
      </c>
      <c r="F31" s="17"/>
      <c r="G31" s="17"/>
      <c r="L31" s="45">
        <v>39.31</v>
      </c>
      <c r="O31" s="45"/>
      <c r="S31">
        <v>32.56</v>
      </c>
      <c r="AE31" s="145"/>
      <c r="AF31" s="124">
        <v>143</v>
      </c>
      <c r="AG31" s="139"/>
      <c r="AH31" s="124">
        <v>90.87</v>
      </c>
      <c r="AI31" s="139"/>
      <c r="AJ31" s="124">
        <v>122.75</v>
      </c>
      <c r="AK31" s="139"/>
      <c r="AL31" s="124">
        <v>86.35</v>
      </c>
      <c r="AM31" s="139"/>
      <c r="AN31" s="125">
        <v>31.31</v>
      </c>
      <c r="AP31" s="145"/>
      <c r="AQ31" s="100">
        <v>89.26</v>
      </c>
      <c r="AR31" s="147"/>
      <c r="AS31" s="100">
        <v>85.07</v>
      </c>
      <c r="AT31" s="147"/>
      <c r="AU31" s="100">
        <v>54.69</v>
      </c>
      <c r="AV31" s="147"/>
      <c r="AW31" s="100">
        <v>50.55</v>
      </c>
      <c r="AX31" s="147"/>
      <c r="AY31" s="81">
        <v>50.5</v>
      </c>
      <c r="BC31" s="48"/>
    </row>
    <row r="32" spans="2:64" ht="19.5" customHeight="1">
      <c r="B32" s="19"/>
      <c r="C32" s="20" t="s">
        <v>17</v>
      </c>
      <c r="D32" s="19">
        <v>50</v>
      </c>
      <c r="E32" s="20" t="s">
        <v>15</v>
      </c>
      <c r="F32" s="20"/>
      <c r="G32" s="20"/>
      <c r="L32" s="45">
        <v>43.4</v>
      </c>
      <c r="O32" s="45"/>
      <c r="S32">
        <v>24.35</v>
      </c>
      <c r="AE32" s="145"/>
      <c r="AF32" s="124">
        <v>100.21</v>
      </c>
      <c r="AG32" s="139"/>
      <c r="AH32" s="124">
        <v>80.59</v>
      </c>
      <c r="AI32" s="139"/>
      <c r="AJ32" s="124">
        <v>102.37</v>
      </c>
      <c r="AK32" s="139"/>
      <c r="AL32" s="124">
        <v>101.78</v>
      </c>
      <c r="AM32" s="139"/>
      <c r="AN32" s="125">
        <v>40.83</v>
      </c>
      <c r="AP32" s="145"/>
      <c r="AQ32" s="100">
        <v>52.49</v>
      </c>
      <c r="AR32" s="147"/>
      <c r="AS32" s="100">
        <v>82.99</v>
      </c>
      <c r="AT32" s="147"/>
      <c r="AU32" s="100">
        <v>45.64</v>
      </c>
      <c r="AV32" s="147"/>
      <c r="AW32" s="100">
        <v>50.98</v>
      </c>
      <c r="AX32" s="147"/>
      <c r="AY32" s="81">
        <v>37.71</v>
      </c>
      <c r="BE32" s="48"/>
      <c r="BJ32" s="48"/>
    </row>
    <row r="33" spans="2:55" ht="19.5" customHeight="1">
      <c r="B33" s="19"/>
      <c r="C33" s="19"/>
      <c r="D33" s="19"/>
      <c r="E33" s="19"/>
      <c r="F33" s="19"/>
      <c r="G33" s="19"/>
      <c r="L33" s="45">
        <v>45.72</v>
      </c>
      <c r="O33" s="45"/>
      <c r="S33">
        <v>38.659999999999997</v>
      </c>
      <c r="AE33" s="145"/>
      <c r="AF33" s="124">
        <v>73.599999999999994</v>
      </c>
      <c r="AG33" s="139"/>
      <c r="AH33" s="124">
        <v>113.5</v>
      </c>
      <c r="AI33" s="139"/>
      <c r="AJ33" s="124">
        <v>88.15</v>
      </c>
      <c r="AK33" s="139"/>
      <c r="AL33" s="124">
        <v>91.53</v>
      </c>
      <c r="AM33" s="139"/>
      <c r="AN33" s="125">
        <v>46.54</v>
      </c>
      <c r="AP33" s="145"/>
      <c r="AQ33" s="100">
        <v>92.71</v>
      </c>
      <c r="AR33" s="147"/>
      <c r="AS33" s="100">
        <v>79.989999999999995</v>
      </c>
      <c r="AT33" s="147"/>
      <c r="AU33" s="100">
        <v>49.16</v>
      </c>
      <c r="AV33" s="147"/>
      <c r="AW33" s="100">
        <v>36.32</v>
      </c>
      <c r="AX33" s="147"/>
      <c r="AY33" s="81"/>
      <c r="BA33" s="48"/>
      <c r="BC33" s="48"/>
    </row>
    <row r="34" spans="2:55" ht="19.5" customHeight="1">
      <c r="B34" s="19" t="s">
        <v>21</v>
      </c>
      <c r="C34" s="20" t="s">
        <v>22</v>
      </c>
      <c r="D34" s="19">
        <v>1300</v>
      </c>
      <c r="E34" s="20" t="s">
        <v>23</v>
      </c>
      <c r="F34" s="20"/>
      <c r="G34" s="20" t="s">
        <v>23</v>
      </c>
      <c r="L34" s="45">
        <v>54.24</v>
      </c>
      <c r="O34" s="45"/>
      <c r="S34">
        <v>43.23</v>
      </c>
      <c r="AE34" s="145"/>
      <c r="AF34" s="124">
        <v>89.25</v>
      </c>
      <c r="AG34" s="139"/>
      <c r="AH34" s="124">
        <v>78.53</v>
      </c>
      <c r="AI34" s="139"/>
      <c r="AJ34" s="124">
        <v>108.12</v>
      </c>
      <c r="AK34" s="139"/>
      <c r="AL34" s="124">
        <v>86.35</v>
      </c>
      <c r="AM34" s="139"/>
      <c r="AN34" s="125">
        <v>62.94</v>
      </c>
      <c r="AP34" s="145"/>
      <c r="AQ34" s="100">
        <v>58.51</v>
      </c>
      <c r="AR34" s="147"/>
      <c r="AS34" s="100">
        <v>74.430000000000007</v>
      </c>
      <c r="AT34" s="147"/>
      <c r="AU34" s="100">
        <v>57.6</v>
      </c>
      <c r="AV34" s="147"/>
      <c r="AW34" s="100">
        <v>42.6</v>
      </c>
      <c r="AX34" s="147"/>
      <c r="AY34" s="81"/>
    </row>
    <row r="35" spans="2:55" ht="15" customHeight="1">
      <c r="B35" s="19"/>
      <c r="C35" s="20" t="s">
        <v>17</v>
      </c>
      <c r="D35" s="19">
        <v>50</v>
      </c>
      <c r="E35" s="20" t="s">
        <v>15</v>
      </c>
      <c r="F35" s="19"/>
      <c r="G35" s="19"/>
      <c r="L35" s="45">
        <v>44.11</v>
      </c>
      <c r="O35" s="45"/>
      <c r="S35">
        <v>36.549999999999997</v>
      </c>
      <c r="AE35" s="145"/>
      <c r="AF35" s="124">
        <v>82.39</v>
      </c>
      <c r="AG35" s="139"/>
      <c r="AH35" s="124"/>
      <c r="AI35" s="139"/>
      <c r="AJ35" s="124"/>
      <c r="AK35" s="139"/>
      <c r="AL35" s="124">
        <v>88.57</v>
      </c>
      <c r="AM35" s="139"/>
      <c r="AN35" s="125">
        <v>70.61</v>
      </c>
      <c r="AP35" s="145"/>
      <c r="AQ35" s="100">
        <v>61.25</v>
      </c>
      <c r="AR35" s="147"/>
      <c r="AS35" s="100">
        <v>53.23</v>
      </c>
      <c r="AT35" s="147"/>
      <c r="AU35" s="100">
        <v>47.07</v>
      </c>
      <c r="AV35" s="147"/>
      <c r="AW35" s="100">
        <v>39.909999999999997</v>
      </c>
      <c r="AX35" s="147"/>
      <c r="AY35" s="81"/>
    </row>
    <row r="36" spans="2:55" ht="15" customHeight="1">
      <c r="L36" s="45">
        <v>38.43</v>
      </c>
      <c r="O36" s="45"/>
      <c r="S36">
        <v>36.799999999999997</v>
      </c>
      <c r="AE36" s="145"/>
      <c r="AF36" s="124">
        <v>96.47</v>
      </c>
      <c r="AG36" s="139"/>
      <c r="AH36" s="124"/>
      <c r="AI36" s="139"/>
      <c r="AJ36" s="124"/>
      <c r="AK36" s="139"/>
      <c r="AL36" s="124">
        <v>59.5</v>
      </c>
      <c r="AM36" s="139"/>
      <c r="AN36" s="125">
        <v>52.49</v>
      </c>
      <c r="AP36" s="145"/>
      <c r="AQ36" s="100">
        <v>99.02</v>
      </c>
      <c r="AR36" s="147"/>
      <c r="AS36" s="100">
        <v>51.51</v>
      </c>
      <c r="AT36" s="147"/>
      <c r="AU36" s="100">
        <v>55.88</v>
      </c>
      <c r="AV36" s="147"/>
      <c r="AW36" s="100">
        <v>37.840000000000003</v>
      </c>
      <c r="AX36" s="147"/>
      <c r="AY36" s="81"/>
    </row>
    <row r="37" spans="2:55" ht="15.75" customHeight="1">
      <c r="L37" s="45">
        <v>49.51</v>
      </c>
      <c r="O37" s="45"/>
      <c r="S37">
        <v>40.65</v>
      </c>
      <c r="AE37" s="145"/>
      <c r="AF37" s="124">
        <v>131.09</v>
      </c>
      <c r="AG37" s="139"/>
      <c r="AH37" s="124"/>
      <c r="AI37" s="139"/>
      <c r="AJ37" s="124"/>
      <c r="AK37" s="139"/>
      <c r="AL37" s="124">
        <v>66.459999999999994</v>
      </c>
      <c r="AM37" s="139"/>
      <c r="AN37" s="125">
        <v>73.33</v>
      </c>
      <c r="AP37" s="145"/>
      <c r="AQ37" s="100">
        <v>52.23</v>
      </c>
      <c r="AR37" s="147"/>
      <c r="AS37" s="100">
        <v>65.13</v>
      </c>
      <c r="AT37" s="147"/>
      <c r="AU37" s="100">
        <v>42.12</v>
      </c>
      <c r="AV37" s="147"/>
      <c r="AW37" s="100">
        <v>44.29</v>
      </c>
      <c r="AX37" s="147"/>
      <c r="AY37" s="81"/>
    </row>
    <row r="38" spans="2:55" ht="22.5" customHeight="1" thickBot="1">
      <c r="B38" s="29"/>
      <c r="C38" s="30" t="s">
        <v>29</v>
      </c>
      <c r="D38" s="31" t="s">
        <v>120</v>
      </c>
      <c r="E38" s="32" t="s">
        <v>119</v>
      </c>
      <c r="F38" s="31"/>
      <c r="G38" s="32"/>
      <c r="L38" s="45">
        <v>44.07</v>
      </c>
      <c r="O38" s="45"/>
      <c r="S38">
        <v>32.78</v>
      </c>
      <c r="AE38" s="145"/>
      <c r="AF38" s="124">
        <v>119.02</v>
      </c>
      <c r="AG38" s="139"/>
      <c r="AH38" s="124"/>
      <c r="AI38" s="139"/>
      <c r="AJ38" s="124"/>
      <c r="AK38" s="139"/>
      <c r="AL38" s="124">
        <v>94.41</v>
      </c>
      <c r="AM38" s="139"/>
      <c r="AN38" s="125">
        <v>66.38</v>
      </c>
      <c r="AP38" s="145"/>
      <c r="AQ38" s="100">
        <v>56.59</v>
      </c>
      <c r="AR38" s="147"/>
      <c r="AS38" s="100">
        <v>86.13</v>
      </c>
      <c r="AT38" s="147"/>
      <c r="AU38" s="100">
        <v>75.739999999999995</v>
      </c>
      <c r="AV38" s="147"/>
      <c r="AW38" s="100">
        <v>37.71</v>
      </c>
      <c r="AX38" s="147"/>
      <c r="AY38" s="81"/>
    </row>
    <row r="39" spans="2:55" ht="15.75" customHeight="1" thickTop="1" thickBot="1">
      <c r="B39" s="34" t="s">
        <v>44</v>
      </c>
      <c r="C39" s="35" t="s">
        <v>18</v>
      </c>
      <c r="D39" s="35" t="s">
        <v>31</v>
      </c>
      <c r="E39" s="36" t="s">
        <v>32</v>
      </c>
      <c r="F39" s="35" t="s">
        <v>31</v>
      </c>
      <c r="G39" s="36" t="s">
        <v>32</v>
      </c>
      <c r="L39" s="45">
        <v>34.76</v>
      </c>
      <c r="O39" s="45"/>
      <c r="S39">
        <v>33.299999999999997</v>
      </c>
      <c r="AE39" s="145"/>
      <c r="AF39" s="124">
        <v>103.53</v>
      </c>
      <c r="AG39" s="139"/>
      <c r="AH39" s="124"/>
      <c r="AI39" s="139"/>
      <c r="AJ39" s="124"/>
      <c r="AK39" s="139"/>
      <c r="AL39" s="124">
        <v>103.11</v>
      </c>
      <c r="AM39" s="139"/>
      <c r="AN39" s="125">
        <v>77.989999999999995</v>
      </c>
      <c r="AP39" s="145"/>
      <c r="AQ39" s="100"/>
      <c r="AR39" s="147"/>
      <c r="AS39" s="100"/>
      <c r="AT39" s="147"/>
      <c r="AU39" s="100">
        <v>51.68</v>
      </c>
      <c r="AV39" s="147"/>
      <c r="AW39" s="100">
        <v>39.43</v>
      </c>
      <c r="AX39" s="147"/>
      <c r="AY39" s="81"/>
    </row>
    <row r="40" spans="2:55" ht="17.25" customHeight="1" thickTop="1">
      <c r="B40" s="37">
        <v>0</v>
      </c>
      <c r="C40" s="43">
        <v>0</v>
      </c>
      <c r="D40" s="38">
        <f>(C40*$D$34)/$D$35</f>
        <v>0</v>
      </c>
      <c r="E40" s="39">
        <f t="shared" ref="E40:E42" si="4">$D$9-D40</f>
        <v>1300</v>
      </c>
      <c r="F40" s="38">
        <f>(C40*$F$9)/$D$7</f>
        <v>0</v>
      </c>
      <c r="G40" s="39">
        <f t="shared" ref="G40:G44" si="5">$F$9-F40</f>
        <v>0</v>
      </c>
      <c r="K40" s="45"/>
      <c r="L40" s="45">
        <v>44.28</v>
      </c>
      <c r="O40" s="45"/>
      <c r="S40">
        <v>29.7</v>
      </c>
      <c r="AE40" s="145"/>
      <c r="AF40" s="124">
        <v>95.08</v>
      </c>
      <c r="AG40" s="139"/>
      <c r="AH40" s="124"/>
      <c r="AI40" s="139"/>
      <c r="AJ40" s="124"/>
      <c r="AK40" s="139"/>
      <c r="AL40" s="124">
        <v>87.9</v>
      </c>
      <c r="AM40" s="139"/>
      <c r="AN40" s="125"/>
      <c r="AP40" s="145"/>
      <c r="AQ40" s="100"/>
      <c r="AR40" s="147"/>
      <c r="AS40" s="100"/>
      <c r="AT40" s="147"/>
      <c r="AU40" s="100"/>
      <c r="AV40" s="147"/>
      <c r="AW40" s="100"/>
      <c r="AX40" s="147"/>
      <c r="AY40" s="81"/>
    </row>
    <row r="41" spans="2:55" ht="17.25" customHeight="1">
      <c r="B41" s="42">
        <v>0.5</v>
      </c>
      <c r="C41" s="43">
        <f>B41*1000</f>
        <v>500</v>
      </c>
      <c r="D41" s="38">
        <f>(B41*$D$34)/$D$35</f>
        <v>13</v>
      </c>
      <c r="E41" s="39">
        <f>$D$9-D41</f>
        <v>1287</v>
      </c>
      <c r="F41" s="38">
        <f>(C41*$F$9)/$D$7</f>
        <v>0</v>
      </c>
      <c r="G41" s="39">
        <f t="shared" si="5"/>
        <v>0</v>
      </c>
      <c r="K41" s="45"/>
      <c r="L41" s="45">
        <v>35.65</v>
      </c>
      <c r="O41" s="45"/>
      <c r="S41">
        <v>31.17</v>
      </c>
      <c r="AE41" s="145"/>
      <c r="AF41" s="124">
        <v>108.57</v>
      </c>
      <c r="AG41" s="139"/>
      <c r="AH41" s="124"/>
      <c r="AI41" s="139"/>
      <c r="AJ41" s="124"/>
      <c r="AK41" s="139"/>
      <c r="AL41" s="124">
        <v>80.23</v>
      </c>
      <c r="AM41" s="126"/>
      <c r="AN41" s="125"/>
      <c r="AP41" s="145"/>
      <c r="AQ41" s="100"/>
      <c r="AR41" s="147"/>
      <c r="AS41" s="100"/>
      <c r="AT41" s="147"/>
      <c r="AU41" s="100"/>
      <c r="AV41" s="147"/>
      <c r="AW41" s="100"/>
      <c r="AX41" s="76"/>
      <c r="AY41" s="81"/>
    </row>
    <row r="42" spans="2:55" ht="17.25" customHeight="1">
      <c r="B42" s="42">
        <v>2</v>
      </c>
      <c r="C42" s="43">
        <f t="shared" ref="C42:C44" si="6">B42*1000</f>
        <v>2000</v>
      </c>
      <c r="D42" s="38">
        <f t="shared" ref="D42:D44" si="7">(B42*$D$34)/$D$35</f>
        <v>52</v>
      </c>
      <c r="E42" s="39">
        <f t="shared" si="4"/>
        <v>1248</v>
      </c>
      <c r="F42" s="38">
        <f t="shared" ref="F42" si="8">(C42*$F$9)/$D$7</f>
        <v>0</v>
      </c>
      <c r="G42" s="39">
        <f t="shared" si="5"/>
        <v>0</v>
      </c>
      <c r="K42" s="45"/>
      <c r="L42" s="45">
        <v>53.7</v>
      </c>
      <c r="O42" s="45"/>
      <c r="S42">
        <v>26.31</v>
      </c>
      <c r="AE42" s="145"/>
      <c r="AF42" s="124">
        <v>117.71</v>
      </c>
      <c r="AG42" s="139"/>
      <c r="AH42" s="124"/>
      <c r="AI42" s="139"/>
      <c r="AJ42" s="124"/>
      <c r="AK42" s="139"/>
      <c r="AL42" s="124"/>
      <c r="AM42" s="126"/>
      <c r="AN42" s="125"/>
      <c r="AP42" s="145"/>
      <c r="AQ42" s="100"/>
      <c r="AR42" s="147"/>
      <c r="AS42" s="100"/>
      <c r="AT42" s="147"/>
      <c r="AU42" s="100"/>
      <c r="AV42" s="147"/>
      <c r="AW42" s="100"/>
      <c r="AX42" s="76"/>
      <c r="AY42" s="81"/>
    </row>
    <row r="43" spans="2:55" ht="17.25" customHeight="1">
      <c r="B43" s="42">
        <v>8</v>
      </c>
      <c r="C43" s="43">
        <f t="shared" si="6"/>
        <v>8000</v>
      </c>
      <c r="D43" s="38">
        <f>(B43*$D$34)/$D$35</f>
        <v>208</v>
      </c>
      <c r="E43" s="39">
        <f>$D$9-D43</f>
        <v>1092</v>
      </c>
      <c r="F43" s="38">
        <f>(C43*$F$9)/$D$7</f>
        <v>0</v>
      </c>
      <c r="G43" s="39">
        <f t="shared" si="5"/>
        <v>0</v>
      </c>
      <c r="L43" s="45">
        <v>62.47</v>
      </c>
      <c r="S43">
        <v>38.75</v>
      </c>
      <c r="AE43" s="101"/>
      <c r="AF43" s="124"/>
      <c r="AG43" s="126"/>
      <c r="AH43" s="124"/>
      <c r="AI43" s="139"/>
      <c r="AJ43" s="124"/>
      <c r="AK43" s="139"/>
      <c r="AL43" s="124"/>
      <c r="AM43" s="126"/>
      <c r="AN43" s="125"/>
      <c r="AP43" s="101"/>
      <c r="AQ43" s="100"/>
      <c r="AR43" s="76"/>
      <c r="AS43" s="100"/>
      <c r="AT43" s="147"/>
      <c r="AU43" s="100"/>
      <c r="AV43" s="147"/>
      <c r="AW43" s="100"/>
      <c r="AX43" s="76"/>
      <c r="AY43" s="81"/>
    </row>
    <row r="44" spans="2:55" ht="17.25" customHeight="1">
      <c r="B44" s="42">
        <v>32</v>
      </c>
      <c r="C44" s="43">
        <f t="shared" si="6"/>
        <v>32000</v>
      </c>
      <c r="D44" s="38">
        <f t="shared" si="7"/>
        <v>832</v>
      </c>
      <c r="E44" s="39">
        <f t="shared" ref="E44" si="9">$D$9-D44</f>
        <v>468</v>
      </c>
      <c r="F44" s="38">
        <f>(C44*$F$9)/$D$7</f>
        <v>0</v>
      </c>
      <c r="G44" s="39">
        <f t="shared" si="5"/>
        <v>0</v>
      </c>
      <c r="L44" s="45">
        <v>47.79</v>
      </c>
      <c r="S44">
        <v>49.73</v>
      </c>
      <c r="AE44" s="101"/>
      <c r="AF44" s="124"/>
      <c r="AG44" s="126"/>
      <c r="AH44" s="124"/>
      <c r="AI44" s="139"/>
      <c r="AJ44" s="124"/>
      <c r="AK44" s="139"/>
      <c r="AL44" s="124"/>
      <c r="AM44" s="126"/>
      <c r="AN44" s="125"/>
      <c r="AP44" s="101"/>
      <c r="AQ44" s="100"/>
      <c r="AR44" s="76"/>
      <c r="AS44" s="100"/>
      <c r="AT44" s="147"/>
      <c r="AU44" s="100"/>
      <c r="AV44" s="147"/>
      <c r="AW44" s="100"/>
      <c r="AX44" s="76"/>
      <c r="AY44" s="81"/>
    </row>
    <row r="45" spans="2:55" ht="15" customHeight="1">
      <c r="B45" s="42"/>
      <c r="C45" s="43"/>
      <c r="D45" s="43"/>
      <c r="E45" s="47"/>
      <c r="F45" s="38"/>
      <c r="G45" s="39"/>
      <c r="L45" s="45"/>
      <c r="S45">
        <v>37.65</v>
      </c>
      <c r="AE45" s="101"/>
      <c r="AF45" s="124"/>
      <c r="AG45" s="126"/>
      <c r="AH45" s="124"/>
      <c r="AI45" s="139"/>
      <c r="AJ45" s="124"/>
      <c r="AK45" s="139"/>
      <c r="AL45" s="124"/>
      <c r="AM45" s="126"/>
      <c r="AN45" s="125"/>
      <c r="AP45" s="101"/>
      <c r="AQ45" s="100"/>
      <c r="AR45" s="76"/>
      <c r="AS45" s="100"/>
      <c r="AT45" s="147"/>
      <c r="AU45" s="100"/>
      <c r="AV45" s="147"/>
      <c r="AW45" s="100"/>
      <c r="AX45" s="76"/>
      <c r="AY45" s="81"/>
    </row>
    <row r="46" spans="2:55" ht="15.75" thickBot="1">
      <c r="B46" s="49"/>
      <c r="C46" s="50"/>
      <c r="D46" s="50"/>
      <c r="E46" s="51"/>
      <c r="F46" s="38"/>
      <c r="G46" s="39"/>
      <c r="K46" s="45"/>
      <c r="L46" s="45"/>
      <c r="O46" s="45"/>
      <c r="S46">
        <v>29.23</v>
      </c>
      <c r="AD46" s="60"/>
      <c r="AE46" s="80"/>
      <c r="AN46" s="81"/>
      <c r="AP46" s="80"/>
      <c r="AY46" s="81"/>
    </row>
    <row r="47" spans="2:55" ht="15.75" thickTop="1">
      <c r="B47" s="52"/>
      <c r="C47" s="53"/>
      <c r="D47" s="54">
        <f>SUM(D40:D46)</f>
        <v>1105</v>
      </c>
      <c r="E47" s="54">
        <f>SUM(E40:E46)</f>
        <v>5395</v>
      </c>
      <c r="F47" s="54">
        <f>SUM(F40:F46)</f>
        <v>0</v>
      </c>
      <c r="G47" s="54">
        <f>SUM(G40:G46)</f>
        <v>0</v>
      </c>
      <c r="K47" s="45"/>
      <c r="L47" s="45"/>
      <c r="O47" s="45"/>
      <c r="AD47" s="60"/>
      <c r="AE47" s="90" t="s">
        <v>39</v>
      </c>
      <c r="AF47" s="60"/>
      <c r="AH47" s="60"/>
      <c r="AJ47" s="60"/>
      <c r="AL47" s="60"/>
      <c r="AN47" s="91"/>
      <c r="AP47" s="90" t="s">
        <v>39</v>
      </c>
      <c r="AQ47" s="60"/>
      <c r="AS47" s="60"/>
      <c r="AU47" s="60"/>
      <c r="AW47" s="60"/>
      <c r="AY47" s="91"/>
    </row>
    <row r="48" spans="2:55">
      <c r="B48" s="19"/>
      <c r="C48" s="19"/>
      <c r="D48" s="55" t="s">
        <v>35</v>
      </c>
      <c r="E48" s="19">
        <v>1200</v>
      </c>
      <c r="F48" s="19" t="s">
        <v>23</v>
      </c>
      <c r="G48" s="19"/>
      <c r="K48" s="45"/>
      <c r="L48" s="45"/>
      <c r="O48" s="45"/>
      <c r="P48" s="46"/>
      <c r="Q48" s="46"/>
      <c r="S48" s="46"/>
      <c r="T48" s="46"/>
      <c r="V48" s="46"/>
      <c r="AD48" s="60"/>
      <c r="AE48" s="90" t="s">
        <v>40</v>
      </c>
      <c r="AF48" s="64">
        <f>AVERAGE(AF17:AF42)</f>
        <v>107.84423076923078</v>
      </c>
      <c r="AG48" s="48"/>
      <c r="AH48" s="64">
        <f>AVERAGE(AH17:AH39)</f>
        <v>102.30611111111109</v>
      </c>
      <c r="AI48" s="48"/>
      <c r="AJ48" s="64">
        <f>AVERAGE(AJ17:AJ44)</f>
        <v>99.99499999999999</v>
      </c>
      <c r="AK48" s="48"/>
      <c r="AL48" s="64">
        <f>AVERAGE(AL17:AL45)</f>
        <v>82.461999999999989</v>
      </c>
      <c r="AM48" s="48"/>
      <c r="AN48" s="92">
        <f>AVERAGE(AN17:AN40)</f>
        <v>56.633478260869559</v>
      </c>
      <c r="AP48" s="90" t="s">
        <v>40</v>
      </c>
      <c r="AQ48" s="64">
        <f>AVERAGE(AQ17:AQ42)</f>
        <v>69.791363636363641</v>
      </c>
      <c r="AR48" s="48"/>
      <c r="AS48" s="64">
        <f>AVERAGE(AS17:AS38)</f>
        <v>70.792727272727276</v>
      </c>
      <c r="AT48" s="48"/>
      <c r="AU48" s="64">
        <f>AVERAGE(AU17:AU44)</f>
        <v>55.072173913043478</v>
      </c>
      <c r="AV48" s="48"/>
      <c r="AW48" s="64">
        <f>AVERAGE(AW17:AW45)</f>
        <v>47.909565217391311</v>
      </c>
      <c r="AX48" s="48"/>
      <c r="AY48" s="92">
        <f>AVERAGE(AY17:AY40)</f>
        <v>44.274374999999999</v>
      </c>
    </row>
    <row r="49" spans="2:55" ht="15.75" thickBot="1">
      <c r="B49" s="19"/>
      <c r="C49" s="19"/>
      <c r="D49" s="56" t="s">
        <v>121</v>
      </c>
      <c r="E49" s="57">
        <f>E48/100</f>
        <v>12</v>
      </c>
      <c r="F49" s="19"/>
      <c r="G49" s="19"/>
      <c r="K49" s="45"/>
      <c r="L49" s="45"/>
      <c r="O49" s="45"/>
      <c r="S49" s="48"/>
      <c r="AE49" s="93" t="s">
        <v>41</v>
      </c>
      <c r="AF49" s="65">
        <f>_xlfn.STDEV.P(AF17:AF42)</f>
        <v>25.516333106022724</v>
      </c>
      <c r="AG49" s="66"/>
      <c r="AH49" s="65">
        <f>_xlfn.STDEV.P(AH17:AH33)</f>
        <v>16.820005986446205</v>
      </c>
      <c r="AI49" s="65"/>
      <c r="AJ49" s="65">
        <f>_xlfn.STDEV.P(AJ17:AJ44)</f>
        <v>18.863929203641558</v>
      </c>
      <c r="AK49" s="65"/>
      <c r="AL49" s="65">
        <f>_xlfn.STDEV.P(AL17:AL45)</f>
        <v>13.729035217377852</v>
      </c>
      <c r="AM49" s="65"/>
      <c r="AN49" s="94">
        <f>_xlfn.STDEV.P(AN17:AN40)</f>
        <v>15.576888009984973</v>
      </c>
      <c r="AP49" s="93" t="s">
        <v>41</v>
      </c>
      <c r="AQ49" s="65">
        <f>_xlfn.STDEV.P(AQ17:AQ42)</f>
        <v>16.709194881712342</v>
      </c>
      <c r="AR49" s="66"/>
      <c r="AS49" s="65">
        <f>_xlfn.STDEV.P(AS17:AS33)</f>
        <v>14.978586191315191</v>
      </c>
      <c r="AT49" s="65"/>
      <c r="AU49" s="65">
        <f>_xlfn.STDEV.P(AU17:AU44)</f>
        <v>9.9696809754556934</v>
      </c>
      <c r="AV49" s="65"/>
      <c r="AW49" s="65">
        <f>_xlfn.STDEV.P(AW17:AW45)</f>
        <v>8.8599948367149377</v>
      </c>
      <c r="AX49" s="65"/>
      <c r="AY49" s="94">
        <f>_xlfn.STDEV.P(AY17:AY40)</f>
        <v>7.0007615378167847</v>
      </c>
    </row>
    <row r="50" spans="2:55" ht="15" customHeight="1">
      <c r="B50" s="19"/>
      <c r="C50" s="19"/>
      <c r="D50" s="56" t="s">
        <v>32</v>
      </c>
      <c r="E50" s="58">
        <f>E48-E49</f>
        <v>1188</v>
      </c>
      <c r="F50" s="19"/>
      <c r="G50" s="19"/>
      <c r="K50" s="60" t="s">
        <v>39</v>
      </c>
      <c r="L50" s="61"/>
      <c r="O50" s="45"/>
      <c r="S50">
        <v>31</v>
      </c>
      <c r="AE50" s="80"/>
      <c r="AF50" s="48">
        <f>(100*AF48)/$AF$48</f>
        <v>100</v>
      </c>
      <c r="AG50" s="48"/>
      <c r="AH50" s="48">
        <f>(100*AH48)/$AF$48</f>
        <v>94.864704751828256</v>
      </c>
      <c r="AI50" s="48"/>
      <c r="AJ50" s="48">
        <f>(100*AJ48)/$AF$48</f>
        <v>92.721696178605157</v>
      </c>
      <c r="AK50" s="48"/>
      <c r="AL50" s="48">
        <f>(100*AL48)/$AF$48</f>
        <v>76.463988302216507</v>
      </c>
      <c r="AM50" s="48"/>
      <c r="AN50" s="48">
        <f>(100*AN48)/$AF$48</f>
        <v>52.514147355787671</v>
      </c>
      <c r="AP50" s="80"/>
      <c r="AQ50" s="48">
        <f>(100*AQ48)/$AQ$48</f>
        <v>100</v>
      </c>
      <c r="AR50" s="48"/>
      <c r="AS50" s="48">
        <f t="shared" ref="AS50:AY50" si="10">(100*AS48)/$AQ$48</f>
        <v>101.43479591770277</v>
      </c>
      <c r="AT50" s="48"/>
      <c r="AU50" s="48">
        <f t="shared" si="10"/>
        <v>78.909726137445787</v>
      </c>
      <c r="AV50" s="48"/>
      <c r="AW50" s="48">
        <f t="shared" si="10"/>
        <v>68.646839266554778</v>
      </c>
      <c r="AX50" s="48"/>
      <c r="AY50" s="48">
        <f t="shared" si="10"/>
        <v>63.438185891716216</v>
      </c>
    </row>
    <row r="51" spans="2:55" ht="15" customHeight="1" thickBot="1">
      <c r="B51" s="19"/>
      <c r="C51" s="19"/>
      <c r="D51" s="19"/>
      <c r="E51" s="19"/>
      <c r="F51" s="19"/>
      <c r="G51" s="19"/>
      <c r="K51" s="60" t="s">
        <v>40</v>
      </c>
      <c r="L51" s="62">
        <f>AVERAGE(L18:L48)</f>
        <v>45.2</v>
      </c>
      <c r="N51" s="62"/>
      <c r="O51" s="45"/>
      <c r="S51" s="62">
        <f>AVERAGE(S18:S49)</f>
        <v>34.634275862068961</v>
      </c>
      <c r="U51" s="62"/>
      <c r="AE51" s="80"/>
      <c r="AF51" s="37">
        <v>0</v>
      </c>
      <c r="AH51" s="42">
        <v>0.5</v>
      </c>
      <c r="AJ51" s="42">
        <v>2</v>
      </c>
      <c r="AL51" s="42">
        <v>8</v>
      </c>
      <c r="AN51" s="42">
        <v>32</v>
      </c>
      <c r="AP51" s="80"/>
      <c r="AQ51" s="37">
        <v>0</v>
      </c>
      <c r="AS51" s="42">
        <v>0.5</v>
      </c>
      <c r="AU51" s="42">
        <v>2</v>
      </c>
      <c r="AW51" s="42">
        <v>8</v>
      </c>
      <c r="AY51" s="42">
        <v>32</v>
      </c>
    </row>
    <row r="52" spans="2:55" ht="30" customHeight="1">
      <c r="K52" s="60" t="s">
        <v>41</v>
      </c>
      <c r="L52" s="63">
        <f>_xlfn.STDEV.P(L18:L48)</f>
        <v>6.0842401150659828</v>
      </c>
      <c r="N52" s="63"/>
      <c r="O52" s="45"/>
      <c r="S52" s="63">
        <f>_xlfn.STDEV.P(S18:S48)</f>
        <v>6.4519719674474993</v>
      </c>
      <c r="U52" s="63"/>
      <c r="AE52" s="95" t="s">
        <v>171</v>
      </c>
      <c r="AF52" s="40" t="s">
        <v>34</v>
      </c>
      <c r="AG52" s="41"/>
      <c r="AH52" s="41"/>
      <c r="AI52" s="41"/>
      <c r="AJ52" s="41"/>
      <c r="AK52" s="41"/>
      <c r="AL52" s="41"/>
      <c r="AM52" s="41"/>
      <c r="AN52" s="96"/>
      <c r="AP52" s="95" t="s">
        <v>172</v>
      </c>
      <c r="AQ52" s="40" t="s">
        <v>34</v>
      </c>
      <c r="AR52" s="41"/>
      <c r="AS52" s="41"/>
      <c r="AT52" s="41"/>
      <c r="AU52" s="41"/>
      <c r="AV52" s="41"/>
      <c r="AW52" s="41"/>
      <c r="AX52" s="41"/>
      <c r="AY52" s="96"/>
    </row>
    <row r="53" spans="2:55" ht="15" customHeight="1">
      <c r="K53" s="45"/>
      <c r="AE53" s="146">
        <v>0</v>
      </c>
      <c r="AF53">
        <v>98.07</v>
      </c>
      <c r="AG53" s="147">
        <v>0.5</v>
      </c>
      <c r="AH53">
        <v>127.43</v>
      </c>
      <c r="AI53" s="148">
        <v>2</v>
      </c>
      <c r="AJ53">
        <v>129.34</v>
      </c>
      <c r="AK53" s="148">
        <v>8</v>
      </c>
      <c r="AL53">
        <v>123.7</v>
      </c>
      <c r="AM53" s="148">
        <v>32</v>
      </c>
      <c r="AN53" s="81">
        <v>68.89</v>
      </c>
      <c r="AP53" s="146">
        <v>0</v>
      </c>
      <c r="AQ53">
        <v>62.04</v>
      </c>
      <c r="AR53" s="147">
        <v>0.5</v>
      </c>
      <c r="AS53">
        <v>62.67</v>
      </c>
      <c r="AT53" s="148">
        <v>2</v>
      </c>
      <c r="AU53">
        <v>69.180000000000007</v>
      </c>
      <c r="AV53" s="148">
        <v>8</v>
      </c>
      <c r="AW53">
        <v>80.61</v>
      </c>
      <c r="AX53" s="148">
        <v>32</v>
      </c>
      <c r="AY53" s="81">
        <v>50.98</v>
      </c>
    </row>
    <row r="54" spans="2:55" ht="15" customHeight="1">
      <c r="K54" s="45"/>
      <c r="AE54" s="146"/>
      <c r="AF54">
        <v>77.239999999999995</v>
      </c>
      <c r="AG54" s="147"/>
      <c r="AH54">
        <v>98.95</v>
      </c>
      <c r="AI54" s="148"/>
      <c r="AJ54">
        <v>107.61</v>
      </c>
      <c r="AK54" s="148"/>
      <c r="AL54">
        <v>45.65</v>
      </c>
      <c r="AM54" s="148"/>
      <c r="AN54" s="81">
        <v>45.16</v>
      </c>
      <c r="AP54" s="146"/>
      <c r="AQ54">
        <v>73.7</v>
      </c>
      <c r="AR54" s="147"/>
      <c r="AS54">
        <v>106.31</v>
      </c>
      <c r="AT54" s="148"/>
      <c r="AU54">
        <v>60.23</v>
      </c>
      <c r="AV54" s="148"/>
      <c r="AW54">
        <v>44.29</v>
      </c>
      <c r="AX54" s="148"/>
      <c r="AY54" s="81">
        <v>77.52</v>
      </c>
    </row>
    <row r="55" spans="2:55" ht="15" customHeight="1">
      <c r="K55" s="44" t="s">
        <v>117</v>
      </c>
      <c r="L55" s="45">
        <v>45.2</v>
      </c>
      <c r="AE55" s="146"/>
      <c r="AF55">
        <v>64.56</v>
      </c>
      <c r="AG55" s="147"/>
      <c r="AH55">
        <v>100.82</v>
      </c>
      <c r="AI55" s="148"/>
      <c r="AJ55">
        <v>112.91</v>
      </c>
      <c r="AK55" s="148"/>
      <c r="AL55">
        <v>70.010000000000005</v>
      </c>
      <c r="AM55" s="148"/>
      <c r="AN55" s="81">
        <v>72.09</v>
      </c>
      <c r="AP55" s="146"/>
      <c r="AQ55">
        <v>84.85</v>
      </c>
      <c r="AR55" s="147"/>
      <c r="AS55">
        <v>94.15</v>
      </c>
      <c r="AT55" s="148"/>
      <c r="AU55">
        <v>53.5</v>
      </c>
      <c r="AV55" s="148"/>
      <c r="AW55">
        <v>61.08</v>
      </c>
      <c r="AX55" s="148"/>
      <c r="AY55" s="81">
        <v>53.56</v>
      </c>
    </row>
    <row r="56" spans="2:55" ht="15" customHeight="1">
      <c r="B56" s="140" t="s">
        <v>76</v>
      </c>
      <c r="C56" s="141"/>
      <c r="D56" s="20" t="s">
        <v>37</v>
      </c>
      <c r="E56" s="59" t="s">
        <v>75</v>
      </c>
      <c r="F56" s="59">
        <v>45355</v>
      </c>
      <c r="G56" s="19"/>
      <c r="K56" s="44" t="s">
        <v>52</v>
      </c>
      <c r="L56" s="45">
        <v>34.634</v>
      </c>
      <c r="N56" s="67"/>
      <c r="AE56" s="146"/>
      <c r="AF56">
        <v>71.16</v>
      </c>
      <c r="AG56" s="147"/>
      <c r="AH56">
        <v>96.05</v>
      </c>
      <c r="AI56" s="148"/>
      <c r="AJ56">
        <v>72.290000000000006</v>
      </c>
      <c r="AK56" s="148"/>
      <c r="AL56">
        <v>95.38</v>
      </c>
      <c r="AM56" s="148"/>
      <c r="AN56" s="81">
        <v>81.08</v>
      </c>
      <c r="AP56" s="146"/>
      <c r="AQ56">
        <v>70.89</v>
      </c>
      <c r="AR56" s="147"/>
      <c r="AS56">
        <v>65.13</v>
      </c>
      <c r="AT56" s="148"/>
      <c r="AU56">
        <v>76.36</v>
      </c>
      <c r="AV56" s="148"/>
      <c r="AW56">
        <v>42.6</v>
      </c>
      <c r="AX56" s="148"/>
      <c r="AY56" s="81">
        <v>58.12</v>
      </c>
      <c r="BA56" s="48"/>
      <c r="BC56" s="48"/>
    </row>
    <row r="57" spans="2:55" ht="15" customHeight="1">
      <c r="B57" s="140"/>
      <c r="C57" s="141"/>
      <c r="D57" s="20"/>
      <c r="E57" s="19"/>
      <c r="F57" s="59"/>
      <c r="G57" s="19"/>
      <c r="K57" s="44"/>
      <c r="L57" s="45"/>
      <c r="N57" s="67"/>
      <c r="AE57" s="146"/>
      <c r="AF57">
        <v>134.03</v>
      </c>
      <c r="AG57" s="147"/>
      <c r="AH57">
        <v>128.28</v>
      </c>
      <c r="AI57" s="148"/>
      <c r="AJ57">
        <v>50.2</v>
      </c>
      <c r="AK57" s="148"/>
      <c r="AL57">
        <v>74.930000000000007</v>
      </c>
      <c r="AM57" s="148"/>
      <c r="AN57" s="81">
        <v>53.91</v>
      </c>
      <c r="AP57" s="146"/>
      <c r="AQ57">
        <v>53.23</v>
      </c>
      <c r="AR57" s="147"/>
      <c r="AS57">
        <v>71.31</v>
      </c>
      <c r="AT57" s="148"/>
      <c r="AU57">
        <v>82.37</v>
      </c>
      <c r="AV57" s="148"/>
      <c r="AW57">
        <v>58.96</v>
      </c>
      <c r="AX57" s="148"/>
      <c r="AY57" s="81">
        <v>63.9</v>
      </c>
    </row>
    <row r="58" spans="2:55" ht="30" customHeight="1">
      <c r="B58" s="140" t="s">
        <v>72</v>
      </c>
      <c r="C58" s="141"/>
      <c r="D58" s="20" t="s">
        <v>93</v>
      </c>
      <c r="E58" s="19" t="s">
        <v>94</v>
      </c>
      <c r="F58" s="59">
        <v>45358</v>
      </c>
      <c r="G58" s="19"/>
      <c r="K58" s="44"/>
      <c r="L58" s="45"/>
      <c r="N58" s="67"/>
      <c r="AE58" s="146"/>
      <c r="AF58">
        <v>107.83</v>
      </c>
      <c r="AG58" s="147"/>
      <c r="AH58">
        <v>59.62</v>
      </c>
      <c r="AI58" s="148"/>
      <c r="AJ58">
        <v>63.83</v>
      </c>
      <c r="AK58" s="148"/>
      <c r="AL58">
        <v>78.84</v>
      </c>
      <c r="AM58" s="148"/>
      <c r="AN58" s="81">
        <v>91.02</v>
      </c>
      <c r="AP58" s="146"/>
      <c r="AQ58">
        <v>75.22</v>
      </c>
      <c r="AR58" s="147"/>
      <c r="AS58">
        <v>72.3</v>
      </c>
      <c r="AT58" s="148"/>
      <c r="AU58">
        <v>50.5</v>
      </c>
      <c r="AV58" s="148"/>
      <c r="AW58">
        <v>67.78</v>
      </c>
      <c r="AX58" s="148"/>
      <c r="AY58" s="81">
        <v>58.96</v>
      </c>
    </row>
    <row r="59" spans="2:55" ht="15" customHeight="1">
      <c r="B59" s="142" t="s">
        <v>141</v>
      </c>
      <c r="C59" s="143"/>
      <c r="D59" s="20" t="s">
        <v>130</v>
      </c>
      <c r="E59" s="19" t="s">
        <v>78</v>
      </c>
      <c r="F59" s="59">
        <v>45362</v>
      </c>
      <c r="K59" s="44"/>
      <c r="L59" s="45"/>
      <c r="N59" s="67"/>
      <c r="AE59" s="146"/>
      <c r="AF59">
        <v>104.08</v>
      </c>
      <c r="AG59" s="147"/>
      <c r="AH59">
        <v>80.59</v>
      </c>
      <c r="AI59" s="148"/>
      <c r="AJ59">
        <v>131.65</v>
      </c>
      <c r="AK59" s="148"/>
      <c r="AL59">
        <v>108.05</v>
      </c>
      <c r="AM59" s="148"/>
      <c r="AN59" s="81">
        <v>95.23</v>
      </c>
      <c r="AP59" s="146"/>
      <c r="AQ59">
        <v>64.209999999999994</v>
      </c>
      <c r="AR59" s="147"/>
      <c r="AS59">
        <v>59.58</v>
      </c>
      <c r="AT59" s="148"/>
      <c r="AU59">
        <v>76.739999999999995</v>
      </c>
      <c r="AV59" s="148"/>
      <c r="AW59">
        <v>70.02</v>
      </c>
      <c r="AX59" s="148"/>
      <c r="AY59" s="81">
        <v>80.5</v>
      </c>
    </row>
    <row r="60" spans="2:55" ht="15" customHeight="1">
      <c r="K60" s="68"/>
      <c r="L60" s="45"/>
      <c r="N60" s="67"/>
      <c r="AE60" s="146"/>
      <c r="AF60">
        <v>144.34</v>
      </c>
      <c r="AG60" s="147"/>
      <c r="AH60">
        <v>54.28</v>
      </c>
      <c r="AI60" s="148"/>
      <c r="AJ60">
        <v>108.95</v>
      </c>
      <c r="AK60" s="148"/>
      <c r="AL60">
        <v>59.58</v>
      </c>
      <c r="AM60" s="148"/>
      <c r="AN60" s="81">
        <v>49</v>
      </c>
      <c r="AP60" s="146"/>
      <c r="AQ60">
        <v>82.66</v>
      </c>
      <c r="AR60" s="147"/>
      <c r="AS60">
        <v>53.55</v>
      </c>
      <c r="AT60" s="148"/>
      <c r="AU60">
        <v>58.26</v>
      </c>
      <c r="AV60" s="148"/>
      <c r="AW60">
        <v>44.84</v>
      </c>
      <c r="AX60" s="148"/>
      <c r="AY60" s="81">
        <v>78.64</v>
      </c>
    </row>
    <row r="61" spans="2:55" ht="15" customHeight="1">
      <c r="B61" s="6" t="s">
        <v>38</v>
      </c>
      <c r="C61" s="6"/>
      <c r="D61" s="6"/>
      <c r="E61" s="6"/>
      <c r="F61" s="6"/>
      <c r="G61" s="6"/>
      <c r="L61" s="45"/>
      <c r="N61" s="67"/>
      <c r="AE61" s="146"/>
      <c r="AF61">
        <v>119.04</v>
      </c>
      <c r="AG61" s="147"/>
      <c r="AH61">
        <v>90.8</v>
      </c>
      <c r="AI61" s="148"/>
      <c r="AJ61">
        <v>71.3</v>
      </c>
      <c r="AK61" s="148"/>
      <c r="AL61">
        <v>87.35</v>
      </c>
      <c r="AM61" s="148"/>
      <c r="AN61" s="81">
        <v>82.9</v>
      </c>
      <c r="AP61" s="146"/>
      <c r="AQ61">
        <v>84.33</v>
      </c>
      <c r="AR61" s="147"/>
      <c r="AS61">
        <v>102.8</v>
      </c>
      <c r="AT61" s="148"/>
      <c r="AU61">
        <v>54.68</v>
      </c>
      <c r="AV61" s="148"/>
      <c r="AW61">
        <v>60.45</v>
      </c>
      <c r="AX61" s="148"/>
      <c r="AY61" s="81">
        <v>84.76</v>
      </c>
    </row>
    <row r="62" spans="2:55" ht="15" customHeight="1">
      <c r="K62" s="69"/>
      <c r="L62" s="45"/>
      <c r="AE62" s="146"/>
      <c r="AF62">
        <v>124.08</v>
      </c>
      <c r="AG62" s="147"/>
      <c r="AH62">
        <v>44.56</v>
      </c>
      <c r="AI62" s="148"/>
      <c r="AJ62">
        <v>70.02</v>
      </c>
      <c r="AK62" s="148"/>
      <c r="AL62">
        <v>54.06</v>
      </c>
      <c r="AM62" s="148"/>
      <c r="AN62" s="81">
        <v>52.26</v>
      </c>
      <c r="AP62" s="146"/>
      <c r="AQ62">
        <v>55.54</v>
      </c>
      <c r="AR62" s="147"/>
      <c r="AS62">
        <v>54.79</v>
      </c>
      <c r="AT62" s="148"/>
      <c r="AU62">
        <v>79.98</v>
      </c>
      <c r="AV62" s="148"/>
      <c r="AW62">
        <v>53.5</v>
      </c>
      <c r="AX62" s="148"/>
      <c r="AY62" s="81">
        <v>41.19</v>
      </c>
    </row>
    <row r="63" spans="2:55" ht="15" customHeight="1">
      <c r="AE63" s="146"/>
      <c r="AF63">
        <v>137.71</v>
      </c>
      <c r="AG63" s="147"/>
      <c r="AH63">
        <v>137.80000000000001</v>
      </c>
      <c r="AI63" s="148"/>
      <c r="AJ63">
        <v>73.19</v>
      </c>
      <c r="AK63" s="148"/>
      <c r="AL63">
        <v>12.73</v>
      </c>
      <c r="AM63" s="148"/>
      <c r="AN63" s="81">
        <v>63.4</v>
      </c>
      <c r="AP63" s="146"/>
      <c r="AQ63">
        <v>108.95</v>
      </c>
      <c r="AR63" s="147"/>
      <c r="AS63">
        <v>63.33</v>
      </c>
      <c r="AT63" s="148"/>
      <c r="AU63">
        <v>81.96</v>
      </c>
      <c r="AV63" s="148"/>
      <c r="AW63">
        <v>81.88</v>
      </c>
      <c r="AX63" s="148"/>
      <c r="AY63" s="81">
        <v>56.45</v>
      </c>
    </row>
    <row r="64" spans="2:55" ht="15" customHeight="1">
      <c r="AE64" s="146"/>
      <c r="AF64">
        <v>96.55</v>
      </c>
      <c r="AG64" s="147"/>
      <c r="AH64">
        <v>80.069999999999993</v>
      </c>
      <c r="AI64" s="148"/>
      <c r="AJ64">
        <v>70.03</v>
      </c>
      <c r="AK64" s="148"/>
      <c r="AL64">
        <v>106.47</v>
      </c>
      <c r="AM64" s="148"/>
      <c r="AN64" s="81">
        <v>105.25</v>
      </c>
      <c r="AP64" s="146"/>
      <c r="AQ64">
        <v>97.65</v>
      </c>
      <c r="AR64" s="147"/>
      <c r="AS64">
        <v>65.72</v>
      </c>
      <c r="AT64" s="148"/>
      <c r="AU64">
        <v>82.38</v>
      </c>
      <c r="AV64" s="148"/>
      <c r="AW64">
        <v>48.57</v>
      </c>
      <c r="AX64" s="148"/>
      <c r="AY64" s="81">
        <v>53</v>
      </c>
    </row>
    <row r="65" spans="15:51" ht="15" customHeight="1">
      <c r="AE65" s="146"/>
      <c r="AF65">
        <v>162.82</v>
      </c>
      <c r="AG65" s="147"/>
      <c r="AH65">
        <v>98.07</v>
      </c>
      <c r="AI65" s="148"/>
      <c r="AJ65">
        <v>114.29</v>
      </c>
      <c r="AK65" s="148"/>
      <c r="AL65">
        <v>72.290000000000006</v>
      </c>
      <c r="AM65" s="148"/>
      <c r="AN65" s="81">
        <v>83</v>
      </c>
      <c r="AP65" s="146"/>
      <c r="AQ65">
        <v>80.599999999999994</v>
      </c>
      <c r="AR65" s="147"/>
      <c r="AS65">
        <v>80.52</v>
      </c>
      <c r="AT65" s="148"/>
      <c r="AU65">
        <v>62.04</v>
      </c>
      <c r="AV65" s="148"/>
      <c r="AW65">
        <v>81.09</v>
      </c>
      <c r="AX65" s="148"/>
      <c r="AY65" s="81">
        <v>46.08</v>
      </c>
    </row>
    <row r="66" spans="15:51" ht="15" customHeight="1">
      <c r="AE66" s="146"/>
      <c r="AF66">
        <v>123.98</v>
      </c>
      <c r="AG66" s="147"/>
      <c r="AH66">
        <v>81.41</v>
      </c>
      <c r="AI66" s="148"/>
      <c r="AJ66">
        <v>54.04</v>
      </c>
      <c r="AK66" s="148"/>
      <c r="AL66">
        <v>63.75</v>
      </c>
      <c r="AM66" s="148"/>
      <c r="AN66" s="81">
        <v>44.29</v>
      </c>
      <c r="AP66" s="146"/>
      <c r="AQ66">
        <v>65.760000000000005</v>
      </c>
      <c r="AR66" s="147"/>
      <c r="AS66">
        <v>94.15</v>
      </c>
      <c r="AT66" s="148"/>
      <c r="AU66">
        <v>57.95</v>
      </c>
      <c r="AV66" s="148"/>
      <c r="AW66">
        <v>73.099999999999994</v>
      </c>
      <c r="AX66" s="148"/>
      <c r="AY66" s="81">
        <v>57.48</v>
      </c>
    </row>
    <row r="67" spans="15:51" ht="15" customHeight="1">
      <c r="O67" s="21" t="s">
        <v>139</v>
      </c>
      <c r="AE67" s="146"/>
      <c r="AF67">
        <v>136.4</v>
      </c>
      <c r="AG67" s="147"/>
      <c r="AH67">
        <v>78.53</v>
      </c>
      <c r="AI67" s="148"/>
      <c r="AJ67">
        <v>80.599999999999994</v>
      </c>
      <c r="AK67" s="148"/>
      <c r="AL67">
        <v>77.739999999999995</v>
      </c>
      <c r="AM67" s="148"/>
      <c r="AN67" s="81">
        <v>72.599999999999994</v>
      </c>
      <c r="AP67" s="146"/>
      <c r="AQ67">
        <v>47.9</v>
      </c>
      <c r="AR67" s="147"/>
      <c r="AS67">
        <v>58.24</v>
      </c>
      <c r="AT67" s="148"/>
      <c r="AU67">
        <v>68.959999999999994</v>
      </c>
      <c r="AV67" s="148"/>
      <c r="AW67">
        <v>53.23</v>
      </c>
      <c r="AX67" s="148"/>
      <c r="AY67" s="81">
        <v>70.34</v>
      </c>
    </row>
    <row r="68" spans="15:51" ht="15" customHeight="1">
      <c r="AE68" s="146"/>
      <c r="AF68">
        <v>98.31</v>
      </c>
      <c r="AG68" s="147"/>
      <c r="AH68">
        <v>156.32</v>
      </c>
      <c r="AI68" s="148"/>
      <c r="AJ68">
        <v>97.53</v>
      </c>
      <c r="AK68" s="148"/>
      <c r="AL68">
        <v>55.39</v>
      </c>
      <c r="AM68" s="148"/>
      <c r="AN68" s="81">
        <v>45.65</v>
      </c>
      <c r="AP68" s="146"/>
      <c r="AQ68">
        <v>54.47</v>
      </c>
      <c r="AR68" s="147"/>
      <c r="AS68">
        <v>65.38</v>
      </c>
      <c r="AT68" s="148"/>
      <c r="AU68">
        <v>67.489999999999995</v>
      </c>
      <c r="AV68" s="148"/>
      <c r="AW68">
        <v>70.61</v>
      </c>
      <c r="AX68" s="148"/>
      <c r="AY68" s="81">
        <v>62.94</v>
      </c>
    </row>
    <row r="69" spans="15:51" ht="15" customHeight="1">
      <c r="AE69" s="146"/>
      <c r="AF69">
        <v>98.65</v>
      </c>
      <c r="AG69" s="147"/>
      <c r="AH69">
        <v>115.46</v>
      </c>
      <c r="AI69" s="148"/>
      <c r="AJ69">
        <v>68.739999999999995</v>
      </c>
      <c r="AK69" s="148"/>
      <c r="AL69">
        <v>77.739999999999995</v>
      </c>
      <c r="AM69" s="148"/>
      <c r="AN69" s="81">
        <v>158.15</v>
      </c>
      <c r="AP69" s="146"/>
      <c r="AQ69">
        <v>89.96</v>
      </c>
      <c r="AR69" s="147"/>
      <c r="AS69">
        <v>61.08</v>
      </c>
      <c r="AT69" s="148"/>
      <c r="AU69">
        <v>65.84</v>
      </c>
      <c r="AV69" s="148"/>
      <c r="AW69">
        <v>58.46</v>
      </c>
      <c r="AX69" s="148"/>
      <c r="AY69" s="81">
        <v>68.790000000000006</v>
      </c>
    </row>
    <row r="70" spans="15:51" ht="15" customHeight="1">
      <c r="AE70" s="146"/>
      <c r="AF70">
        <v>112.24</v>
      </c>
      <c r="AG70" s="147"/>
      <c r="AH70">
        <v>119.41</v>
      </c>
      <c r="AI70" s="148"/>
      <c r="AJ70">
        <v>64.67</v>
      </c>
      <c r="AK70" s="148"/>
      <c r="AL70">
        <v>142.69999999999999</v>
      </c>
      <c r="AM70" s="148"/>
      <c r="AN70" s="81">
        <v>43</v>
      </c>
      <c r="AP70" s="146"/>
      <c r="AQ70">
        <v>83.3</v>
      </c>
      <c r="AR70" s="147"/>
      <c r="AS70">
        <v>52.49</v>
      </c>
      <c r="AT70" s="148"/>
      <c r="AU70">
        <v>45.43</v>
      </c>
      <c r="AV70" s="148"/>
      <c r="AW70">
        <v>78.290000000000006</v>
      </c>
      <c r="AX70" s="148"/>
      <c r="AY70" s="81">
        <v>76.760000000000005</v>
      </c>
    </row>
    <row r="71" spans="15:51" ht="15" customHeight="1">
      <c r="AE71" s="146"/>
      <c r="AF71">
        <v>113.97</v>
      </c>
      <c r="AG71" s="147"/>
      <c r="AH71">
        <v>93.12</v>
      </c>
      <c r="AI71" s="148"/>
      <c r="AJ71">
        <v>42.03</v>
      </c>
      <c r="AK71" s="148"/>
      <c r="AL71">
        <v>87.24</v>
      </c>
      <c r="AM71" s="148"/>
      <c r="AN71" s="81">
        <v>85.2</v>
      </c>
      <c r="AP71" s="146"/>
      <c r="AQ71">
        <v>60.81</v>
      </c>
      <c r="AR71" s="147"/>
      <c r="AS71">
        <v>60.44</v>
      </c>
      <c r="AT71" s="148"/>
      <c r="AU71">
        <v>59.5</v>
      </c>
      <c r="AV71" s="148"/>
      <c r="AW71">
        <v>75.739999999999995</v>
      </c>
      <c r="AX71" s="148"/>
      <c r="AY71" s="81">
        <v>60.44</v>
      </c>
    </row>
    <row r="72" spans="15:51" ht="15" customHeight="1">
      <c r="AE72" s="146"/>
      <c r="AF72">
        <v>81.08</v>
      </c>
      <c r="AG72" s="147"/>
      <c r="AH72">
        <v>135.05000000000001</v>
      </c>
      <c r="AI72" s="148"/>
      <c r="AJ72">
        <v>90.77</v>
      </c>
      <c r="AK72" s="148"/>
      <c r="AL72">
        <v>117.67</v>
      </c>
      <c r="AM72" s="148"/>
      <c r="AN72" s="81">
        <v>112.83</v>
      </c>
      <c r="AP72" s="146"/>
      <c r="AQ72">
        <v>94.06</v>
      </c>
      <c r="AR72" s="147"/>
      <c r="AS72">
        <v>78.349999999999994</v>
      </c>
      <c r="AT72" s="148"/>
      <c r="AU72">
        <v>64.209999999999994</v>
      </c>
      <c r="AV72" s="148"/>
      <c r="AW72">
        <v>62.36</v>
      </c>
      <c r="AX72" s="148"/>
      <c r="AY72" s="81">
        <v>64.569999999999993</v>
      </c>
    </row>
    <row r="73" spans="15:51" ht="15" customHeight="1">
      <c r="AE73" s="146"/>
      <c r="AF73">
        <v>98.04</v>
      </c>
      <c r="AG73" s="147"/>
      <c r="AH73">
        <v>101.86</v>
      </c>
      <c r="AI73" s="148"/>
      <c r="AJ73">
        <v>91.03</v>
      </c>
      <c r="AK73" s="148"/>
      <c r="AL73">
        <v>88.81</v>
      </c>
      <c r="AM73" s="148"/>
      <c r="AN73" s="81">
        <v>78.62</v>
      </c>
      <c r="AP73" s="146"/>
      <c r="AQ73">
        <v>56.71</v>
      </c>
      <c r="AR73" s="147"/>
      <c r="AT73" s="148"/>
      <c r="AU73">
        <v>63.45</v>
      </c>
      <c r="AV73" s="148"/>
      <c r="AW73">
        <v>70.900000000000006</v>
      </c>
      <c r="AX73" s="148"/>
      <c r="AY73" s="81">
        <v>76.2</v>
      </c>
    </row>
    <row r="74" spans="15:51" ht="15" customHeight="1">
      <c r="AE74" s="146"/>
      <c r="AF74">
        <v>123.4</v>
      </c>
      <c r="AG74" s="147"/>
      <c r="AH74">
        <v>105.2</v>
      </c>
      <c r="AI74" s="148"/>
      <c r="AJ74">
        <v>114.56</v>
      </c>
      <c r="AK74" s="148"/>
      <c r="AL74">
        <v>37.840000000000003</v>
      </c>
      <c r="AM74" s="148"/>
      <c r="AN74" s="81">
        <v>89.07</v>
      </c>
      <c r="AP74" s="146"/>
      <c r="AQ74">
        <v>71.849999999999994</v>
      </c>
      <c r="AR74" s="147"/>
      <c r="AT74" s="148"/>
      <c r="AU74">
        <v>62.01</v>
      </c>
      <c r="AV74" s="148"/>
      <c r="AW74">
        <v>60.23</v>
      </c>
      <c r="AX74" s="148"/>
      <c r="AY74" s="81">
        <v>68.959999999999994</v>
      </c>
    </row>
    <row r="75" spans="15:51" ht="15" customHeight="1">
      <c r="AE75" s="146"/>
      <c r="AG75" s="147"/>
      <c r="AH75">
        <v>51.88</v>
      </c>
      <c r="AI75" s="148"/>
      <c r="AJ75">
        <v>69.91</v>
      </c>
      <c r="AK75" s="148"/>
      <c r="AL75">
        <v>58.96</v>
      </c>
      <c r="AM75" s="148"/>
      <c r="AN75" s="81">
        <v>74.2</v>
      </c>
      <c r="AP75" s="146"/>
      <c r="AQ75">
        <v>58.24</v>
      </c>
      <c r="AR75" s="147"/>
      <c r="AT75" s="148"/>
      <c r="AU75">
        <v>47.39</v>
      </c>
      <c r="AV75" s="148"/>
      <c r="AX75" s="148"/>
      <c r="AY75" s="81">
        <v>43.84</v>
      </c>
    </row>
    <row r="76" spans="15:51" ht="15" customHeight="1">
      <c r="AE76" s="146"/>
      <c r="AG76" s="147"/>
      <c r="AI76" s="148"/>
      <c r="AJ76">
        <v>133.02000000000001</v>
      </c>
      <c r="AK76" s="148"/>
      <c r="AL76">
        <v>92.15</v>
      </c>
      <c r="AM76" s="148"/>
      <c r="AN76" s="81">
        <v>31.07</v>
      </c>
      <c r="AP76" s="146"/>
      <c r="AQ76">
        <v>67.34</v>
      </c>
      <c r="AR76" s="147"/>
      <c r="AT76" s="148"/>
      <c r="AU76">
        <v>45.54</v>
      </c>
      <c r="AV76" s="148"/>
      <c r="AX76" s="148"/>
      <c r="AY76" s="81">
        <v>56.58</v>
      </c>
    </row>
    <row r="77" spans="15:51" ht="15" customHeight="1">
      <c r="AE77" s="146"/>
      <c r="AG77" s="147"/>
      <c r="AI77" s="148"/>
      <c r="AJ77">
        <v>101</v>
      </c>
      <c r="AK77" s="148"/>
      <c r="AM77" s="148"/>
      <c r="AN77" s="81">
        <v>125.88</v>
      </c>
      <c r="AP77" s="146"/>
      <c r="AQ77">
        <v>80.59</v>
      </c>
      <c r="AR77" s="147"/>
      <c r="AT77" s="148"/>
      <c r="AU77">
        <v>48.92</v>
      </c>
      <c r="AV77" s="148"/>
      <c r="AX77" s="148"/>
      <c r="AY77" s="81">
        <v>81.22</v>
      </c>
    </row>
    <row r="78" spans="15:51" ht="15" customHeight="1">
      <c r="AE78" s="146"/>
      <c r="AG78" s="147"/>
      <c r="AI78" s="148"/>
      <c r="AJ78">
        <v>58.46</v>
      </c>
      <c r="AK78" s="148"/>
      <c r="AM78" s="148"/>
      <c r="AN78" s="81"/>
      <c r="AP78" s="146"/>
      <c r="AQ78">
        <v>90.39</v>
      </c>
      <c r="AR78" s="147"/>
      <c r="AT78" s="148"/>
      <c r="AU78">
        <v>79.290000000000006</v>
      </c>
      <c r="AV78" s="148"/>
      <c r="AX78" s="148"/>
      <c r="AY78" s="81">
        <v>58.46</v>
      </c>
    </row>
    <row r="79" spans="15:51" ht="15" customHeight="1">
      <c r="AE79" s="146"/>
      <c r="AG79" s="147"/>
      <c r="AI79" s="148"/>
      <c r="AK79" s="148"/>
      <c r="AM79" s="148"/>
      <c r="AN79" s="81"/>
      <c r="AP79" s="146"/>
      <c r="AQ79">
        <v>56</v>
      </c>
      <c r="AR79" s="147"/>
      <c r="AT79" s="148"/>
      <c r="AU79">
        <v>41.78</v>
      </c>
      <c r="AV79" s="148"/>
      <c r="AX79" s="148"/>
      <c r="AY79" s="81">
        <v>52.49</v>
      </c>
    </row>
    <row r="80" spans="15:51" ht="15" customHeight="1">
      <c r="AE80" s="146"/>
      <c r="AG80" s="147"/>
      <c r="AI80" s="148"/>
      <c r="AK80" s="148"/>
      <c r="AM80" s="148"/>
      <c r="AN80" s="81"/>
      <c r="AP80" s="146"/>
      <c r="AQ80">
        <v>87.16</v>
      </c>
      <c r="AR80" s="147"/>
      <c r="AT80" s="148"/>
      <c r="AV80" s="148"/>
      <c r="AX80" s="148"/>
      <c r="AY80" s="81">
        <v>64.67</v>
      </c>
    </row>
    <row r="81" spans="31:51" ht="15" customHeight="1">
      <c r="AE81" s="146"/>
      <c r="AG81" s="147"/>
      <c r="AI81" s="148"/>
      <c r="AK81" s="148"/>
      <c r="AM81" s="148"/>
      <c r="AN81" s="81"/>
      <c r="AP81" s="146"/>
      <c r="AQ81">
        <v>81.09</v>
      </c>
      <c r="AR81" s="147"/>
      <c r="AT81" s="148"/>
      <c r="AV81" s="148"/>
      <c r="AX81" s="148"/>
      <c r="AY81" s="81"/>
    </row>
    <row r="82" spans="31:51">
      <c r="AE82" s="80"/>
      <c r="AN82" s="81"/>
      <c r="AP82" s="80"/>
      <c r="AY82" s="81"/>
    </row>
    <row r="83" spans="31:51">
      <c r="AE83" s="90" t="s">
        <v>39</v>
      </c>
      <c r="AF83" s="60"/>
      <c r="AH83" s="60"/>
      <c r="AJ83" s="60"/>
      <c r="AL83" s="60"/>
      <c r="AN83" s="91"/>
      <c r="AP83" s="90" t="s">
        <v>39</v>
      </c>
      <c r="AQ83" s="60">
        <v>11</v>
      </c>
      <c r="AS83" s="60">
        <v>14</v>
      </c>
      <c r="AU83" s="60">
        <v>16</v>
      </c>
      <c r="AW83" s="60">
        <v>19</v>
      </c>
      <c r="AY83" s="91">
        <v>6</v>
      </c>
    </row>
    <row r="84" spans="31:51">
      <c r="AE84" s="90" t="s">
        <v>40</v>
      </c>
      <c r="AF84" s="64">
        <f>AVERAGE(AF53:AF77)</f>
        <v>110.34454545454545</v>
      </c>
      <c r="AG84" s="48"/>
      <c r="AH84" s="64">
        <f>AVERAGE(AH53:AH79)</f>
        <v>97.198260869565189</v>
      </c>
      <c r="AI84" s="48"/>
      <c r="AJ84" s="64">
        <f>AVERAGE(AJ53:AJ79)</f>
        <v>86.229615384615371</v>
      </c>
      <c r="AK84" s="48"/>
      <c r="AL84" s="64">
        <f>AVERAGE(AL53:AL77)</f>
        <v>78.709583333333342</v>
      </c>
      <c r="AM84" s="48"/>
      <c r="AN84" s="92">
        <f>AVERAGE(AN53:AN77)</f>
        <v>76.150000000000006</v>
      </c>
      <c r="AP84" s="90" t="s">
        <v>40</v>
      </c>
      <c r="AQ84" s="64">
        <f>AVERAGE(AQ53:AQ81)</f>
        <v>73.775862068965523</v>
      </c>
      <c r="AR84" s="48"/>
      <c r="AS84" s="64">
        <f>AVERAGE(AS53:AS79)</f>
        <v>71.114499999999992</v>
      </c>
      <c r="AT84" s="48"/>
      <c r="AU84" s="64">
        <f>AVERAGE(AU53:AU79)</f>
        <v>63.182962962962968</v>
      </c>
      <c r="AV84" s="48"/>
      <c r="AW84" s="64">
        <f>AVERAGE(AW53:AW81)</f>
        <v>63.572272727272733</v>
      </c>
      <c r="AX84" s="48"/>
      <c r="AY84" s="92">
        <f>AVERAGE(AY53:AY80)</f>
        <v>63.121428571428574</v>
      </c>
    </row>
    <row r="85" spans="31:51">
      <c r="AE85" s="97" t="s">
        <v>41</v>
      </c>
      <c r="AF85" s="98">
        <f>_xlfn.STDEV.P(AF53:AF77)</f>
        <v>24.251517614606517</v>
      </c>
      <c r="AG85" s="98"/>
      <c r="AH85" s="98">
        <f>_xlfn.STDEV.P(AH53:AH79)</f>
        <v>28.506851144818157</v>
      </c>
      <c r="AI85" s="98"/>
      <c r="AJ85" s="98">
        <f>_xlfn.STDEV.P(AJ53:AJ79)</f>
        <v>25.956696109655319</v>
      </c>
      <c r="AK85" s="98"/>
      <c r="AL85" s="98">
        <f>_xlfn.STDEV.P(AL53:AL73)</f>
        <v>28.46060978435019</v>
      </c>
      <c r="AM85" s="98"/>
      <c r="AN85" s="99">
        <f>_xlfn.STDEV.P(AN53:AN71)</f>
        <v>27.384421780141448</v>
      </c>
      <c r="AP85" s="97" t="s">
        <v>41</v>
      </c>
      <c r="AQ85" s="98">
        <f>_xlfn.STDEV.P(AQ53:AQ72)</f>
        <v>16.107609467267299</v>
      </c>
      <c r="AR85" s="98"/>
      <c r="AS85" s="98">
        <f>_xlfn.STDEV.P(AS53:AS79)</f>
        <v>15.98630053358198</v>
      </c>
      <c r="AT85" s="98"/>
      <c r="AU85" s="98">
        <f>_xlfn.STDEV.P(AU53:AU79)</f>
        <v>12.209904241689209</v>
      </c>
      <c r="AV85" s="98"/>
      <c r="AW85" s="98">
        <f>_xlfn.STDEV.P(AW53:AW73)</f>
        <v>12.364699478648001</v>
      </c>
      <c r="AX85" s="98"/>
      <c r="AY85" s="99">
        <f>_xlfn.STDEV.P(AY53:AY71)</f>
        <v>11.981884340727477</v>
      </c>
    </row>
    <row r="86" spans="31:51">
      <c r="AF86" s="48">
        <f>(100*AF84)/$AF$84</f>
        <v>100</v>
      </c>
      <c r="AG86" s="48"/>
      <c r="AH86" s="48">
        <f t="shared" ref="AH86:AN86" si="11">(100*AH84)/$AF$84</f>
        <v>88.086149133311125</v>
      </c>
      <c r="AI86" s="48"/>
      <c r="AJ86" s="48">
        <f t="shared" si="11"/>
        <v>78.14578874688118</v>
      </c>
      <c r="AK86" s="48"/>
      <c r="AL86" s="48">
        <f t="shared" si="11"/>
        <v>71.330742275572106</v>
      </c>
      <c r="AM86" s="48"/>
      <c r="AN86" s="48">
        <f t="shared" si="11"/>
        <v>69.0111139488709</v>
      </c>
      <c r="AQ86" s="48">
        <f>(100*AQ84)/$AQ$84</f>
        <v>100</v>
      </c>
      <c r="AR86" s="48"/>
      <c r="AS86" s="48">
        <f t="shared" ref="AS86:AY86" si="12">(100*AS84)/$AQ$84</f>
        <v>96.392638466931501</v>
      </c>
      <c r="AT86" s="48"/>
      <c r="AU86" s="48">
        <f t="shared" si="12"/>
        <v>85.641782001679175</v>
      </c>
      <c r="AV86" s="48"/>
      <c r="AW86" s="48">
        <f t="shared" si="12"/>
        <v>86.1694746011175</v>
      </c>
      <c r="AX86" s="48"/>
      <c r="AY86" s="48">
        <f t="shared" si="12"/>
        <v>85.558374787166557</v>
      </c>
    </row>
  </sheetData>
  <mergeCells count="25">
    <mergeCell ref="AR17:AR42"/>
    <mergeCell ref="AT17:AT45"/>
    <mergeCell ref="AV53:AV81"/>
    <mergeCell ref="AV17:AV45"/>
    <mergeCell ref="B56:C56"/>
    <mergeCell ref="B57:C57"/>
    <mergeCell ref="B58:C58"/>
    <mergeCell ref="B59:C59"/>
    <mergeCell ref="Y17:Z17"/>
    <mergeCell ref="AX17:AX40"/>
    <mergeCell ref="AE53:AE81"/>
    <mergeCell ref="AG53:AG81"/>
    <mergeCell ref="AI53:AI81"/>
    <mergeCell ref="AK53:AK81"/>
    <mergeCell ref="AM53:AM81"/>
    <mergeCell ref="AE17:AE42"/>
    <mergeCell ref="AG17:AG42"/>
    <mergeCell ref="AI17:AI45"/>
    <mergeCell ref="AK17:AK45"/>
    <mergeCell ref="AM17:AM40"/>
    <mergeCell ref="AR53:AR81"/>
    <mergeCell ref="AT53:AT81"/>
    <mergeCell ref="AP17:AP42"/>
    <mergeCell ref="AX53:AX81"/>
    <mergeCell ref="AP53:AP81"/>
  </mergeCells>
  <pageMargins left="0.7" right="0.7" top="0.78740157499999996" bottom="0.78740157499999996" header="0.3" footer="0.3"/>
  <pageSetup paperSize="9" scale="10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3"/>
  <sheetViews>
    <sheetView workbookViewId="0">
      <selection activeCell="U73" sqref="U73:Y73"/>
    </sheetView>
  </sheetViews>
  <sheetFormatPr baseColWidth="10" defaultRowHeight="15"/>
  <sheetData>
    <row r="1" spans="3:25">
      <c r="C1" t="s">
        <v>117</v>
      </c>
      <c r="O1" t="s">
        <v>52</v>
      </c>
    </row>
    <row r="2" spans="3:25">
      <c r="D2" t="s">
        <v>150</v>
      </c>
      <c r="I2" t="s">
        <v>58</v>
      </c>
      <c r="P2" t="s">
        <v>150</v>
      </c>
      <c r="U2" t="s">
        <v>58</v>
      </c>
    </row>
    <row r="3" spans="3:25">
      <c r="C3" s="12" t="s">
        <v>109</v>
      </c>
      <c r="D3" s="70">
        <v>0</v>
      </c>
      <c r="E3" s="70">
        <v>0.1</v>
      </c>
      <c r="F3" s="70">
        <v>0.4</v>
      </c>
      <c r="G3" s="70">
        <v>1.6</v>
      </c>
      <c r="H3" s="70">
        <v>6.4</v>
      </c>
      <c r="I3" s="72">
        <v>0</v>
      </c>
      <c r="J3" s="72">
        <v>0.5</v>
      </c>
      <c r="K3" s="72">
        <v>2</v>
      </c>
      <c r="L3" s="72">
        <v>8</v>
      </c>
      <c r="M3" s="72">
        <v>32</v>
      </c>
      <c r="O3" s="12" t="s">
        <v>109</v>
      </c>
      <c r="P3" s="70">
        <v>0</v>
      </c>
      <c r="Q3" s="70">
        <v>0.1</v>
      </c>
      <c r="R3" s="70">
        <v>0.4</v>
      </c>
      <c r="S3" s="70">
        <v>1.6</v>
      </c>
      <c r="T3" s="70">
        <v>6.4</v>
      </c>
      <c r="U3" s="72">
        <v>0</v>
      </c>
      <c r="V3" s="72">
        <v>0.5</v>
      </c>
      <c r="W3" s="72">
        <v>2</v>
      </c>
      <c r="X3" s="72">
        <v>8</v>
      </c>
      <c r="Y3" s="72">
        <v>32</v>
      </c>
    </row>
    <row r="4" spans="3:25">
      <c r="C4" s="12" t="s">
        <v>109</v>
      </c>
      <c r="D4" s="70">
        <v>0</v>
      </c>
      <c r="E4" s="70">
        <v>0.1</v>
      </c>
      <c r="F4" s="70">
        <v>0.4</v>
      </c>
      <c r="G4" s="70">
        <v>1.6</v>
      </c>
      <c r="H4" s="70">
        <v>6.4</v>
      </c>
      <c r="I4" s="72">
        <v>0</v>
      </c>
      <c r="J4" s="72">
        <v>0.5</v>
      </c>
      <c r="K4" s="72">
        <v>2</v>
      </c>
      <c r="L4" s="72">
        <v>8</v>
      </c>
      <c r="M4" s="72">
        <v>32</v>
      </c>
      <c r="O4" s="12" t="s">
        <v>109</v>
      </c>
      <c r="P4" s="70">
        <v>0</v>
      </c>
      <c r="Q4" s="70">
        <v>0.1</v>
      </c>
      <c r="R4" s="70">
        <v>0.4</v>
      </c>
      <c r="S4" s="70">
        <v>1.6</v>
      </c>
      <c r="T4" s="70">
        <v>6.4</v>
      </c>
      <c r="U4" s="72">
        <v>0</v>
      </c>
      <c r="V4" s="72">
        <v>0.5</v>
      </c>
      <c r="W4" s="72">
        <v>2</v>
      </c>
      <c r="X4" s="72">
        <v>8</v>
      </c>
      <c r="Y4" s="72">
        <v>32</v>
      </c>
    </row>
    <row r="5" spans="3:25">
      <c r="C5" s="12" t="s">
        <v>109</v>
      </c>
      <c r="D5" s="70">
        <v>0</v>
      </c>
      <c r="E5" s="70">
        <v>0.1</v>
      </c>
      <c r="F5" s="70">
        <v>0.4</v>
      </c>
      <c r="G5" s="70">
        <v>1.6</v>
      </c>
      <c r="H5" s="70">
        <v>6.4</v>
      </c>
      <c r="I5" s="72">
        <v>0</v>
      </c>
      <c r="J5" s="72">
        <v>0.5</v>
      </c>
      <c r="K5" s="72">
        <v>2</v>
      </c>
      <c r="L5" s="72">
        <v>8</v>
      </c>
      <c r="M5" s="72">
        <v>32</v>
      </c>
      <c r="O5" s="12" t="s">
        <v>109</v>
      </c>
      <c r="P5" s="70">
        <v>0</v>
      </c>
      <c r="Q5" s="70">
        <v>0.1</v>
      </c>
      <c r="R5" s="70">
        <v>0.4</v>
      </c>
      <c r="S5" s="70">
        <v>1.6</v>
      </c>
      <c r="T5" s="70">
        <v>6.4</v>
      </c>
      <c r="U5" s="72">
        <v>0</v>
      </c>
      <c r="V5" s="72">
        <v>0.5</v>
      </c>
      <c r="W5" s="72">
        <v>2</v>
      </c>
      <c r="X5" s="72">
        <v>8</v>
      </c>
      <c r="Y5" s="72">
        <v>32</v>
      </c>
    </row>
    <row r="6" spans="3:25">
      <c r="C6" s="12" t="s">
        <v>109</v>
      </c>
      <c r="D6" s="70">
        <v>0</v>
      </c>
      <c r="E6" s="70">
        <v>0.1</v>
      </c>
      <c r="F6" s="70">
        <v>0.4</v>
      </c>
      <c r="G6" s="70">
        <v>1.6</v>
      </c>
      <c r="H6" s="70">
        <v>6.4</v>
      </c>
      <c r="I6" s="72">
        <v>0</v>
      </c>
      <c r="J6" s="72">
        <v>0.5</v>
      </c>
      <c r="K6" s="72">
        <v>2</v>
      </c>
      <c r="L6" s="72">
        <v>8</v>
      </c>
      <c r="M6" s="72">
        <v>32</v>
      </c>
      <c r="O6" s="12" t="s">
        <v>109</v>
      </c>
      <c r="P6" s="70">
        <v>0</v>
      </c>
      <c r="Q6" s="70">
        <v>0.1</v>
      </c>
      <c r="R6" s="70">
        <v>0.4</v>
      </c>
      <c r="S6" s="70">
        <v>1.6</v>
      </c>
      <c r="T6" s="70">
        <v>6.4</v>
      </c>
      <c r="U6" s="72">
        <v>0</v>
      </c>
      <c r="V6" s="72">
        <v>0.5</v>
      </c>
      <c r="W6" s="72">
        <v>2</v>
      </c>
      <c r="X6" s="72">
        <v>8</v>
      </c>
      <c r="Y6" s="72">
        <v>32</v>
      </c>
    </row>
    <row r="7" spans="3:25">
      <c r="C7" s="12" t="s">
        <v>109</v>
      </c>
      <c r="D7" s="70">
        <v>0</v>
      </c>
      <c r="E7" s="70">
        <v>0.1</v>
      </c>
      <c r="F7" s="70">
        <v>0.4</v>
      </c>
      <c r="G7" s="70">
        <v>1.6</v>
      </c>
      <c r="H7" s="70">
        <v>6.4</v>
      </c>
      <c r="I7" s="72">
        <v>0</v>
      </c>
      <c r="J7" s="72">
        <v>0.5</v>
      </c>
      <c r="K7" s="72">
        <v>2</v>
      </c>
      <c r="L7" s="72">
        <v>8</v>
      </c>
      <c r="M7" s="72">
        <v>32</v>
      </c>
      <c r="O7" s="12" t="s">
        <v>109</v>
      </c>
      <c r="P7" s="70">
        <v>0</v>
      </c>
      <c r="Q7" s="70">
        <v>0.1</v>
      </c>
      <c r="R7" s="70">
        <v>0.4</v>
      </c>
      <c r="S7" s="70">
        <v>1.6</v>
      </c>
      <c r="T7" s="70">
        <v>6.4</v>
      </c>
      <c r="U7" s="72">
        <v>0</v>
      </c>
      <c r="V7" s="72">
        <v>0.5</v>
      </c>
      <c r="W7" s="72">
        <v>2</v>
      </c>
      <c r="X7" s="72">
        <v>8</v>
      </c>
      <c r="Y7" s="72">
        <v>32</v>
      </c>
    </row>
    <row r="8" spans="3:25">
      <c r="C8" s="12" t="s">
        <v>109</v>
      </c>
      <c r="D8" s="70">
        <v>0</v>
      </c>
      <c r="E8" s="70">
        <v>0.1</v>
      </c>
      <c r="F8" s="70">
        <v>0.4</v>
      </c>
      <c r="G8" s="70">
        <v>1.6</v>
      </c>
      <c r="H8" s="70">
        <v>6.4</v>
      </c>
      <c r="I8" s="72">
        <v>0</v>
      </c>
      <c r="J8" s="72">
        <v>0.5</v>
      </c>
      <c r="K8" s="72">
        <v>2</v>
      </c>
      <c r="L8" s="72">
        <v>8</v>
      </c>
      <c r="M8" s="72">
        <v>32</v>
      </c>
      <c r="O8" s="12" t="s">
        <v>109</v>
      </c>
      <c r="P8" s="70">
        <v>0</v>
      </c>
      <c r="Q8" s="70">
        <v>0.1</v>
      </c>
      <c r="R8" s="70">
        <v>0.4</v>
      </c>
      <c r="S8" s="70">
        <v>1.6</v>
      </c>
      <c r="T8" s="70">
        <v>6.4</v>
      </c>
      <c r="U8" s="72">
        <v>0</v>
      </c>
      <c r="V8" s="72">
        <v>0.5</v>
      </c>
      <c r="W8" s="72">
        <v>2</v>
      </c>
      <c r="X8" s="72">
        <v>8</v>
      </c>
      <c r="Y8" s="72">
        <v>32</v>
      </c>
    </row>
    <row r="12" spans="3:25">
      <c r="C12">
        <v>7842</v>
      </c>
      <c r="D12">
        <v>189402</v>
      </c>
      <c r="E12">
        <v>198839</v>
      </c>
      <c r="F12">
        <v>117373</v>
      </c>
      <c r="G12">
        <v>88508</v>
      </c>
      <c r="H12">
        <v>72702</v>
      </c>
      <c r="I12">
        <v>246576</v>
      </c>
      <c r="J12">
        <v>191586</v>
      </c>
      <c r="K12">
        <v>246967</v>
      </c>
      <c r="L12">
        <v>294271</v>
      </c>
      <c r="M12">
        <v>219600</v>
      </c>
      <c r="O12">
        <v>4010</v>
      </c>
      <c r="P12">
        <v>71228</v>
      </c>
      <c r="Q12">
        <v>76653</v>
      </c>
      <c r="R12">
        <v>56136</v>
      </c>
      <c r="S12">
        <v>38552</v>
      </c>
      <c r="T12">
        <v>34881</v>
      </c>
      <c r="U12">
        <v>138225</v>
      </c>
      <c r="V12">
        <v>128988</v>
      </c>
      <c r="W12">
        <v>128277</v>
      </c>
      <c r="X12">
        <v>110186</v>
      </c>
      <c r="Y12">
        <v>111413</v>
      </c>
    </row>
    <row r="13" spans="3:25">
      <c r="C13">
        <v>10969</v>
      </c>
      <c r="D13">
        <v>282923</v>
      </c>
      <c r="E13">
        <v>285660</v>
      </c>
      <c r="F13">
        <v>227309</v>
      </c>
      <c r="G13">
        <v>128268</v>
      </c>
      <c r="H13">
        <v>109574</v>
      </c>
      <c r="I13">
        <v>319248</v>
      </c>
      <c r="J13">
        <v>309705</v>
      </c>
      <c r="K13">
        <v>223362</v>
      </c>
      <c r="L13">
        <v>311701</v>
      </c>
      <c r="M13">
        <v>290930</v>
      </c>
      <c r="O13">
        <v>6000</v>
      </c>
      <c r="P13">
        <v>123998</v>
      </c>
      <c r="Q13">
        <v>118333</v>
      </c>
      <c r="R13">
        <v>113874</v>
      </c>
      <c r="S13">
        <v>78842</v>
      </c>
      <c r="T13">
        <v>40545</v>
      </c>
      <c r="U13">
        <v>178834</v>
      </c>
      <c r="V13">
        <v>208516</v>
      </c>
      <c r="W13">
        <v>211923</v>
      </c>
      <c r="X13">
        <v>220226</v>
      </c>
      <c r="Y13">
        <v>215432</v>
      </c>
    </row>
    <row r="14" spans="3:25">
      <c r="C14">
        <v>12812</v>
      </c>
      <c r="D14">
        <v>327951</v>
      </c>
      <c r="E14">
        <v>275945</v>
      </c>
      <c r="F14">
        <v>262545</v>
      </c>
      <c r="G14">
        <v>179177</v>
      </c>
      <c r="H14">
        <v>149658</v>
      </c>
      <c r="I14">
        <v>381811</v>
      </c>
      <c r="J14">
        <v>308217</v>
      </c>
      <c r="K14">
        <v>358129</v>
      </c>
      <c r="L14">
        <v>330976</v>
      </c>
      <c r="M14">
        <v>345225</v>
      </c>
      <c r="O14">
        <v>7639</v>
      </c>
      <c r="P14">
        <v>228050</v>
      </c>
      <c r="Q14">
        <v>209383</v>
      </c>
      <c r="R14">
        <v>234686</v>
      </c>
      <c r="S14">
        <v>151423</v>
      </c>
      <c r="T14">
        <v>101891</v>
      </c>
      <c r="U14">
        <v>275592</v>
      </c>
      <c r="V14">
        <v>262820</v>
      </c>
      <c r="W14">
        <v>258341</v>
      </c>
      <c r="X14">
        <v>253593</v>
      </c>
      <c r="Y14">
        <v>266414</v>
      </c>
    </row>
    <row r="15" spans="3:25">
      <c r="C15">
        <v>12126</v>
      </c>
      <c r="D15">
        <v>259813</v>
      </c>
      <c r="E15">
        <v>245476</v>
      </c>
      <c r="F15">
        <v>156359</v>
      </c>
      <c r="G15">
        <v>118897</v>
      </c>
      <c r="H15">
        <v>85867</v>
      </c>
      <c r="I15">
        <v>269176</v>
      </c>
      <c r="J15">
        <v>257170</v>
      </c>
      <c r="K15">
        <v>271756</v>
      </c>
      <c r="L15">
        <v>323882</v>
      </c>
      <c r="M15">
        <v>256201</v>
      </c>
      <c r="O15">
        <v>3663</v>
      </c>
      <c r="P15">
        <v>40560</v>
      </c>
      <c r="Q15">
        <v>57439</v>
      </c>
      <c r="R15">
        <v>58800</v>
      </c>
      <c r="S15">
        <v>39086</v>
      </c>
      <c r="T15">
        <v>22999</v>
      </c>
      <c r="U15">
        <v>104509</v>
      </c>
      <c r="V15">
        <v>103244</v>
      </c>
      <c r="W15">
        <v>94749</v>
      </c>
      <c r="X15" s="6">
        <v>88204</v>
      </c>
      <c r="Y15">
        <v>177827</v>
      </c>
    </row>
    <row r="16" spans="3:25">
      <c r="C16">
        <v>11382</v>
      </c>
      <c r="D16">
        <v>264688</v>
      </c>
      <c r="E16">
        <v>330050</v>
      </c>
      <c r="F16">
        <v>220808</v>
      </c>
      <c r="G16">
        <v>144266</v>
      </c>
      <c r="H16">
        <v>135038</v>
      </c>
      <c r="I16">
        <v>327632</v>
      </c>
      <c r="J16">
        <v>319580</v>
      </c>
      <c r="K16">
        <v>300904</v>
      </c>
      <c r="L16">
        <v>323623</v>
      </c>
      <c r="M16">
        <v>303914</v>
      </c>
      <c r="O16">
        <v>4581</v>
      </c>
      <c r="P16">
        <v>188374</v>
      </c>
      <c r="Q16">
        <v>183092</v>
      </c>
      <c r="R16">
        <v>144960</v>
      </c>
      <c r="S16">
        <v>101044</v>
      </c>
      <c r="T16">
        <v>57850</v>
      </c>
      <c r="U16">
        <v>197872</v>
      </c>
      <c r="V16">
        <v>191758</v>
      </c>
      <c r="W16">
        <v>214098</v>
      </c>
      <c r="X16">
        <v>225554</v>
      </c>
      <c r="Y16">
        <v>254157</v>
      </c>
    </row>
    <row r="17" spans="2:25">
      <c r="C17">
        <v>9535</v>
      </c>
      <c r="D17">
        <v>260244</v>
      </c>
      <c r="E17">
        <v>283883</v>
      </c>
      <c r="F17">
        <v>271957</v>
      </c>
      <c r="G17">
        <v>223926</v>
      </c>
      <c r="H17">
        <v>165153</v>
      </c>
      <c r="I17">
        <v>324750</v>
      </c>
      <c r="J17">
        <v>295358</v>
      </c>
      <c r="K17">
        <v>316376</v>
      </c>
      <c r="L17">
        <v>309842</v>
      </c>
      <c r="M17">
        <v>287948</v>
      </c>
      <c r="O17">
        <v>4376</v>
      </c>
      <c r="P17">
        <v>183768</v>
      </c>
      <c r="Q17">
        <v>216308</v>
      </c>
      <c r="R17">
        <v>156831</v>
      </c>
      <c r="S17">
        <v>165571</v>
      </c>
      <c r="T17">
        <v>83406</v>
      </c>
      <c r="U17">
        <v>235379</v>
      </c>
      <c r="V17">
        <v>251156</v>
      </c>
      <c r="W17">
        <v>252816</v>
      </c>
      <c r="X17">
        <v>250542</v>
      </c>
      <c r="Y17">
        <v>267936</v>
      </c>
    </row>
    <row r="19" spans="2:25">
      <c r="B19" t="s">
        <v>149</v>
      </c>
      <c r="C19">
        <f>AVERAGE(C12:C17)</f>
        <v>10777.666666666666</v>
      </c>
      <c r="H19" t="s">
        <v>150</v>
      </c>
      <c r="I19" t="s">
        <v>199</v>
      </c>
      <c r="J19">
        <f>1-(((3*D71)+(3*C20))/(D70-C19))</f>
        <v>0.43498922806843066</v>
      </c>
      <c r="O19">
        <f>AVERAGE(O12:O17)</f>
        <v>5044.833333333333</v>
      </c>
      <c r="T19" t="s">
        <v>150</v>
      </c>
      <c r="U19" t="s">
        <v>199</v>
      </c>
      <c r="V19">
        <f>1-(((3*P71)+(3*O20))/(P70-O19))</f>
        <v>0.31435754863534138</v>
      </c>
    </row>
    <row r="20" spans="2:25">
      <c r="B20" t="s">
        <v>41</v>
      </c>
      <c r="C20" s="63">
        <f>_xlfn.STDEV.P(C12:C17)</f>
        <v>1659.3523502325304</v>
      </c>
      <c r="D20" s="63"/>
      <c r="E20" s="63"/>
      <c r="F20" s="63"/>
      <c r="G20" s="63"/>
      <c r="H20" s="63" t="s">
        <v>58</v>
      </c>
      <c r="I20" t="s">
        <v>199</v>
      </c>
      <c r="J20">
        <f>1-(((3*I71)+(3*C20))/(I70-C19))</f>
        <v>0.4349892280684291</v>
      </c>
      <c r="K20" s="63"/>
      <c r="L20" s="63"/>
      <c r="M20" s="63"/>
      <c r="O20" s="63">
        <f>_xlfn.STDEV.P(O12:O17)</f>
        <v>1371.4266800995556</v>
      </c>
      <c r="T20" s="63" t="s">
        <v>58</v>
      </c>
      <c r="U20" t="s">
        <v>199</v>
      </c>
      <c r="V20">
        <f>1-(((3*U71)+(3*O20))/(U70-O19))</f>
        <v>0.31435754863534138</v>
      </c>
    </row>
    <row r="24" spans="2:25"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P24" t="s">
        <v>151</v>
      </c>
      <c r="Q24" t="s">
        <v>152</v>
      </c>
      <c r="R24" t="s">
        <v>153</v>
      </c>
      <c r="S24" t="s">
        <v>154</v>
      </c>
      <c r="T24" t="s">
        <v>155</v>
      </c>
      <c r="U24" t="s">
        <v>156</v>
      </c>
      <c r="V24" t="s">
        <v>157</v>
      </c>
      <c r="W24" t="s">
        <v>158</v>
      </c>
      <c r="X24" t="s">
        <v>159</v>
      </c>
      <c r="Y24" t="s">
        <v>160</v>
      </c>
    </row>
    <row r="25" spans="2:25">
      <c r="D25" s="135">
        <f t="shared" ref="D25:G25" si="0">D12-$C$19</f>
        <v>178624.33333333334</v>
      </c>
      <c r="E25" s="21">
        <f t="shared" si="0"/>
        <v>188061.33333333334</v>
      </c>
      <c r="F25">
        <f t="shared" si="0"/>
        <v>106595.33333333333</v>
      </c>
      <c r="G25">
        <f t="shared" si="0"/>
        <v>77730.333333333328</v>
      </c>
      <c r="H25">
        <f t="shared" ref="H25:M25" si="1">H12-$C$19</f>
        <v>61924.333333333336</v>
      </c>
      <c r="I25">
        <f t="shared" si="1"/>
        <v>235798.33333333334</v>
      </c>
      <c r="J25" s="21">
        <f t="shared" si="1"/>
        <v>180808.33333333334</v>
      </c>
      <c r="K25">
        <f t="shared" si="1"/>
        <v>236189.33333333334</v>
      </c>
      <c r="L25">
        <f t="shared" si="1"/>
        <v>283493.33333333331</v>
      </c>
      <c r="M25">
        <f t="shared" si="1"/>
        <v>208822.33333333334</v>
      </c>
      <c r="P25">
        <f t="shared" ref="P25:Y26" si="2">P12-$O$19</f>
        <v>66183.166666666672</v>
      </c>
      <c r="Q25">
        <f t="shared" ref="Q25:Y25" si="3">Q12-$O$19</f>
        <v>71608.166666666672</v>
      </c>
      <c r="R25">
        <f t="shared" si="3"/>
        <v>51091.166666666664</v>
      </c>
      <c r="S25">
        <f t="shared" si="3"/>
        <v>33507.166666666664</v>
      </c>
      <c r="T25">
        <f t="shared" si="3"/>
        <v>29836.166666666668</v>
      </c>
      <c r="U25">
        <f t="shared" si="3"/>
        <v>133180.16666666666</v>
      </c>
      <c r="V25">
        <f t="shared" si="3"/>
        <v>123943.16666666667</v>
      </c>
      <c r="W25">
        <f t="shared" si="3"/>
        <v>123232.16666666667</v>
      </c>
      <c r="X25">
        <f t="shared" si="3"/>
        <v>105141.16666666667</v>
      </c>
      <c r="Y25">
        <f t="shared" si="3"/>
        <v>106368.16666666667</v>
      </c>
    </row>
    <row r="26" spans="2:25">
      <c r="D26" s="135">
        <f t="shared" ref="D26:G26" si="4">D13-$C$19</f>
        <v>272145.33333333331</v>
      </c>
      <c r="E26">
        <f t="shared" si="4"/>
        <v>274882.33333333331</v>
      </c>
      <c r="F26">
        <f t="shared" si="4"/>
        <v>216531.33333333334</v>
      </c>
      <c r="G26">
        <f t="shared" si="4"/>
        <v>117490.33333333333</v>
      </c>
      <c r="H26">
        <f t="shared" ref="H26:M26" si="5">H13-$C$19</f>
        <v>98796.333333333328</v>
      </c>
      <c r="I26">
        <f t="shared" si="5"/>
        <v>308470.33333333331</v>
      </c>
      <c r="J26">
        <f t="shared" si="5"/>
        <v>298927.33333333331</v>
      </c>
      <c r="K26">
        <f t="shared" si="5"/>
        <v>212584.33333333334</v>
      </c>
      <c r="L26">
        <f t="shared" si="5"/>
        <v>300923.33333333331</v>
      </c>
      <c r="M26">
        <f t="shared" si="5"/>
        <v>280152.33333333331</v>
      </c>
      <c r="P26">
        <f t="shared" si="2"/>
        <v>118953.16666666667</v>
      </c>
      <c r="Q26">
        <f t="shared" si="2"/>
        <v>113288.16666666667</v>
      </c>
      <c r="R26">
        <f t="shared" si="2"/>
        <v>108829.16666666667</v>
      </c>
      <c r="S26">
        <f t="shared" si="2"/>
        <v>73797.166666666672</v>
      </c>
      <c r="T26">
        <f t="shared" si="2"/>
        <v>35500.166666666664</v>
      </c>
      <c r="U26">
        <f t="shared" si="2"/>
        <v>173789.16666666666</v>
      </c>
      <c r="V26">
        <f t="shared" si="2"/>
        <v>203471.16666666666</v>
      </c>
      <c r="W26">
        <f t="shared" si="2"/>
        <v>206878.16666666666</v>
      </c>
      <c r="X26">
        <f t="shared" si="2"/>
        <v>215181.16666666666</v>
      </c>
      <c r="Y26">
        <f t="shared" si="2"/>
        <v>210387.16666666666</v>
      </c>
    </row>
    <row r="27" spans="2:25">
      <c r="D27" s="135">
        <f t="shared" ref="D27:G27" si="6">D14-$C$19</f>
        <v>317173.33333333331</v>
      </c>
      <c r="E27">
        <f t="shared" si="6"/>
        <v>265167.33333333331</v>
      </c>
      <c r="F27">
        <f t="shared" si="6"/>
        <v>251767.33333333334</v>
      </c>
      <c r="G27">
        <f t="shared" si="6"/>
        <v>168399.33333333334</v>
      </c>
      <c r="H27">
        <f t="shared" ref="H27:M27" si="7">H14-$C$19</f>
        <v>138880.33333333334</v>
      </c>
      <c r="I27">
        <f t="shared" si="7"/>
        <v>371033.33333333331</v>
      </c>
      <c r="J27">
        <f t="shared" si="7"/>
        <v>297439.33333333331</v>
      </c>
      <c r="K27">
        <f t="shared" si="7"/>
        <v>347351.33333333331</v>
      </c>
      <c r="L27">
        <f t="shared" si="7"/>
        <v>320198.33333333331</v>
      </c>
      <c r="M27">
        <f t="shared" si="7"/>
        <v>334447.33333333331</v>
      </c>
      <c r="P27">
        <f t="shared" ref="P27:T27" si="8">P14-$O$19</f>
        <v>223005.16666666666</v>
      </c>
      <c r="Q27">
        <f t="shared" si="8"/>
        <v>204338.16666666666</v>
      </c>
      <c r="R27">
        <f t="shared" si="8"/>
        <v>229641.16666666666</v>
      </c>
      <c r="S27">
        <f t="shared" si="8"/>
        <v>146378.16666666666</v>
      </c>
      <c r="T27">
        <f t="shared" si="8"/>
        <v>96846.166666666672</v>
      </c>
      <c r="U27">
        <f>U14-$O$19</f>
        <v>270547.16666666669</v>
      </c>
      <c r="V27">
        <f t="shared" ref="P27:Y28" si="9">V14-$O$19</f>
        <v>257775.16666666666</v>
      </c>
      <c r="W27">
        <f t="shared" si="9"/>
        <v>253296.16666666666</v>
      </c>
      <c r="X27">
        <f t="shared" si="9"/>
        <v>248548.16666666666</v>
      </c>
      <c r="Y27">
        <f t="shared" si="9"/>
        <v>261369.16666666666</v>
      </c>
    </row>
    <row r="28" spans="2:25">
      <c r="D28" s="135">
        <f t="shared" ref="D28:G28" si="10">D15-$C$19</f>
        <v>249035.33333333334</v>
      </c>
      <c r="E28">
        <f t="shared" si="10"/>
        <v>234698.33333333334</v>
      </c>
      <c r="F28">
        <f t="shared" si="10"/>
        <v>145581.33333333334</v>
      </c>
      <c r="G28">
        <f t="shared" si="10"/>
        <v>108119.33333333333</v>
      </c>
      <c r="H28">
        <f t="shared" ref="H28:M28" si="11">H15-$C$19</f>
        <v>75089.333333333328</v>
      </c>
      <c r="I28">
        <f t="shared" si="11"/>
        <v>258398.33333333334</v>
      </c>
      <c r="J28">
        <f t="shared" si="11"/>
        <v>246392.33333333334</v>
      </c>
      <c r="K28">
        <f t="shared" si="11"/>
        <v>260978.33333333334</v>
      </c>
      <c r="L28">
        <f t="shared" si="11"/>
        <v>313104.33333333331</v>
      </c>
      <c r="M28">
        <f t="shared" si="11"/>
        <v>245423.33333333334</v>
      </c>
      <c r="P28">
        <f t="shared" si="9"/>
        <v>35515.166666666664</v>
      </c>
      <c r="Q28">
        <f t="shared" si="9"/>
        <v>52394.166666666664</v>
      </c>
      <c r="R28">
        <f t="shared" si="9"/>
        <v>53755.166666666664</v>
      </c>
      <c r="S28">
        <f t="shared" si="9"/>
        <v>34041.166666666664</v>
      </c>
      <c r="T28">
        <f t="shared" si="9"/>
        <v>17954.166666666668</v>
      </c>
      <c r="U28">
        <f t="shared" si="9"/>
        <v>99464.166666666672</v>
      </c>
      <c r="V28">
        <f t="shared" si="9"/>
        <v>98199.166666666672</v>
      </c>
      <c r="W28">
        <f t="shared" si="9"/>
        <v>89704.166666666672</v>
      </c>
      <c r="X28">
        <f t="shared" si="9"/>
        <v>83159.166666666672</v>
      </c>
      <c r="Y28">
        <f t="shared" si="9"/>
        <v>172782.16666666666</v>
      </c>
    </row>
    <row r="29" spans="2:25">
      <c r="D29" s="135">
        <f t="shared" ref="D29:G29" si="12">D16-$C$19</f>
        <v>253910.33333333334</v>
      </c>
      <c r="E29">
        <f t="shared" si="12"/>
        <v>319272.33333333331</v>
      </c>
      <c r="F29">
        <f t="shared" si="12"/>
        <v>210030.33333333334</v>
      </c>
      <c r="G29">
        <f t="shared" si="12"/>
        <v>133488.33333333334</v>
      </c>
      <c r="H29">
        <f t="shared" ref="H29:M29" si="13">H16-$C$19</f>
        <v>124260.33333333333</v>
      </c>
      <c r="I29">
        <f t="shared" si="13"/>
        <v>316854.33333333331</v>
      </c>
      <c r="J29">
        <f t="shared" si="13"/>
        <v>308802.33333333331</v>
      </c>
      <c r="K29">
        <f t="shared" si="13"/>
        <v>290126.33333333331</v>
      </c>
      <c r="L29">
        <f t="shared" si="13"/>
        <v>312845.33333333331</v>
      </c>
      <c r="M29">
        <f t="shared" si="13"/>
        <v>293136.33333333331</v>
      </c>
      <c r="P29">
        <f t="shared" ref="P29:Y29" si="14">P16-$O$19</f>
        <v>183329.16666666666</v>
      </c>
      <c r="Q29">
        <f t="shared" si="14"/>
        <v>178047.16666666666</v>
      </c>
      <c r="R29">
        <f t="shared" si="14"/>
        <v>139915.16666666666</v>
      </c>
      <c r="S29">
        <f t="shared" si="14"/>
        <v>95999.166666666672</v>
      </c>
      <c r="T29">
        <f t="shared" si="14"/>
        <v>52805.166666666664</v>
      </c>
      <c r="U29">
        <f t="shared" si="14"/>
        <v>192827.16666666666</v>
      </c>
      <c r="V29">
        <f t="shared" si="14"/>
        <v>186713.16666666666</v>
      </c>
      <c r="W29">
        <f t="shared" si="14"/>
        <v>209053.16666666666</v>
      </c>
      <c r="X29">
        <f t="shared" si="14"/>
        <v>220509.16666666666</v>
      </c>
      <c r="Y29">
        <f t="shared" si="14"/>
        <v>249112.16666666666</v>
      </c>
    </row>
    <row r="30" spans="2:25">
      <c r="D30" s="135">
        <f t="shared" ref="D30:M30" si="15">D17-$C$19</f>
        <v>249466.33333333334</v>
      </c>
      <c r="E30">
        <f t="shared" si="15"/>
        <v>273105.33333333331</v>
      </c>
      <c r="F30">
        <f t="shared" si="15"/>
        <v>261179.33333333334</v>
      </c>
      <c r="G30">
        <f t="shared" si="15"/>
        <v>213148.33333333334</v>
      </c>
      <c r="H30">
        <f t="shared" si="15"/>
        <v>154375.33333333334</v>
      </c>
      <c r="I30">
        <f>I17-$C$19</f>
        <v>313972.33333333331</v>
      </c>
      <c r="J30">
        <f>J17-$C$19</f>
        <v>284580.33333333331</v>
      </c>
      <c r="K30">
        <f t="shared" si="15"/>
        <v>305598.33333333331</v>
      </c>
      <c r="L30">
        <f t="shared" si="15"/>
        <v>299064.33333333331</v>
      </c>
      <c r="M30">
        <f t="shared" si="15"/>
        <v>277170.33333333331</v>
      </c>
      <c r="P30">
        <f t="shared" ref="P30:U30" si="16">P17-$O$19</f>
        <v>178723.16666666666</v>
      </c>
      <c r="Q30">
        <f t="shared" si="16"/>
        <v>211263.16666666666</v>
      </c>
      <c r="R30">
        <f t="shared" si="16"/>
        <v>151786.16666666666</v>
      </c>
      <c r="S30">
        <f t="shared" si="16"/>
        <v>160526.16666666666</v>
      </c>
      <c r="T30">
        <f t="shared" si="16"/>
        <v>78361.166666666672</v>
      </c>
      <c r="U30">
        <f t="shared" si="16"/>
        <v>230334.16666666666</v>
      </c>
      <c r="V30">
        <f t="shared" ref="V30:Y30" si="17">V17-$O$19</f>
        <v>246111.16666666666</v>
      </c>
      <c r="W30">
        <f t="shared" si="17"/>
        <v>247771.16666666666</v>
      </c>
      <c r="X30">
        <f t="shared" si="17"/>
        <v>245497.16666666666</v>
      </c>
      <c r="Y30">
        <f t="shared" si="17"/>
        <v>262891.16666666669</v>
      </c>
    </row>
    <row r="31" spans="2:25">
      <c r="D31" s="135">
        <v>235798.33333333334</v>
      </c>
      <c r="P31">
        <v>133180.16666666666</v>
      </c>
    </row>
    <row r="32" spans="2:25">
      <c r="D32" s="135">
        <v>308470.33333333331</v>
      </c>
      <c r="P32">
        <v>173789.16666666666</v>
      </c>
    </row>
    <row r="33" spans="1:25">
      <c r="D33" s="135">
        <v>371033.33333333331</v>
      </c>
      <c r="P33">
        <v>270547.16666666669</v>
      </c>
    </row>
    <row r="34" spans="1:25">
      <c r="D34" s="135">
        <v>258398.33333333334</v>
      </c>
      <c r="P34">
        <v>99464.166666666672</v>
      </c>
    </row>
    <row r="35" spans="1:25">
      <c r="D35" s="135">
        <v>316854.33333333331</v>
      </c>
      <c r="P35">
        <v>192827.16666666666</v>
      </c>
    </row>
    <row r="36" spans="1:25">
      <c r="D36" s="135">
        <v>313972.33333333331</v>
      </c>
      <c r="P36">
        <v>230334.16666666666</v>
      </c>
    </row>
    <row r="38" spans="1:25">
      <c r="B38" t="s">
        <v>149</v>
      </c>
      <c r="D38">
        <f>AVERAGE(D25:D37)</f>
        <v>277073.50000000006</v>
      </c>
      <c r="E38">
        <f>AVERAGE(E25:E37)</f>
        <v>259197.83333333334</v>
      </c>
      <c r="F38">
        <f>AVERAGE(F25:F37)</f>
        <v>198614.16666666666</v>
      </c>
      <c r="G38">
        <f>AVERAGE(G25:G37)</f>
        <v>136396</v>
      </c>
      <c r="H38">
        <f t="shared" ref="H38:M38" si="18">AVERAGE(H25:H37)</f>
        <v>108887.66666666667</v>
      </c>
      <c r="I38">
        <f t="shared" si="18"/>
        <v>300754.49999999994</v>
      </c>
      <c r="J38">
        <f t="shared" si="18"/>
        <v>269491.66666666669</v>
      </c>
      <c r="K38">
        <f t="shared" si="18"/>
        <v>275471.33333333331</v>
      </c>
      <c r="L38">
        <f t="shared" si="18"/>
        <v>304938.16666666663</v>
      </c>
      <c r="M38">
        <f t="shared" si="18"/>
        <v>273191.99999999994</v>
      </c>
      <c r="P38">
        <f>AVERAGE(P25:P37)</f>
        <v>158820.91666666669</v>
      </c>
      <c r="Q38">
        <f t="shared" ref="Q38" si="19">AVERAGE(Q25:Q37)</f>
        <v>138489.83333333334</v>
      </c>
      <c r="R38">
        <f>AVERAGE(R25:R37)</f>
        <v>122503</v>
      </c>
      <c r="S38">
        <f>AVERAGE(S25:S37)</f>
        <v>90708.166666666672</v>
      </c>
      <c r="T38">
        <f t="shared" ref="T38:Y38" si="20">AVERAGE(T25:T37)</f>
        <v>51883.833333333336</v>
      </c>
      <c r="U38">
        <f t="shared" si="20"/>
        <v>183357</v>
      </c>
      <c r="V38">
        <f t="shared" si="20"/>
        <v>186035.5</v>
      </c>
      <c r="W38">
        <f t="shared" si="20"/>
        <v>188322.5</v>
      </c>
      <c r="X38">
        <f t="shared" si="20"/>
        <v>186339.33333333334</v>
      </c>
      <c r="Y38">
        <f t="shared" si="20"/>
        <v>210485</v>
      </c>
    </row>
    <row r="39" spans="1:25">
      <c r="B39" t="s">
        <v>41</v>
      </c>
      <c r="D39" s="63">
        <f>_xlfn.STDEV.P(D25:D36)</f>
        <v>48493.985767709877</v>
      </c>
      <c r="E39" s="63">
        <f t="shared" ref="E39:M39" si="21">_xlfn.STDEV.P(E25:E30)</f>
        <v>40300.18550308836</v>
      </c>
      <c r="F39" s="63">
        <f>_xlfn.STDEV.P(F25:F30)</f>
        <v>55484.171960469008</v>
      </c>
      <c r="G39" s="63">
        <f t="shared" si="21"/>
        <v>43822.07034766335</v>
      </c>
      <c r="H39" s="63">
        <f t="shared" si="21"/>
        <v>33303.462721198011</v>
      </c>
      <c r="I39" s="63">
        <f t="shared" si="21"/>
        <v>43676.677019574599</v>
      </c>
      <c r="J39" s="63">
        <f t="shared" si="21"/>
        <v>44382.503555893229</v>
      </c>
      <c r="K39" s="63">
        <f t="shared" si="21"/>
        <v>44715.837790802492</v>
      </c>
      <c r="L39" s="63">
        <f t="shared" si="21"/>
        <v>12059.463302273816</v>
      </c>
      <c r="M39" s="63">
        <f t="shared" si="21"/>
        <v>39006.021982367063</v>
      </c>
      <c r="P39" s="63">
        <f>_xlfn.STDEV.P(P25:P36)</f>
        <v>66864.23761514193</v>
      </c>
      <c r="Q39" s="63">
        <f t="shared" ref="Q39" si="22">_xlfn.STDEV.P(Q25:Q30)</f>
        <v>62872.210110844855</v>
      </c>
      <c r="R39" s="63">
        <f>_xlfn.STDEV.P(R25:R30)</f>
        <v>61443.961461960484</v>
      </c>
      <c r="S39" s="63">
        <f t="shared" ref="S39:Y39" si="23">_xlfn.STDEV.P(S25:S30)</f>
        <v>49616.499130833487</v>
      </c>
      <c r="T39" s="63">
        <f t="shared" si="23"/>
        <v>27776.656486257587</v>
      </c>
      <c r="U39" s="63">
        <f t="shared" si="23"/>
        <v>57075.868997375372</v>
      </c>
      <c r="V39" s="63">
        <f t="shared" si="23"/>
        <v>58638.449438534401</v>
      </c>
      <c r="W39" s="63">
        <f t="shared" si="23"/>
        <v>61226.521755054993</v>
      </c>
      <c r="X39" s="63">
        <f t="shared" si="23"/>
        <v>66593.67601711303</v>
      </c>
      <c r="Y39" s="63">
        <f t="shared" si="23"/>
        <v>56405.51232346199</v>
      </c>
    </row>
    <row r="40" spans="1:25">
      <c r="B40" t="s">
        <v>187</v>
      </c>
      <c r="D40" s="48">
        <f>D39/D38*100</f>
        <v>17.502209979557723</v>
      </c>
      <c r="E40" s="48">
        <f t="shared" ref="E40:M40" si="24">E39/E38*100</f>
        <v>15.548041040629206</v>
      </c>
      <c r="F40" s="48">
        <f t="shared" si="24"/>
        <v>27.935656802159471</v>
      </c>
      <c r="G40" s="48">
        <f t="shared" si="24"/>
        <v>32.128559743440682</v>
      </c>
      <c r="H40" s="48">
        <f t="shared" si="24"/>
        <v>30.585156005912523</v>
      </c>
      <c r="I40" s="48">
        <f t="shared" si="24"/>
        <v>14.522368582872277</v>
      </c>
      <c r="J40" s="48">
        <f t="shared" si="24"/>
        <v>16.468970675367782</v>
      </c>
      <c r="K40" s="48">
        <f t="shared" si="24"/>
        <v>16.232483158853491</v>
      </c>
      <c r="L40" s="48">
        <f t="shared" si="24"/>
        <v>3.9547241442742167</v>
      </c>
      <c r="M40" s="48">
        <f t="shared" si="24"/>
        <v>14.277878555143294</v>
      </c>
      <c r="P40" s="48">
        <f>P39/P38*100</f>
        <v>42.100397742620125</v>
      </c>
      <c r="Q40" s="48">
        <f t="shared" ref="Q40" si="25">Q39/Q38*100</f>
        <v>45.398430049025151</v>
      </c>
      <c r="R40" s="48">
        <f t="shared" ref="R40" si="26">R39/R38*100</f>
        <v>50.157107549986925</v>
      </c>
      <c r="S40" s="48">
        <f t="shared" ref="S40" si="27">S39/S38*100</f>
        <v>54.699043045554689</v>
      </c>
      <c r="T40" s="48">
        <f t="shared" ref="T40" si="28">T39/T38*100</f>
        <v>53.536245689102103</v>
      </c>
      <c r="U40" s="48">
        <f t="shared" ref="U40" si="29">U39/U38*100</f>
        <v>31.128273803222879</v>
      </c>
      <c r="V40" s="48">
        <f t="shared" ref="V40" si="30">V39/V38*100</f>
        <v>31.520032165116014</v>
      </c>
      <c r="W40" s="48">
        <f t="shared" ref="W40" si="31">W39/W38*100</f>
        <v>32.511527701180157</v>
      </c>
      <c r="X40" s="48">
        <f t="shared" ref="X40" si="32">X39/X38*100</f>
        <v>35.737852457584381</v>
      </c>
      <c r="Y40" s="48">
        <f t="shared" ref="Y40" si="33">Y39/Y38*100</f>
        <v>26.797877437091472</v>
      </c>
    </row>
    <row r="41" spans="1:25">
      <c r="A41" t="s">
        <v>165</v>
      </c>
      <c r="B41" t="s">
        <v>117</v>
      </c>
      <c r="D41" s="48">
        <f>(100*D38)/$D$38</f>
        <v>100</v>
      </c>
      <c r="E41" s="48">
        <f>(100*E38)/$D$38</f>
        <v>93.548402620002747</v>
      </c>
      <c r="F41" s="48">
        <f>(100*F38)/$D$38</f>
        <v>71.682844684412842</v>
      </c>
      <c r="G41" s="48">
        <f>(100*G38)/$D$38</f>
        <v>49.227371076627669</v>
      </c>
      <c r="H41" s="48">
        <f>(100*H38)/$D$38</f>
        <v>39.299199189625369</v>
      </c>
      <c r="I41" s="48">
        <f>(100*I38)/$I$38</f>
        <v>100</v>
      </c>
      <c r="J41" s="48">
        <f>(100*J38)/$I$38</f>
        <v>89.605198481374913</v>
      </c>
      <c r="K41" s="48">
        <f>(100*K38)/$I$38</f>
        <v>91.593420325658755</v>
      </c>
      <c r="L41" s="48">
        <f>(100*L38)/$I$38</f>
        <v>101.39105704708216</v>
      </c>
      <c r="M41" s="48">
        <f>(100*M38)/$I$38</f>
        <v>90.835548595282859</v>
      </c>
      <c r="O41" t="s">
        <v>52</v>
      </c>
      <c r="P41" s="48">
        <f>(100*P38)/$P$38</f>
        <v>100</v>
      </c>
      <c r="Q41" s="48">
        <f>(100*Q38)/$P$38</f>
        <v>87.19873694218488</v>
      </c>
      <c r="R41" s="48">
        <f>(100*R38)/$P$38</f>
        <v>77.132787400484077</v>
      </c>
      <c r="S41" s="48">
        <f>(100*S38)/$P$38</f>
        <v>57.113488934864272</v>
      </c>
      <c r="T41" s="48">
        <f>(100*T38)/$P$38</f>
        <v>32.66813617643772</v>
      </c>
      <c r="U41" s="48">
        <f>(100*U38)/$U$38</f>
        <v>100</v>
      </c>
      <c r="V41" s="48">
        <f t="shared" ref="V41:Y41" si="34">(100*V38)/$U$38</f>
        <v>101.46081142252545</v>
      </c>
      <c r="W41" s="48">
        <f t="shared" si="34"/>
        <v>102.70810495372416</v>
      </c>
      <c r="X41" s="48">
        <f t="shared" si="34"/>
        <v>101.62651730412985</v>
      </c>
      <c r="Y41" s="48">
        <f t="shared" si="34"/>
        <v>114.7951809857273</v>
      </c>
    </row>
    <row r="43" spans="1:25"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1:25">
      <c r="A44" t="s">
        <v>190</v>
      </c>
      <c r="D44" s="48">
        <f>_xlfn.QUARTILE.INC(D25:D36,1)</f>
        <v>249358.58333333334</v>
      </c>
      <c r="E44" s="48">
        <f t="shared" ref="E44:M44" si="35">_xlfn.QUARTILE.INC(E25:E30,1)</f>
        <v>242315.58333333334</v>
      </c>
      <c r="F44" s="48">
        <f>_xlfn.QUARTILE.INC(F25:F30,1)</f>
        <v>161693.58333333334</v>
      </c>
      <c r="G44" s="48">
        <f t="shared" si="35"/>
        <v>110462.08333333333</v>
      </c>
      <c r="H44" s="48">
        <f t="shared" si="35"/>
        <v>81016.083333333328</v>
      </c>
      <c r="I44" s="48">
        <f t="shared" si="35"/>
        <v>270916.33333333331</v>
      </c>
      <c r="J44" s="48">
        <f t="shared" si="35"/>
        <v>255939.33333333334</v>
      </c>
      <c r="K44" s="48">
        <f t="shared" si="35"/>
        <v>242386.58333333334</v>
      </c>
      <c r="L44" s="48">
        <f t="shared" si="35"/>
        <v>299529.08333333331</v>
      </c>
      <c r="M44" s="48">
        <f t="shared" si="35"/>
        <v>253360.08333333334</v>
      </c>
      <c r="P44" s="48">
        <f>_xlfn.QUARTILE.INC(P25:P36,1)</f>
        <v>114080.91666666667</v>
      </c>
      <c r="Q44" s="48">
        <f t="shared" ref="Q44:Y44" si="36">_xlfn.QUARTILE.INC(Q25:Q30,1)</f>
        <v>82028.166666666672</v>
      </c>
      <c r="R44" s="48">
        <f t="shared" si="36"/>
        <v>67523.666666666672</v>
      </c>
      <c r="S44" s="48">
        <f t="shared" si="36"/>
        <v>43980.166666666664</v>
      </c>
      <c r="T44" s="48">
        <f>_xlfn.QUARTILE.INC(T25:T30,1)</f>
        <v>31252.166666666668</v>
      </c>
      <c r="U44" s="48">
        <f t="shared" si="36"/>
        <v>143332.41666666666</v>
      </c>
      <c r="V44" s="48">
        <f t="shared" si="36"/>
        <v>139635.66666666666</v>
      </c>
      <c r="W44" s="48">
        <f t="shared" si="36"/>
        <v>144143.66666666666</v>
      </c>
      <c r="X44" s="48">
        <f t="shared" si="36"/>
        <v>132651.16666666666</v>
      </c>
      <c r="Y44" s="48">
        <f t="shared" si="36"/>
        <v>182183.41666666666</v>
      </c>
    </row>
    <row r="45" spans="1:25">
      <c r="A45" t="s">
        <v>191</v>
      </c>
      <c r="B45" s="134"/>
      <c r="D45" s="48">
        <f>_xlfn.QUARTILE.INC(D25:D36,3)</f>
        <v>314692.83333333331</v>
      </c>
      <c r="E45" s="48">
        <f t="shared" ref="E45:M45" si="37">_xlfn.QUARTILE.INC(E25:E30,3)</f>
        <v>274438.08333333331</v>
      </c>
      <c r="F45" s="48">
        <f t="shared" si="37"/>
        <v>242958.33333333334</v>
      </c>
      <c r="G45" s="48">
        <f t="shared" si="37"/>
        <v>159671.58333333334</v>
      </c>
      <c r="H45" s="48">
        <f t="shared" si="37"/>
        <v>135225.33333333334</v>
      </c>
      <c r="I45" s="48">
        <f t="shared" si="37"/>
        <v>316133.83333333331</v>
      </c>
      <c r="J45" s="48">
        <f t="shared" si="37"/>
        <v>298555.33333333331</v>
      </c>
      <c r="K45" s="48">
        <f t="shared" si="37"/>
        <v>301730.33333333331</v>
      </c>
      <c r="L45" s="48">
        <f t="shared" si="37"/>
        <v>313039.58333333331</v>
      </c>
      <c r="M45" s="48">
        <f t="shared" si="37"/>
        <v>289890.33333333331</v>
      </c>
      <c r="P45" s="48">
        <f>_xlfn.QUARTILE.INC(P25:P36,3)</f>
        <v>200371.66666666666</v>
      </c>
      <c r="Q45" s="48">
        <f t="shared" ref="Q45:Y45" si="38">_xlfn.QUARTILE.INC(Q25:Q30,3)</f>
        <v>197765.41666666666</v>
      </c>
      <c r="R45" s="48">
        <f t="shared" si="38"/>
        <v>148818.41666666666</v>
      </c>
      <c r="S45" s="48">
        <f t="shared" si="38"/>
        <v>133783.41666666666</v>
      </c>
      <c r="T45" s="48">
        <f>_xlfn.QUARTILE.INC(T25:T30,3)</f>
        <v>71972.166666666672</v>
      </c>
      <c r="U45" s="48">
        <f t="shared" si="38"/>
        <v>220957.41666666666</v>
      </c>
      <c r="V45" s="48">
        <f t="shared" si="38"/>
        <v>235451.16666666666</v>
      </c>
      <c r="W45" s="48">
        <f t="shared" si="38"/>
        <v>238091.66666666666</v>
      </c>
      <c r="X45" s="48">
        <f t="shared" si="38"/>
        <v>239250.16666666666</v>
      </c>
      <c r="Y45" s="48">
        <f t="shared" si="38"/>
        <v>258304.91666666666</v>
      </c>
    </row>
    <row r="46" spans="1:25">
      <c r="A46" t="s">
        <v>192</v>
      </c>
      <c r="B46" s="134"/>
      <c r="D46" s="48">
        <f>D45-D44</f>
        <v>65334.249999999971</v>
      </c>
      <c r="E46" s="48">
        <f t="shared" ref="E46:M46" si="39">E45-E44</f>
        <v>32122.499999999971</v>
      </c>
      <c r="F46" s="48">
        <f t="shared" si="39"/>
        <v>81264.75</v>
      </c>
      <c r="G46" s="48">
        <f t="shared" si="39"/>
        <v>49209.500000000015</v>
      </c>
      <c r="H46" s="48">
        <f>H45-H44</f>
        <v>54209.250000000015</v>
      </c>
      <c r="I46" s="48">
        <f t="shared" si="39"/>
        <v>45217.5</v>
      </c>
      <c r="J46" s="48">
        <f t="shared" si="39"/>
        <v>42615.999999999971</v>
      </c>
      <c r="K46" s="48">
        <f t="shared" si="39"/>
        <v>59343.749999999971</v>
      </c>
      <c r="L46" s="48">
        <f t="shared" si="39"/>
        <v>13510.5</v>
      </c>
      <c r="M46" s="48">
        <f t="shared" si="39"/>
        <v>36530.249999999971</v>
      </c>
      <c r="P46" s="48">
        <f>P45-P44</f>
        <v>86290.749999999985</v>
      </c>
      <c r="Q46" s="48">
        <f t="shared" ref="Q46" si="40">Q45-Q44</f>
        <v>115737.24999999999</v>
      </c>
      <c r="R46" s="48">
        <f t="shared" ref="R46" si="41">R45-R44</f>
        <v>81294.749999999985</v>
      </c>
      <c r="S46" s="48">
        <f t="shared" ref="S46" si="42">S45-S44</f>
        <v>89803.25</v>
      </c>
      <c r="T46" s="48">
        <f t="shared" ref="T46" si="43">T45-T44</f>
        <v>40720</v>
      </c>
      <c r="U46" s="48">
        <f t="shared" ref="U46" si="44">U45-U44</f>
        <v>77625</v>
      </c>
      <c r="V46" s="48">
        <f t="shared" ref="V46" si="45">V45-V44</f>
        <v>95815.5</v>
      </c>
      <c r="W46" s="48">
        <f t="shared" ref="W46" si="46">W45-W44</f>
        <v>93948</v>
      </c>
      <c r="X46" s="48">
        <f t="shared" ref="X46" si="47">X45-X44</f>
        <v>106599</v>
      </c>
      <c r="Y46" s="48">
        <f t="shared" ref="Y46" si="48">Y45-Y44</f>
        <v>76121.5</v>
      </c>
    </row>
    <row r="47" spans="1:25">
      <c r="A47" t="s">
        <v>193</v>
      </c>
      <c r="B47" s="134"/>
      <c r="D47" s="48">
        <f>1.5*D46</f>
        <v>98001.374999999956</v>
      </c>
      <c r="E47" s="48">
        <f t="shared" ref="E47:M47" si="49">1.5*E46</f>
        <v>48183.749999999956</v>
      </c>
      <c r="F47" s="48">
        <f t="shared" si="49"/>
        <v>121897.125</v>
      </c>
      <c r="G47" s="48">
        <f t="shared" si="49"/>
        <v>73814.250000000029</v>
      </c>
      <c r="H47" s="48">
        <f>1.5*H46</f>
        <v>81313.875000000029</v>
      </c>
      <c r="I47" s="48">
        <f t="shared" si="49"/>
        <v>67826.25</v>
      </c>
      <c r="J47" s="48">
        <f t="shared" si="49"/>
        <v>63923.999999999956</v>
      </c>
      <c r="K47" s="48">
        <f t="shared" si="49"/>
        <v>89015.624999999956</v>
      </c>
      <c r="L47" s="48">
        <f t="shared" si="49"/>
        <v>20265.75</v>
      </c>
      <c r="M47" s="48">
        <f t="shared" si="49"/>
        <v>54795.374999999956</v>
      </c>
      <c r="P47" s="48">
        <f>1.5*P46</f>
        <v>129436.12499999997</v>
      </c>
      <c r="Q47" s="48">
        <f t="shared" ref="Q47" si="50">1.5*Q46</f>
        <v>173605.87499999997</v>
      </c>
      <c r="R47" s="48">
        <f t="shared" ref="R47" si="51">1.5*R46</f>
        <v>121942.12499999997</v>
      </c>
      <c r="S47" s="48">
        <f t="shared" ref="S47" si="52">1.5*S46</f>
        <v>134704.875</v>
      </c>
      <c r="T47" s="48">
        <f t="shared" ref="T47" si="53">1.5*T46</f>
        <v>61080</v>
      </c>
      <c r="U47" s="48">
        <f t="shared" ref="U47" si="54">1.5*U46</f>
        <v>116437.5</v>
      </c>
      <c r="V47" s="48">
        <f t="shared" ref="V47" si="55">1.5*V46</f>
        <v>143723.25</v>
      </c>
      <c r="W47" s="48">
        <f t="shared" ref="W47" si="56">1.5*W46</f>
        <v>140922</v>
      </c>
      <c r="X47" s="48">
        <f t="shared" ref="X47" si="57">1.5*X46</f>
        <v>159898.5</v>
      </c>
      <c r="Y47" s="48">
        <f t="shared" ref="Y47" si="58">1.5*Y46</f>
        <v>114182.25</v>
      </c>
    </row>
    <row r="48" spans="1:25">
      <c r="A48" t="s">
        <v>194</v>
      </c>
      <c r="B48" s="134"/>
      <c r="D48" s="48">
        <f>D45+D47</f>
        <v>412694.20833333326</v>
      </c>
      <c r="E48" s="48">
        <f t="shared" ref="E48:M48" si="59">E45+E47</f>
        <v>322621.83333333326</v>
      </c>
      <c r="F48" s="48">
        <f t="shared" si="59"/>
        <v>364855.45833333337</v>
      </c>
      <c r="G48" s="48">
        <f>G45+G47</f>
        <v>233485.83333333337</v>
      </c>
      <c r="H48" s="48">
        <f>H45+H47</f>
        <v>216539.20833333337</v>
      </c>
      <c r="I48" s="48">
        <f t="shared" si="59"/>
        <v>383960.08333333331</v>
      </c>
      <c r="J48" s="48">
        <f t="shared" si="59"/>
        <v>362479.33333333326</v>
      </c>
      <c r="K48" s="48">
        <f t="shared" si="59"/>
        <v>390745.95833333326</v>
      </c>
      <c r="L48" s="48">
        <f t="shared" si="59"/>
        <v>333305.33333333331</v>
      </c>
      <c r="M48" s="48">
        <f t="shared" si="59"/>
        <v>344685.70833333326</v>
      </c>
      <c r="P48" s="48">
        <f>P45+P47</f>
        <v>329807.79166666663</v>
      </c>
      <c r="Q48" s="48">
        <f t="shared" ref="Q48" si="60">Q45+Q47</f>
        <v>371371.29166666663</v>
      </c>
      <c r="R48" s="48">
        <f t="shared" ref="R48" si="61">R45+R47</f>
        <v>270760.54166666663</v>
      </c>
      <c r="S48" s="48">
        <f t="shared" ref="S48" si="62">S45+S47</f>
        <v>268488.29166666663</v>
      </c>
      <c r="T48" s="48">
        <f t="shared" ref="T48" si="63">T45+T47</f>
        <v>133052.16666666669</v>
      </c>
      <c r="U48" s="48">
        <f t="shared" ref="U48" si="64">U45+U47</f>
        <v>337394.91666666663</v>
      </c>
      <c r="V48" s="48">
        <f t="shared" ref="V48" si="65">V45+V47</f>
        <v>379174.41666666663</v>
      </c>
      <c r="W48" s="48">
        <f t="shared" ref="W48" si="66">W45+W47</f>
        <v>379013.66666666663</v>
      </c>
      <c r="X48" s="48">
        <f t="shared" ref="X48" si="67">X45+X47</f>
        <v>399148.66666666663</v>
      </c>
      <c r="Y48" s="48">
        <f t="shared" ref="Y48" si="68">Y45+Y47</f>
        <v>372487.16666666663</v>
      </c>
    </row>
    <row r="49" spans="1:25">
      <c r="A49" t="s">
        <v>195</v>
      </c>
      <c r="B49" s="134"/>
      <c r="D49" s="48">
        <f>D44-D47</f>
        <v>151357.20833333337</v>
      </c>
      <c r="E49" s="48">
        <f t="shared" ref="E49:M49" si="69">E44-E47</f>
        <v>194131.83333333337</v>
      </c>
      <c r="F49" s="48">
        <f t="shared" si="69"/>
        <v>39796.458333333343</v>
      </c>
      <c r="G49" s="48">
        <f>G44-G47</f>
        <v>36647.833333333299</v>
      </c>
      <c r="H49" s="48">
        <f t="shared" si="69"/>
        <v>-297.79166666670062</v>
      </c>
      <c r="I49" s="48">
        <f t="shared" si="69"/>
        <v>203090.08333333331</v>
      </c>
      <c r="J49" s="48">
        <f t="shared" si="69"/>
        <v>192015.33333333337</v>
      </c>
      <c r="K49" s="48">
        <f t="shared" si="69"/>
        <v>153370.95833333337</v>
      </c>
      <c r="L49" s="48">
        <f t="shared" si="69"/>
        <v>279263.33333333331</v>
      </c>
      <c r="M49" s="48">
        <f t="shared" si="69"/>
        <v>198564.70833333337</v>
      </c>
      <c r="P49" s="48">
        <f>P44-P47</f>
        <v>-15355.208333333299</v>
      </c>
      <c r="Q49" s="48">
        <f t="shared" ref="Q49:Y49" si="70">Q44-Q47</f>
        <v>-91577.708333333299</v>
      </c>
      <c r="R49" s="48">
        <f t="shared" si="70"/>
        <v>-54418.458333333299</v>
      </c>
      <c r="S49" s="48">
        <f t="shared" si="70"/>
        <v>-90724.708333333343</v>
      </c>
      <c r="T49" s="48">
        <f t="shared" si="70"/>
        <v>-29827.833333333332</v>
      </c>
      <c r="U49" s="48">
        <f t="shared" si="70"/>
        <v>26894.916666666657</v>
      </c>
      <c r="V49" s="48">
        <f t="shared" si="70"/>
        <v>-4087.583333333343</v>
      </c>
      <c r="W49" s="48">
        <f t="shared" si="70"/>
        <v>3221.666666666657</v>
      </c>
      <c r="X49" s="48">
        <f t="shared" si="70"/>
        <v>-27247.333333333343</v>
      </c>
      <c r="Y49" s="48">
        <f t="shared" si="70"/>
        <v>68001.166666666657</v>
      </c>
    </row>
    <row r="56" spans="1:25">
      <c r="D56" t="s">
        <v>151</v>
      </c>
      <c r="E56" t="s">
        <v>152</v>
      </c>
      <c r="F56" t="s">
        <v>153</v>
      </c>
      <c r="G56" t="s">
        <v>154</v>
      </c>
      <c r="H56" t="s">
        <v>155</v>
      </c>
      <c r="I56" t="s">
        <v>156</v>
      </c>
      <c r="J56" t="s">
        <v>157</v>
      </c>
      <c r="K56" t="s">
        <v>158</v>
      </c>
      <c r="L56" t="s">
        <v>159</v>
      </c>
      <c r="M56" t="s">
        <v>160</v>
      </c>
      <c r="P56" t="s">
        <v>151</v>
      </c>
      <c r="Q56" t="s">
        <v>152</v>
      </c>
      <c r="R56" t="s">
        <v>153</v>
      </c>
      <c r="S56" t="s">
        <v>154</v>
      </c>
      <c r="T56" t="s">
        <v>155</v>
      </c>
      <c r="U56" t="s">
        <v>156</v>
      </c>
      <c r="V56" t="s">
        <v>157</v>
      </c>
      <c r="W56" t="s">
        <v>158</v>
      </c>
      <c r="X56" t="s">
        <v>159</v>
      </c>
      <c r="Y56" t="s">
        <v>160</v>
      </c>
    </row>
    <row r="57" spans="1:25">
      <c r="D57">
        <v>178624.33333333334</v>
      </c>
      <c r="F57">
        <v>106595.33333333333</v>
      </c>
      <c r="G57">
        <v>77730.333333333328</v>
      </c>
      <c r="H57">
        <v>61924.333333333336</v>
      </c>
      <c r="I57">
        <v>235798.33333333334</v>
      </c>
      <c r="K57">
        <v>236189.33333333334</v>
      </c>
      <c r="L57">
        <v>283493.33333333331</v>
      </c>
      <c r="M57">
        <v>208822.33333333334</v>
      </c>
    </row>
    <row r="58" spans="1:25">
      <c r="D58">
        <v>272145.33333333331</v>
      </c>
      <c r="E58">
        <v>274882.33333333331</v>
      </c>
      <c r="F58">
        <v>216531.33333333334</v>
      </c>
      <c r="G58">
        <v>117490.33333333333</v>
      </c>
      <c r="H58">
        <v>98796.333333333328</v>
      </c>
      <c r="I58">
        <v>308470.33333333331</v>
      </c>
      <c r="J58">
        <v>298927.33333333331</v>
      </c>
      <c r="K58">
        <v>212584.33333333334</v>
      </c>
      <c r="L58">
        <v>300923.33333333331</v>
      </c>
      <c r="M58">
        <v>280152.33333333331</v>
      </c>
      <c r="P58">
        <v>118953.16666666667</v>
      </c>
      <c r="Q58">
        <v>113288.16666666667</v>
      </c>
      <c r="R58">
        <v>108829.16666666667</v>
      </c>
      <c r="S58">
        <v>73797.166666666672</v>
      </c>
      <c r="T58">
        <v>35500.166666666664</v>
      </c>
      <c r="U58">
        <v>173789.16666666666</v>
      </c>
      <c r="V58">
        <v>203471.16666666666</v>
      </c>
      <c r="W58">
        <v>206878.16666666666</v>
      </c>
      <c r="X58">
        <v>215181.16666666666</v>
      </c>
      <c r="Y58">
        <v>210387.16666666666</v>
      </c>
    </row>
    <row r="59" spans="1:25">
      <c r="D59">
        <v>317173.33333333331</v>
      </c>
      <c r="E59">
        <v>265167.33333333331</v>
      </c>
      <c r="F59">
        <v>251767.33333333334</v>
      </c>
      <c r="G59">
        <v>168399.33333333334</v>
      </c>
      <c r="H59">
        <v>138880.33333333334</v>
      </c>
      <c r="I59">
        <v>371033.33333333331</v>
      </c>
      <c r="J59">
        <v>297439.33333333331</v>
      </c>
      <c r="K59">
        <v>347351.33333333331</v>
      </c>
      <c r="L59">
        <v>320198.33333333331</v>
      </c>
      <c r="M59">
        <v>334447.33333333331</v>
      </c>
      <c r="P59">
        <v>223005.16666666666</v>
      </c>
      <c r="Q59">
        <v>204338.16666666666</v>
      </c>
      <c r="R59">
        <v>229641.16666666666</v>
      </c>
      <c r="S59">
        <v>146378.16666666666</v>
      </c>
      <c r="T59">
        <v>96846.166666666672</v>
      </c>
      <c r="U59">
        <v>270547.16666666669</v>
      </c>
      <c r="V59">
        <v>257775.16666666666</v>
      </c>
      <c r="W59">
        <v>253296.16666666666</v>
      </c>
      <c r="X59">
        <v>248548.16666666666</v>
      </c>
      <c r="Y59">
        <v>261369.16666666666</v>
      </c>
    </row>
    <row r="60" spans="1:25">
      <c r="D60">
        <v>249035.33333333334</v>
      </c>
      <c r="E60">
        <v>234698.33333333334</v>
      </c>
      <c r="F60">
        <v>145581.33333333334</v>
      </c>
      <c r="G60">
        <v>108119.33333333333</v>
      </c>
      <c r="H60">
        <v>75089.333333333328</v>
      </c>
      <c r="I60">
        <v>258398.33333333334</v>
      </c>
      <c r="J60">
        <v>246392.33333333334</v>
      </c>
      <c r="K60">
        <v>260978.33333333334</v>
      </c>
      <c r="L60">
        <v>313104.33333333331</v>
      </c>
      <c r="M60">
        <v>245423.33333333334</v>
      </c>
    </row>
    <row r="61" spans="1:25">
      <c r="D61">
        <v>253910.33333333334</v>
      </c>
      <c r="E61">
        <v>319272.33333333331</v>
      </c>
      <c r="F61">
        <v>210030.33333333334</v>
      </c>
      <c r="G61">
        <v>133488.33333333334</v>
      </c>
      <c r="H61">
        <v>124260.33333333333</v>
      </c>
      <c r="I61">
        <v>316854.33333333331</v>
      </c>
      <c r="J61">
        <v>308802.33333333331</v>
      </c>
      <c r="K61">
        <v>290126.33333333331</v>
      </c>
      <c r="L61">
        <v>312845.33333333331</v>
      </c>
      <c r="M61">
        <v>293136.33333333331</v>
      </c>
      <c r="P61">
        <v>183329.16666666666</v>
      </c>
      <c r="Q61">
        <v>178047.16666666666</v>
      </c>
      <c r="R61">
        <v>139915.16666666666</v>
      </c>
      <c r="S61">
        <v>95999.166666666672</v>
      </c>
      <c r="T61">
        <v>52805.166666666664</v>
      </c>
      <c r="U61">
        <v>192827.16666666666</v>
      </c>
      <c r="V61">
        <v>186713.16666666666</v>
      </c>
      <c r="W61">
        <v>209053.16666666666</v>
      </c>
      <c r="X61">
        <v>220509.16666666666</v>
      </c>
      <c r="Y61">
        <v>249112.16666666666</v>
      </c>
    </row>
    <row r="62" spans="1:25">
      <c r="D62">
        <v>249466.33333333334</v>
      </c>
      <c r="E62">
        <v>273105.33333333331</v>
      </c>
      <c r="F62">
        <v>261179.33333333334</v>
      </c>
      <c r="G62">
        <v>213148.33333333334</v>
      </c>
      <c r="H62">
        <v>154375.33333333334</v>
      </c>
      <c r="I62">
        <v>313972.33333333331</v>
      </c>
      <c r="J62">
        <v>284580.33333333331</v>
      </c>
      <c r="K62">
        <v>305598.33333333331</v>
      </c>
      <c r="L62">
        <v>299064.33333333331</v>
      </c>
      <c r="M62">
        <v>277170.33333333331</v>
      </c>
      <c r="P62">
        <v>178723.16666666666</v>
      </c>
      <c r="Q62">
        <v>211263.16666666666</v>
      </c>
      <c r="R62">
        <v>151786.16666666666</v>
      </c>
      <c r="S62">
        <v>160526.16666666666</v>
      </c>
      <c r="T62">
        <v>78361.166666666672</v>
      </c>
      <c r="U62">
        <v>230334.16666666666</v>
      </c>
      <c r="V62">
        <v>246111.16666666666</v>
      </c>
      <c r="W62">
        <v>247771.16666666666</v>
      </c>
      <c r="X62">
        <v>245497.16666666666</v>
      </c>
      <c r="Y62">
        <v>262891.16666666669</v>
      </c>
    </row>
    <row r="63" spans="1:25">
      <c r="D63" s="135">
        <v>235798.33333333334</v>
      </c>
      <c r="I63">
        <v>178624.33333333334</v>
      </c>
    </row>
    <row r="64" spans="1:25">
      <c r="D64" s="135">
        <v>308470.33333333331</v>
      </c>
      <c r="I64">
        <v>272145.33333333331</v>
      </c>
      <c r="P64">
        <v>173789.16666666666</v>
      </c>
      <c r="U64">
        <v>118953.16666666667</v>
      </c>
    </row>
    <row r="65" spans="1:25">
      <c r="D65" s="135">
        <v>371033.33333333331</v>
      </c>
      <c r="I65">
        <v>317173.33333333331</v>
      </c>
      <c r="P65">
        <v>270547.16666666669</v>
      </c>
      <c r="U65">
        <v>223005.16666666666</v>
      </c>
    </row>
    <row r="66" spans="1:25">
      <c r="D66" s="135">
        <v>258398.33333333334</v>
      </c>
      <c r="I66">
        <v>249035.33333333334</v>
      </c>
    </row>
    <row r="67" spans="1:25">
      <c r="D67" s="135">
        <v>316854.33333333331</v>
      </c>
      <c r="I67">
        <v>253910.33333333334</v>
      </c>
      <c r="P67">
        <v>192827.16666666666</v>
      </c>
      <c r="U67">
        <v>183329.16666666666</v>
      </c>
    </row>
    <row r="68" spans="1:25">
      <c r="D68" s="135">
        <v>313972.33333333331</v>
      </c>
      <c r="I68">
        <v>249466.33333333334</v>
      </c>
      <c r="P68">
        <v>230334.16666666666</v>
      </c>
      <c r="U68">
        <v>178723.16666666666</v>
      </c>
    </row>
    <row r="70" spans="1:25">
      <c r="B70" t="s">
        <v>149</v>
      </c>
      <c r="D70">
        <f>AVERAGE(D57:D69)</f>
        <v>277073.50000000006</v>
      </c>
      <c r="E70">
        <f>AVERAGE(E57:E69)</f>
        <v>273425.1333333333</v>
      </c>
      <c r="F70">
        <f>AVERAGE(F57:F69)</f>
        <v>198614.16666666666</v>
      </c>
      <c r="G70">
        <f>AVERAGE(G57:G69)</f>
        <v>136396</v>
      </c>
      <c r="H70">
        <f t="shared" ref="H70:M70" si="71">AVERAGE(H57:H69)</f>
        <v>108887.66666666667</v>
      </c>
      <c r="I70">
        <f>AVERAGE(I57:I69)</f>
        <v>277073.50000000006</v>
      </c>
      <c r="J70">
        <f t="shared" si="71"/>
        <v>287228.33333333331</v>
      </c>
      <c r="K70">
        <f t="shared" si="71"/>
        <v>275471.33333333331</v>
      </c>
      <c r="L70">
        <f t="shared" si="71"/>
        <v>304938.16666666663</v>
      </c>
      <c r="M70">
        <f t="shared" si="71"/>
        <v>273191.99999999994</v>
      </c>
      <c r="P70">
        <f>AVERAGE(P57:P69)</f>
        <v>196438.54166666669</v>
      </c>
      <c r="Q70">
        <f t="shared" ref="Q70" si="72">AVERAGE(Q57:Q69)</f>
        <v>176734.16666666666</v>
      </c>
      <c r="R70">
        <f>AVERAGE(R57:R69)</f>
        <v>157542.91666666666</v>
      </c>
      <c r="S70">
        <f>AVERAGE(S57:S69)</f>
        <v>119175.16666666666</v>
      </c>
      <c r="T70">
        <f t="shared" ref="T70:Y70" si="73">AVERAGE(T57:T69)</f>
        <v>65878.166666666672</v>
      </c>
      <c r="U70">
        <f>AVERAGE(U57:U69)</f>
        <v>196438.54166666669</v>
      </c>
      <c r="V70">
        <f t="shared" si="73"/>
        <v>223517.66666666666</v>
      </c>
      <c r="W70">
        <f t="shared" si="73"/>
        <v>229249.66666666666</v>
      </c>
      <c r="X70">
        <f t="shared" si="73"/>
        <v>232433.91666666666</v>
      </c>
      <c r="Y70">
        <f t="shared" si="73"/>
        <v>245939.91666666669</v>
      </c>
    </row>
    <row r="71" spans="1:25">
      <c r="B71" t="s">
        <v>41</v>
      </c>
      <c r="D71" s="63">
        <f>_xlfn.STDEV.P(D57:D68)</f>
        <v>48493.985767709877</v>
      </c>
      <c r="E71" s="63">
        <f t="shared" ref="E71" si="74">_xlfn.STDEV.P(E57:E62)</f>
        <v>27100.360701658559</v>
      </c>
      <c r="F71" s="63">
        <f>_xlfn.STDEV.P(F57:F62)</f>
        <v>55484.171960469008</v>
      </c>
      <c r="G71" s="63">
        <f t="shared" ref="G71:M71" si="75">_xlfn.STDEV.P(G57:G62)</f>
        <v>43822.07034766335</v>
      </c>
      <c r="H71" s="63">
        <f t="shared" si="75"/>
        <v>33303.462721198011</v>
      </c>
      <c r="I71" s="63">
        <f>_xlfn.STDEV.P(I57:I68)</f>
        <v>48493.985767710015</v>
      </c>
      <c r="J71" s="63">
        <f t="shared" si="75"/>
        <v>21822.737674269916</v>
      </c>
      <c r="K71" s="63">
        <f t="shared" si="75"/>
        <v>44715.837790802492</v>
      </c>
      <c r="L71" s="63">
        <f t="shared" si="75"/>
        <v>12059.463302273816</v>
      </c>
      <c r="M71" s="63">
        <f t="shared" si="75"/>
        <v>39006.021982367063</v>
      </c>
      <c r="P71" s="63">
        <f>_xlfn.STDEV.P(P57:P68)</f>
        <v>42371.123772380168</v>
      </c>
      <c r="Q71" s="63">
        <f t="shared" ref="Q71" si="76">_xlfn.STDEV.P(Q57:Q62)</f>
        <v>38669.598982921969</v>
      </c>
      <c r="R71" s="63">
        <f>_xlfn.STDEV.P(R57:R62)</f>
        <v>44483.325057683178</v>
      </c>
      <c r="S71" s="63">
        <f t="shared" ref="S71:Y71" si="77">_xlfn.STDEV.P(S57:S62)</f>
        <v>35518.299051334114</v>
      </c>
      <c r="T71" s="63">
        <f t="shared" si="77"/>
        <v>23497.704813449334</v>
      </c>
      <c r="U71" s="63">
        <f>_xlfn.STDEV.P(U57:U68)</f>
        <v>42371.123772380168</v>
      </c>
      <c r="V71" s="63">
        <f t="shared" si="77"/>
        <v>29327.785166118494</v>
      </c>
      <c r="W71" s="63">
        <f t="shared" si="77"/>
        <v>21387.278631233101</v>
      </c>
      <c r="X71" s="63">
        <f t="shared" si="77"/>
        <v>14749.360992514217</v>
      </c>
      <c r="Y71" s="63">
        <f t="shared" si="77"/>
        <v>21210.06738998017</v>
      </c>
    </row>
    <row r="72" spans="1:25">
      <c r="B72" t="s">
        <v>187</v>
      </c>
      <c r="D72" s="48">
        <f>D71/D70*100</f>
        <v>17.502209979557723</v>
      </c>
      <c r="E72" s="48">
        <f>E71/E70*100</f>
        <v>9.9114373178783222</v>
      </c>
      <c r="F72" s="48">
        <f t="shared" ref="F72" si="78">F71/F70*100</f>
        <v>27.935656802159471</v>
      </c>
      <c r="G72" s="48">
        <f t="shared" ref="G72" si="79">G71/G70*100</f>
        <v>32.128559743440682</v>
      </c>
      <c r="H72" s="48">
        <f t="shared" ref="H72" si="80">H71/H70*100</f>
        <v>30.585156005912523</v>
      </c>
      <c r="I72" s="48">
        <f t="shared" ref="I72" si="81">I71/I70*100</f>
        <v>17.502209979557772</v>
      </c>
      <c r="J72" s="48">
        <f t="shared" ref="J72" si="82">J71/J70*100</f>
        <v>7.5976967247671432</v>
      </c>
      <c r="K72" s="48">
        <f t="shared" ref="K72" si="83">K71/K70*100</f>
        <v>16.232483158853491</v>
      </c>
      <c r="L72" s="48">
        <f t="shared" ref="L72" si="84">L71/L70*100</f>
        <v>3.9547241442742167</v>
      </c>
      <c r="M72" s="48">
        <f t="shared" ref="M72" si="85">M71/M70*100</f>
        <v>14.277878555143294</v>
      </c>
      <c r="P72" s="48">
        <f>P71/P70*100</f>
        <v>21.56965909687877</v>
      </c>
      <c r="Q72" s="48">
        <f t="shared" ref="Q72" si="86">Q71/Q70*100</f>
        <v>21.880092407856605</v>
      </c>
      <c r="R72" s="48">
        <f t="shared" ref="R72" si="87">R71/R70*100</f>
        <v>28.235687137748084</v>
      </c>
      <c r="S72" s="48">
        <f t="shared" ref="S72" si="88">S71/S70*100</f>
        <v>29.803439797721381</v>
      </c>
      <c r="T72" s="48">
        <f t="shared" ref="T72" si="89">T71/T70*100</f>
        <v>35.668425523047844</v>
      </c>
      <c r="U72" s="48">
        <f t="shared" ref="U72" si="90">U71/U70*100</f>
        <v>21.56965909687877</v>
      </c>
      <c r="V72" s="48">
        <f t="shared" ref="V72" si="91">V71/V70*100</f>
        <v>13.121014371474809</v>
      </c>
      <c r="W72" s="48">
        <f t="shared" ref="W72" si="92">W71/W70*100</f>
        <v>9.3292517900715666</v>
      </c>
      <c r="X72" s="48">
        <f t="shared" ref="X72" si="93">X71/X70*100</f>
        <v>6.3456147898012087</v>
      </c>
      <c r="Y72" s="48">
        <f t="shared" ref="Y72" si="94">Y71/Y70*100</f>
        <v>8.6240849706097613</v>
      </c>
    </row>
    <row r="73" spans="1:25">
      <c r="A73" t="s">
        <v>165</v>
      </c>
      <c r="B73" t="s">
        <v>117</v>
      </c>
      <c r="D73" s="48">
        <f>(100*D70)/$D$70</f>
        <v>100</v>
      </c>
      <c r="E73" s="48">
        <f t="shared" ref="E73:H73" si="95">(100*E70)/$D$70</f>
        <v>98.683249510809674</v>
      </c>
      <c r="F73" s="48">
        <f t="shared" si="95"/>
        <v>71.682844684412842</v>
      </c>
      <c r="G73" s="48">
        <f t="shared" si="95"/>
        <v>49.227371076627669</v>
      </c>
      <c r="H73" s="48">
        <f t="shared" si="95"/>
        <v>39.299199189625369</v>
      </c>
      <c r="I73" s="48">
        <f>(100*I70)/$I$70</f>
        <v>100</v>
      </c>
      <c r="J73" s="48">
        <f t="shared" ref="J73:M73" si="96">(100*J70)/$I$70</f>
        <v>103.66503232295159</v>
      </c>
      <c r="K73" s="48">
        <f t="shared" si="96"/>
        <v>99.421753914875751</v>
      </c>
      <c r="L73" s="48">
        <f t="shared" si="96"/>
        <v>110.05677795482663</v>
      </c>
      <c r="M73" s="48">
        <f t="shared" si="96"/>
        <v>98.599108178876676</v>
      </c>
      <c r="O73" t="s">
        <v>52</v>
      </c>
      <c r="P73" s="48">
        <f>(100*P70)/$P$70</f>
        <v>100</v>
      </c>
      <c r="Q73" s="48">
        <f t="shared" ref="Q73:T73" si="97">(100*Q70)/$P$70</f>
        <v>89.969190957731669</v>
      </c>
      <c r="R73" s="48">
        <f t="shared" si="97"/>
        <v>80.199595929600534</v>
      </c>
      <c r="S73" s="48">
        <f t="shared" si="97"/>
        <v>60.667914583123427</v>
      </c>
      <c r="T73" s="48">
        <f t="shared" si="97"/>
        <v>33.53627353763104</v>
      </c>
      <c r="U73" s="48">
        <f>(100*U70)/$U$70</f>
        <v>100</v>
      </c>
      <c r="V73" s="48">
        <f>(100*V70)/$U$70</f>
        <v>113.78503666859331</v>
      </c>
      <c r="W73" s="48">
        <f t="shared" ref="W73:Y73" si="98">(100*W70)/$U$70</f>
        <v>116.70299765087678</v>
      </c>
      <c r="X73" s="48">
        <f t="shared" si="98"/>
        <v>118.32398810060396</v>
      </c>
      <c r="Y73" s="48">
        <f t="shared" si="98"/>
        <v>125.19942093848266</v>
      </c>
    </row>
  </sheetData>
  <conditionalFormatting sqref="C12:M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M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Y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Y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Y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76"/>
  <sheetViews>
    <sheetView topLeftCell="A54" workbookViewId="0">
      <selection activeCell="AD52" sqref="AD52"/>
    </sheetView>
  </sheetViews>
  <sheetFormatPr baseColWidth="10" defaultRowHeight="15"/>
  <sheetData>
    <row r="1" spans="1:30">
      <c r="A1" s="3" t="s">
        <v>2</v>
      </c>
      <c r="J1" s="140" t="s">
        <v>77</v>
      </c>
      <c r="K1" s="141"/>
      <c r="L1" s="20" t="s">
        <v>129</v>
      </c>
      <c r="M1" s="59" t="s">
        <v>75</v>
      </c>
      <c r="N1" s="59"/>
      <c r="O1" s="19"/>
      <c r="U1" t="s">
        <v>1</v>
      </c>
    </row>
    <row r="2" spans="1:30" ht="30" customHeight="1">
      <c r="A2" t="s">
        <v>7</v>
      </c>
      <c r="C2" s="5" t="s">
        <v>108</v>
      </c>
      <c r="D2" s="6"/>
      <c r="E2" s="6"/>
      <c r="F2" s="6"/>
      <c r="J2" s="140" t="s">
        <v>71</v>
      </c>
      <c r="K2" s="141"/>
      <c r="L2" s="20" t="s">
        <v>144</v>
      </c>
      <c r="M2" s="19" t="s">
        <v>140</v>
      </c>
      <c r="N2" s="59"/>
      <c r="O2" s="19"/>
      <c r="Q2" s="4"/>
      <c r="R2" s="4" t="s">
        <v>3</v>
      </c>
      <c r="S2" s="4" t="s">
        <v>4</v>
      </c>
      <c r="T2" s="4" t="s">
        <v>5</v>
      </c>
      <c r="U2" s="4" t="s">
        <v>6</v>
      </c>
    </row>
    <row r="3" spans="1:30">
      <c r="A3" t="s">
        <v>11</v>
      </c>
      <c r="C3" s="5" t="s">
        <v>12</v>
      </c>
      <c r="D3" s="6"/>
      <c r="E3" s="6"/>
      <c r="F3" s="6"/>
      <c r="J3" s="142" t="s">
        <v>74</v>
      </c>
      <c r="K3" s="143"/>
      <c r="L3" s="20" t="s">
        <v>144</v>
      </c>
      <c r="M3" s="19" t="s">
        <v>131</v>
      </c>
      <c r="N3" s="59"/>
      <c r="Q3" s="10" t="s">
        <v>117</v>
      </c>
      <c r="R3" s="4" t="s">
        <v>167</v>
      </c>
      <c r="S3" s="4">
        <v>92500</v>
      </c>
      <c r="T3" s="4" t="s">
        <v>124</v>
      </c>
      <c r="U3" s="11">
        <f>(8000*1000)/S3</f>
        <v>86.486486486486484</v>
      </c>
    </row>
    <row r="4" spans="1:30" ht="15.75" thickBot="1">
      <c r="A4" t="s">
        <v>13</v>
      </c>
      <c r="C4" s="5" t="s">
        <v>111</v>
      </c>
      <c r="D4" s="6"/>
      <c r="E4" s="6"/>
      <c r="F4" s="6"/>
      <c r="G4" t="s">
        <v>113</v>
      </c>
      <c r="Q4" s="10" t="s">
        <v>52</v>
      </c>
      <c r="R4" s="4" t="s">
        <v>168</v>
      </c>
      <c r="S4" s="4">
        <v>362500</v>
      </c>
      <c r="T4" s="4" t="s">
        <v>124</v>
      </c>
      <c r="U4" s="11">
        <f>(8000*1000)/S4</f>
        <v>22.068965517241381</v>
      </c>
    </row>
    <row r="5" spans="1:30" ht="21">
      <c r="A5" s="109" t="s">
        <v>66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109" t="s">
        <v>69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110"/>
    </row>
    <row r="6" spans="1:30" ht="15.75" thickBot="1">
      <c r="A6" s="111"/>
      <c r="AD6" s="112"/>
    </row>
    <row r="7" spans="1:30" ht="15.75" thickBot="1">
      <c r="A7" s="7" t="s">
        <v>10</v>
      </c>
      <c r="B7" s="8" t="s">
        <v>10</v>
      </c>
      <c r="C7" s="8" t="s">
        <v>10</v>
      </c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  <c r="I7" s="8" t="s">
        <v>10</v>
      </c>
      <c r="J7" s="8" t="s">
        <v>10</v>
      </c>
      <c r="K7" s="8" t="s">
        <v>10</v>
      </c>
      <c r="L7" s="9" t="s">
        <v>10</v>
      </c>
      <c r="N7" s="7" t="s">
        <v>10</v>
      </c>
      <c r="O7" s="8" t="s">
        <v>10</v>
      </c>
      <c r="P7" s="8" t="s">
        <v>10</v>
      </c>
      <c r="Q7" s="8" t="s">
        <v>10</v>
      </c>
      <c r="R7" s="8" t="s">
        <v>10</v>
      </c>
      <c r="S7" s="8" t="s">
        <v>10</v>
      </c>
      <c r="T7" s="8" t="s">
        <v>10</v>
      </c>
      <c r="U7" s="8" t="s">
        <v>10</v>
      </c>
      <c r="V7" s="8" t="s">
        <v>10</v>
      </c>
      <c r="W7" s="8" t="s">
        <v>10</v>
      </c>
      <c r="X7" s="8" t="s">
        <v>10</v>
      </c>
      <c r="Y7" s="9" t="s">
        <v>10</v>
      </c>
      <c r="AD7" s="112"/>
    </row>
    <row r="8" spans="1:30" ht="15.75" thickBot="1">
      <c r="A8" s="7" t="s">
        <v>10</v>
      </c>
      <c r="B8" s="4" t="s">
        <v>117</v>
      </c>
      <c r="C8" s="4" t="s">
        <v>52</v>
      </c>
      <c r="D8" s="4" t="s">
        <v>73</v>
      </c>
      <c r="E8" s="4"/>
      <c r="F8" s="4"/>
      <c r="G8" s="4"/>
      <c r="H8" s="4"/>
      <c r="I8" s="4"/>
      <c r="J8" s="4"/>
      <c r="K8" s="4"/>
      <c r="L8" s="7" t="s">
        <v>10</v>
      </c>
      <c r="N8" s="7" t="s">
        <v>10</v>
      </c>
      <c r="O8" s="4" t="s">
        <v>117</v>
      </c>
      <c r="P8" s="4" t="s">
        <v>52</v>
      </c>
      <c r="Q8" s="4" t="s">
        <v>73</v>
      </c>
      <c r="R8" s="4"/>
      <c r="S8" s="4"/>
      <c r="T8" s="4"/>
      <c r="U8" s="4"/>
      <c r="V8" s="4"/>
      <c r="W8" s="4"/>
      <c r="X8" s="4"/>
      <c r="Y8" s="7" t="s">
        <v>10</v>
      </c>
      <c r="AD8" s="112"/>
    </row>
    <row r="9" spans="1:30" ht="15.75" thickBot="1">
      <c r="A9" s="7" t="s">
        <v>10</v>
      </c>
      <c r="B9" s="4" t="s">
        <v>117</v>
      </c>
      <c r="C9" s="4" t="s">
        <v>52</v>
      </c>
      <c r="D9" s="4" t="s">
        <v>73</v>
      </c>
      <c r="E9" s="4"/>
      <c r="F9" s="4"/>
      <c r="G9" s="4"/>
      <c r="H9" s="4"/>
      <c r="I9" s="4"/>
      <c r="J9" s="4"/>
      <c r="K9" s="4"/>
      <c r="L9" s="7" t="s">
        <v>10</v>
      </c>
      <c r="N9" s="7" t="s">
        <v>10</v>
      </c>
      <c r="O9" s="4" t="s">
        <v>117</v>
      </c>
      <c r="P9" s="4" t="s">
        <v>52</v>
      </c>
      <c r="Q9" s="4" t="s">
        <v>73</v>
      </c>
      <c r="R9" s="4"/>
      <c r="S9" s="4"/>
      <c r="T9" s="4"/>
      <c r="U9" s="4"/>
      <c r="V9" s="4"/>
      <c r="W9" s="4"/>
      <c r="X9" s="4"/>
      <c r="Y9" s="7" t="s">
        <v>10</v>
      </c>
      <c r="AD9" s="112"/>
    </row>
    <row r="10" spans="1:30" ht="15.75" thickBot="1">
      <c r="A10" s="7" t="s">
        <v>10</v>
      </c>
      <c r="B10" s="4" t="s">
        <v>117</v>
      </c>
      <c r="C10" s="4" t="s">
        <v>52</v>
      </c>
      <c r="D10" s="4"/>
      <c r="E10" s="4"/>
      <c r="F10" s="4"/>
      <c r="G10" s="4"/>
      <c r="H10" s="4"/>
      <c r="I10" s="4"/>
      <c r="J10" s="4"/>
      <c r="K10" s="4"/>
      <c r="L10" s="7" t="s">
        <v>10</v>
      </c>
      <c r="N10" s="7" t="s">
        <v>10</v>
      </c>
      <c r="O10" s="4" t="s">
        <v>117</v>
      </c>
      <c r="P10" s="4" t="s">
        <v>52</v>
      </c>
      <c r="Q10" s="4"/>
      <c r="R10" s="4"/>
      <c r="S10" s="4"/>
      <c r="T10" s="4"/>
      <c r="U10" s="4"/>
      <c r="V10" s="4"/>
      <c r="W10" s="4"/>
      <c r="X10" s="4"/>
      <c r="Y10" s="7" t="s">
        <v>10</v>
      </c>
      <c r="AD10" s="112"/>
    </row>
    <row r="11" spans="1:30" ht="15.75" thickBot="1">
      <c r="A11" s="7" t="s">
        <v>10</v>
      </c>
      <c r="B11" s="4" t="s">
        <v>117</v>
      </c>
      <c r="C11" s="4" t="s">
        <v>52</v>
      </c>
      <c r="D11" s="4"/>
      <c r="E11" s="4"/>
      <c r="F11" s="4"/>
      <c r="G11" s="4"/>
      <c r="H11" s="4"/>
      <c r="I11" s="4"/>
      <c r="J11" s="4"/>
      <c r="K11" s="4"/>
      <c r="L11" s="7" t="s">
        <v>10</v>
      </c>
      <c r="N11" s="7" t="s">
        <v>10</v>
      </c>
      <c r="O11" s="4" t="s">
        <v>117</v>
      </c>
      <c r="P11" s="4" t="s">
        <v>52</v>
      </c>
      <c r="Q11" s="4"/>
      <c r="R11" s="4"/>
      <c r="S11" s="4"/>
      <c r="T11" s="4"/>
      <c r="U11" s="4"/>
      <c r="V11" s="4"/>
      <c r="W11" s="4"/>
      <c r="X11" s="4"/>
      <c r="Y11" s="7" t="s">
        <v>10</v>
      </c>
      <c r="AD11" s="112"/>
    </row>
    <row r="12" spans="1:30" ht="15.75" thickBot="1">
      <c r="A12" s="7" t="s">
        <v>10</v>
      </c>
      <c r="B12" s="4" t="s">
        <v>117</v>
      </c>
      <c r="C12" s="4" t="s">
        <v>52</v>
      </c>
      <c r="D12" s="4"/>
      <c r="E12" s="4"/>
      <c r="F12" s="4"/>
      <c r="G12" s="4"/>
      <c r="H12" s="4"/>
      <c r="I12" s="4"/>
      <c r="J12" s="4"/>
      <c r="K12" s="4"/>
      <c r="L12" s="7" t="s">
        <v>10</v>
      </c>
      <c r="N12" s="7" t="s">
        <v>10</v>
      </c>
      <c r="O12" s="4" t="s">
        <v>117</v>
      </c>
      <c r="P12" s="4" t="s">
        <v>52</v>
      </c>
      <c r="Q12" s="4"/>
      <c r="R12" s="4"/>
      <c r="S12" s="4"/>
      <c r="T12" s="4"/>
      <c r="U12" s="4"/>
      <c r="V12" s="4"/>
      <c r="W12" s="4"/>
      <c r="X12" s="4"/>
      <c r="Y12" s="7" t="s">
        <v>10</v>
      </c>
      <c r="AD12" s="112"/>
    </row>
    <row r="13" spans="1:30">
      <c r="A13" s="7" t="s">
        <v>10</v>
      </c>
      <c r="B13" s="4" t="s">
        <v>117</v>
      </c>
      <c r="C13" s="4" t="s">
        <v>52</v>
      </c>
      <c r="D13" s="4"/>
      <c r="E13" s="4"/>
      <c r="F13" s="4"/>
      <c r="G13" s="4"/>
      <c r="H13" s="4"/>
      <c r="I13" s="4"/>
      <c r="J13" s="4"/>
      <c r="K13" s="4"/>
      <c r="L13" s="7" t="s">
        <v>10</v>
      </c>
      <c r="N13" s="7" t="s">
        <v>10</v>
      </c>
      <c r="O13" s="4" t="s">
        <v>117</v>
      </c>
      <c r="P13" s="4" t="s">
        <v>52</v>
      </c>
      <c r="Q13" s="4"/>
      <c r="R13" s="4"/>
      <c r="S13" s="4"/>
      <c r="T13" s="4"/>
      <c r="U13" s="4"/>
      <c r="V13" s="4"/>
      <c r="W13" s="4"/>
      <c r="X13" s="4"/>
      <c r="Y13" s="7" t="s">
        <v>10</v>
      </c>
      <c r="AD13" s="112"/>
    </row>
    <row r="14" spans="1:30" ht="15.75" thickBot="1">
      <c r="A14" s="24" t="s">
        <v>10</v>
      </c>
      <c r="B14" s="25" t="s">
        <v>10</v>
      </c>
      <c r="C14" s="25" t="s">
        <v>10</v>
      </c>
      <c r="D14" s="25" t="s">
        <v>10</v>
      </c>
      <c r="E14" s="25" t="s">
        <v>10</v>
      </c>
      <c r="F14" s="25" t="s">
        <v>10</v>
      </c>
      <c r="G14" s="25" t="s">
        <v>10</v>
      </c>
      <c r="H14" s="25" t="s">
        <v>10</v>
      </c>
      <c r="I14" s="25" t="s">
        <v>10</v>
      </c>
      <c r="J14" s="25" t="s">
        <v>10</v>
      </c>
      <c r="K14" s="25" t="s">
        <v>10</v>
      </c>
      <c r="L14" s="26" t="s">
        <v>10</v>
      </c>
      <c r="N14" s="24" t="s">
        <v>10</v>
      </c>
      <c r="O14" s="25" t="s">
        <v>10</v>
      </c>
      <c r="P14" s="25" t="s">
        <v>10</v>
      </c>
      <c r="Q14" s="25" t="s">
        <v>10</v>
      </c>
      <c r="R14" s="25" t="s">
        <v>10</v>
      </c>
      <c r="S14" s="25" t="s">
        <v>10</v>
      </c>
      <c r="T14" s="25" t="s">
        <v>10</v>
      </c>
      <c r="U14" s="25" t="s">
        <v>10</v>
      </c>
      <c r="V14" s="25" t="s">
        <v>10</v>
      </c>
      <c r="W14" s="25" t="s">
        <v>10</v>
      </c>
      <c r="X14" s="25" t="s">
        <v>10</v>
      </c>
      <c r="Y14" s="26" t="s">
        <v>10</v>
      </c>
      <c r="AD14" s="112"/>
    </row>
    <row r="15" spans="1:30">
      <c r="A15" s="111"/>
      <c r="AD15" s="112"/>
    </row>
    <row r="16" spans="1:30" ht="21">
      <c r="A16" s="113" t="s">
        <v>67</v>
      </c>
      <c r="N16" s="114" t="s">
        <v>70</v>
      </c>
      <c r="AD16" s="112"/>
    </row>
    <row r="17" spans="1:30" ht="15.75" thickBot="1">
      <c r="A17" s="111"/>
      <c r="AD17" s="112"/>
    </row>
    <row r="18" spans="1:30" ht="15.75" thickBot="1">
      <c r="A18" s="7" t="s">
        <v>10</v>
      </c>
      <c r="B18" s="8" t="s">
        <v>10</v>
      </c>
      <c r="C18" s="8" t="s">
        <v>10</v>
      </c>
      <c r="D18" s="8" t="s">
        <v>10</v>
      </c>
      <c r="E18" s="8" t="s">
        <v>10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10</v>
      </c>
      <c r="L18" s="9" t="s">
        <v>10</v>
      </c>
      <c r="N18" s="7" t="s">
        <v>10</v>
      </c>
      <c r="O18" s="8" t="s">
        <v>10</v>
      </c>
      <c r="P18" s="8" t="s">
        <v>10</v>
      </c>
      <c r="Q18" s="8" t="s">
        <v>10</v>
      </c>
      <c r="R18" s="8" t="s">
        <v>10</v>
      </c>
      <c r="S18" s="8" t="s">
        <v>10</v>
      </c>
      <c r="T18" s="8" t="s">
        <v>10</v>
      </c>
      <c r="U18" s="8" t="s">
        <v>10</v>
      </c>
      <c r="V18" s="8" t="s">
        <v>10</v>
      </c>
      <c r="W18" s="8" t="s">
        <v>10</v>
      </c>
      <c r="X18" s="8" t="s">
        <v>10</v>
      </c>
      <c r="Y18" s="9" t="s">
        <v>10</v>
      </c>
      <c r="AD18" s="112"/>
    </row>
    <row r="19" spans="1:30" ht="15.75" thickBot="1">
      <c r="A19" s="7" t="s">
        <v>10</v>
      </c>
      <c r="B19" s="4" t="s">
        <v>117</v>
      </c>
      <c r="C19" s="4" t="s">
        <v>52</v>
      </c>
      <c r="D19" s="4" t="s">
        <v>73</v>
      </c>
      <c r="E19" s="4"/>
      <c r="F19" s="4"/>
      <c r="G19" s="4"/>
      <c r="H19" s="4"/>
      <c r="I19" s="4"/>
      <c r="J19" s="4"/>
      <c r="K19" s="4"/>
      <c r="L19" s="7" t="s">
        <v>10</v>
      </c>
      <c r="N19" s="7" t="s">
        <v>10</v>
      </c>
      <c r="O19" s="4" t="s">
        <v>117</v>
      </c>
      <c r="P19" s="4" t="s">
        <v>52</v>
      </c>
      <c r="Q19" s="4" t="s">
        <v>73</v>
      </c>
      <c r="R19" s="4"/>
      <c r="S19" s="4"/>
      <c r="T19" s="4"/>
      <c r="U19" s="4"/>
      <c r="V19" s="4"/>
      <c r="W19" s="4"/>
      <c r="X19" s="4"/>
      <c r="Y19" s="7" t="s">
        <v>10</v>
      </c>
      <c r="AD19" s="112"/>
    </row>
    <row r="20" spans="1:30" ht="15.75" thickBot="1">
      <c r="A20" s="7" t="s">
        <v>10</v>
      </c>
      <c r="B20" s="4" t="s">
        <v>117</v>
      </c>
      <c r="C20" s="4" t="s">
        <v>52</v>
      </c>
      <c r="D20" s="4" t="s">
        <v>73</v>
      </c>
      <c r="E20" s="4"/>
      <c r="F20" s="4"/>
      <c r="G20" s="4"/>
      <c r="H20" s="4"/>
      <c r="I20" s="4"/>
      <c r="J20" s="4"/>
      <c r="K20" s="4"/>
      <c r="L20" s="7" t="s">
        <v>10</v>
      </c>
      <c r="N20" s="7" t="s">
        <v>10</v>
      </c>
      <c r="O20" s="4" t="s">
        <v>117</v>
      </c>
      <c r="P20" s="4" t="s">
        <v>52</v>
      </c>
      <c r="Q20" s="4" t="s">
        <v>73</v>
      </c>
      <c r="R20" s="4"/>
      <c r="S20" s="4"/>
      <c r="T20" s="4"/>
      <c r="U20" s="4"/>
      <c r="V20" s="4"/>
      <c r="W20" s="4"/>
      <c r="X20" s="4"/>
      <c r="Y20" s="7" t="s">
        <v>10</v>
      </c>
      <c r="AD20" s="112"/>
    </row>
    <row r="21" spans="1:30" ht="15.75" thickBot="1">
      <c r="A21" s="7" t="s">
        <v>10</v>
      </c>
      <c r="B21" s="4" t="s">
        <v>117</v>
      </c>
      <c r="C21" s="4" t="s">
        <v>52</v>
      </c>
      <c r="D21" s="4"/>
      <c r="E21" s="4"/>
      <c r="F21" s="4"/>
      <c r="G21" s="4"/>
      <c r="H21" s="4"/>
      <c r="I21" s="4"/>
      <c r="J21" s="4"/>
      <c r="K21" s="4"/>
      <c r="L21" s="7" t="s">
        <v>10</v>
      </c>
      <c r="N21" s="7" t="s">
        <v>10</v>
      </c>
      <c r="O21" s="4" t="s">
        <v>117</v>
      </c>
      <c r="P21" s="4" t="s">
        <v>52</v>
      </c>
      <c r="Q21" s="4"/>
      <c r="R21" s="4"/>
      <c r="S21" s="4"/>
      <c r="T21" s="4"/>
      <c r="U21" s="4"/>
      <c r="V21" s="4"/>
      <c r="W21" s="4"/>
      <c r="X21" s="4"/>
      <c r="Y21" s="7" t="s">
        <v>10</v>
      </c>
      <c r="AD21" s="112"/>
    </row>
    <row r="22" spans="1:30" ht="15.75" thickBot="1">
      <c r="A22" s="7" t="s">
        <v>10</v>
      </c>
      <c r="B22" s="4" t="s">
        <v>117</v>
      </c>
      <c r="C22" s="4" t="s">
        <v>52</v>
      </c>
      <c r="D22" s="4"/>
      <c r="E22" s="4"/>
      <c r="F22" s="4"/>
      <c r="G22" s="4"/>
      <c r="H22" s="4"/>
      <c r="I22" s="4"/>
      <c r="J22" s="4"/>
      <c r="K22" s="4"/>
      <c r="L22" s="7" t="s">
        <v>10</v>
      </c>
      <c r="N22" s="7" t="s">
        <v>10</v>
      </c>
      <c r="O22" s="4" t="s">
        <v>117</v>
      </c>
      <c r="P22" s="4" t="s">
        <v>52</v>
      </c>
      <c r="Q22" s="4"/>
      <c r="R22" s="4"/>
      <c r="S22" s="4"/>
      <c r="T22" s="4"/>
      <c r="U22" s="4"/>
      <c r="V22" s="4"/>
      <c r="W22" s="4"/>
      <c r="X22" s="4"/>
      <c r="Y22" s="7" t="s">
        <v>10</v>
      </c>
      <c r="AD22" s="112"/>
    </row>
    <row r="23" spans="1:30" ht="15.75" thickBot="1">
      <c r="A23" s="7" t="s">
        <v>10</v>
      </c>
      <c r="B23" s="4" t="s">
        <v>117</v>
      </c>
      <c r="C23" s="4" t="s">
        <v>52</v>
      </c>
      <c r="D23" s="4"/>
      <c r="E23" s="4"/>
      <c r="F23" s="4"/>
      <c r="G23" s="4"/>
      <c r="H23" s="4"/>
      <c r="I23" s="4"/>
      <c r="J23" s="4"/>
      <c r="K23" s="4"/>
      <c r="L23" s="7" t="s">
        <v>10</v>
      </c>
      <c r="N23" s="7" t="s">
        <v>10</v>
      </c>
      <c r="O23" s="4" t="s">
        <v>117</v>
      </c>
      <c r="P23" s="4" t="s">
        <v>52</v>
      </c>
      <c r="Q23" s="4"/>
      <c r="R23" s="4"/>
      <c r="S23" s="4"/>
      <c r="T23" s="4"/>
      <c r="U23" s="4"/>
      <c r="V23" s="4"/>
      <c r="W23" s="4"/>
      <c r="X23" s="4"/>
      <c r="Y23" s="7" t="s">
        <v>10</v>
      </c>
      <c r="AD23" s="112"/>
    </row>
    <row r="24" spans="1:30">
      <c r="A24" s="7" t="s">
        <v>10</v>
      </c>
      <c r="B24" s="4" t="s">
        <v>117</v>
      </c>
      <c r="C24" s="4" t="s">
        <v>52</v>
      </c>
      <c r="D24" s="4"/>
      <c r="E24" s="4"/>
      <c r="F24" s="4"/>
      <c r="G24" s="4"/>
      <c r="H24" s="4"/>
      <c r="I24" s="4"/>
      <c r="J24" s="4"/>
      <c r="K24" s="4"/>
      <c r="L24" s="7" t="s">
        <v>10</v>
      </c>
      <c r="N24" s="7" t="s">
        <v>10</v>
      </c>
      <c r="O24" s="4" t="s">
        <v>117</v>
      </c>
      <c r="P24" s="4" t="s">
        <v>52</v>
      </c>
      <c r="Q24" s="4"/>
      <c r="R24" s="4"/>
      <c r="S24" s="4"/>
      <c r="T24" s="4"/>
      <c r="U24" s="4"/>
      <c r="V24" s="4"/>
      <c r="W24" s="4"/>
      <c r="X24" s="4"/>
      <c r="Y24" s="7" t="s">
        <v>10</v>
      </c>
      <c r="AD24" s="112"/>
    </row>
    <row r="25" spans="1:30" ht="15.75" thickBot="1">
      <c r="A25" s="24" t="s">
        <v>10</v>
      </c>
      <c r="B25" s="25" t="s">
        <v>10</v>
      </c>
      <c r="C25" s="25" t="s">
        <v>10</v>
      </c>
      <c r="D25" s="25" t="s">
        <v>10</v>
      </c>
      <c r="E25" s="25" t="s">
        <v>10</v>
      </c>
      <c r="F25" s="25" t="s">
        <v>10</v>
      </c>
      <c r="G25" s="25" t="s">
        <v>10</v>
      </c>
      <c r="H25" s="25" t="s">
        <v>10</v>
      </c>
      <c r="I25" s="25" t="s">
        <v>10</v>
      </c>
      <c r="J25" s="25" t="s">
        <v>10</v>
      </c>
      <c r="K25" s="25" t="s">
        <v>10</v>
      </c>
      <c r="L25" s="26" t="s">
        <v>10</v>
      </c>
      <c r="N25" s="24" t="s">
        <v>10</v>
      </c>
      <c r="O25" s="25" t="s">
        <v>10</v>
      </c>
      <c r="P25" s="25" t="s">
        <v>10</v>
      </c>
      <c r="Q25" s="25" t="s">
        <v>10</v>
      </c>
      <c r="R25" s="25" t="s">
        <v>10</v>
      </c>
      <c r="S25" s="25" t="s">
        <v>10</v>
      </c>
      <c r="T25" s="25" t="s">
        <v>10</v>
      </c>
      <c r="U25" s="25" t="s">
        <v>10</v>
      </c>
      <c r="V25" s="25" t="s">
        <v>10</v>
      </c>
      <c r="W25" s="25" t="s">
        <v>10</v>
      </c>
      <c r="X25" s="25" t="s">
        <v>10</v>
      </c>
      <c r="Y25" s="26" t="s">
        <v>10</v>
      </c>
      <c r="AD25" s="112"/>
    </row>
    <row r="26" spans="1:30">
      <c r="A26" s="11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AD26" s="112"/>
    </row>
    <row r="27" spans="1:30" ht="21">
      <c r="A27" s="113" t="s">
        <v>68</v>
      </c>
      <c r="AD27" s="112"/>
    </row>
    <row r="28" spans="1:30" ht="21.75" thickBot="1">
      <c r="A28" s="113"/>
      <c r="AD28" s="112"/>
    </row>
    <row r="29" spans="1:30" ht="15.75" thickBot="1">
      <c r="A29" s="7" t="s">
        <v>10</v>
      </c>
      <c r="B29" s="8" t="s">
        <v>10</v>
      </c>
      <c r="C29" s="8" t="s">
        <v>10</v>
      </c>
      <c r="D29" s="8" t="s">
        <v>10</v>
      </c>
      <c r="E29" s="8" t="s">
        <v>10</v>
      </c>
      <c r="F29" s="8" t="s">
        <v>10</v>
      </c>
      <c r="G29" s="8" t="s">
        <v>10</v>
      </c>
      <c r="H29" s="8" t="s">
        <v>10</v>
      </c>
      <c r="I29" s="8" t="s">
        <v>10</v>
      </c>
      <c r="J29" s="8" t="s">
        <v>10</v>
      </c>
      <c r="K29" s="8" t="s">
        <v>10</v>
      </c>
      <c r="L29" s="9" t="s">
        <v>10</v>
      </c>
      <c r="AD29" s="112"/>
    </row>
    <row r="30" spans="1:30" ht="15.75" thickBot="1">
      <c r="A30" s="7" t="s">
        <v>10</v>
      </c>
      <c r="B30" s="4" t="s">
        <v>117</v>
      </c>
      <c r="C30" s="4" t="s">
        <v>52</v>
      </c>
      <c r="D30" s="4" t="s">
        <v>73</v>
      </c>
      <c r="E30" s="4"/>
      <c r="F30" s="4"/>
      <c r="G30" s="4"/>
      <c r="H30" s="4"/>
      <c r="I30" s="4"/>
      <c r="J30" s="4"/>
      <c r="K30" s="4"/>
      <c r="L30" s="7" t="s">
        <v>10</v>
      </c>
      <c r="AD30" s="112"/>
    </row>
    <row r="31" spans="1:30" ht="15.75" thickBot="1">
      <c r="A31" s="7" t="s">
        <v>10</v>
      </c>
      <c r="B31" s="4" t="s">
        <v>117</v>
      </c>
      <c r="C31" s="4" t="s">
        <v>52</v>
      </c>
      <c r="D31" s="4" t="s">
        <v>73</v>
      </c>
      <c r="E31" s="4"/>
      <c r="F31" s="4"/>
      <c r="G31" s="4"/>
      <c r="H31" s="4"/>
      <c r="I31" s="4"/>
      <c r="J31" s="4"/>
      <c r="K31" s="4"/>
      <c r="L31" s="7" t="s">
        <v>10</v>
      </c>
      <c r="AD31" s="112"/>
    </row>
    <row r="32" spans="1:30" ht="15.75" thickBot="1">
      <c r="A32" s="7" t="s">
        <v>10</v>
      </c>
      <c r="B32" s="4" t="s">
        <v>117</v>
      </c>
      <c r="C32" s="4" t="s">
        <v>52</v>
      </c>
      <c r="D32" s="4"/>
      <c r="E32" s="4"/>
      <c r="F32" s="4"/>
      <c r="G32" s="4"/>
      <c r="H32" s="4"/>
      <c r="I32" s="4"/>
      <c r="J32" s="4"/>
      <c r="K32" s="4"/>
      <c r="L32" s="7" t="s">
        <v>10</v>
      </c>
      <c r="AD32" s="112"/>
    </row>
    <row r="33" spans="1:30" ht="15.75" thickBot="1">
      <c r="A33" s="7" t="s">
        <v>10</v>
      </c>
      <c r="B33" s="4" t="s">
        <v>117</v>
      </c>
      <c r="C33" s="4" t="s">
        <v>52</v>
      </c>
      <c r="D33" s="4"/>
      <c r="E33" s="4"/>
      <c r="F33" s="4"/>
      <c r="G33" s="4"/>
      <c r="H33" s="4"/>
      <c r="I33" s="4"/>
      <c r="J33" s="4"/>
      <c r="K33" s="4"/>
      <c r="L33" s="7" t="s">
        <v>10</v>
      </c>
      <c r="AD33" s="112"/>
    </row>
    <row r="34" spans="1:30" ht="15.75" thickBot="1">
      <c r="A34" s="7" t="s">
        <v>10</v>
      </c>
      <c r="B34" s="4" t="s">
        <v>117</v>
      </c>
      <c r="C34" s="4" t="s">
        <v>52</v>
      </c>
      <c r="D34" s="4"/>
      <c r="E34" s="4"/>
      <c r="F34" s="4"/>
      <c r="G34" s="4"/>
      <c r="H34" s="4"/>
      <c r="I34" s="4"/>
      <c r="J34" s="4"/>
      <c r="K34" s="4"/>
      <c r="L34" s="7" t="s">
        <v>10</v>
      </c>
      <c r="AD34" s="112"/>
    </row>
    <row r="35" spans="1:30">
      <c r="A35" s="7" t="s">
        <v>10</v>
      </c>
      <c r="B35" s="4" t="s">
        <v>117</v>
      </c>
      <c r="C35" s="4" t="s">
        <v>52</v>
      </c>
      <c r="D35" s="4"/>
      <c r="E35" s="4"/>
      <c r="F35" s="4"/>
      <c r="G35" s="4"/>
      <c r="H35" s="4"/>
      <c r="I35" s="4"/>
      <c r="J35" s="4"/>
      <c r="K35" s="4"/>
      <c r="L35" s="7" t="s">
        <v>10</v>
      </c>
      <c r="AD35" s="112"/>
    </row>
    <row r="36" spans="1:30" ht="15.75" thickBot="1">
      <c r="A36" s="24" t="s">
        <v>10</v>
      </c>
      <c r="B36" s="25" t="s">
        <v>10</v>
      </c>
      <c r="C36" s="25" t="s">
        <v>10</v>
      </c>
      <c r="D36" s="25" t="s">
        <v>10</v>
      </c>
      <c r="E36" s="25" t="s">
        <v>10</v>
      </c>
      <c r="F36" s="25" t="s">
        <v>10</v>
      </c>
      <c r="G36" s="25" t="s">
        <v>10</v>
      </c>
      <c r="H36" s="25" t="s">
        <v>10</v>
      </c>
      <c r="I36" s="25" t="s">
        <v>10</v>
      </c>
      <c r="J36" s="25" t="s">
        <v>10</v>
      </c>
      <c r="K36" s="25" t="s">
        <v>10</v>
      </c>
      <c r="L36" s="26" t="s">
        <v>10</v>
      </c>
      <c r="AD36" s="112"/>
    </row>
    <row r="37" spans="1:30">
      <c r="A37" s="111"/>
      <c r="AD37" s="112"/>
    </row>
    <row r="38" spans="1:30" ht="15.75" thickBo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8"/>
    </row>
    <row r="40" spans="1:30">
      <c r="A40" s="2">
        <v>45345</v>
      </c>
      <c r="B40" t="s">
        <v>33</v>
      </c>
      <c r="J40" s="2">
        <v>45352</v>
      </c>
      <c r="K40" t="s">
        <v>125</v>
      </c>
    </row>
    <row r="41" spans="1:30">
      <c r="B41" t="s">
        <v>95</v>
      </c>
    </row>
    <row r="42" spans="1:30">
      <c r="J42" s="88" t="s">
        <v>117</v>
      </c>
      <c r="K42" s="89" t="s">
        <v>34</v>
      </c>
      <c r="L42" s="78"/>
      <c r="M42" s="78"/>
      <c r="N42" s="78"/>
      <c r="O42" s="78"/>
      <c r="P42" s="78"/>
      <c r="Q42" s="78"/>
      <c r="R42" s="78"/>
      <c r="S42" s="79"/>
      <c r="U42" s="88" t="s">
        <v>52</v>
      </c>
      <c r="V42" s="89" t="s">
        <v>34</v>
      </c>
      <c r="W42" s="78"/>
      <c r="X42" s="78"/>
      <c r="Y42" s="78"/>
      <c r="Z42" s="78"/>
      <c r="AA42" s="78"/>
      <c r="AB42" s="78"/>
      <c r="AC42" s="78"/>
      <c r="AD42" s="79"/>
    </row>
    <row r="43" spans="1:30" ht="23.25">
      <c r="C43" s="44" t="s">
        <v>117</v>
      </c>
      <c r="E43" s="44" t="s">
        <v>52</v>
      </c>
      <c r="F43" s="44"/>
      <c r="G43" s="45"/>
      <c r="J43" s="145">
        <v>0</v>
      </c>
      <c r="K43" s="100">
        <v>150.61000000000001</v>
      </c>
      <c r="L43" s="147">
        <v>2</v>
      </c>
      <c r="M43" s="100">
        <v>105.74</v>
      </c>
      <c r="N43" s="147">
        <v>4</v>
      </c>
      <c r="O43" s="100">
        <v>93.03</v>
      </c>
      <c r="P43" s="147">
        <v>6</v>
      </c>
      <c r="Q43" s="100">
        <v>31.93</v>
      </c>
      <c r="R43" s="147">
        <v>8</v>
      </c>
      <c r="S43" s="81">
        <v>43</v>
      </c>
      <c r="U43" s="145">
        <v>0</v>
      </c>
      <c r="V43" s="100">
        <v>83.12</v>
      </c>
      <c r="W43" s="147">
        <v>2</v>
      </c>
      <c r="X43" s="100">
        <v>68.959999999999994</v>
      </c>
      <c r="Y43" s="147">
        <v>4</v>
      </c>
      <c r="Z43" s="100">
        <v>104.51</v>
      </c>
      <c r="AA43" s="147">
        <v>6</v>
      </c>
      <c r="AB43" s="100">
        <v>65.52</v>
      </c>
      <c r="AC43" s="147">
        <v>8</v>
      </c>
      <c r="AD43" s="81">
        <v>52.26</v>
      </c>
    </row>
    <row r="44" spans="1:30" ht="23.25">
      <c r="C44">
        <v>42.16</v>
      </c>
      <c r="E44">
        <v>40.4</v>
      </c>
      <c r="J44" s="145"/>
      <c r="K44" s="100">
        <v>165.71</v>
      </c>
      <c r="L44" s="147"/>
      <c r="M44" s="100">
        <v>85.99</v>
      </c>
      <c r="N44" s="147"/>
      <c r="O44" s="100">
        <v>97.81</v>
      </c>
      <c r="P44" s="147"/>
      <c r="Q44" s="100">
        <v>72.53</v>
      </c>
      <c r="R44" s="147"/>
      <c r="S44" s="81">
        <v>68.959999999999994</v>
      </c>
      <c r="U44" s="145"/>
      <c r="V44" s="100">
        <v>78.64</v>
      </c>
      <c r="W44" s="147"/>
      <c r="X44" s="100">
        <v>54.46</v>
      </c>
      <c r="Y44" s="147"/>
      <c r="Z44" s="100">
        <v>73.599999999999994</v>
      </c>
      <c r="AA44" s="147"/>
      <c r="AB44" s="100">
        <v>85.07</v>
      </c>
      <c r="AC44" s="147"/>
      <c r="AD44" s="81">
        <v>57.45</v>
      </c>
    </row>
    <row r="45" spans="1:30" ht="23.25">
      <c r="C45">
        <v>33.75</v>
      </c>
      <c r="E45">
        <v>29.25</v>
      </c>
      <c r="J45" s="145"/>
      <c r="K45" s="100">
        <v>232.14</v>
      </c>
      <c r="L45" s="147"/>
      <c r="M45" s="100">
        <v>111.44</v>
      </c>
      <c r="N45" s="147"/>
      <c r="O45" s="100">
        <v>75.28</v>
      </c>
      <c r="P45" s="147"/>
      <c r="Q45" s="100">
        <v>49.95</v>
      </c>
      <c r="R45" s="147"/>
      <c r="S45" s="81">
        <v>76.739999999999995</v>
      </c>
      <c r="U45" s="145"/>
      <c r="V45" s="100">
        <v>99.64</v>
      </c>
      <c r="W45" s="147"/>
      <c r="X45" s="100">
        <v>57.14</v>
      </c>
      <c r="Y45" s="147"/>
      <c r="Z45" s="100">
        <v>83.7</v>
      </c>
      <c r="AA45" s="147"/>
      <c r="AB45" s="100">
        <v>88.14</v>
      </c>
      <c r="AC45" s="147"/>
      <c r="AD45" s="81">
        <v>73.739999999999995</v>
      </c>
    </row>
    <row r="46" spans="1:30" ht="23.25">
      <c r="C46">
        <v>49.57</v>
      </c>
      <c r="E46">
        <v>29.81</v>
      </c>
      <c r="J46" s="145"/>
      <c r="K46" s="100">
        <v>252.49</v>
      </c>
      <c r="L46" s="147"/>
      <c r="M46" s="100">
        <v>85.57</v>
      </c>
      <c r="N46" s="147"/>
      <c r="O46" s="100">
        <v>81.23</v>
      </c>
      <c r="P46" s="147"/>
      <c r="Q46" s="100">
        <v>80.23</v>
      </c>
      <c r="R46" s="147"/>
      <c r="S46" s="81">
        <v>71.31</v>
      </c>
      <c r="U46" s="145"/>
      <c r="V46" s="100">
        <v>83.46</v>
      </c>
      <c r="W46" s="147"/>
      <c r="X46" s="100">
        <v>57.95</v>
      </c>
      <c r="Y46" s="147"/>
      <c r="Z46" s="100">
        <v>46.23</v>
      </c>
      <c r="AA46" s="147"/>
      <c r="AB46" s="100">
        <v>32.21</v>
      </c>
      <c r="AC46" s="147"/>
      <c r="AD46" s="81">
        <v>61</v>
      </c>
    </row>
    <row r="47" spans="1:30" ht="23.25">
      <c r="C47">
        <v>57.79</v>
      </c>
      <c r="E47">
        <v>39.68</v>
      </c>
      <c r="J47" s="145"/>
      <c r="K47" s="100">
        <v>59.63</v>
      </c>
      <c r="L47" s="147"/>
      <c r="M47" s="100">
        <v>111.05</v>
      </c>
      <c r="N47" s="147"/>
      <c r="O47" s="100">
        <v>87.26</v>
      </c>
      <c r="P47" s="147"/>
      <c r="Q47" s="100">
        <v>93.01</v>
      </c>
      <c r="R47" s="147"/>
      <c r="S47" s="81">
        <v>94.58</v>
      </c>
      <c r="U47" s="145"/>
      <c r="V47" s="100">
        <v>78.55</v>
      </c>
      <c r="W47" s="147"/>
      <c r="X47" s="100">
        <v>46.71</v>
      </c>
      <c r="Y47" s="147"/>
      <c r="Z47" s="100">
        <v>68.739999999999995</v>
      </c>
      <c r="AA47" s="147"/>
      <c r="AB47" s="100">
        <v>42.02</v>
      </c>
      <c r="AC47" s="147"/>
      <c r="AD47" s="81">
        <v>42.3</v>
      </c>
    </row>
    <row r="48" spans="1:30" ht="23.25">
      <c r="C48">
        <v>43.91</v>
      </c>
      <c r="E48">
        <v>33.67</v>
      </c>
      <c r="J48" s="145"/>
      <c r="K48" s="100">
        <v>186.41</v>
      </c>
      <c r="L48" s="147"/>
      <c r="M48" s="100">
        <v>110.9</v>
      </c>
      <c r="N48" s="147"/>
      <c r="O48" s="100">
        <v>101.39</v>
      </c>
      <c r="P48" s="147"/>
      <c r="Q48" s="100">
        <v>61.57</v>
      </c>
      <c r="R48" s="147"/>
      <c r="S48" s="81">
        <v>75.73</v>
      </c>
      <c r="U48" s="145"/>
      <c r="V48" s="100">
        <v>97.53</v>
      </c>
      <c r="W48" s="147"/>
      <c r="X48" s="100">
        <v>54.28</v>
      </c>
      <c r="Y48" s="147"/>
      <c r="Z48" s="100">
        <v>80.260000000000005</v>
      </c>
      <c r="AA48" s="147"/>
      <c r="AB48" s="100">
        <v>87.68</v>
      </c>
      <c r="AC48" s="147"/>
      <c r="AD48" s="81">
        <v>42.3</v>
      </c>
    </row>
    <row r="49" spans="3:30" ht="23.25">
      <c r="C49">
        <v>46.57</v>
      </c>
      <c r="E49">
        <v>32.92</v>
      </c>
      <c r="J49" s="145"/>
      <c r="K49" s="100">
        <v>124.07</v>
      </c>
      <c r="L49" s="147"/>
      <c r="M49" s="100">
        <v>96.41</v>
      </c>
      <c r="N49" s="147"/>
      <c r="O49" s="100">
        <v>91.03</v>
      </c>
      <c r="P49" s="147"/>
      <c r="Q49" s="100">
        <v>71.3</v>
      </c>
      <c r="R49" s="147"/>
      <c r="S49" s="81">
        <v>99.64</v>
      </c>
      <c r="U49" s="145"/>
      <c r="V49" s="100">
        <v>81.66</v>
      </c>
      <c r="W49" s="147"/>
      <c r="X49" s="100">
        <v>72.39</v>
      </c>
      <c r="Y49" s="147"/>
      <c r="Z49" s="100">
        <v>66.459999999999994</v>
      </c>
      <c r="AA49" s="147"/>
      <c r="AB49" s="100">
        <v>82.2</v>
      </c>
      <c r="AC49" s="147"/>
      <c r="AD49" s="81">
        <v>42.53</v>
      </c>
    </row>
    <row r="50" spans="3:30" ht="23.25">
      <c r="C50">
        <v>48.27</v>
      </c>
      <c r="E50">
        <v>32.18</v>
      </c>
      <c r="J50" s="145"/>
      <c r="K50" s="100">
        <v>95.8</v>
      </c>
      <c r="L50" s="147"/>
      <c r="M50" s="100">
        <v>74.41</v>
      </c>
      <c r="N50" s="147"/>
      <c r="O50" s="100">
        <v>73.599999999999994</v>
      </c>
      <c r="P50" s="147"/>
      <c r="Q50" s="100">
        <v>49.16</v>
      </c>
      <c r="R50" s="147"/>
      <c r="S50" s="81">
        <v>51.11</v>
      </c>
      <c r="U50" s="145"/>
      <c r="V50" s="100">
        <v>73.739999999999995</v>
      </c>
      <c r="W50" s="147"/>
      <c r="X50" s="100">
        <v>60.43</v>
      </c>
      <c r="Y50" s="147"/>
      <c r="Z50" s="100">
        <v>72.09</v>
      </c>
      <c r="AA50" s="147"/>
      <c r="AB50" s="100">
        <v>78.84</v>
      </c>
      <c r="AC50" s="147"/>
      <c r="AD50" s="81">
        <v>47.9</v>
      </c>
    </row>
    <row r="51" spans="3:30" ht="23.25">
      <c r="C51">
        <v>51.18</v>
      </c>
      <c r="E51">
        <v>35.729999999999997</v>
      </c>
      <c r="J51" s="145"/>
      <c r="K51" s="100">
        <v>149.75</v>
      </c>
      <c r="L51" s="147"/>
      <c r="M51" s="100">
        <v>147.47999999999999</v>
      </c>
      <c r="N51" s="147"/>
      <c r="O51" s="100">
        <v>82.66</v>
      </c>
      <c r="P51" s="147"/>
      <c r="Q51" s="100">
        <v>106.87</v>
      </c>
      <c r="R51" s="147"/>
      <c r="S51" s="81">
        <v>60.47</v>
      </c>
      <c r="U51" s="145"/>
      <c r="V51" s="100">
        <v>107.96</v>
      </c>
      <c r="W51" s="147"/>
      <c r="X51" s="100">
        <v>60.81</v>
      </c>
      <c r="Y51" s="147"/>
      <c r="Z51" s="100">
        <v>75.28</v>
      </c>
      <c r="AA51" s="147"/>
      <c r="AB51" s="100">
        <v>33.799999999999997</v>
      </c>
      <c r="AC51" s="147"/>
      <c r="AD51" s="81">
        <v>48.37</v>
      </c>
    </row>
    <row r="52" spans="3:30" ht="23.25">
      <c r="C52">
        <v>43.06</v>
      </c>
      <c r="E52">
        <v>34.450000000000003</v>
      </c>
      <c r="J52" s="145"/>
      <c r="K52" s="100">
        <v>89.37</v>
      </c>
      <c r="L52" s="147"/>
      <c r="M52" s="100">
        <v>140.81</v>
      </c>
      <c r="N52" s="147"/>
      <c r="O52" s="100">
        <v>67.34</v>
      </c>
      <c r="P52" s="147"/>
      <c r="Q52" s="100">
        <v>27.74</v>
      </c>
      <c r="R52" s="147"/>
      <c r="S52" s="81">
        <v>84.55</v>
      </c>
      <c r="U52" s="145"/>
      <c r="V52" s="100">
        <v>91.01</v>
      </c>
      <c r="W52" s="147"/>
      <c r="X52" s="100">
        <v>49.17</v>
      </c>
      <c r="Y52" s="147"/>
      <c r="Z52" s="100">
        <v>110.71</v>
      </c>
      <c r="AA52" s="147"/>
      <c r="AB52" s="100">
        <v>69.53</v>
      </c>
      <c r="AC52" s="147"/>
      <c r="AD52" s="81"/>
    </row>
    <row r="53" spans="3:30" ht="23.25">
      <c r="C53">
        <v>62.08</v>
      </c>
      <c r="E53">
        <v>34.11</v>
      </c>
      <c r="J53" s="145"/>
      <c r="K53" s="100">
        <v>204.4</v>
      </c>
      <c r="L53" s="147"/>
      <c r="M53" s="100"/>
      <c r="N53" s="147"/>
      <c r="O53" s="100">
        <v>58.46</v>
      </c>
      <c r="P53" s="147"/>
      <c r="Q53" s="100">
        <v>54.29</v>
      </c>
      <c r="R53" s="147"/>
      <c r="S53" s="81">
        <v>63.67</v>
      </c>
      <c r="U53" s="145"/>
      <c r="V53" s="100">
        <v>68.959999999999994</v>
      </c>
      <c r="W53" s="147"/>
      <c r="X53" s="100">
        <v>108.11</v>
      </c>
      <c r="Y53" s="147"/>
      <c r="Z53" s="100">
        <v>81.209999999999994</v>
      </c>
      <c r="AA53" s="147"/>
      <c r="AB53" s="100">
        <v>62.94</v>
      </c>
      <c r="AC53" s="147"/>
      <c r="AD53" s="81"/>
    </row>
    <row r="54" spans="3:30" ht="23.25">
      <c r="C54">
        <v>39.270000000000003</v>
      </c>
      <c r="E54">
        <v>34.67</v>
      </c>
      <c r="J54" s="145"/>
      <c r="K54" s="100">
        <v>108.71</v>
      </c>
      <c r="L54" s="147"/>
      <c r="M54" s="100"/>
      <c r="N54" s="147"/>
      <c r="O54" s="100">
        <v>43.84</v>
      </c>
      <c r="P54" s="147"/>
      <c r="Q54" s="100">
        <v>72.53</v>
      </c>
      <c r="R54" s="147"/>
      <c r="S54" s="81">
        <v>52.26</v>
      </c>
      <c r="U54" s="145"/>
      <c r="V54" s="100">
        <v>48.62</v>
      </c>
      <c r="W54" s="147"/>
      <c r="X54" s="100">
        <v>89.37</v>
      </c>
      <c r="Y54" s="147"/>
      <c r="Z54" s="100">
        <v>111.19</v>
      </c>
      <c r="AA54" s="147"/>
      <c r="AB54" s="100"/>
      <c r="AC54" s="147"/>
      <c r="AD54" s="81"/>
    </row>
    <row r="55" spans="3:30" ht="23.25">
      <c r="C55">
        <v>46.2</v>
      </c>
      <c r="E55">
        <v>40.29</v>
      </c>
      <c r="J55" s="145"/>
      <c r="K55" s="100">
        <v>163.94</v>
      </c>
      <c r="L55" s="147"/>
      <c r="M55" s="100"/>
      <c r="N55" s="147"/>
      <c r="O55" s="100">
        <v>75.22</v>
      </c>
      <c r="P55" s="147"/>
      <c r="Q55" s="100">
        <v>74.930000000000007</v>
      </c>
      <c r="R55" s="147"/>
      <c r="S55" s="81">
        <v>53.93</v>
      </c>
      <c r="U55" s="145"/>
      <c r="V55" s="100">
        <v>104.91</v>
      </c>
      <c r="W55" s="147"/>
      <c r="X55" s="100">
        <v>78.25</v>
      </c>
      <c r="Y55" s="147"/>
      <c r="Z55" s="100">
        <v>76.739999999999995</v>
      </c>
      <c r="AA55" s="147"/>
      <c r="AB55" s="100"/>
      <c r="AC55" s="147"/>
      <c r="AD55" s="81"/>
    </row>
    <row r="56" spans="3:30" ht="23.25">
      <c r="C56">
        <v>42.01</v>
      </c>
      <c r="E56">
        <v>44.62</v>
      </c>
      <c r="J56" s="145"/>
      <c r="K56" s="100">
        <v>141.74</v>
      </c>
      <c r="L56" s="147"/>
      <c r="M56" s="100"/>
      <c r="N56" s="147"/>
      <c r="O56" s="100">
        <v>97.27</v>
      </c>
      <c r="P56" s="147"/>
      <c r="Q56" s="100">
        <v>65.73</v>
      </c>
      <c r="R56" s="147"/>
      <c r="S56" s="81">
        <v>88.48</v>
      </c>
      <c r="U56" s="145"/>
      <c r="V56" s="100">
        <v>80.8</v>
      </c>
      <c r="W56" s="147"/>
      <c r="X56" s="100">
        <v>52.26</v>
      </c>
      <c r="Y56" s="147"/>
      <c r="Z56" s="100">
        <v>71.3</v>
      </c>
      <c r="AA56" s="147"/>
      <c r="AB56" s="100"/>
      <c r="AC56" s="147"/>
      <c r="AD56" s="81"/>
    </row>
    <row r="57" spans="3:30" ht="23.25">
      <c r="C57">
        <v>52.13</v>
      </c>
      <c r="E57">
        <v>29.81</v>
      </c>
      <c r="J57" s="145"/>
      <c r="K57" s="100">
        <v>203.21</v>
      </c>
      <c r="L57" s="147"/>
      <c r="M57" s="100"/>
      <c r="N57" s="147"/>
      <c r="O57" s="100">
        <v>64.37</v>
      </c>
      <c r="P57" s="147"/>
      <c r="Q57" s="100">
        <v>50.49</v>
      </c>
      <c r="R57" s="147"/>
      <c r="S57" s="81">
        <v>100.03</v>
      </c>
      <c r="U57" s="145"/>
      <c r="V57" s="100">
        <v>57.74</v>
      </c>
      <c r="W57" s="147"/>
      <c r="X57" s="100">
        <v>98.27</v>
      </c>
      <c r="Y57" s="147"/>
      <c r="Z57" s="100">
        <v>42.76</v>
      </c>
      <c r="AA57" s="147"/>
      <c r="AB57" s="100"/>
      <c r="AC57" s="147"/>
      <c r="AD57" s="81"/>
    </row>
    <row r="58" spans="3:30" ht="23.25">
      <c r="C58">
        <v>42.02</v>
      </c>
      <c r="E58">
        <v>36.15</v>
      </c>
      <c r="J58" s="145"/>
      <c r="K58" s="100">
        <v>230.32</v>
      </c>
      <c r="L58" s="147"/>
      <c r="M58" s="100"/>
      <c r="N58" s="147"/>
      <c r="O58" s="100">
        <v>79</v>
      </c>
      <c r="P58" s="147"/>
      <c r="Q58" s="100">
        <v>60.81</v>
      </c>
      <c r="R58" s="147"/>
      <c r="S58" s="81">
        <v>70.61</v>
      </c>
      <c r="U58" s="145"/>
      <c r="V58" s="100">
        <v>82.4</v>
      </c>
      <c r="W58" s="147"/>
      <c r="X58" s="100"/>
      <c r="Y58" s="147"/>
      <c r="Z58" s="100">
        <v>78.53</v>
      </c>
      <c r="AA58" s="147"/>
      <c r="AB58" s="100"/>
      <c r="AC58" s="147"/>
      <c r="AD58" s="81"/>
    </row>
    <row r="59" spans="3:30" ht="23.25">
      <c r="C59">
        <v>53.65</v>
      </c>
      <c r="E59">
        <v>35.24</v>
      </c>
      <c r="J59" s="145"/>
      <c r="K59" s="100">
        <v>281.83</v>
      </c>
      <c r="L59" s="147"/>
      <c r="M59" s="100"/>
      <c r="N59" s="147"/>
      <c r="O59" s="100">
        <v>96.14</v>
      </c>
      <c r="P59" s="147"/>
      <c r="Q59" s="100">
        <v>83.23</v>
      </c>
      <c r="R59" s="147"/>
      <c r="S59" s="81">
        <v>52.82</v>
      </c>
      <c r="U59" s="145"/>
      <c r="V59" s="100">
        <v>98.95</v>
      </c>
      <c r="W59" s="147"/>
      <c r="X59" s="100"/>
      <c r="Y59" s="147"/>
      <c r="Z59" s="100">
        <v>64.67</v>
      </c>
      <c r="AA59" s="147"/>
      <c r="AB59" s="100"/>
      <c r="AC59" s="147"/>
      <c r="AD59" s="81"/>
    </row>
    <row r="60" spans="3:30" ht="23.25">
      <c r="C60">
        <v>48.82</v>
      </c>
      <c r="E60">
        <v>33.96</v>
      </c>
      <c r="J60" s="145"/>
      <c r="K60" s="100">
        <v>265.83999999999997</v>
      </c>
      <c r="L60" s="147"/>
      <c r="M60" s="100"/>
      <c r="N60" s="147"/>
      <c r="O60" s="100">
        <v>83.12</v>
      </c>
      <c r="P60" s="147"/>
      <c r="Q60" s="100"/>
      <c r="R60" s="147"/>
      <c r="S60" s="81">
        <v>91.96</v>
      </c>
      <c r="U60" s="145"/>
      <c r="V60" s="100">
        <v>111.26</v>
      </c>
      <c r="W60" s="147"/>
      <c r="X60" s="100"/>
      <c r="Y60" s="147"/>
      <c r="Z60" s="100">
        <v>67.489999999999995</v>
      </c>
      <c r="AA60" s="147"/>
      <c r="AB60" s="100"/>
      <c r="AC60" s="147"/>
      <c r="AD60" s="81"/>
    </row>
    <row r="61" spans="3:30" ht="23.25">
      <c r="C61">
        <v>37.58</v>
      </c>
      <c r="E61">
        <v>34.33</v>
      </c>
      <c r="J61" s="145"/>
      <c r="K61" s="100">
        <v>241.66</v>
      </c>
      <c r="L61" s="147"/>
      <c r="M61" s="100"/>
      <c r="N61" s="147"/>
      <c r="O61" s="100">
        <v>89.68</v>
      </c>
      <c r="P61" s="147"/>
      <c r="Q61" s="100"/>
      <c r="R61" s="147"/>
      <c r="S61" s="81">
        <v>86.62</v>
      </c>
      <c r="U61" s="145"/>
      <c r="V61" s="100">
        <v>80.239999999999995</v>
      </c>
      <c r="W61" s="147"/>
      <c r="X61" s="100"/>
      <c r="Y61" s="147"/>
      <c r="Z61" s="100">
        <v>55</v>
      </c>
      <c r="AA61" s="147"/>
      <c r="AB61" s="100"/>
      <c r="AC61" s="147"/>
      <c r="AD61" s="81"/>
    </row>
    <row r="62" spans="3:30" ht="23.25">
      <c r="C62">
        <v>47.92</v>
      </c>
      <c r="E62">
        <v>36.869999999999997</v>
      </c>
      <c r="J62" s="145"/>
      <c r="K62" s="100">
        <v>67.489999999999995</v>
      </c>
      <c r="L62" s="147"/>
      <c r="M62" s="100"/>
      <c r="N62" s="147"/>
      <c r="O62" s="100">
        <v>102.74</v>
      </c>
      <c r="P62" s="147"/>
      <c r="Q62" s="100"/>
      <c r="R62" s="147"/>
      <c r="S62" s="81">
        <v>66.06</v>
      </c>
      <c r="U62" s="145"/>
      <c r="V62" s="100">
        <v>86.24</v>
      </c>
      <c r="W62" s="147"/>
      <c r="X62" s="100"/>
      <c r="Y62" s="147"/>
      <c r="Z62" s="100"/>
      <c r="AA62" s="147"/>
      <c r="AB62" s="100"/>
      <c r="AC62" s="147"/>
      <c r="AD62" s="81"/>
    </row>
    <row r="63" spans="3:30" ht="23.25">
      <c r="J63" s="145"/>
      <c r="K63" s="100">
        <v>251.47</v>
      </c>
      <c r="L63" s="147"/>
      <c r="M63" s="100"/>
      <c r="N63" s="147"/>
      <c r="O63" s="100"/>
      <c r="P63" s="147"/>
      <c r="Q63" s="100"/>
      <c r="R63" s="147"/>
      <c r="S63" s="81">
        <v>87.74</v>
      </c>
      <c r="U63" s="145"/>
      <c r="V63" s="100">
        <v>91.3</v>
      </c>
      <c r="W63" s="147"/>
      <c r="X63" s="100"/>
      <c r="Y63" s="147"/>
      <c r="Z63" s="100"/>
      <c r="AA63" s="147"/>
      <c r="AB63" s="100"/>
      <c r="AC63" s="147"/>
      <c r="AD63" s="81"/>
    </row>
    <row r="64" spans="3:30" ht="23.25">
      <c r="J64" s="145"/>
      <c r="K64" s="100"/>
      <c r="L64" s="147"/>
      <c r="M64" s="100"/>
      <c r="N64" s="147"/>
      <c r="O64" s="100"/>
      <c r="P64" s="147"/>
      <c r="Q64" s="100"/>
      <c r="R64" s="147"/>
      <c r="S64" s="81"/>
      <c r="U64" s="145"/>
      <c r="V64" s="100">
        <v>116.23</v>
      </c>
      <c r="W64" s="147"/>
      <c r="X64" s="100"/>
      <c r="Y64" s="147"/>
      <c r="Z64" s="100"/>
      <c r="AA64" s="147"/>
      <c r="AB64" s="100"/>
      <c r="AC64" s="147"/>
      <c r="AD64" s="81"/>
    </row>
    <row r="65" spans="1:30" ht="23.25">
      <c r="A65" s="60" t="s">
        <v>39</v>
      </c>
      <c r="J65" s="145"/>
      <c r="K65" s="100"/>
      <c r="L65" s="147"/>
      <c r="M65" s="100"/>
      <c r="N65" s="147"/>
      <c r="O65" s="100"/>
      <c r="P65" s="147"/>
      <c r="Q65" s="100"/>
      <c r="R65" s="147"/>
      <c r="S65" s="81"/>
      <c r="U65" s="145"/>
      <c r="V65" s="100">
        <v>84.31</v>
      </c>
      <c r="W65" s="147"/>
      <c r="X65" s="100"/>
      <c r="Y65" s="147"/>
      <c r="Z65" s="100"/>
      <c r="AA65" s="147"/>
      <c r="AB65" s="100"/>
      <c r="AC65" s="147"/>
      <c r="AD65" s="81"/>
    </row>
    <row r="66" spans="1:30" ht="23.25">
      <c r="A66" s="60" t="s">
        <v>40</v>
      </c>
      <c r="C66" s="62">
        <f>AVERAGE(C40:C63)</f>
        <v>46.73368421052632</v>
      </c>
      <c r="E66" s="62">
        <f>AVERAGE(E40:E63)</f>
        <v>35.165263157894749</v>
      </c>
      <c r="J66" s="145"/>
      <c r="K66" s="100"/>
      <c r="L66" s="147"/>
      <c r="M66" s="100"/>
      <c r="N66" s="147"/>
      <c r="O66" s="100"/>
      <c r="P66" s="147"/>
      <c r="Q66" s="100"/>
      <c r="R66" s="147"/>
      <c r="S66" s="81"/>
      <c r="U66" s="145"/>
      <c r="V66" s="100">
        <v>97.04</v>
      </c>
      <c r="W66" s="147"/>
      <c r="X66" s="100"/>
      <c r="Y66" s="147"/>
      <c r="Z66" s="100"/>
      <c r="AA66" s="147"/>
      <c r="AB66" s="100"/>
      <c r="AC66" s="147"/>
      <c r="AD66" s="81"/>
    </row>
    <row r="67" spans="1:30" ht="23.25">
      <c r="A67" s="60" t="s">
        <v>41</v>
      </c>
      <c r="C67" s="63">
        <f>_xlfn.STDEV.P(C40:C62)</f>
        <v>6.7510071065662487</v>
      </c>
      <c r="E67" s="63">
        <f>_xlfn.STDEV.P(E40:E62)</f>
        <v>3.8402184263822687</v>
      </c>
      <c r="J67" s="145"/>
      <c r="K67" s="100"/>
      <c r="L67" s="147"/>
      <c r="M67" s="100"/>
      <c r="N67" s="147"/>
      <c r="O67" s="100"/>
      <c r="P67" s="147"/>
      <c r="Q67" s="100"/>
      <c r="R67" s="76"/>
      <c r="S67" s="81"/>
      <c r="U67" s="145"/>
      <c r="V67" s="100"/>
      <c r="W67" s="147"/>
      <c r="X67" s="100"/>
      <c r="Y67" s="147"/>
      <c r="Z67" s="100"/>
      <c r="AA67" s="147"/>
      <c r="AB67" s="100"/>
      <c r="AC67" s="76"/>
      <c r="AD67" s="81"/>
    </row>
    <row r="68" spans="1:30" ht="23.25">
      <c r="J68" s="145"/>
      <c r="K68" s="100"/>
      <c r="L68" s="147"/>
      <c r="M68" s="100"/>
      <c r="N68" s="147"/>
      <c r="O68" s="100"/>
      <c r="P68" s="147"/>
      <c r="Q68" s="100"/>
      <c r="R68" s="76"/>
      <c r="S68" s="81"/>
      <c r="U68" s="145"/>
      <c r="V68" s="100"/>
      <c r="W68" s="147"/>
      <c r="X68" s="100"/>
      <c r="Y68" s="147"/>
      <c r="Z68" s="100"/>
      <c r="AA68" s="147"/>
      <c r="AB68" s="100"/>
      <c r="AC68" s="76"/>
      <c r="AD68" s="81"/>
    </row>
    <row r="69" spans="1:30" ht="23.25">
      <c r="J69" s="101"/>
      <c r="K69" s="100"/>
      <c r="L69" s="76"/>
      <c r="M69" s="100"/>
      <c r="N69" s="147"/>
      <c r="O69" s="100"/>
      <c r="P69" s="147"/>
      <c r="Q69" s="100"/>
      <c r="R69" s="76"/>
      <c r="S69" s="81"/>
      <c r="U69" s="101"/>
      <c r="V69" s="100"/>
      <c r="W69" s="76"/>
      <c r="X69" s="100"/>
      <c r="Y69" s="147"/>
      <c r="Z69" s="100"/>
      <c r="AA69" s="147"/>
      <c r="AB69" s="100"/>
      <c r="AC69" s="76"/>
      <c r="AD69" s="81"/>
    </row>
    <row r="70" spans="1:30" ht="23.25">
      <c r="J70" s="101"/>
      <c r="K70" s="100"/>
      <c r="L70" s="76"/>
      <c r="M70" s="100"/>
      <c r="N70" s="147"/>
      <c r="O70" s="100"/>
      <c r="P70" s="147"/>
      <c r="Q70" s="100"/>
      <c r="R70" s="76"/>
      <c r="S70" s="81"/>
      <c r="U70" s="101"/>
      <c r="V70" s="100"/>
      <c r="W70" s="76"/>
      <c r="X70" s="100"/>
      <c r="Y70" s="147"/>
      <c r="Z70" s="100"/>
      <c r="AA70" s="147"/>
      <c r="AB70" s="100"/>
      <c r="AC70" s="76"/>
      <c r="AD70" s="81"/>
    </row>
    <row r="71" spans="1:30" ht="23.25">
      <c r="J71" s="101"/>
      <c r="K71" s="100"/>
      <c r="L71" s="76"/>
      <c r="M71" s="100"/>
      <c r="N71" s="147"/>
      <c r="O71" s="100"/>
      <c r="P71" s="147"/>
      <c r="Q71" s="100"/>
      <c r="R71" s="76"/>
      <c r="S71" s="81"/>
      <c r="U71" s="101"/>
      <c r="V71" s="100"/>
      <c r="W71" s="76"/>
      <c r="X71" s="100"/>
      <c r="Y71" s="147"/>
      <c r="Z71" s="100"/>
      <c r="AA71" s="147"/>
      <c r="AB71" s="100"/>
      <c r="AC71" s="76"/>
      <c r="AD71" s="81"/>
    </row>
    <row r="72" spans="1:30">
      <c r="I72" s="60"/>
      <c r="J72" s="80"/>
      <c r="S72" s="81"/>
      <c r="U72" s="80"/>
      <c r="AD72" s="81"/>
    </row>
    <row r="73" spans="1:30">
      <c r="I73" s="60"/>
      <c r="J73" s="90" t="s">
        <v>39</v>
      </c>
      <c r="K73" s="60"/>
      <c r="M73" s="60"/>
      <c r="O73" s="60"/>
      <c r="Q73" s="60"/>
      <c r="S73" s="91"/>
      <c r="U73" s="90" t="s">
        <v>39</v>
      </c>
      <c r="V73" s="60"/>
      <c r="X73" s="60"/>
      <c r="Z73" s="60"/>
      <c r="AB73" s="60"/>
      <c r="AD73" s="91"/>
    </row>
    <row r="74" spans="1:30">
      <c r="I74" s="60"/>
      <c r="J74" s="90" t="s">
        <v>40</v>
      </c>
      <c r="K74" s="64">
        <f>AVERAGE(K43:K68)</f>
        <v>174.59952380952382</v>
      </c>
      <c r="L74" s="48"/>
      <c r="M74" s="64">
        <f>AVERAGE(M43:M59)</f>
        <v>106.97999999999999</v>
      </c>
      <c r="N74" s="48"/>
      <c r="O74" s="64">
        <f>AVERAGE(O43:O70)</f>
        <v>82.023500000000013</v>
      </c>
      <c r="P74" s="48"/>
      <c r="Q74" s="64">
        <f>AVERAGE(Q43:Q71)</f>
        <v>65.076470588235296</v>
      </c>
      <c r="R74" s="48"/>
      <c r="S74" s="92">
        <f>AVERAGE(S43:S66)</f>
        <v>73.346190476190458</v>
      </c>
      <c r="U74" s="90" t="s">
        <v>40</v>
      </c>
      <c r="V74" s="64">
        <f>AVERAGE(V43:V68)</f>
        <v>86.846249999999998</v>
      </c>
      <c r="W74" s="48"/>
      <c r="X74" s="64">
        <f>AVERAGE(X43:X59)</f>
        <v>67.237333333333325</v>
      </c>
      <c r="Y74" s="48"/>
      <c r="Z74" s="64">
        <f>AVERAGE(Z43:Z70)</f>
        <v>75.287894736842105</v>
      </c>
      <c r="AA74" s="48"/>
      <c r="AB74" s="64">
        <f>AVERAGE(AB43:AB71)</f>
        <v>66.177272727272708</v>
      </c>
      <c r="AC74" s="48"/>
      <c r="AD74" s="92">
        <f>AVERAGE(AD43:AD66)</f>
        <v>51.983333333333334</v>
      </c>
    </row>
    <row r="75" spans="1:30" ht="15.75" thickBot="1">
      <c r="J75" s="93" t="s">
        <v>41</v>
      </c>
      <c r="K75" s="65">
        <f>_xlfn.STDEV.P(K43:K68)</f>
        <v>66.218264670434465</v>
      </c>
      <c r="L75" s="66"/>
      <c r="M75" s="65">
        <f>_xlfn.STDEV.P(M43:M59)</f>
        <v>22.157566202090024</v>
      </c>
      <c r="N75" s="65"/>
      <c r="O75" s="65">
        <f>_xlfn.STDEV.P(O43:O70)</f>
        <v>14.980067514867871</v>
      </c>
      <c r="P75" s="65"/>
      <c r="Q75" s="65">
        <f>_xlfn.STDEV.P(Q43:Q71)</f>
        <v>19.804899554574437</v>
      </c>
      <c r="R75" s="65"/>
      <c r="S75" s="94">
        <f>_xlfn.STDEV.P(S43:S66)</f>
        <v>16.843166333982367</v>
      </c>
      <c r="U75" s="93" t="s">
        <v>41</v>
      </c>
      <c r="V75" s="65">
        <f>_xlfn.STDEV.P(V43:V68)</f>
        <v>15.668750432123424</v>
      </c>
      <c r="W75" s="66"/>
      <c r="X75" s="65">
        <f>_xlfn.STDEV.P(X43:X59)</f>
        <v>17.987749337319084</v>
      </c>
      <c r="Y75" s="65"/>
      <c r="Z75" s="65">
        <f>_xlfn.STDEV.P(Z43:Z70)</f>
        <v>18.032355300213293</v>
      </c>
      <c r="AA75" s="65"/>
      <c r="AB75" s="65">
        <f>_xlfn.STDEV.P(AB43:AB71)</f>
        <v>20.285521523270631</v>
      </c>
      <c r="AC75" s="65"/>
      <c r="AD75" s="94">
        <f>_xlfn.STDEV.P(AD43:AD66)</f>
        <v>9.9512310796202161</v>
      </c>
    </row>
    <row r="76" spans="1:30">
      <c r="J76" s="80"/>
      <c r="S76" s="81"/>
      <c r="U76" s="80"/>
      <c r="AD76" s="81"/>
    </row>
  </sheetData>
  <mergeCells count="13">
    <mergeCell ref="AC43:AC66"/>
    <mergeCell ref="P43:P71"/>
    <mergeCell ref="R43:R66"/>
    <mergeCell ref="U43:U68"/>
    <mergeCell ref="W43:W68"/>
    <mergeCell ref="Y43:Y71"/>
    <mergeCell ref="AA43:AA71"/>
    <mergeCell ref="N43:N71"/>
    <mergeCell ref="J1:K1"/>
    <mergeCell ref="J2:K2"/>
    <mergeCell ref="J3:K3"/>
    <mergeCell ref="J43:J68"/>
    <mergeCell ref="L43:L68"/>
  </mergeCells>
  <pageMargins left="0.7" right="0.7" top="0.78740157499999996" bottom="0.78740157499999996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56"/>
  <sheetViews>
    <sheetView topLeftCell="A16" workbookViewId="0">
      <selection activeCell="T13" sqref="T13"/>
    </sheetView>
  </sheetViews>
  <sheetFormatPr baseColWidth="10" defaultRowHeight="15"/>
  <cols>
    <col min="1" max="1" width="22.85546875" customWidth="1"/>
    <col min="4" max="4" width="9.140625" bestFit="1" customWidth="1"/>
  </cols>
  <sheetData>
    <row r="1" spans="2:24">
      <c r="B1" t="s">
        <v>117</v>
      </c>
      <c r="C1" t="s">
        <v>52</v>
      </c>
      <c r="Q1" s="21"/>
      <c r="R1" s="21"/>
      <c r="S1" s="21"/>
      <c r="T1" s="21"/>
      <c r="U1" s="21"/>
      <c r="V1" s="21"/>
      <c r="W1" s="21"/>
      <c r="X1" s="21"/>
    </row>
    <row r="2" spans="2:24">
      <c r="B2" s="62" t="s">
        <v>66</v>
      </c>
      <c r="C2" s="62"/>
      <c r="D2" s="62"/>
      <c r="E2" s="62" t="s">
        <v>67</v>
      </c>
      <c r="F2" s="62"/>
      <c r="G2" s="62"/>
      <c r="H2" s="62" t="s">
        <v>68</v>
      </c>
      <c r="I2" s="62"/>
      <c r="J2" s="62"/>
      <c r="K2" s="62" t="s">
        <v>69</v>
      </c>
      <c r="L2" s="62"/>
      <c r="M2" s="62"/>
      <c r="N2" s="62" t="s">
        <v>70</v>
      </c>
      <c r="Q2" s="21"/>
      <c r="R2" s="21"/>
      <c r="S2" s="21"/>
      <c r="T2" s="21"/>
      <c r="U2" s="21"/>
      <c r="V2" s="21"/>
      <c r="W2" s="21"/>
      <c r="X2" s="21"/>
    </row>
    <row r="3" spans="2:24">
      <c r="B3" s="4" t="s">
        <v>117</v>
      </c>
      <c r="C3" s="4" t="s">
        <v>52</v>
      </c>
      <c r="D3" s="4" t="s">
        <v>164</v>
      </c>
      <c r="E3" s="4" t="s">
        <v>117</v>
      </c>
      <c r="F3" s="4" t="s">
        <v>52</v>
      </c>
      <c r="G3" s="4" t="s">
        <v>164</v>
      </c>
      <c r="H3" s="4" t="s">
        <v>117</v>
      </c>
      <c r="I3" s="4" t="s">
        <v>52</v>
      </c>
      <c r="J3" s="4" t="s">
        <v>164</v>
      </c>
      <c r="K3" s="4" t="s">
        <v>117</v>
      </c>
      <c r="L3" s="4" t="s">
        <v>52</v>
      </c>
      <c r="M3" s="4" t="s">
        <v>164</v>
      </c>
      <c r="N3" s="4" t="s">
        <v>117</v>
      </c>
      <c r="O3" s="4" t="s">
        <v>52</v>
      </c>
      <c r="P3" s="4" t="s">
        <v>164</v>
      </c>
      <c r="Q3" s="127"/>
      <c r="R3" s="127"/>
      <c r="S3" s="127"/>
      <c r="T3" s="127"/>
      <c r="U3" s="127"/>
      <c r="V3" s="127"/>
      <c r="W3" s="127"/>
      <c r="X3" s="127"/>
    </row>
    <row r="4" spans="2:24">
      <c r="B4" s="4" t="s">
        <v>117</v>
      </c>
      <c r="C4" s="4" t="s">
        <v>52</v>
      </c>
      <c r="D4" s="4" t="s">
        <v>164</v>
      </c>
      <c r="E4" s="4" t="s">
        <v>117</v>
      </c>
      <c r="F4" s="4" t="s">
        <v>52</v>
      </c>
      <c r="G4" s="4" t="s">
        <v>164</v>
      </c>
      <c r="H4" s="4" t="s">
        <v>117</v>
      </c>
      <c r="I4" s="4" t="s">
        <v>52</v>
      </c>
      <c r="J4" s="4" t="s">
        <v>164</v>
      </c>
      <c r="K4" s="4" t="s">
        <v>117</v>
      </c>
      <c r="L4" s="4" t="s">
        <v>52</v>
      </c>
      <c r="M4" s="4" t="s">
        <v>164</v>
      </c>
      <c r="N4" s="4" t="s">
        <v>117</v>
      </c>
      <c r="O4" s="4" t="s">
        <v>52</v>
      </c>
      <c r="P4" s="4" t="s">
        <v>164</v>
      </c>
      <c r="Q4" s="127"/>
      <c r="R4" s="127"/>
      <c r="S4" s="127"/>
      <c r="T4" s="127"/>
      <c r="U4" s="127"/>
      <c r="V4" s="127"/>
      <c r="W4" s="127"/>
      <c r="X4" s="127"/>
    </row>
    <row r="5" spans="2:24">
      <c r="B5" s="4" t="s">
        <v>117</v>
      </c>
      <c r="C5" s="4" t="s">
        <v>52</v>
      </c>
      <c r="D5" s="4"/>
      <c r="E5" s="4" t="s">
        <v>117</v>
      </c>
      <c r="F5" s="4" t="s">
        <v>52</v>
      </c>
      <c r="G5" s="4"/>
      <c r="H5" s="4" t="s">
        <v>117</v>
      </c>
      <c r="I5" s="4" t="s">
        <v>52</v>
      </c>
      <c r="J5" s="4"/>
      <c r="K5" s="4" t="s">
        <v>117</v>
      </c>
      <c r="L5" s="4" t="s">
        <v>52</v>
      </c>
      <c r="M5" s="4"/>
      <c r="N5" s="4" t="s">
        <v>117</v>
      </c>
      <c r="O5" s="4" t="s">
        <v>52</v>
      </c>
      <c r="P5" s="4"/>
      <c r="Q5" s="127"/>
      <c r="R5" s="127"/>
      <c r="S5" s="127"/>
      <c r="T5" s="127"/>
      <c r="U5" s="127"/>
      <c r="V5" s="127"/>
      <c r="W5" s="127"/>
      <c r="X5" s="127"/>
    </row>
    <row r="6" spans="2:24">
      <c r="B6" s="4" t="s">
        <v>117</v>
      </c>
      <c r="C6" s="4" t="s">
        <v>52</v>
      </c>
      <c r="D6" s="4"/>
      <c r="E6" s="4" t="s">
        <v>117</v>
      </c>
      <c r="F6" s="4" t="s">
        <v>52</v>
      </c>
      <c r="G6" s="4"/>
      <c r="H6" s="4" t="s">
        <v>117</v>
      </c>
      <c r="I6" s="4" t="s">
        <v>52</v>
      </c>
      <c r="J6" s="4"/>
      <c r="K6" s="4" t="s">
        <v>117</v>
      </c>
      <c r="L6" s="4" t="s">
        <v>52</v>
      </c>
      <c r="N6" s="4" t="s">
        <v>117</v>
      </c>
      <c r="O6" s="4" t="s">
        <v>52</v>
      </c>
      <c r="P6" s="4"/>
      <c r="Q6" s="127"/>
      <c r="R6" s="127"/>
      <c r="S6" s="127"/>
      <c r="T6" s="127"/>
      <c r="U6" s="127"/>
      <c r="V6" s="127"/>
      <c r="W6" s="127"/>
      <c r="X6" s="127"/>
    </row>
    <row r="7" spans="2:24">
      <c r="B7" s="4" t="s">
        <v>117</v>
      </c>
      <c r="C7" s="4" t="s">
        <v>52</v>
      </c>
      <c r="D7" s="4"/>
      <c r="E7" s="4" t="s">
        <v>117</v>
      </c>
      <c r="F7" s="4" t="s">
        <v>52</v>
      </c>
      <c r="G7" s="4"/>
      <c r="H7" s="4" t="s">
        <v>117</v>
      </c>
      <c r="I7" s="4" t="s">
        <v>52</v>
      </c>
      <c r="J7" s="4"/>
      <c r="K7" s="4" t="s">
        <v>117</v>
      </c>
      <c r="L7" s="4" t="s">
        <v>52</v>
      </c>
      <c r="M7" s="4" t="s">
        <v>117</v>
      </c>
      <c r="N7" s="4" t="s">
        <v>117</v>
      </c>
      <c r="O7" s="4" t="s">
        <v>52</v>
      </c>
      <c r="P7" s="4"/>
      <c r="Q7" s="127"/>
      <c r="R7" s="127"/>
      <c r="S7" s="127"/>
      <c r="T7" s="127"/>
      <c r="U7" s="127"/>
      <c r="V7" s="127"/>
      <c r="W7" s="127"/>
      <c r="X7" s="127"/>
    </row>
    <row r="8" spans="2:24">
      <c r="B8" s="4" t="s">
        <v>117</v>
      </c>
      <c r="C8" s="4" t="s">
        <v>52</v>
      </c>
      <c r="D8" s="4"/>
      <c r="E8" s="4" t="s">
        <v>117</v>
      </c>
      <c r="F8" s="4" t="s">
        <v>52</v>
      </c>
      <c r="G8" s="4"/>
      <c r="H8" s="4" t="s">
        <v>117</v>
      </c>
      <c r="I8" s="4" t="s">
        <v>52</v>
      </c>
      <c r="J8" s="4"/>
      <c r="K8" s="4" t="s">
        <v>117</v>
      </c>
      <c r="L8" s="4" t="s">
        <v>52</v>
      </c>
      <c r="M8" s="4"/>
      <c r="N8" s="4" t="s">
        <v>117</v>
      </c>
      <c r="O8" s="4" t="s">
        <v>52</v>
      </c>
      <c r="P8" s="4"/>
      <c r="Q8" s="127"/>
      <c r="R8" s="127"/>
      <c r="S8" s="127"/>
      <c r="T8" s="127"/>
      <c r="U8" s="127"/>
      <c r="V8" s="127"/>
      <c r="W8" s="127"/>
      <c r="X8" s="127"/>
    </row>
    <row r="9" spans="2:24">
      <c r="Q9" s="21"/>
      <c r="R9" s="21"/>
      <c r="S9" s="21"/>
      <c r="T9" s="21"/>
      <c r="U9" s="21"/>
      <c r="V9" s="21"/>
      <c r="W9" s="21"/>
      <c r="X9" s="21"/>
    </row>
    <row r="10" spans="2:24">
      <c r="Q10" s="21"/>
      <c r="R10" s="21"/>
      <c r="S10" s="21"/>
      <c r="T10" s="21"/>
      <c r="U10" s="21"/>
      <c r="V10" s="21"/>
      <c r="W10" s="21"/>
      <c r="X10" s="21"/>
    </row>
    <row r="11" spans="2:24">
      <c r="Q11" s="21"/>
      <c r="R11" s="21"/>
      <c r="S11" s="21"/>
      <c r="T11" s="21"/>
      <c r="U11" s="21"/>
      <c r="V11" s="21"/>
      <c r="W11" s="21"/>
      <c r="X11" s="21"/>
    </row>
    <row r="12" spans="2:24">
      <c r="B12">
        <v>663794</v>
      </c>
      <c r="C12">
        <v>108768</v>
      </c>
      <c r="D12">
        <v>3905</v>
      </c>
      <c r="E12">
        <v>295004</v>
      </c>
      <c r="F12">
        <v>104321</v>
      </c>
      <c r="G12">
        <v>2550</v>
      </c>
      <c r="H12">
        <v>49639</v>
      </c>
      <c r="I12">
        <v>37485</v>
      </c>
      <c r="J12">
        <v>1124</v>
      </c>
      <c r="K12">
        <v>33380</v>
      </c>
      <c r="L12">
        <v>25018</v>
      </c>
      <c r="M12">
        <v>823</v>
      </c>
      <c r="N12">
        <v>35485</v>
      </c>
      <c r="O12">
        <v>23997</v>
      </c>
      <c r="P12">
        <v>620</v>
      </c>
      <c r="Q12" s="21"/>
      <c r="R12" t="s">
        <v>199</v>
      </c>
      <c r="S12" t="s">
        <v>50</v>
      </c>
      <c r="T12">
        <f>1-(((3*B54)+(3*D20))/(B53-D19))</f>
        <v>0.5957866225191577</v>
      </c>
      <c r="U12" s="21"/>
      <c r="V12" s="21"/>
      <c r="W12" s="21"/>
      <c r="X12" s="21"/>
    </row>
    <row r="13" spans="2:24">
      <c r="B13">
        <v>781092</v>
      </c>
      <c r="C13">
        <v>166781</v>
      </c>
      <c r="D13">
        <v>5294</v>
      </c>
      <c r="E13">
        <v>175603</v>
      </c>
      <c r="F13">
        <v>86638</v>
      </c>
      <c r="G13">
        <v>2866</v>
      </c>
      <c r="H13">
        <v>146566</v>
      </c>
      <c r="I13">
        <v>30076</v>
      </c>
      <c r="J13">
        <v>1308</v>
      </c>
      <c r="K13">
        <v>35041</v>
      </c>
      <c r="L13">
        <v>33082</v>
      </c>
      <c r="M13">
        <v>1128</v>
      </c>
      <c r="N13">
        <v>19189</v>
      </c>
      <c r="O13">
        <v>33290</v>
      </c>
      <c r="P13">
        <v>858</v>
      </c>
      <c r="Q13" s="21"/>
      <c r="R13" t="s">
        <v>199</v>
      </c>
      <c r="S13" t="s">
        <v>117</v>
      </c>
      <c r="T13">
        <f>1-(((3*C54)+(3*D20))/(C53-D19))</f>
        <v>0.50029948670991342</v>
      </c>
      <c r="U13" s="21"/>
      <c r="V13" s="21"/>
      <c r="W13" s="21"/>
      <c r="X13" s="21"/>
    </row>
    <row r="14" spans="2:24">
      <c r="B14">
        <v>540102</v>
      </c>
      <c r="C14">
        <v>152518</v>
      </c>
      <c r="E14">
        <v>122224</v>
      </c>
      <c r="F14">
        <v>126232</v>
      </c>
      <c r="H14">
        <v>58798</v>
      </c>
      <c r="I14">
        <v>40634</v>
      </c>
      <c r="K14">
        <v>56722</v>
      </c>
      <c r="L14">
        <v>42812</v>
      </c>
      <c r="N14">
        <v>19594</v>
      </c>
      <c r="O14">
        <v>28545</v>
      </c>
      <c r="Q14" s="21"/>
      <c r="R14" s="21"/>
      <c r="S14" s="21"/>
      <c r="T14" s="21"/>
      <c r="U14" s="21"/>
      <c r="V14" s="21"/>
      <c r="W14" s="21"/>
      <c r="X14" s="21"/>
    </row>
    <row r="15" spans="2:24">
      <c r="B15">
        <v>677637</v>
      </c>
      <c r="C15">
        <v>137108</v>
      </c>
      <c r="E15">
        <v>147209</v>
      </c>
      <c r="F15">
        <v>128854</v>
      </c>
      <c r="H15">
        <v>88112</v>
      </c>
      <c r="I15">
        <v>44630</v>
      </c>
      <c r="K15">
        <v>47111</v>
      </c>
      <c r="L15">
        <v>41139</v>
      </c>
      <c r="N15">
        <v>47336</v>
      </c>
      <c r="O15">
        <v>17471</v>
      </c>
      <c r="Q15" s="21"/>
      <c r="R15" s="21"/>
      <c r="S15" s="21"/>
      <c r="T15" s="21"/>
      <c r="U15" s="21"/>
      <c r="V15" s="21"/>
      <c r="W15" s="21"/>
      <c r="X15" s="21"/>
    </row>
    <row r="16" spans="2:24">
      <c r="B16">
        <v>670825</v>
      </c>
      <c r="C16">
        <v>201248</v>
      </c>
      <c r="E16">
        <v>203962</v>
      </c>
      <c r="F16">
        <v>162087</v>
      </c>
      <c r="H16">
        <v>84709</v>
      </c>
      <c r="I16">
        <v>49000</v>
      </c>
      <c r="K16">
        <v>47912</v>
      </c>
      <c r="L16">
        <v>30578</v>
      </c>
      <c r="M16">
        <v>60455</v>
      </c>
      <c r="N16">
        <v>27197</v>
      </c>
      <c r="O16">
        <v>32087</v>
      </c>
      <c r="Q16" s="21"/>
      <c r="R16" s="21"/>
      <c r="S16" s="21"/>
      <c r="T16" s="21"/>
      <c r="U16" s="21"/>
      <c r="V16" s="21"/>
      <c r="W16" s="21"/>
      <c r="X16" s="21"/>
    </row>
    <row r="17" spans="1:24">
      <c r="B17">
        <v>559759</v>
      </c>
      <c r="C17">
        <v>147408</v>
      </c>
      <c r="E17">
        <v>147193</v>
      </c>
      <c r="F17">
        <v>137307</v>
      </c>
      <c r="H17">
        <v>54226</v>
      </c>
      <c r="I17">
        <v>39939</v>
      </c>
      <c r="K17">
        <v>41900</v>
      </c>
      <c r="L17">
        <v>41101</v>
      </c>
      <c r="N17">
        <v>35262</v>
      </c>
      <c r="O17">
        <v>19100</v>
      </c>
      <c r="Q17" s="21"/>
      <c r="R17" s="21"/>
      <c r="S17" s="21"/>
      <c r="T17" s="21"/>
      <c r="U17" s="21"/>
      <c r="V17" s="21"/>
      <c r="W17" s="21"/>
      <c r="X17" s="21"/>
    </row>
    <row r="19" spans="1:24">
      <c r="A19" t="s">
        <v>149</v>
      </c>
      <c r="D19">
        <f>AVERAGE(D12:D13)</f>
        <v>4599.5</v>
      </c>
      <c r="G19">
        <f>AVERAGE(G12:G13)</f>
        <v>2708</v>
      </c>
      <c r="J19">
        <f>AVERAGE(J12:J13)</f>
        <v>1216</v>
      </c>
      <c r="M19">
        <f>AVERAGE(M12:M13)</f>
        <v>975.5</v>
      </c>
      <c r="P19">
        <f>AVERAGE(P12:P13)</f>
        <v>739</v>
      </c>
    </row>
    <row r="20" spans="1:24">
      <c r="A20" t="s">
        <v>41</v>
      </c>
      <c r="C20" s="63"/>
      <c r="D20" s="63">
        <f>_xlfn.STDEV.P(D12:D13)</f>
        <v>694.5</v>
      </c>
      <c r="E20" s="63"/>
      <c r="F20" s="63"/>
      <c r="G20" s="63">
        <f>_xlfn.STDEV.P(G12:G13)</f>
        <v>158</v>
      </c>
      <c r="H20" s="63"/>
      <c r="I20" s="63"/>
      <c r="J20" s="63">
        <f>_xlfn.STDEV.P(J12:J13)</f>
        <v>92</v>
      </c>
      <c r="K20" s="63"/>
      <c r="L20" s="63"/>
      <c r="M20" s="63">
        <f>_xlfn.STDEV.P(M12:M13)</f>
        <v>152.5</v>
      </c>
      <c r="N20" s="63"/>
      <c r="P20" s="63">
        <f>_xlfn.STDEV.P(P12:P13)</f>
        <v>119</v>
      </c>
    </row>
    <row r="23" spans="1:24">
      <c r="B23">
        <f>B12-$D$19</f>
        <v>659194.5</v>
      </c>
      <c r="C23">
        <f t="shared" ref="C23" si="0">C12-$D$19</f>
        <v>104168.5</v>
      </c>
      <c r="E23" s="21">
        <f t="shared" ref="E23:F23" si="1">E12-$G$19</f>
        <v>292296</v>
      </c>
      <c r="F23">
        <f t="shared" si="1"/>
        <v>101613</v>
      </c>
      <c r="H23">
        <f>H12-$J$19</f>
        <v>48423</v>
      </c>
      <c r="I23">
        <f>I12-$J$19</f>
        <v>36269</v>
      </c>
      <c r="K23">
        <f t="shared" ref="K23:K24" si="2">K12-$M$19</f>
        <v>32404.5</v>
      </c>
      <c r="L23">
        <f t="shared" ref="L23:L27" si="3">L12-$M$19</f>
        <v>24042.5</v>
      </c>
      <c r="N23">
        <f>N12-$P$19</f>
        <v>34746</v>
      </c>
      <c r="O23">
        <f>O12-$P$19</f>
        <v>23258</v>
      </c>
    </row>
    <row r="24" spans="1:24">
      <c r="B24">
        <f t="shared" ref="B24:C28" si="4">B13-$D$19</f>
        <v>776492.5</v>
      </c>
      <c r="C24">
        <f t="shared" si="4"/>
        <v>162181.5</v>
      </c>
      <c r="E24">
        <f t="shared" ref="E24:F24" si="5">E13-$G$19</f>
        <v>172895</v>
      </c>
      <c r="F24">
        <f t="shared" si="5"/>
        <v>83930</v>
      </c>
      <c r="H24">
        <f>H13-$J$19</f>
        <v>145350</v>
      </c>
      <c r="I24">
        <f>I13-$J$19</f>
        <v>28860</v>
      </c>
      <c r="K24">
        <f t="shared" si="2"/>
        <v>34065.5</v>
      </c>
      <c r="L24">
        <f t="shared" si="3"/>
        <v>32106.5</v>
      </c>
      <c r="N24">
        <f>N13-$P$19</f>
        <v>18450</v>
      </c>
      <c r="O24">
        <f>O13-$P$19</f>
        <v>32551</v>
      </c>
    </row>
    <row r="25" spans="1:24">
      <c r="B25">
        <f t="shared" si="4"/>
        <v>535502.5</v>
      </c>
      <c r="C25">
        <f t="shared" si="4"/>
        <v>147918.5</v>
      </c>
      <c r="E25">
        <f t="shared" ref="E25:F25" si="6">E14-$G$19</f>
        <v>119516</v>
      </c>
      <c r="F25">
        <f t="shared" si="6"/>
        <v>123524</v>
      </c>
      <c r="H25">
        <f t="shared" ref="H25" si="7">H14-$J$19</f>
        <v>57582</v>
      </c>
      <c r="I25">
        <f t="shared" ref="H25:I28" si="8">I14-$J$19</f>
        <v>39418</v>
      </c>
      <c r="K25">
        <f t="shared" ref="K25" si="9">K14-$M$19</f>
        <v>55746.5</v>
      </c>
      <c r="L25">
        <f t="shared" si="3"/>
        <v>41836.5</v>
      </c>
      <c r="N25">
        <f t="shared" ref="N25:O28" si="10">N14-$P$19</f>
        <v>18855</v>
      </c>
      <c r="O25">
        <f>O14-$P$19</f>
        <v>27806</v>
      </c>
    </row>
    <row r="26" spans="1:24">
      <c r="B26">
        <f t="shared" si="4"/>
        <v>673037.5</v>
      </c>
      <c r="C26">
        <f t="shared" si="4"/>
        <v>132508.5</v>
      </c>
      <c r="E26">
        <f t="shared" ref="E26:F26" si="11">E15-$G$19</f>
        <v>144501</v>
      </c>
      <c r="F26">
        <f t="shared" si="11"/>
        <v>126146</v>
      </c>
      <c r="H26">
        <f t="shared" ref="H26" si="12">H15-$J$19</f>
        <v>86896</v>
      </c>
      <c r="I26">
        <f t="shared" si="8"/>
        <v>43414</v>
      </c>
      <c r="K26">
        <f t="shared" ref="K26" si="13">K15-$M$19</f>
        <v>46135.5</v>
      </c>
      <c r="L26">
        <f t="shared" si="3"/>
        <v>40163.5</v>
      </c>
      <c r="N26">
        <f t="shared" si="10"/>
        <v>46597</v>
      </c>
      <c r="O26">
        <f t="shared" si="10"/>
        <v>16732</v>
      </c>
    </row>
    <row r="27" spans="1:24">
      <c r="B27">
        <f t="shared" si="4"/>
        <v>666225.5</v>
      </c>
      <c r="C27" s="21">
        <f t="shared" si="4"/>
        <v>196648.5</v>
      </c>
      <c r="E27">
        <f t="shared" ref="E27:F27" si="14">E16-$G$19</f>
        <v>201254</v>
      </c>
      <c r="F27">
        <f t="shared" si="14"/>
        <v>159379</v>
      </c>
      <c r="H27">
        <f t="shared" ref="H27" si="15">H16-$J$19</f>
        <v>83493</v>
      </c>
      <c r="I27">
        <f t="shared" si="8"/>
        <v>47784</v>
      </c>
      <c r="K27">
        <f t="shared" ref="K27" si="16">K16-$M$19</f>
        <v>46936.5</v>
      </c>
      <c r="L27">
        <f t="shared" si="3"/>
        <v>29602.5</v>
      </c>
      <c r="M27">
        <f>M16-$M$19</f>
        <v>59479.5</v>
      </c>
      <c r="N27">
        <f t="shared" si="10"/>
        <v>26458</v>
      </c>
      <c r="O27">
        <f t="shared" si="10"/>
        <v>31348</v>
      </c>
    </row>
    <row r="28" spans="1:24">
      <c r="B28">
        <f t="shared" si="4"/>
        <v>555159.5</v>
      </c>
      <c r="C28">
        <f t="shared" ref="C28" si="17">C17-$D$19</f>
        <v>142808.5</v>
      </c>
      <c r="E28">
        <f t="shared" ref="E28" si="18">E17-$G$19</f>
        <v>144485</v>
      </c>
      <c r="F28">
        <f>F17-$G$19</f>
        <v>134599</v>
      </c>
      <c r="H28">
        <f t="shared" si="8"/>
        <v>53010</v>
      </c>
      <c r="I28">
        <f t="shared" si="8"/>
        <v>38723</v>
      </c>
      <c r="K28">
        <f t="shared" ref="K28" si="19">K17-$M$19</f>
        <v>40924.5</v>
      </c>
      <c r="L28">
        <f>L17-$M$19</f>
        <v>40125.5</v>
      </c>
      <c r="N28">
        <f t="shared" si="10"/>
        <v>34523</v>
      </c>
      <c r="O28">
        <f t="shared" si="10"/>
        <v>18361</v>
      </c>
    </row>
    <row r="32" spans="1:24">
      <c r="A32" t="s">
        <v>149</v>
      </c>
      <c r="B32">
        <f>AVERAGE(B23:B28:D26:D27)</f>
        <v>395987.16666666669</v>
      </c>
      <c r="C32">
        <f>AVERAGE(C23:C29)</f>
        <v>147705.66666666666</v>
      </c>
      <c r="E32">
        <f>AVERAGE(E23:E29)</f>
        <v>179157.83333333334</v>
      </c>
      <c r="F32">
        <f>AVERAGE(F23:F29)</f>
        <v>121531.83333333333</v>
      </c>
      <c r="H32">
        <f>AVERAGE(H23:H29)</f>
        <v>79125.666666666672</v>
      </c>
      <c r="I32">
        <f>AVERAGE(I23:I29)</f>
        <v>39078</v>
      </c>
      <c r="K32">
        <f>AVERAGE(K23:K29:M27)</f>
        <v>40274.576923076922</v>
      </c>
      <c r="L32">
        <f>AVERAGE(L23:L28)</f>
        <v>34646.166666666664</v>
      </c>
      <c r="N32">
        <f>AVERAGE(N23:N29)</f>
        <v>29938.166666666668</v>
      </c>
      <c r="O32">
        <f>AVERAGE(O23:O29)</f>
        <v>25009.333333333332</v>
      </c>
    </row>
    <row r="33" spans="1:24">
      <c r="A33" t="s">
        <v>41</v>
      </c>
      <c r="B33" s="63">
        <f>_xlfn.STDEV.P(B23:B28)</f>
        <v>80401.278491942459</v>
      </c>
      <c r="C33" s="63">
        <f>_xlfn.STDEV.P(C23:C28)</f>
        <v>28152.61083461986</v>
      </c>
      <c r="D33" s="63"/>
      <c r="E33" s="63">
        <f>_xlfn.STDEV.P(E23:E28)</f>
        <v>56698.263011067829</v>
      </c>
      <c r="F33" s="63">
        <f>_xlfn.STDEV.P(F23:F28)</f>
        <v>23941.163724268339</v>
      </c>
      <c r="G33" s="63"/>
      <c r="H33" s="63">
        <f>_xlfn.STDEV.P(H23:H28)</f>
        <v>33050.278277530771</v>
      </c>
      <c r="I33" s="63">
        <f>_xlfn.STDEV.P(I23:I28)</f>
        <v>5875.5845382963098</v>
      </c>
      <c r="J33" s="63"/>
      <c r="K33" s="63">
        <f>_xlfn.STDEV.P(K23:K28:M27)</f>
        <v>9744.5031957788578</v>
      </c>
      <c r="L33" s="63">
        <f>_xlfn.STDEV.P(L23:L28)</f>
        <v>6538.236017629084</v>
      </c>
      <c r="N33" s="63">
        <f>_xlfn.STDEV.P(N23:N28)</f>
        <v>9904.3660644631309</v>
      </c>
      <c r="O33" s="63">
        <f>_xlfn.STDEV.P(O23:O28)</f>
        <v>6064.3566206335709</v>
      </c>
      <c r="P33" s="63"/>
      <c r="Q33" s="63"/>
      <c r="R33" s="63"/>
      <c r="S33" s="63"/>
      <c r="T33" s="63"/>
      <c r="U33" s="63"/>
      <c r="V33" s="63"/>
      <c r="W33" s="63"/>
      <c r="X33" s="63"/>
    </row>
    <row r="34" spans="1:24">
      <c r="A34" t="s">
        <v>187</v>
      </c>
      <c r="B34" s="48">
        <f>B33/B32*100</f>
        <v>20.304011154892425</v>
      </c>
      <c r="C34" s="48">
        <f t="shared" ref="C34:O34" si="20">C33/C32*100</f>
        <v>19.059939587932664</v>
      </c>
      <c r="D34" s="48"/>
      <c r="E34" s="48">
        <f t="shared" si="20"/>
        <v>31.647102421459568</v>
      </c>
      <c r="F34" s="48">
        <f t="shared" si="20"/>
        <v>19.699500178363426</v>
      </c>
      <c r="G34" s="48"/>
      <c r="H34" s="48">
        <f t="shared" si="20"/>
        <v>41.769352057104228</v>
      </c>
      <c r="I34" s="48">
        <f t="shared" si="20"/>
        <v>15.035530319607732</v>
      </c>
      <c r="J34" s="48"/>
      <c r="K34" s="48">
        <f t="shared" si="20"/>
        <v>24.195172091790134</v>
      </c>
      <c r="L34" s="48">
        <f t="shared" si="20"/>
        <v>18.871455767484864</v>
      </c>
      <c r="M34" s="48"/>
      <c r="N34" s="48">
        <f>N33/N32*100</f>
        <v>33.082740752761964</v>
      </c>
      <c r="O34" s="48">
        <f t="shared" si="20"/>
        <v>24.248373756331919</v>
      </c>
    </row>
    <row r="35" spans="1:24">
      <c r="A35" t="s">
        <v>165</v>
      </c>
      <c r="B35" s="48">
        <f>(100*B32)/$B$32</f>
        <v>100.00000000000001</v>
      </c>
      <c r="C35" s="48">
        <f>(100*C32)/$C$32</f>
        <v>100</v>
      </c>
      <c r="D35" s="48"/>
      <c r="E35" s="48">
        <f>(100*E32)/$B$32</f>
        <v>45.243343323836676</v>
      </c>
      <c r="F35" s="48">
        <f>(100*F32)/$C$32</f>
        <v>82.279736503000336</v>
      </c>
      <c r="G35" s="48"/>
      <c r="H35" s="48">
        <f>(100*H32)/$B$32</f>
        <v>19.981876517042007</v>
      </c>
      <c r="I35" s="48">
        <f>(100*I32)/$C$32</f>
        <v>26.456669457502198</v>
      </c>
      <c r="J35" s="48"/>
      <c r="K35" s="48">
        <f>(100*K32)/$B$32</f>
        <v>10.170677313131003</v>
      </c>
      <c r="L35" s="48">
        <f>(100*L32)/$C$32</f>
        <v>23.456220366178684</v>
      </c>
      <c r="N35" s="48">
        <f>(100*N32)/$B$32</f>
        <v>7.5603881102207442</v>
      </c>
      <c r="O35" s="48">
        <f>(100*O32)/$C$32</f>
        <v>16.931871266505233</v>
      </c>
      <c r="P35" s="48"/>
      <c r="Q35" s="48"/>
      <c r="R35" s="48"/>
      <c r="S35" s="48"/>
      <c r="T35" s="48"/>
      <c r="U35" s="48"/>
      <c r="V35" s="48"/>
      <c r="W35" s="48"/>
      <c r="X35" s="48"/>
    </row>
    <row r="37" spans="1:24"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24">
      <c r="A38" t="s">
        <v>190</v>
      </c>
      <c r="B38">
        <f>_xlfn.QUARTILE.INC(B23:B28,1)</f>
        <v>581168.25</v>
      </c>
      <c r="C38">
        <f>_xlfn.QUARTILE.INC(C23:C28,1)</f>
        <v>135083.5</v>
      </c>
      <c r="D38" s="48"/>
      <c r="E38">
        <f>_xlfn.QUARTILE.INC(E23:E28,1)</f>
        <v>144489</v>
      </c>
      <c r="F38">
        <f>_xlfn.QUARTILE.INC(F23:F28,1)</f>
        <v>107090.75</v>
      </c>
      <c r="G38" s="48"/>
      <c r="H38">
        <f>_xlfn.QUARTILE.INC(H23:H28,1)</f>
        <v>54153</v>
      </c>
      <c r="I38">
        <f>_xlfn.QUARTILE.INC(I23:I28,1)</f>
        <v>36882.5</v>
      </c>
      <c r="J38" s="48"/>
      <c r="K38">
        <f>_xlfn.QUARTILE.INC(K23:K28:M27,1)</f>
        <v>32404.5</v>
      </c>
      <c r="L38">
        <f>_xlfn.QUARTILE.INC(L23:L28,1)</f>
        <v>30228.5</v>
      </c>
      <c r="N38">
        <f>_xlfn.QUARTILE.INC(N23:N28,1)</f>
        <v>20755.75</v>
      </c>
      <c r="O38">
        <f>_xlfn.QUARTILE.INC(O23:O28,1)</f>
        <v>19585.25</v>
      </c>
    </row>
    <row r="39" spans="1:24">
      <c r="A39" t="s">
        <v>191</v>
      </c>
      <c r="B39" s="134">
        <f>_xlfn.QUARTILE.INC(B23:B28,3)</f>
        <v>671334.5</v>
      </c>
      <c r="C39" s="134">
        <f>_xlfn.QUARTILE.INC(C23:C28,3)</f>
        <v>158615.75</v>
      </c>
      <c r="D39" s="48"/>
      <c r="E39" s="134">
        <f>_xlfn.QUARTILE.INC(E23:E28,3)</f>
        <v>194164.25</v>
      </c>
      <c r="F39" s="134">
        <f>_xlfn.QUARTILE.INC(F23:F28,3)</f>
        <v>132485.75</v>
      </c>
      <c r="G39" s="48"/>
      <c r="H39" s="134">
        <f>_xlfn.QUARTILE.INC(H23:H28,3)</f>
        <v>86045.25</v>
      </c>
      <c r="I39" s="134">
        <f>_xlfn.QUARTILE.INC(I23:I28,3)</f>
        <v>42415</v>
      </c>
      <c r="J39" s="48"/>
      <c r="K39" s="134">
        <f>_xlfn.QUARTILE.INC(K23:K28:M27,3)</f>
        <v>46135.5</v>
      </c>
      <c r="L39" s="134">
        <f>_xlfn.QUARTILE.INC(L23:L28,3)</f>
        <v>40154</v>
      </c>
      <c r="N39" s="134">
        <f>_xlfn.QUARTILE.INC(N23:N28,3)</f>
        <v>34690.25</v>
      </c>
      <c r="O39" s="134">
        <f>_xlfn.QUARTILE.INC(O23:O28,3)</f>
        <v>30462.5</v>
      </c>
    </row>
    <row r="40" spans="1:24">
      <c r="A40" t="s">
        <v>192</v>
      </c>
      <c r="B40" s="134">
        <f>B39-B38</f>
        <v>90166.25</v>
      </c>
      <c r="C40" s="134">
        <f>C39-C38</f>
        <v>23532.25</v>
      </c>
      <c r="D40" s="48"/>
      <c r="E40" s="134">
        <f>E39-E38</f>
        <v>49675.25</v>
      </c>
      <c r="F40" s="134">
        <f>F39-F38</f>
        <v>25395</v>
      </c>
      <c r="G40" s="48"/>
      <c r="H40" s="134">
        <f>H39-H38</f>
        <v>31892.25</v>
      </c>
      <c r="I40" s="134">
        <f>I39-I38</f>
        <v>5532.5</v>
      </c>
      <c r="J40" s="48"/>
      <c r="K40" s="134">
        <f>K39-K38</f>
        <v>13731</v>
      </c>
      <c r="L40" s="134">
        <f>L39-L38</f>
        <v>9925.5</v>
      </c>
      <c r="N40" s="134">
        <f>N39-N38</f>
        <v>13934.5</v>
      </c>
      <c r="O40" s="134">
        <f>O39-O38</f>
        <v>10877.25</v>
      </c>
    </row>
    <row r="41" spans="1:24">
      <c r="A41" t="s">
        <v>193</v>
      </c>
      <c r="B41" s="134">
        <f>1.5*B40</f>
        <v>135249.375</v>
      </c>
      <c r="C41" s="134">
        <f>1.5*C40</f>
        <v>35298.375</v>
      </c>
      <c r="D41" s="48"/>
      <c r="E41" s="134">
        <f>1.5*E40</f>
        <v>74512.875</v>
      </c>
      <c r="F41" s="134">
        <f>1.5*F40</f>
        <v>38092.5</v>
      </c>
      <c r="G41" s="48"/>
      <c r="H41" s="134">
        <f>1.5*H40</f>
        <v>47838.375</v>
      </c>
      <c r="I41" s="134">
        <f>1.5*I40</f>
        <v>8298.75</v>
      </c>
      <c r="J41" s="48"/>
      <c r="K41" s="134">
        <f>1.5*K40</f>
        <v>20596.5</v>
      </c>
      <c r="L41" s="134">
        <f>1.5*L40</f>
        <v>14888.25</v>
      </c>
      <c r="N41" s="134">
        <f>1.5*N40</f>
        <v>20901.75</v>
      </c>
      <c r="O41" s="134">
        <f>1.5*O40</f>
        <v>16315.875</v>
      </c>
    </row>
    <row r="42" spans="1:24">
      <c r="A42" t="s">
        <v>194</v>
      </c>
      <c r="B42" s="134">
        <f>B39+B41</f>
        <v>806583.875</v>
      </c>
      <c r="C42" s="134">
        <f>C39+C41</f>
        <v>193914.125</v>
      </c>
      <c r="D42" s="48"/>
      <c r="E42" s="134">
        <f>E39+E41</f>
        <v>268677.125</v>
      </c>
      <c r="F42" s="134">
        <f>F39+F41</f>
        <v>170578.25</v>
      </c>
      <c r="G42" s="48"/>
      <c r="H42" s="134">
        <f>H39+H41</f>
        <v>133883.625</v>
      </c>
      <c r="I42" s="134">
        <f>I39+I41</f>
        <v>50713.75</v>
      </c>
      <c r="J42" s="48"/>
      <c r="K42" s="134">
        <f>K39+K41</f>
        <v>66732</v>
      </c>
      <c r="L42" s="134">
        <f>L39+L41</f>
        <v>55042.25</v>
      </c>
      <c r="N42" s="134">
        <f>N39+N41</f>
        <v>55592</v>
      </c>
      <c r="O42" s="134">
        <f>O39+O41</f>
        <v>46778.375</v>
      </c>
    </row>
    <row r="43" spans="1:24">
      <c r="A43" t="s">
        <v>195</v>
      </c>
      <c r="B43" s="134">
        <f>B38-B41</f>
        <v>445918.875</v>
      </c>
      <c r="C43" s="134">
        <f>C38-C41</f>
        <v>99785.125</v>
      </c>
      <c r="E43" s="134">
        <f>E38-E41</f>
        <v>69976.125</v>
      </c>
      <c r="F43" s="134">
        <f>F38-F41</f>
        <v>68998.25</v>
      </c>
      <c r="H43" s="134">
        <f>H38-H41</f>
        <v>6314.625</v>
      </c>
      <c r="I43" s="134">
        <f>I38-I41</f>
        <v>28583.75</v>
      </c>
      <c r="K43" s="134">
        <f>K38-K41</f>
        <v>11808</v>
      </c>
      <c r="L43" s="134">
        <f>L38-L41</f>
        <v>15340.25</v>
      </c>
      <c r="N43" s="134">
        <f>N38-N41</f>
        <v>-146</v>
      </c>
      <c r="O43" s="134">
        <f>O38-O41</f>
        <v>3269.375</v>
      </c>
    </row>
    <row r="46" spans="1:24">
      <c r="B46">
        <v>659194.5</v>
      </c>
      <c r="C46">
        <v>104168.5</v>
      </c>
      <c r="F46">
        <v>101613</v>
      </c>
      <c r="H46">
        <v>48423</v>
      </c>
      <c r="I46">
        <v>36269</v>
      </c>
      <c r="K46">
        <v>32404.5</v>
      </c>
      <c r="L46">
        <v>24042.5</v>
      </c>
      <c r="N46">
        <v>34746</v>
      </c>
      <c r="O46">
        <v>23258</v>
      </c>
    </row>
    <row r="47" spans="1:24">
      <c r="B47">
        <v>776492.5</v>
      </c>
      <c r="C47">
        <v>162181.5</v>
      </c>
      <c r="E47">
        <v>172895</v>
      </c>
      <c r="F47">
        <v>83930</v>
      </c>
      <c r="I47">
        <v>28860</v>
      </c>
      <c r="K47">
        <v>34065.5</v>
      </c>
      <c r="L47">
        <v>32106.5</v>
      </c>
      <c r="N47">
        <v>18450</v>
      </c>
      <c r="O47">
        <v>32551</v>
      </c>
    </row>
    <row r="48" spans="1:24">
      <c r="B48">
        <v>535502.5</v>
      </c>
      <c r="C48">
        <v>147918.5</v>
      </c>
      <c r="E48">
        <v>119516</v>
      </c>
      <c r="F48">
        <v>123524</v>
      </c>
      <c r="H48">
        <v>57582</v>
      </c>
      <c r="I48">
        <v>39418</v>
      </c>
      <c r="K48">
        <v>55746.5</v>
      </c>
      <c r="L48">
        <v>41836.5</v>
      </c>
      <c r="N48">
        <v>18855</v>
      </c>
      <c r="O48">
        <v>27806</v>
      </c>
    </row>
    <row r="49" spans="1:15">
      <c r="B49">
        <v>673037.5</v>
      </c>
      <c r="C49">
        <v>132508.5</v>
      </c>
      <c r="E49">
        <v>144501</v>
      </c>
      <c r="F49">
        <v>126146</v>
      </c>
      <c r="H49">
        <v>86896</v>
      </c>
      <c r="I49">
        <v>43414</v>
      </c>
      <c r="K49">
        <v>46135.5</v>
      </c>
      <c r="L49">
        <v>40163.5</v>
      </c>
      <c r="N49">
        <v>46597</v>
      </c>
      <c r="O49">
        <v>16732</v>
      </c>
    </row>
    <row r="50" spans="1:15">
      <c r="B50">
        <v>666225.5</v>
      </c>
      <c r="E50">
        <v>201254</v>
      </c>
      <c r="F50">
        <v>159379</v>
      </c>
      <c r="H50">
        <v>83493</v>
      </c>
      <c r="I50">
        <v>47784</v>
      </c>
      <c r="K50">
        <v>46936.5</v>
      </c>
      <c r="L50">
        <v>29602.5</v>
      </c>
      <c r="M50">
        <v>59479.5</v>
      </c>
      <c r="N50">
        <v>26458</v>
      </c>
      <c r="O50">
        <v>31348</v>
      </c>
    </row>
    <row r="51" spans="1:15">
      <c r="B51">
        <v>555159.5</v>
      </c>
      <c r="C51">
        <v>142808.5</v>
      </c>
      <c r="E51">
        <v>144485</v>
      </c>
      <c r="F51">
        <v>134599</v>
      </c>
      <c r="H51">
        <v>53010</v>
      </c>
      <c r="I51">
        <v>38723</v>
      </c>
      <c r="K51">
        <v>40924.5</v>
      </c>
      <c r="L51">
        <v>40125.5</v>
      </c>
      <c r="N51">
        <v>34523</v>
      </c>
      <c r="O51">
        <v>18361</v>
      </c>
    </row>
    <row r="53" spans="1:15">
      <c r="A53" t="s">
        <v>149</v>
      </c>
      <c r="B53">
        <f>AVERAGE(B46:B51)</f>
        <v>644268.66666666663</v>
      </c>
      <c r="C53">
        <f t="shared" ref="C53:O53" si="21">AVERAGE(C46:C51)</f>
        <v>137917.1</v>
      </c>
      <c r="E53">
        <f>AVERAGE(E46:E51)</f>
        <v>156530.20000000001</v>
      </c>
      <c r="F53">
        <f t="shared" si="21"/>
        <v>121531.83333333333</v>
      </c>
      <c r="H53">
        <f t="shared" si="21"/>
        <v>65880.800000000003</v>
      </c>
      <c r="I53">
        <f t="shared" si="21"/>
        <v>39078</v>
      </c>
      <c r="K53">
        <f>AVERAGE(K46:K51:M50)</f>
        <v>40274.576923076922</v>
      </c>
      <c r="L53">
        <f t="shared" si="21"/>
        <v>34646.166666666664</v>
      </c>
      <c r="N53">
        <f t="shared" si="21"/>
        <v>29938.166666666668</v>
      </c>
      <c r="O53">
        <f t="shared" si="21"/>
        <v>25009.333333333332</v>
      </c>
    </row>
    <row r="54" spans="1:15">
      <c r="A54" t="s">
        <v>41</v>
      </c>
      <c r="B54" s="63">
        <f>_xlfn.STDEV.P(B44:B49)</f>
        <v>85493.111442896377</v>
      </c>
      <c r="C54" s="63">
        <f>_xlfn.STDEV.P(C44:C49)</f>
        <v>21511.791050200816</v>
      </c>
      <c r="D54" s="63"/>
      <c r="E54" s="63">
        <f>_xlfn.STDEV.P(E44:E49)</f>
        <v>21806.693931502366</v>
      </c>
      <c r="F54" s="63">
        <f>_xlfn.STDEV.P(F44:F49)</f>
        <v>17232.597879817771</v>
      </c>
      <c r="G54" s="63"/>
      <c r="H54" s="63">
        <f>_xlfn.STDEV.P(H44:H49)</f>
        <v>16409.244027546047</v>
      </c>
      <c r="I54" s="63">
        <f>_xlfn.STDEV.P(I44:I49)</f>
        <v>5333.378402804361</v>
      </c>
      <c r="J54" s="63"/>
      <c r="K54" s="63">
        <f>_xlfn.STDEV.P(K44:K49:M48)</f>
        <v>9192.9135131020903</v>
      </c>
      <c r="L54" s="63">
        <f>_xlfn.STDEV.P(L44:L49)</f>
        <v>7088.4071333057609</v>
      </c>
      <c r="N54" s="63">
        <f>_xlfn.STDEV.P(N44:N49)</f>
        <v>11780.720202941753</v>
      </c>
      <c r="O54" s="63">
        <f>_xlfn.STDEV.P(O44:O49)</f>
        <v>5836.4270480748746</v>
      </c>
    </row>
    <row r="55" spans="1:15">
      <c r="A55" t="s">
        <v>187</v>
      </c>
      <c r="B55" s="48">
        <f>B54/B53*100</f>
        <v>13.269791915416713</v>
      </c>
      <c r="C55" s="48">
        <f>C54/C53*100</f>
        <v>15.597624261386597</v>
      </c>
      <c r="D55" s="48"/>
      <c r="E55" s="48">
        <f>E54/E53*100</f>
        <v>13.931301392001266</v>
      </c>
      <c r="F55" s="48">
        <f>F54/F53*100</f>
        <v>14.179493065452897</v>
      </c>
      <c r="G55" s="48"/>
      <c r="H55" s="48">
        <f t="shared" ref="H55" si="22">H54/H53*100</f>
        <v>24.90747536087304</v>
      </c>
      <c r="I55" s="48">
        <f t="shared" ref="I55" si="23">I54/I53*100</f>
        <v>13.648033171616666</v>
      </c>
      <c r="J55" s="48"/>
      <c r="K55" s="48">
        <f t="shared" ref="K55" si="24">K54/K53*100</f>
        <v>22.82559921277446</v>
      </c>
      <c r="L55" s="48">
        <f t="shared" ref="L55" si="25">L54/L53*100</f>
        <v>20.45942687254221</v>
      </c>
      <c r="M55" s="48"/>
      <c r="N55" s="48">
        <f>N54/N53*100</f>
        <v>39.350172420739696</v>
      </c>
      <c r="O55" s="48">
        <f t="shared" ref="O55" si="26">O54/O53*100</f>
        <v>23.336995713899643</v>
      </c>
    </row>
    <row r="56" spans="1:15">
      <c r="A56" t="s">
        <v>165</v>
      </c>
      <c r="B56" s="48">
        <f>(100*B53)/$B$53</f>
        <v>100</v>
      </c>
      <c r="C56" s="48">
        <f>(100*C53)/$C$53</f>
        <v>100</v>
      </c>
      <c r="D56" s="48"/>
      <c r="E56" s="48">
        <f>(100*E53)/$B$53</f>
        <v>24.295795853282744</v>
      </c>
      <c r="F56" s="48">
        <f>(100*F53)/$C$53</f>
        <v>88.11948143727885</v>
      </c>
      <c r="G56" s="48"/>
      <c r="H56" s="48">
        <f>(100*H53)/$B$53</f>
        <v>10.225671898783427</v>
      </c>
      <c r="I56" s="48">
        <f>(100*I53)/$C$53</f>
        <v>28.334412484021197</v>
      </c>
      <c r="J56" s="48"/>
      <c r="K56" s="48">
        <f>(100*K53)/$B$53</f>
        <v>6.2512083866270469</v>
      </c>
      <c r="L56" s="48">
        <f>(100*L53)/$C$53</f>
        <v>25.121008683235555</v>
      </c>
      <c r="N56" s="48">
        <f>(100*N53)/$B$53</f>
        <v>4.6468450532541814</v>
      </c>
      <c r="O56" s="48">
        <f>(100*O53)/$C$53</f>
        <v>18.133598613466589</v>
      </c>
    </row>
  </sheetData>
  <conditionalFormatting sqref="B12:L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O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L30 D25 D28 G25:G28 J25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X17 N12:Q13 U12:X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X30 P25:X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D86"/>
  <sheetViews>
    <sheetView topLeftCell="E1" workbookViewId="0">
      <selection activeCell="AQ23" sqref="AQ23:AQ30"/>
    </sheetView>
  </sheetViews>
  <sheetFormatPr baseColWidth="10" defaultColWidth="9.140625" defaultRowHeight="15"/>
  <cols>
    <col min="1" max="1" width="10.140625" bestFit="1" customWidth="1"/>
    <col min="2" max="2" width="12.42578125" customWidth="1"/>
    <col min="3" max="3" width="12.85546875" customWidth="1"/>
    <col min="4" max="4" width="11.7109375" customWidth="1"/>
    <col min="5" max="5" width="11.28515625" customWidth="1"/>
    <col min="6" max="7" width="11.85546875" customWidth="1"/>
    <col min="9" max="9" width="1" style="1" customWidth="1"/>
    <col min="10" max="10" width="11.5703125" customWidth="1"/>
    <col min="11" max="22" width="6.7109375" customWidth="1"/>
    <col min="24" max="24" width="11.5703125" bestFit="1" customWidth="1"/>
    <col min="28" max="28" width="9.5703125" bestFit="1" customWidth="1"/>
    <col min="29" max="29" width="1" style="1" customWidth="1"/>
    <col min="30" max="30" width="10.140625" bestFit="1" customWidth="1"/>
    <col min="52" max="52" width="10.28515625" bestFit="1" customWidth="1"/>
  </cols>
  <sheetData>
    <row r="1" spans="1:82" ht="21" customHeight="1">
      <c r="J1" s="2">
        <v>45362</v>
      </c>
      <c r="K1" t="s">
        <v>0</v>
      </c>
      <c r="O1" t="s">
        <v>175</v>
      </c>
      <c r="AB1" t="s">
        <v>1</v>
      </c>
      <c r="AC1"/>
      <c r="AE1" s="3" t="s">
        <v>2</v>
      </c>
    </row>
    <row r="2" spans="1:82" ht="21" customHeight="1" thickBot="1">
      <c r="C2" t="s">
        <v>47</v>
      </c>
      <c r="D2" t="s">
        <v>48</v>
      </c>
      <c r="X2" s="4"/>
      <c r="Y2" s="4" t="s">
        <v>3</v>
      </c>
      <c r="Z2" s="4" t="s">
        <v>4</v>
      </c>
      <c r="AA2" s="4" t="s">
        <v>5</v>
      </c>
      <c r="AB2" s="4" t="s">
        <v>6</v>
      </c>
      <c r="AC2"/>
      <c r="AE2" t="s">
        <v>7</v>
      </c>
      <c r="AG2" s="5" t="s">
        <v>8</v>
      </c>
      <c r="AH2" s="6"/>
      <c r="AI2" s="6"/>
      <c r="AJ2" s="6"/>
      <c r="AM2" t="s">
        <v>115</v>
      </c>
    </row>
    <row r="3" spans="1:82" ht="21" customHeight="1" thickBot="1">
      <c r="A3" s="2"/>
      <c r="B3" s="71" t="s">
        <v>9</v>
      </c>
      <c r="C3" s="71"/>
      <c r="K3" s="7" t="s">
        <v>10</v>
      </c>
      <c r="L3" s="8" t="s">
        <v>10</v>
      </c>
      <c r="M3" s="8" t="s">
        <v>10</v>
      </c>
      <c r="N3" s="8" t="s">
        <v>10</v>
      </c>
      <c r="O3" s="8" t="s">
        <v>10</v>
      </c>
      <c r="P3" s="8" t="s">
        <v>10</v>
      </c>
      <c r="Q3" s="8" t="s">
        <v>10</v>
      </c>
      <c r="R3" s="8" t="s">
        <v>10</v>
      </c>
      <c r="S3" s="8" t="s">
        <v>10</v>
      </c>
      <c r="T3" s="8" t="s">
        <v>10</v>
      </c>
      <c r="U3" s="8" t="s">
        <v>10</v>
      </c>
      <c r="V3" s="9" t="s">
        <v>10</v>
      </c>
      <c r="X3" s="10" t="s">
        <v>54</v>
      </c>
      <c r="Y3" s="4" t="s">
        <v>176</v>
      </c>
      <c r="Z3" s="4">
        <v>505000</v>
      </c>
      <c r="AA3" s="4" t="s">
        <v>124</v>
      </c>
      <c r="AB3" s="11">
        <f>(32000*1000)/Z3</f>
        <v>63.366336633663366</v>
      </c>
      <c r="AC3"/>
      <c r="AE3" t="s">
        <v>11</v>
      </c>
      <c r="AG3" s="5" t="s">
        <v>12</v>
      </c>
      <c r="AH3" s="6"/>
      <c r="AI3" s="6"/>
      <c r="AJ3" s="6"/>
    </row>
    <row r="4" spans="1:82" ht="21" customHeight="1" thickBot="1">
      <c r="K4" s="12" t="s">
        <v>109</v>
      </c>
      <c r="L4" s="70">
        <v>0</v>
      </c>
      <c r="M4" s="70">
        <v>0.1</v>
      </c>
      <c r="N4" s="70">
        <v>0.4</v>
      </c>
      <c r="O4" s="70">
        <v>1.6</v>
      </c>
      <c r="P4" s="70">
        <v>6.4</v>
      </c>
      <c r="Q4" s="72">
        <v>0</v>
      </c>
      <c r="R4" s="72">
        <v>0.5</v>
      </c>
      <c r="S4" s="72">
        <v>2</v>
      </c>
      <c r="T4" s="72">
        <v>8</v>
      </c>
      <c r="U4" s="72">
        <v>32</v>
      </c>
      <c r="V4" s="9" t="s">
        <v>10</v>
      </c>
      <c r="X4" s="10" t="s">
        <v>55</v>
      </c>
      <c r="Y4" s="4" t="s">
        <v>123</v>
      </c>
      <c r="Z4" s="4">
        <v>103000</v>
      </c>
      <c r="AA4" s="4" t="s">
        <v>124</v>
      </c>
      <c r="AB4" s="11">
        <f>(32000*1000)/Z4</f>
        <v>310.67961165048541</v>
      </c>
      <c r="AC4"/>
      <c r="AD4" s="13"/>
      <c r="AE4" t="s">
        <v>13</v>
      </c>
      <c r="AG4" s="5" t="s">
        <v>110</v>
      </c>
      <c r="AH4" s="6"/>
      <c r="AI4" s="6"/>
      <c r="AJ4" s="6"/>
      <c r="AK4" s="6"/>
      <c r="AL4" t="s">
        <v>114</v>
      </c>
    </row>
    <row r="5" spans="1:82" ht="21" customHeight="1" thickBot="1">
      <c r="C5" s="14" t="s">
        <v>14</v>
      </c>
      <c r="K5" s="12" t="s">
        <v>109</v>
      </c>
      <c r="L5" s="70">
        <v>0</v>
      </c>
      <c r="M5" s="70">
        <v>0.1</v>
      </c>
      <c r="N5" s="70">
        <v>0.4</v>
      </c>
      <c r="O5" s="70">
        <v>1.6</v>
      </c>
      <c r="P5" s="70">
        <v>6.4</v>
      </c>
      <c r="Q5" s="72">
        <v>0</v>
      </c>
      <c r="R5" s="72">
        <v>0.5</v>
      </c>
      <c r="S5" s="72">
        <v>2</v>
      </c>
      <c r="T5" s="72">
        <v>8</v>
      </c>
      <c r="U5" s="72">
        <v>32</v>
      </c>
      <c r="V5" s="9" t="s">
        <v>10</v>
      </c>
      <c r="X5" s="10"/>
      <c r="Y5" s="4"/>
      <c r="Z5" s="4"/>
      <c r="AA5" s="4"/>
      <c r="AB5" s="11" t="e">
        <f>(30000*1000)/Z5</f>
        <v>#DIV/0!</v>
      </c>
      <c r="AC5"/>
      <c r="AD5" s="13"/>
      <c r="AJ5" s="15" t="s">
        <v>112</v>
      </c>
    </row>
    <row r="6" spans="1:82" ht="21" customHeight="1" thickBot="1">
      <c r="B6" s="16"/>
      <c r="D6" s="16">
        <v>10</v>
      </c>
      <c r="E6" s="17" t="s">
        <v>15</v>
      </c>
      <c r="F6" s="17"/>
      <c r="G6" s="17"/>
      <c r="K6" s="12" t="s">
        <v>109</v>
      </c>
      <c r="L6" s="70">
        <v>0</v>
      </c>
      <c r="M6" s="70">
        <v>0.1</v>
      </c>
      <c r="N6" s="70">
        <v>0.4</v>
      </c>
      <c r="O6" s="70">
        <v>1.6</v>
      </c>
      <c r="P6" s="70">
        <v>6.4</v>
      </c>
      <c r="Q6" s="72">
        <v>0</v>
      </c>
      <c r="R6" s="72">
        <v>0.5</v>
      </c>
      <c r="S6" s="72">
        <v>2</v>
      </c>
      <c r="T6" s="72">
        <v>8</v>
      </c>
      <c r="U6" s="72">
        <v>32</v>
      </c>
      <c r="V6" s="9" t="s">
        <v>10</v>
      </c>
      <c r="X6" s="10"/>
      <c r="Y6" s="4"/>
      <c r="Z6" s="4"/>
      <c r="AA6" s="4"/>
      <c r="AB6" s="11" t="e">
        <f t="shared" ref="AB6:AB8" si="0">(30000*1000)/Z6</f>
        <v>#DIV/0!</v>
      </c>
      <c r="AC6"/>
      <c r="AD6" s="13"/>
      <c r="AE6" s="18" t="s">
        <v>16</v>
      </c>
    </row>
    <row r="7" spans="1:82" ht="21" customHeight="1" thickBot="1">
      <c r="B7" s="19"/>
      <c r="C7" s="20" t="s">
        <v>17</v>
      </c>
      <c r="D7" s="19">
        <v>10000</v>
      </c>
      <c r="E7" s="20" t="s">
        <v>18</v>
      </c>
      <c r="F7" s="20"/>
      <c r="G7" s="20"/>
      <c r="K7" s="12" t="s">
        <v>109</v>
      </c>
      <c r="L7" s="70">
        <v>0</v>
      </c>
      <c r="M7" s="70">
        <v>0.1</v>
      </c>
      <c r="N7" s="70">
        <v>0.4</v>
      </c>
      <c r="O7" s="70">
        <v>1.6</v>
      </c>
      <c r="P7" s="70">
        <v>6.4</v>
      </c>
      <c r="Q7" s="72">
        <v>0</v>
      </c>
      <c r="R7" s="72">
        <v>0.5</v>
      </c>
      <c r="S7" s="72">
        <v>2</v>
      </c>
      <c r="T7" s="72">
        <v>8</v>
      </c>
      <c r="U7" s="72">
        <v>32</v>
      </c>
      <c r="V7" s="9" t="s">
        <v>10</v>
      </c>
      <c r="X7" s="10"/>
      <c r="Y7" s="4"/>
      <c r="Z7" s="4"/>
      <c r="AA7" s="4"/>
      <c r="AB7" s="11" t="e">
        <f t="shared" si="0"/>
        <v>#DIV/0!</v>
      </c>
      <c r="AC7"/>
      <c r="AE7" s="21" t="s">
        <v>19</v>
      </c>
    </row>
    <row r="8" spans="1:82" ht="21" customHeight="1" thickBot="1">
      <c r="B8" s="19"/>
      <c r="C8" s="19"/>
      <c r="D8" s="19"/>
      <c r="E8" s="19"/>
      <c r="F8" s="19"/>
      <c r="G8" s="19"/>
      <c r="K8" s="12" t="s">
        <v>109</v>
      </c>
      <c r="L8" s="70">
        <v>0</v>
      </c>
      <c r="M8" s="70">
        <v>0.1</v>
      </c>
      <c r="N8" s="70">
        <v>0.4</v>
      </c>
      <c r="O8" s="70">
        <v>1.6</v>
      </c>
      <c r="P8" s="70">
        <v>6.4</v>
      </c>
      <c r="Q8" s="72">
        <v>0</v>
      </c>
      <c r="R8" s="72">
        <v>0.5</v>
      </c>
      <c r="S8" s="72">
        <v>2</v>
      </c>
      <c r="T8" s="72">
        <v>8</v>
      </c>
      <c r="U8" s="72">
        <v>32</v>
      </c>
      <c r="V8" s="9" t="s">
        <v>10</v>
      </c>
      <c r="X8" s="10"/>
      <c r="Y8" s="4"/>
      <c r="Z8" s="4"/>
      <c r="AA8" s="4"/>
      <c r="AB8" s="11" t="e">
        <f t="shared" si="0"/>
        <v>#DIV/0!</v>
      </c>
      <c r="AC8"/>
      <c r="AE8" s="21" t="s">
        <v>20</v>
      </c>
    </row>
    <row r="9" spans="1:82" ht="21" customHeight="1">
      <c r="B9" s="19" t="s">
        <v>21</v>
      </c>
      <c r="C9" s="20" t="s">
        <v>22</v>
      </c>
      <c r="D9" s="19">
        <v>1300</v>
      </c>
      <c r="E9" s="20" t="s">
        <v>23</v>
      </c>
      <c r="F9" s="20"/>
      <c r="G9" s="20" t="s">
        <v>23</v>
      </c>
      <c r="K9" s="12" t="s">
        <v>109</v>
      </c>
      <c r="L9" s="70">
        <v>0</v>
      </c>
      <c r="M9" s="70">
        <v>0.1</v>
      </c>
      <c r="N9" s="70">
        <v>0.4</v>
      </c>
      <c r="O9" s="70">
        <v>1.6</v>
      </c>
      <c r="P9" s="70">
        <v>6.4</v>
      </c>
      <c r="Q9" s="72">
        <v>0</v>
      </c>
      <c r="R9" s="72">
        <v>0.5</v>
      </c>
      <c r="S9" s="72">
        <v>2</v>
      </c>
      <c r="T9" s="72">
        <v>8</v>
      </c>
      <c r="U9" s="72">
        <v>32</v>
      </c>
      <c r="V9" s="9" t="s">
        <v>10</v>
      </c>
      <c r="X9" s="22"/>
      <c r="Y9" s="6"/>
      <c r="Z9" s="6"/>
      <c r="AA9" s="6"/>
      <c r="AB9" s="6"/>
      <c r="AC9"/>
      <c r="AE9" s="23" t="s">
        <v>24</v>
      </c>
    </row>
    <row r="10" spans="1:82" ht="21" customHeight="1" thickBot="1">
      <c r="B10" s="19"/>
      <c r="C10" s="20" t="s">
        <v>17</v>
      </c>
      <c r="D10" s="19">
        <v>10000</v>
      </c>
      <c r="E10" s="20" t="s">
        <v>18</v>
      </c>
      <c r="F10" s="19"/>
      <c r="G10" s="19"/>
      <c r="K10" s="24" t="s">
        <v>10</v>
      </c>
      <c r="L10" s="25" t="s">
        <v>10</v>
      </c>
      <c r="M10" s="25" t="s">
        <v>10</v>
      </c>
      <c r="N10" s="25" t="s">
        <v>10</v>
      </c>
      <c r="O10" s="25" t="s">
        <v>10</v>
      </c>
      <c r="P10" s="25" t="s">
        <v>10</v>
      </c>
      <c r="Q10" s="25" t="s">
        <v>10</v>
      </c>
      <c r="R10" s="25" t="s">
        <v>10</v>
      </c>
      <c r="S10" s="25" t="s">
        <v>10</v>
      </c>
      <c r="T10" s="25" t="s">
        <v>10</v>
      </c>
      <c r="U10" s="25" t="s">
        <v>10</v>
      </c>
      <c r="V10" s="26" t="s">
        <v>10</v>
      </c>
      <c r="X10" s="27"/>
      <c r="AC10"/>
      <c r="AE10" t="s">
        <v>25</v>
      </c>
    </row>
    <row r="11" spans="1:82" ht="21" customHeight="1">
      <c r="L11" t="s">
        <v>26</v>
      </c>
      <c r="AC11"/>
      <c r="AE11" s="21" t="s">
        <v>27</v>
      </c>
      <c r="AP11" s="28" t="s">
        <v>28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2" s="1" customFormat="1" ht="6" customHeight="1">
      <c r="A12"/>
      <c r="B12"/>
      <c r="C12"/>
      <c r="D12"/>
      <c r="E12"/>
      <c r="F12"/>
      <c r="G12"/>
      <c r="H12"/>
    </row>
    <row r="13" spans="1:82" ht="21" customHeight="1" thickBot="1">
      <c r="B13" s="29"/>
      <c r="C13" s="30" t="s">
        <v>29</v>
      </c>
      <c r="D13" s="31" t="s">
        <v>43</v>
      </c>
      <c r="E13" s="32" t="s">
        <v>118</v>
      </c>
      <c r="F13" s="31"/>
      <c r="G13" s="32"/>
      <c r="AD13" s="33"/>
    </row>
    <row r="14" spans="1:82" ht="29.25" customHeight="1" thickTop="1" thickBot="1">
      <c r="B14" s="34" t="s">
        <v>30</v>
      </c>
      <c r="C14" s="35" t="s">
        <v>18</v>
      </c>
      <c r="D14" s="35" t="s">
        <v>31</v>
      </c>
      <c r="E14" s="36" t="s">
        <v>32</v>
      </c>
      <c r="F14" s="35" t="s">
        <v>31</v>
      </c>
      <c r="G14" s="36" t="s">
        <v>32</v>
      </c>
      <c r="J14" s="2">
        <v>45365</v>
      </c>
      <c r="K14" t="s">
        <v>33</v>
      </c>
      <c r="AD14" s="2">
        <v>45369</v>
      </c>
      <c r="AE14" t="s">
        <v>102</v>
      </c>
    </row>
    <row r="15" spans="1:82" ht="21" customHeight="1" thickTop="1">
      <c r="B15" s="37">
        <v>0</v>
      </c>
      <c r="C15" s="38">
        <v>0</v>
      </c>
      <c r="D15" s="38">
        <f>(C15*$D$9)/$D$7</f>
        <v>0</v>
      </c>
      <c r="E15" s="39">
        <f t="shared" ref="E15:E19" si="1">$D$9-D15</f>
        <v>1300</v>
      </c>
      <c r="F15" s="38">
        <f>(C15*$F$9)/$D$7</f>
        <v>0</v>
      </c>
      <c r="G15" s="39">
        <f t="shared" ref="G15:G19" si="2">$F$9-F15</f>
        <v>0</v>
      </c>
      <c r="K15" t="s">
        <v>95</v>
      </c>
      <c r="AF15" s="37">
        <v>0</v>
      </c>
      <c r="AH15" s="42">
        <v>0.1</v>
      </c>
      <c r="AJ15" s="42">
        <v>0.4</v>
      </c>
      <c r="AL15" s="42">
        <v>1.6</v>
      </c>
      <c r="AN15" s="42">
        <v>6.4</v>
      </c>
      <c r="AQ15" s="37">
        <v>0</v>
      </c>
      <c r="AS15" s="42">
        <v>0.1</v>
      </c>
      <c r="AU15" s="42">
        <v>0.4</v>
      </c>
      <c r="AW15" s="42">
        <v>1.6</v>
      </c>
      <c r="AY15" s="42">
        <v>6.4</v>
      </c>
    </row>
    <row r="16" spans="1:82" ht="21" customHeight="1">
      <c r="B16" s="42">
        <v>0.1</v>
      </c>
      <c r="C16" s="43">
        <v>30.1</v>
      </c>
      <c r="D16" s="38">
        <f>(C16*$D$9)/$D$7</f>
        <v>3.9129999999999998</v>
      </c>
      <c r="E16" s="39">
        <f t="shared" si="1"/>
        <v>1296.087</v>
      </c>
      <c r="F16" s="38">
        <f>(C16*$F$9)/$D$7</f>
        <v>0</v>
      </c>
      <c r="G16" s="39">
        <f t="shared" si="2"/>
        <v>0</v>
      </c>
      <c r="AE16" s="88" t="s">
        <v>177</v>
      </c>
      <c r="AF16" s="89" t="s">
        <v>34</v>
      </c>
      <c r="AG16" s="78"/>
      <c r="AH16" s="78"/>
      <c r="AI16" s="78"/>
      <c r="AJ16" s="78"/>
      <c r="AK16" s="78"/>
      <c r="AL16" s="78"/>
      <c r="AM16" s="78"/>
      <c r="AN16" s="79"/>
      <c r="AP16" s="88" t="s">
        <v>178</v>
      </c>
      <c r="AQ16" s="89" t="s">
        <v>34</v>
      </c>
      <c r="AR16" s="78"/>
      <c r="AS16" s="78"/>
      <c r="AT16" s="78"/>
      <c r="AU16" s="78"/>
      <c r="AV16" s="78"/>
      <c r="AW16" s="78"/>
      <c r="AX16" s="78"/>
      <c r="AY16" s="79"/>
    </row>
    <row r="17" spans="2:64" ht="21" customHeight="1">
      <c r="B17" s="42">
        <v>0.4</v>
      </c>
      <c r="C17" s="43">
        <v>120.4</v>
      </c>
      <c r="D17" s="38">
        <f>(C17*$D$9)/$D$7</f>
        <v>15.651999999999999</v>
      </c>
      <c r="E17" s="39">
        <f t="shared" si="1"/>
        <v>1284.348</v>
      </c>
      <c r="F17" s="38">
        <f t="shared" ref="F17" si="3">(C17*$F$9)/$D$7</f>
        <v>0</v>
      </c>
      <c r="G17" s="39">
        <f t="shared" si="2"/>
        <v>0</v>
      </c>
      <c r="L17" s="44" t="s">
        <v>54</v>
      </c>
      <c r="N17" s="44"/>
      <c r="O17" s="44"/>
      <c r="P17" s="45"/>
      <c r="R17" s="44"/>
      <c r="S17" s="44" t="s">
        <v>55</v>
      </c>
      <c r="U17" s="44"/>
      <c r="W17" s="44"/>
      <c r="Y17" s="144"/>
      <c r="Z17" s="144"/>
      <c r="AA17" s="45"/>
      <c r="AE17" s="145">
        <v>0</v>
      </c>
      <c r="AF17" s="124">
        <v>83.56</v>
      </c>
      <c r="AG17" s="139">
        <v>0.1</v>
      </c>
      <c r="AH17" s="124">
        <v>98.65</v>
      </c>
      <c r="AI17" s="139">
        <v>0.4</v>
      </c>
      <c r="AJ17" s="124">
        <v>76.86</v>
      </c>
      <c r="AK17" s="139">
        <v>1.6</v>
      </c>
      <c r="AL17" s="124">
        <v>54.82</v>
      </c>
      <c r="AM17" s="139">
        <v>6.4</v>
      </c>
      <c r="AN17" s="125">
        <v>38.67</v>
      </c>
      <c r="AP17" s="145">
        <v>0</v>
      </c>
      <c r="AQ17" s="100">
        <v>74.28</v>
      </c>
      <c r="AR17" s="147">
        <v>0.1</v>
      </c>
      <c r="AS17" s="100">
        <v>134.80000000000001</v>
      </c>
      <c r="AT17" s="147">
        <v>0.4</v>
      </c>
      <c r="AU17" s="100">
        <v>57.94</v>
      </c>
      <c r="AV17" s="147">
        <v>1.6</v>
      </c>
      <c r="AW17" s="100">
        <v>80.599999999999994</v>
      </c>
      <c r="AX17" s="147">
        <v>6.4</v>
      </c>
      <c r="AY17" s="81">
        <v>44.29</v>
      </c>
    </row>
    <row r="18" spans="2:64" ht="21" customHeight="1">
      <c r="B18" s="42">
        <v>1.6</v>
      </c>
      <c r="C18" s="43">
        <v>481.6</v>
      </c>
      <c r="D18" s="38">
        <f>(C18*$D$9)/$D$7</f>
        <v>62.607999999999997</v>
      </c>
      <c r="E18" s="39">
        <f>$D$9-D18</f>
        <v>1237.3920000000001</v>
      </c>
      <c r="F18" s="38">
        <f>(C18*$F$9)/$D$7</f>
        <v>0</v>
      </c>
      <c r="G18" s="39">
        <f t="shared" si="2"/>
        <v>0</v>
      </c>
      <c r="L18">
        <v>33.22</v>
      </c>
      <c r="O18" s="45"/>
      <c r="P18" s="45"/>
      <c r="Q18" s="46"/>
      <c r="S18" s="45">
        <v>26.25</v>
      </c>
      <c r="AE18" s="145"/>
      <c r="AF18" s="124">
        <v>63.41</v>
      </c>
      <c r="AG18" s="139"/>
      <c r="AH18" s="124">
        <v>89.26</v>
      </c>
      <c r="AI18" s="139"/>
      <c r="AJ18" s="124">
        <v>80.47</v>
      </c>
      <c r="AK18" s="139"/>
      <c r="AL18" s="124">
        <v>50.49</v>
      </c>
      <c r="AM18" s="139"/>
      <c r="AN18" s="125">
        <v>48.56</v>
      </c>
      <c r="AP18" s="145"/>
      <c r="AQ18" s="100">
        <v>83.56</v>
      </c>
      <c r="AR18" s="147"/>
      <c r="AS18" s="100">
        <v>139.41</v>
      </c>
      <c r="AT18" s="147"/>
      <c r="AU18" s="100">
        <v>114.82</v>
      </c>
      <c r="AV18" s="147"/>
      <c r="AW18" s="100">
        <v>63.33</v>
      </c>
      <c r="AX18" s="147"/>
      <c r="AY18" s="81">
        <v>57.49</v>
      </c>
    </row>
    <row r="19" spans="2:64" ht="21" customHeight="1">
      <c r="B19" s="42">
        <v>6.4</v>
      </c>
      <c r="C19" s="43">
        <v>1926.4</v>
      </c>
      <c r="D19" s="38">
        <f>(C19*$D$9)/$D$7</f>
        <v>250.43199999999999</v>
      </c>
      <c r="E19" s="39">
        <f t="shared" si="1"/>
        <v>1049.568</v>
      </c>
      <c r="F19" s="38">
        <f>(C19*$F$9)/$D$7</f>
        <v>0</v>
      </c>
      <c r="G19" s="39">
        <f t="shared" si="2"/>
        <v>0</v>
      </c>
      <c r="L19" s="45">
        <v>39.32</v>
      </c>
      <c r="O19" s="45"/>
      <c r="P19" s="45"/>
      <c r="Q19" s="46"/>
      <c r="S19">
        <v>47.76</v>
      </c>
      <c r="AE19" s="145"/>
      <c r="AF19" s="124">
        <v>73.7</v>
      </c>
      <c r="AG19" s="139"/>
      <c r="AH19" s="124">
        <v>83.35</v>
      </c>
      <c r="AI19" s="139"/>
      <c r="AJ19" s="124">
        <v>89.59</v>
      </c>
      <c r="AK19" s="139"/>
      <c r="AL19" s="124">
        <v>47.54</v>
      </c>
      <c r="AM19" s="139"/>
      <c r="AN19" s="125">
        <v>48.62</v>
      </c>
      <c r="AP19" s="145"/>
      <c r="AQ19" s="100">
        <v>111.89</v>
      </c>
      <c r="AR19" s="147"/>
      <c r="AS19" s="100">
        <v>49.52</v>
      </c>
      <c r="AT19" s="147"/>
      <c r="AU19" s="100">
        <v>92.16</v>
      </c>
      <c r="AV19" s="147"/>
      <c r="AW19" s="100">
        <v>61.01</v>
      </c>
      <c r="AX19" s="147"/>
      <c r="AY19" s="81">
        <v>54.77</v>
      </c>
    </row>
    <row r="20" spans="2:64" ht="21" customHeight="1">
      <c r="B20" s="42"/>
      <c r="C20" s="43"/>
      <c r="D20" s="43"/>
      <c r="E20" s="47"/>
      <c r="F20" s="38"/>
      <c r="G20" s="39"/>
      <c r="L20" s="45">
        <v>33.89</v>
      </c>
      <c r="O20" s="45"/>
      <c r="P20" s="45"/>
      <c r="Q20" s="46"/>
      <c r="S20">
        <v>38.619999999999997</v>
      </c>
      <c r="AE20" s="145"/>
      <c r="AF20" s="124">
        <v>74.92</v>
      </c>
      <c r="AG20" s="139"/>
      <c r="AH20" s="124">
        <v>61.25</v>
      </c>
      <c r="AI20" s="139"/>
      <c r="AJ20" s="124">
        <v>88.49</v>
      </c>
      <c r="AK20" s="139"/>
      <c r="AL20" s="124">
        <v>56.74</v>
      </c>
      <c r="AM20" s="139"/>
      <c r="AN20" s="125">
        <v>20.5</v>
      </c>
      <c r="AP20" s="145"/>
      <c r="AQ20" s="100">
        <v>133.1</v>
      </c>
      <c r="AR20" s="147"/>
      <c r="AS20" s="100">
        <v>97.66</v>
      </c>
      <c r="AT20" s="147"/>
      <c r="AU20" s="100">
        <v>94</v>
      </c>
      <c r="AV20" s="147"/>
      <c r="AW20" s="100">
        <v>73.61</v>
      </c>
      <c r="AX20" s="147"/>
      <c r="AY20" s="81">
        <v>47.81</v>
      </c>
    </row>
    <row r="21" spans="2:64" ht="21" customHeight="1" thickBot="1">
      <c r="B21" s="49"/>
      <c r="C21" s="50"/>
      <c r="D21" s="50"/>
      <c r="E21" s="51"/>
      <c r="F21" s="38"/>
      <c r="G21" s="39"/>
      <c r="L21" s="45">
        <v>40.74</v>
      </c>
      <c r="O21" s="45"/>
      <c r="P21" s="45"/>
      <c r="Q21" s="46"/>
      <c r="S21">
        <v>48</v>
      </c>
      <c r="AE21" s="145"/>
      <c r="AF21" s="124">
        <v>55</v>
      </c>
      <c r="AG21" s="139"/>
      <c r="AH21" s="124">
        <v>79.84</v>
      </c>
      <c r="AI21" s="139"/>
      <c r="AJ21" s="124">
        <v>60.81</v>
      </c>
      <c r="AK21" s="139"/>
      <c r="AL21" s="124">
        <v>72.64</v>
      </c>
      <c r="AM21" s="139"/>
      <c r="AN21" s="125"/>
      <c r="AP21" s="145"/>
      <c r="AQ21" s="100">
        <v>136.57</v>
      </c>
      <c r="AR21" s="147"/>
      <c r="AS21" s="100">
        <v>103.38</v>
      </c>
      <c r="AT21" s="147"/>
      <c r="AU21" s="100">
        <v>95.84</v>
      </c>
      <c r="AV21" s="147"/>
      <c r="AW21" s="100">
        <v>55.39</v>
      </c>
      <c r="AX21" s="147"/>
      <c r="AY21" s="81">
        <v>39.61</v>
      </c>
    </row>
    <row r="22" spans="2:64" ht="21" customHeight="1" thickTop="1">
      <c r="B22" s="52"/>
      <c r="C22" s="53"/>
      <c r="D22" s="54">
        <f>SUM(D15:D21)</f>
        <v>332.60500000000002</v>
      </c>
      <c r="E22" s="54">
        <f>SUM(E15:E21)</f>
        <v>6167.3950000000004</v>
      </c>
      <c r="F22" s="54">
        <f>SUM(F15:F21)</f>
        <v>0</v>
      </c>
      <c r="G22" s="54">
        <f>SUM(G15:G21)</f>
        <v>0</v>
      </c>
      <c r="L22" s="45">
        <v>47.39</v>
      </c>
      <c r="O22" s="45"/>
      <c r="P22" s="45"/>
      <c r="Q22" s="46"/>
      <c r="S22">
        <v>29.91</v>
      </c>
      <c r="AE22" s="145"/>
      <c r="AF22" s="124">
        <v>92.29</v>
      </c>
      <c r="AG22" s="139"/>
      <c r="AH22" s="124">
        <v>62</v>
      </c>
      <c r="AI22" s="139"/>
      <c r="AJ22" s="124">
        <v>89.91</v>
      </c>
      <c r="AK22" s="139"/>
      <c r="AL22" s="124">
        <v>81.48</v>
      </c>
      <c r="AM22" s="139"/>
      <c r="AN22" s="125"/>
      <c r="AP22" s="145"/>
      <c r="AQ22" s="100">
        <v>101.43</v>
      </c>
      <c r="AR22" s="147"/>
      <c r="AS22" s="100">
        <v>68.959999999999994</v>
      </c>
      <c r="AT22" s="147"/>
      <c r="AU22" s="100">
        <v>116.24</v>
      </c>
      <c r="AV22" s="147"/>
      <c r="AW22" s="100">
        <v>49.76</v>
      </c>
      <c r="AX22" s="147"/>
      <c r="AY22" s="81">
        <v>63.75</v>
      </c>
    </row>
    <row r="23" spans="2:64" ht="21" customHeight="1">
      <c r="B23" s="19"/>
      <c r="C23" s="19"/>
      <c r="D23" s="55" t="s">
        <v>35</v>
      </c>
      <c r="E23" s="19">
        <v>370</v>
      </c>
      <c r="F23" s="19" t="s">
        <v>23</v>
      </c>
      <c r="G23" s="19"/>
      <c r="L23" s="45">
        <v>25.82</v>
      </c>
      <c r="O23" s="45"/>
      <c r="P23" s="45"/>
      <c r="Q23" s="46"/>
      <c r="S23">
        <v>29.23</v>
      </c>
      <c r="AE23" s="145"/>
      <c r="AF23" s="124">
        <v>78.010000000000005</v>
      </c>
      <c r="AG23" s="139"/>
      <c r="AH23" s="124">
        <v>53.91</v>
      </c>
      <c r="AI23" s="139"/>
      <c r="AJ23" s="124">
        <v>65</v>
      </c>
      <c r="AK23" s="139"/>
      <c r="AL23" s="124">
        <v>50.58</v>
      </c>
      <c r="AM23" s="139"/>
      <c r="AN23" s="125"/>
      <c r="AP23" s="145"/>
      <c r="AQ23" s="100">
        <v>94.19</v>
      </c>
      <c r="AR23" s="147"/>
      <c r="AS23" s="100">
        <v>125.61</v>
      </c>
      <c r="AT23" s="147"/>
      <c r="AU23" s="100">
        <v>116.03</v>
      </c>
      <c r="AV23" s="147"/>
      <c r="AW23" s="100">
        <v>87.58</v>
      </c>
      <c r="AX23" s="147"/>
      <c r="AY23" s="81">
        <v>63.41</v>
      </c>
    </row>
    <row r="24" spans="2:64" ht="21" customHeight="1">
      <c r="B24" s="19"/>
      <c r="C24" s="19"/>
      <c r="D24" s="56" t="s">
        <v>36</v>
      </c>
      <c r="E24" s="57">
        <f>E23/100</f>
        <v>3.7</v>
      </c>
      <c r="F24" s="19"/>
      <c r="G24" s="19"/>
      <c r="L24" s="45">
        <v>23.95</v>
      </c>
      <c r="O24" s="45"/>
      <c r="P24" s="45"/>
      <c r="Q24" s="46"/>
      <c r="S24">
        <v>46.51</v>
      </c>
      <c r="AE24" s="145"/>
      <c r="AF24" s="124">
        <v>52.71</v>
      </c>
      <c r="AG24" s="139"/>
      <c r="AH24" s="124">
        <v>97.06</v>
      </c>
      <c r="AI24" s="139"/>
      <c r="AJ24" s="124">
        <v>51.69</v>
      </c>
      <c r="AK24" s="139"/>
      <c r="AL24" s="124">
        <v>62.67</v>
      </c>
      <c r="AM24" s="139"/>
      <c r="AN24" s="125"/>
      <c r="AP24" s="145"/>
      <c r="AQ24" s="100">
        <v>83.5</v>
      </c>
      <c r="AR24" s="147"/>
      <c r="AS24" s="100">
        <v>92.5</v>
      </c>
      <c r="AT24" s="147"/>
      <c r="AU24" s="100">
        <v>110</v>
      </c>
      <c r="AV24" s="147"/>
      <c r="AW24" s="100">
        <v>49.96</v>
      </c>
      <c r="AX24" s="147"/>
      <c r="AY24" s="81">
        <v>29.79</v>
      </c>
      <c r="BB24" s="48"/>
      <c r="BD24" s="48"/>
      <c r="BF24" s="48"/>
      <c r="BH24" s="48"/>
      <c r="BJ24" s="48"/>
      <c r="BL24" s="48"/>
    </row>
    <row r="25" spans="2:64" ht="21" customHeight="1">
      <c r="B25" s="19"/>
      <c r="C25" s="19"/>
      <c r="D25" s="56" t="s">
        <v>32</v>
      </c>
      <c r="E25" s="58">
        <f>E23-E24</f>
        <v>366.3</v>
      </c>
      <c r="F25" s="19"/>
      <c r="G25" s="19"/>
      <c r="L25" s="45">
        <v>44.1</v>
      </c>
      <c r="O25" s="45"/>
      <c r="S25">
        <v>44.83</v>
      </c>
      <c r="AE25" s="145"/>
      <c r="AF25" s="124">
        <v>64.37</v>
      </c>
      <c r="AG25" s="139"/>
      <c r="AH25" s="124">
        <v>84.78</v>
      </c>
      <c r="AI25" s="139"/>
      <c r="AJ25" s="124">
        <v>75.58</v>
      </c>
      <c r="AK25" s="139"/>
      <c r="AL25" s="124">
        <v>72.64</v>
      </c>
      <c r="AM25" s="139"/>
      <c r="AN25" s="125"/>
      <c r="AP25" s="145"/>
      <c r="AQ25" s="100">
        <v>72.13</v>
      </c>
      <c r="AR25" s="147"/>
      <c r="AS25" s="100">
        <v>97.88</v>
      </c>
      <c r="AT25" s="147"/>
      <c r="AU25" s="100">
        <v>125.34</v>
      </c>
      <c r="AV25" s="147"/>
      <c r="AW25" s="100">
        <v>76.87</v>
      </c>
      <c r="AX25" s="147"/>
      <c r="AY25" s="81">
        <v>53.33</v>
      </c>
      <c r="BB25" s="48"/>
      <c r="BD25" s="48"/>
      <c r="BF25" s="48"/>
      <c r="BH25" s="48"/>
      <c r="BJ25" s="48"/>
    </row>
    <row r="26" spans="2:64" ht="21" customHeight="1">
      <c r="B26" s="19"/>
      <c r="C26" s="19"/>
      <c r="D26" s="19"/>
      <c r="E26" s="19"/>
      <c r="F26" s="19"/>
      <c r="G26" s="19"/>
      <c r="L26" s="45">
        <v>30.76</v>
      </c>
      <c r="O26" s="45"/>
      <c r="S26">
        <v>43.23</v>
      </c>
      <c r="AE26" s="145"/>
      <c r="AF26" s="124">
        <v>70.48</v>
      </c>
      <c r="AG26" s="139"/>
      <c r="AH26" s="124">
        <v>64.569999999999993</v>
      </c>
      <c r="AI26" s="139"/>
      <c r="AJ26" s="124">
        <v>65.84</v>
      </c>
      <c r="AK26" s="139"/>
      <c r="AL26" s="124">
        <v>61.25</v>
      </c>
      <c r="AM26" s="139"/>
      <c r="AN26" s="125"/>
      <c r="AP26" s="145"/>
      <c r="AQ26" s="100">
        <v>91.85</v>
      </c>
      <c r="AR26" s="147"/>
      <c r="AS26" s="100">
        <v>102.16</v>
      </c>
      <c r="AT26" s="147"/>
      <c r="AU26" s="100">
        <v>106.31</v>
      </c>
      <c r="AV26" s="147"/>
      <c r="AW26" s="100">
        <v>63.41</v>
      </c>
      <c r="AX26" s="147"/>
      <c r="AY26" s="81">
        <v>57.15</v>
      </c>
    </row>
    <row r="27" spans="2:64" ht="21" customHeight="1">
      <c r="L27" s="45">
        <v>41.78</v>
      </c>
      <c r="O27" s="45"/>
      <c r="S27">
        <v>32.86</v>
      </c>
      <c r="AE27" s="145"/>
      <c r="AF27" s="124">
        <v>87.68</v>
      </c>
      <c r="AG27" s="139"/>
      <c r="AH27" s="124">
        <v>86</v>
      </c>
      <c r="AI27" s="139"/>
      <c r="AJ27" s="124">
        <v>52.26</v>
      </c>
      <c r="AK27" s="139"/>
      <c r="AL27" s="124">
        <v>61.24</v>
      </c>
      <c r="AM27" s="139"/>
      <c r="AN27" s="125"/>
      <c r="AP27" s="145"/>
      <c r="AQ27" s="100">
        <v>81.66</v>
      </c>
      <c r="AR27" s="147"/>
      <c r="AS27" s="100">
        <v>89.25</v>
      </c>
      <c r="AT27" s="147"/>
      <c r="AU27" s="100">
        <v>121.12</v>
      </c>
      <c r="AV27" s="147"/>
      <c r="AW27" s="100">
        <v>70.89</v>
      </c>
      <c r="AX27" s="147"/>
      <c r="AY27" s="81"/>
      <c r="BC27" s="48"/>
    </row>
    <row r="28" spans="2:64" ht="21" customHeight="1">
      <c r="B28" s="73" t="s">
        <v>45</v>
      </c>
      <c r="C28" s="73"/>
      <c r="D28" t="s">
        <v>46</v>
      </c>
      <c r="L28" s="45">
        <v>42.16</v>
      </c>
      <c r="O28" s="45"/>
      <c r="S28">
        <v>36.67</v>
      </c>
      <c r="AE28" s="145"/>
      <c r="AF28" s="124">
        <v>79.87</v>
      </c>
      <c r="AG28" s="139"/>
      <c r="AH28" s="124">
        <v>85.07</v>
      </c>
      <c r="AI28" s="139"/>
      <c r="AJ28" s="124">
        <v>65.13</v>
      </c>
      <c r="AK28" s="139"/>
      <c r="AL28" s="124"/>
      <c r="AM28" s="139"/>
      <c r="AN28" s="125"/>
      <c r="AP28" s="145"/>
      <c r="AQ28" s="100">
        <v>105.28</v>
      </c>
      <c r="AR28" s="147"/>
      <c r="AS28" s="100"/>
      <c r="AT28" s="147"/>
      <c r="AU28" s="100">
        <v>65.73</v>
      </c>
      <c r="AV28" s="147"/>
      <c r="AW28" s="100">
        <v>75.31</v>
      </c>
      <c r="AX28" s="147"/>
      <c r="AY28" s="81"/>
    </row>
    <row r="29" spans="2:64" ht="15" customHeight="1">
      <c r="L29" s="45">
        <v>50</v>
      </c>
      <c r="O29" s="45"/>
      <c r="S29">
        <v>42.53</v>
      </c>
      <c r="AE29" s="145"/>
      <c r="AF29" s="124">
        <v>72.09</v>
      </c>
      <c r="AG29" s="139"/>
      <c r="AH29" s="124">
        <v>94.78</v>
      </c>
      <c r="AI29" s="139"/>
      <c r="AJ29" s="124">
        <v>68.400000000000006</v>
      </c>
      <c r="AK29" s="139"/>
      <c r="AL29" s="124"/>
      <c r="AM29" s="139"/>
      <c r="AN29" s="125"/>
      <c r="AP29" s="145"/>
      <c r="AQ29" s="100">
        <v>73.61</v>
      </c>
      <c r="AR29" s="147"/>
      <c r="AS29" s="100"/>
      <c r="AT29" s="147"/>
      <c r="AU29" s="100">
        <v>129</v>
      </c>
      <c r="AV29" s="147"/>
      <c r="AW29" s="100"/>
      <c r="AX29" s="147"/>
      <c r="AY29" s="81"/>
      <c r="BA29" s="48"/>
      <c r="BC29" s="48"/>
      <c r="BE29" s="48"/>
      <c r="BG29" s="48"/>
    </row>
    <row r="30" spans="2:64" ht="15" customHeight="1">
      <c r="C30" s="14" t="s">
        <v>14</v>
      </c>
      <c r="L30" s="45">
        <v>23.36</v>
      </c>
      <c r="O30" s="45"/>
      <c r="S30">
        <v>37.869999999999997</v>
      </c>
      <c r="AE30" s="145"/>
      <c r="AF30" s="124">
        <v>85.48</v>
      </c>
      <c r="AG30" s="139"/>
      <c r="AH30" s="124">
        <v>98.75</v>
      </c>
      <c r="AI30" s="139"/>
      <c r="AJ30" s="124">
        <v>70.48</v>
      </c>
      <c r="AK30" s="139"/>
      <c r="AL30" s="124"/>
      <c r="AM30" s="139"/>
      <c r="AN30" s="125"/>
      <c r="AP30" s="145"/>
      <c r="AQ30" s="100">
        <v>87.34</v>
      </c>
      <c r="AR30" s="147"/>
      <c r="AS30" s="100"/>
      <c r="AT30" s="147"/>
      <c r="AU30" s="100">
        <v>115.91</v>
      </c>
      <c r="AV30" s="147"/>
      <c r="AW30" s="100"/>
      <c r="AX30" s="147"/>
      <c r="AY30" s="81"/>
      <c r="BB30" s="48"/>
      <c r="BD30" s="48"/>
      <c r="BF30" s="48"/>
      <c r="BH30" s="48"/>
      <c r="BJ30" s="48"/>
    </row>
    <row r="31" spans="2:64" ht="15" customHeight="1">
      <c r="B31" s="16"/>
      <c r="D31" s="16">
        <v>50</v>
      </c>
      <c r="E31" s="17" t="s">
        <v>15</v>
      </c>
      <c r="F31" s="17"/>
      <c r="G31" s="17"/>
      <c r="L31" s="45">
        <v>39.69</v>
      </c>
      <c r="O31" s="45"/>
      <c r="S31">
        <v>36.39</v>
      </c>
      <c r="AE31" s="145"/>
      <c r="AF31" s="124">
        <v>62.71</v>
      </c>
      <c r="AG31" s="139"/>
      <c r="AH31" s="124"/>
      <c r="AI31" s="139"/>
      <c r="AJ31" s="124">
        <v>52.26</v>
      </c>
      <c r="AK31" s="139"/>
      <c r="AL31" s="124"/>
      <c r="AM31" s="139"/>
      <c r="AN31" s="125"/>
      <c r="AP31" s="145"/>
      <c r="AR31" s="147"/>
      <c r="AS31" s="100"/>
      <c r="AT31" s="147"/>
      <c r="AU31" s="100">
        <v>102.99</v>
      </c>
      <c r="AV31" s="147"/>
      <c r="AW31" s="100"/>
      <c r="AX31" s="147"/>
      <c r="AY31" s="81"/>
      <c r="BC31" s="48"/>
    </row>
    <row r="32" spans="2:64" ht="19.5" customHeight="1">
      <c r="B32" s="19"/>
      <c r="C32" s="20" t="s">
        <v>17</v>
      </c>
      <c r="D32" s="19">
        <v>50</v>
      </c>
      <c r="E32" s="20" t="s">
        <v>15</v>
      </c>
      <c r="F32" s="20"/>
      <c r="G32" s="20"/>
      <c r="L32" s="45">
        <v>43.63</v>
      </c>
      <c r="O32" s="45"/>
      <c r="S32">
        <v>36.799999999999997</v>
      </c>
      <c r="AE32" s="145"/>
      <c r="AF32" s="124">
        <v>83.35</v>
      </c>
      <c r="AG32" s="139"/>
      <c r="AH32" s="124"/>
      <c r="AI32" s="139"/>
      <c r="AJ32" s="124">
        <v>80.599999999999994</v>
      </c>
      <c r="AK32" s="139"/>
      <c r="AL32" s="124"/>
      <c r="AM32" s="139"/>
      <c r="AN32" s="125"/>
      <c r="AP32" s="145"/>
      <c r="AQ32" s="100"/>
      <c r="AR32" s="147"/>
      <c r="AS32" s="100"/>
      <c r="AT32" s="147"/>
      <c r="AU32" s="100">
        <v>49.75</v>
      </c>
      <c r="AV32" s="147"/>
      <c r="AW32" s="100"/>
      <c r="AX32" s="147"/>
      <c r="AY32" s="81"/>
      <c r="BE32" s="48"/>
      <c r="BJ32" s="48"/>
    </row>
    <row r="33" spans="2:55" ht="19.5" customHeight="1">
      <c r="B33" s="19"/>
      <c r="C33" s="19"/>
      <c r="D33" s="19"/>
      <c r="E33" s="19"/>
      <c r="F33" s="19"/>
      <c r="G33" s="19"/>
      <c r="L33" s="45">
        <v>39.15</v>
      </c>
      <c r="O33" s="45"/>
      <c r="S33">
        <v>53.44</v>
      </c>
      <c r="AE33" s="145"/>
      <c r="AF33" s="124">
        <v>80.239999999999995</v>
      </c>
      <c r="AG33" s="139"/>
      <c r="AH33" s="124"/>
      <c r="AI33" s="139"/>
      <c r="AJ33" s="124">
        <v>76.2</v>
      </c>
      <c r="AK33" s="139"/>
      <c r="AL33" s="124"/>
      <c r="AM33" s="139"/>
      <c r="AN33" s="125"/>
      <c r="AP33" s="145"/>
      <c r="AQ33" s="100"/>
      <c r="AR33" s="147"/>
      <c r="AS33" s="100"/>
      <c r="AT33" s="147"/>
      <c r="AU33" s="100">
        <v>141.65</v>
      </c>
      <c r="AV33" s="147"/>
      <c r="AW33" s="100"/>
      <c r="AX33" s="147"/>
      <c r="AY33" s="81"/>
      <c r="BA33" s="48"/>
      <c r="BC33" s="48"/>
    </row>
    <row r="34" spans="2:55" ht="19.5" customHeight="1">
      <c r="B34" s="19" t="s">
        <v>21</v>
      </c>
      <c r="C34" s="20" t="s">
        <v>22</v>
      </c>
      <c r="D34" s="19">
        <v>1300</v>
      </c>
      <c r="E34" s="20" t="s">
        <v>23</v>
      </c>
      <c r="F34" s="20"/>
      <c r="G34" s="20" t="s">
        <v>23</v>
      </c>
      <c r="L34" s="45">
        <v>29.81</v>
      </c>
      <c r="O34" s="45"/>
      <c r="S34">
        <v>41.19</v>
      </c>
      <c r="AE34" s="145"/>
      <c r="AF34" s="124">
        <v>73</v>
      </c>
      <c r="AG34" s="139"/>
      <c r="AH34" s="124"/>
      <c r="AI34" s="139"/>
      <c r="AJ34" s="124">
        <v>87.74</v>
      </c>
      <c r="AK34" s="139"/>
      <c r="AL34" s="124"/>
      <c r="AM34" s="139"/>
      <c r="AN34" s="125"/>
      <c r="AP34" s="145"/>
      <c r="AQ34" s="100"/>
      <c r="AR34" s="147"/>
      <c r="AS34" s="100"/>
      <c r="AT34" s="147"/>
      <c r="AU34" s="100">
        <v>61.75</v>
      </c>
      <c r="AV34" s="147"/>
      <c r="AW34" s="100"/>
      <c r="AX34" s="147"/>
      <c r="AY34" s="81"/>
    </row>
    <row r="35" spans="2:55" ht="15" customHeight="1">
      <c r="B35" s="19"/>
      <c r="C35" s="20" t="s">
        <v>17</v>
      </c>
      <c r="D35" s="19">
        <v>50</v>
      </c>
      <c r="E35" s="20" t="s">
        <v>15</v>
      </c>
      <c r="F35" s="19"/>
      <c r="G35" s="19"/>
      <c r="L35" s="45">
        <v>29.48</v>
      </c>
      <c r="O35" s="45"/>
      <c r="S35">
        <v>51.76</v>
      </c>
      <c r="AE35" s="145"/>
      <c r="AF35" s="124"/>
      <c r="AG35" s="139"/>
      <c r="AH35" s="124"/>
      <c r="AI35" s="139"/>
      <c r="AJ35" s="124">
        <v>62.94</v>
      </c>
      <c r="AK35" s="139"/>
      <c r="AL35" s="124"/>
      <c r="AM35" s="139"/>
      <c r="AN35" s="125"/>
      <c r="AP35" s="145"/>
      <c r="AQ35" s="100"/>
      <c r="AR35" s="147"/>
      <c r="AS35" s="100"/>
      <c r="AT35" s="147"/>
      <c r="AU35" s="100"/>
      <c r="AV35" s="147"/>
      <c r="AW35" s="100"/>
      <c r="AX35" s="147"/>
      <c r="AY35" s="81"/>
    </row>
    <row r="36" spans="2:55" ht="15" customHeight="1">
      <c r="L36" s="45">
        <v>36.049999999999997</v>
      </c>
      <c r="O36" s="45"/>
      <c r="S36">
        <v>37.200000000000003</v>
      </c>
      <c r="AE36" s="145"/>
      <c r="AF36" s="124"/>
      <c r="AG36" s="139"/>
      <c r="AH36" s="124"/>
      <c r="AI36" s="139"/>
      <c r="AJ36" s="124">
        <v>79.83</v>
      </c>
      <c r="AK36" s="139"/>
      <c r="AL36" s="124"/>
      <c r="AM36" s="139"/>
      <c r="AN36" s="125"/>
      <c r="AP36" s="145"/>
      <c r="AQ36" s="100"/>
      <c r="AR36" s="147"/>
      <c r="AS36" s="100"/>
      <c r="AT36" s="147"/>
      <c r="AU36" s="100"/>
      <c r="AV36" s="147"/>
      <c r="AW36" s="100"/>
      <c r="AX36" s="147"/>
      <c r="AY36" s="81"/>
    </row>
    <row r="37" spans="2:55" ht="15.75" customHeight="1">
      <c r="L37" s="45">
        <v>29.41</v>
      </c>
      <c r="O37" s="45"/>
      <c r="S37">
        <v>59.52</v>
      </c>
      <c r="AE37" s="145"/>
      <c r="AF37" s="124"/>
      <c r="AG37" s="139"/>
      <c r="AH37" s="124"/>
      <c r="AI37" s="139"/>
      <c r="AJ37" s="124">
        <v>69.489999999999995</v>
      </c>
      <c r="AK37" s="139"/>
      <c r="AL37" s="124"/>
      <c r="AM37" s="139"/>
      <c r="AN37" s="125"/>
      <c r="AP37" s="145"/>
      <c r="AQ37" s="100"/>
      <c r="AR37" s="147"/>
      <c r="AS37" s="100"/>
      <c r="AT37" s="147"/>
      <c r="AU37" s="100"/>
      <c r="AV37" s="147"/>
      <c r="AW37" s="100"/>
      <c r="AX37" s="147"/>
      <c r="AY37" s="81"/>
    </row>
    <row r="38" spans="2:55" ht="22.5" customHeight="1" thickBot="1">
      <c r="B38" s="29"/>
      <c r="C38" s="30" t="s">
        <v>29</v>
      </c>
      <c r="D38" s="31" t="s">
        <v>120</v>
      </c>
      <c r="E38" s="32" t="s">
        <v>119</v>
      </c>
      <c r="F38" s="31"/>
      <c r="G38" s="32"/>
      <c r="L38" s="45">
        <v>36.049999999999997</v>
      </c>
      <c r="O38" s="45"/>
      <c r="S38">
        <v>31.67</v>
      </c>
      <c r="AE38" s="145"/>
      <c r="AF38" s="124"/>
      <c r="AG38" s="139"/>
      <c r="AH38" s="124"/>
      <c r="AI38" s="139"/>
      <c r="AJ38" s="124">
        <v>86.24</v>
      </c>
      <c r="AK38" s="139"/>
      <c r="AL38" s="124"/>
      <c r="AM38" s="139"/>
      <c r="AN38" s="125"/>
      <c r="AP38" s="145"/>
      <c r="AQ38" s="100"/>
      <c r="AR38" s="147"/>
      <c r="AS38" s="100"/>
      <c r="AT38" s="147"/>
      <c r="AU38" s="100"/>
      <c r="AV38" s="147"/>
      <c r="AW38" s="100"/>
      <c r="AX38" s="147"/>
      <c r="AY38" s="81"/>
    </row>
    <row r="39" spans="2:55" ht="15.75" customHeight="1" thickTop="1" thickBot="1">
      <c r="B39" s="34" t="s">
        <v>44</v>
      </c>
      <c r="C39" s="35" t="s">
        <v>18</v>
      </c>
      <c r="D39" s="35" t="s">
        <v>31</v>
      </c>
      <c r="E39" s="36" t="s">
        <v>32</v>
      </c>
      <c r="F39" s="35" t="s">
        <v>31</v>
      </c>
      <c r="G39" s="36" t="s">
        <v>32</v>
      </c>
      <c r="L39" s="45">
        <v>35.659999999999997</v>
      </c>
      <c r="O39" s="45"/>
      <c r="S39">
        <v>41.45</v>
      </c>
      <c r="AE39" s="145"/>
      <c r="AF39" s="124"/>
      <c r="AG39" s="139"/>
      <c r="AH39" s="124"/>
      <c r="AI39" s="139"/>
      <c r="AJ39" s="124">
        <v>90.36</v>
      </c>
      <c r="AK39" s="139"/>
      <c r="AL39" s="124"/>
      <c r="AM39" s="139"/>
      <c r="AN39" s="125"/>
      <c r="AP39" s="145"/>
      <c r="AQ39" s="100"/>
      <c r="AR39" s="147"/>
      <c r="AS39" s="100"/>
      <c r="AT39" s="147"/>
      <c r="AU39" s="100"/>
      <c r="AV39" s="147"/>
      <c r="AW39" s="100"/>
      <c r="AX39" s="147"/>
      <c r="AY39" s="81"/>
    </row>
    <row r="40" spans="2:55" ht="17.25" customHeight="1" thickTop="1">
      <c r="B40" s="37">
        <v>0</v>
      </c>
      <c r="C40" s="43">
        <v>0</v>
      </c>
      <c r="D40" s="38">
        <f>(C40*$D$34)/$D$35</f>
        <v>0</v>
      </c>
      <c r="E40" s="39">
        <f t="shared" ref="E40:E42" si="4">$D$9-D40</f>
        <v>1300</v>
      </c>
      <c r="F40" s="38">
        <f>(C40*$F$9)/$D$7</f>
        <v>0</v>
      </c>
      <c r="G40" s="39">
        <f t="shared" ref="G40:G44" si="5">$F$9-F40</f>
        <v>0</v>
      </c>
      <c r="K40" s="45"/>
      <c r="L40" s="45">
        <v>44.29</v>
      </c>
      <c r="O40" s="45"/>
      <c r="S40">
        <v>53.81</v>
      </c>
      <c r="AE40" s="145"/>
      <c r="AF40" s="124"/>
      <c r="AG40" s="139"/>
      <c r="AH40" s="124"/>
      <c r="AI40" s="139"/>
      <c r="AJ40" s="124">
        <v>76.739999999999995</v>
      </c>
      <c r="AK40" s="139"/>
      <c r="AL40" s="124"/>
      <c r="AM40" s="139"/>
      <c r="AN40" s="125"/>
      <c r="AP40" s="145"/>
      <c r="AQ40" s="100"/>
      <c r="AR40" s="147"/>
      <c r="AS40" s="100"/>
      <c r="AT40" s="147"/>
      <c r="AU40" s="100"/>
      <c r="AV40" s="147"/>
      <c r="AW40" s="100"/>
      <c r="AX40" s="147"/>
      <c r="AY40" s="81"/>
    </row>
    <row r="41" spans="2:55" ht="17.25" customHeight="1">
      <c r="B41" s="42">
        <v>0.5</v>
      </c>
      <c r="C41" s="43">
        <f>B41*1000</f>
        <v>500</v>
      </c>
      <c r="D41" s="38">
        <f>(B41*$D$34)/$D$35</f>
        <v>13</v>
      </c>
      <c r="E41" s="39">
        <f>$D$9-D41</f>
        <v>1287</v>
      </c>
      <c r="F41" s="38">
        <f>(C41*$F$9)/$D$7</f>
        <v>0</v>
      </c>
      <c r="G41" s="39">
        <f t="shared" si="5"/>
        <v>0</v>
      </c>
      <c r="K41" s="45"/>
      <c r="L41" s="45">
        <v>34.659999999999997</v>
      </c>
      <c r="O41" s="45"/>
      <c r="S41">
        <v>30.76</v>
      </c>
      <c r="AE41" s="145"/>
      <c r="AF41" s="124"/>
      <c r="AG41" s="139"/>
      <c r="AH41" s="124"/>
      <c r="AI41" s="139"/>
      <c r="AJ41" s="124">
        <v>93.99</v>
      </c>
      <c r="AK41" s="139"/>
      <c r="AL41" s="124"/>
      <c r="AM41" s="126"/>
      <c r="AN41" s="125"/>
      <c r="AP41" s="145"/>
      <c r="AQ41" s="100"/>
      <c r="AR41" s="147"/>
      <c r="AS41" s="100"/>
      <c r="AT41" s="147"/>
      <c r="AU41" s="100"/>
      <c r="AV41" s="147"/>
      <c r="AW41" s="100"/>
      <c r="AX41" s="76"/>
      <c r="AY41" s="81"/>
    </row>
    <row r="42" spans="2:55" ht="17.25" customHeight="1">
      <c r="B42" s="42">
        <v>2</v>
      </c>
      <c r="C42" s="43">
        <f t="shared" ref="C42:C44" si="6">B42*1000</f>
        <v>2000</v>
      </c>
      <c r="D42" s="38">
        <f t="shared" ref="D42:D44" si="7">(B42*$D$34)/$D$35</f>
        <v>52</v>
      </c>
      <c r="E42" s="39">
        <f t="shared" si="4"/>
        <v>1248</v>
      </c>
      <c r="F42" s="38">
        <f t="shared" ref="F42" si="8">(C42*$F$9)/$D$7</f>
        <v>0</v>
      </c>
      <c r="G42" s="39">
        <f t="shared" si="5"/>
        <v>0</v>
      </c>
      <c r="K42" s="45"/>
      <c r="L42" s="45">
        <v>45.18</v>
      </c>
      <c r="O42" s="45"/>
      <c r="S42">
        <v>50.5</v>
      </c>
      <c r="AE42" s="145"/>
      <c r="AF42" s="124"/>
      <c r="AG42" s="139"/>
      <c r="AH42" s="124"/>
      <c r="AI42" s="139"/>
      <c r="AJ42" s="124">
        <v>77.5</v>
      </c>
      <c r="AK42" s="139"/>
      <c r="AL42" s="124"/>
      <c r="AM42" s="126"/>
      <c r="AN42" s="125"/>
      <c r="AP42" s="145"/>
      <c r="AQ42" s="100"/>
      <c r="AR42" s="147"/>
      <c r="AS42" s="100"/>
      <c r="AT42" s="147"/>
      <c r="AU42" s="100"/>
      <c r="AV42" s="147"/>
      <c r="AW42" s="100"/>
      <c r="AX42" s="76"/>
      <c r="AY42" s="81"/>
    </row>
    <row r="43" spans="2:55" ht="17.25" customHeight="1">
      <c r="B43" s="42">
        <v>8</v>
      </c>
      <c r="C43" s="43">
        <f t="shared" si="6"/>
        <v>8000</v>
      </c>
      <c r="D43" s="38">
        <f>(B43*$D$34)/$D$35</f>
        <v>208</v>
      </c>
      <c r="E43" s="39">
        <f>$D$9-D43</f>
        <v>1092</v>
      </c>
      <c r="F43" s="38">
        <f>(C43*$F$9)/$D$7</f>
        <v>0</v>
      </c>
      <c r="G43" s="39">
        <f t="shared" si="5"/>
        <v>0</v>
      </c>
      <c r="L43" s="45">
        <v>40.119999999999997</v>
      </c>
      <c r="S43">
        <v>41.68</v>
      </c>
      <c r="AE43" s="101"/>
      <c r="AF43" s="124"/>
      <c r="AG43" s="126"/>
      <c r="AH43" s="124"/>
      <c r="AI43" s="139"/>
      <c r="AJ43" s="124">
        <v>85.19</v>
      </c>
      <c r="AK43" s="139"/>
      <c r="AL43" s="124"/>
      <c r="AM43" s="126"/>
      <c r="AN43" s="125"/>
      <c r="AP43" s="101"/>
      <c r="AQ43" s="100"/>
      <c r="AR43" s="76"/>
      <c r="AS43" s="100"/>
      <c r="AT43" s="147"/>
      <c r="AU43" s="100"/>
      <c r="AV43" s="147"/>
      <c r="AW43" s="100"/>
      <c r="AX43" s="76"/>
      <c r="AY43" s="81"/>
    </row>
    <row r="44" spans="2:55" ht="17.25" customHeight="1">
      <c r="B44" s="42">
        <v>32</v>
      </c>
      <c r="C44" s="43">
        <f t="shared" si="6"/>
        <v>32000</v>
      </c>
      <c r="D44" s="38">
        <f t="shared" si="7"/>
        <v>832</v>
      </c>
      <c r="E44" s="39">
        <f t="shared" ref="E44" si="9">$D$9-D44</f>
        <v>468</v>
      </c>
      <c r="F44" s="38">
        <f>(C44*$F$9)/$D$7</f>
        <v>0</v>
      </c>
      <c r="G44" s="39">
        <f t="shared" si="5"/>
        <v>0</v>
      </c>
      <c r="L44" s="45">
        <v>32.880000000000003</v>
      </c>
      <c r="S44">
        <v>47.9</v>
      </c>
      <c r="AE44" s="101"/>
      <c r="AF44" s="124"/>
      <c r="AG44" s="126"/>
      <c r="AH44" s="124"/>
      <c r="AI44" s="139"/>
      <c r="AJ44" s="124"/>
      <c r="AK44" s="139"/>
      <c r="AL44" s="124"/>
      <c r="AM44" s="126"/>
      <c r="AN44" s="125"/>
      <c r="AP44" s="101"/>
      <c r="AQ44" s="100"/>
      <c r="AR44" s="76"/>
      <c r="AS44" s="100"/>
      <c r="AT44" s="147"/>
      <c r="AU44" s="100"/>
      <c r="AV44" s="147"/>
      <c r="AW44" s="100"/>
      <c r="AX44" s="76"/>
      <c r="AY44" s="81"/>
    </row>
    <row r="45" spans="2:55" ht="15" customHeight="1">
      <c r="B45" s="42"/>
      <c r="C45" s="43"/>
      <c r="D45" s="43"/>
      <c r="E45" s="47"/>
      <c r="F45" s="38"/>
      <c r="G45" s="39"/>
      <c r="L45" s="45">
        <v>34</v>
      </c>
      <c r="S45">
        <v>45.19</v>
      </c>
      <c r="AE45" s="101"/>
      <c r="AF45" s="124"/>
      <c r="AG45" s="126"/>
      <c r="AH45" s="124"/>
      <c r="AI45" s="139"/>
      <c r="AJ45" s="124"/>
      <c r="AK45" s="139"/>
      <c r="AL45" s="124"/>
      <c r="AM45" s="126"/>
      <c r="AN45" s="125"/>
      <c r="AP45" s="101"/>
      <c r="AQ45" s="100"/>
      <c r="AR45" s="76"/>
      <c r="AS45" s="100"/>
      <c r="AT45" s="147"/>
      <c r="AU45" s="100"/>
      <c r="AV45" s="147"/>
      <c r="AW45" s="100"/>
      <c r="AX45" s="76"/>
      <c r="AY45" s="81"/>
    </row>
    <row r="46" spans="2:55" ht="15.75" thickBot="1">
      <c r="B46" s="49"/>
      <c r="C46" s="50"/>
      <c r="D46" s="50"/>
      <c r="E46" s="51"/>
      <c r="F46" s="38"/>
      <c r="G46" s="39"/>
      <c r="K46" s="45"/>
      <c r="L46" s="45">
        <v>32.700000000000003</v>
      </c>
      <c r="O46" s="45"/>
      <c r="S46">
        <v>29.91</v>
      </c>
      <c r="AD46" s="60"/>
      <c r="AE46" s="80"/>
      <c r="AN46" s="81"/>
      <c r="AP46" s="80"/>
      <c r="AY46" s="81"/>
    </row>
    <row r="47" spans="2:55" ht="15.75" thickTop="1">
      <c r="B47" s="52"/>
      <c r="C47" s="53"/>
      <c r="D47" s="54">
        <f>SUM(D40:D46)</f>
        <v>1105</v>
      </c>
      <c r="E47" s="54">
        <f>SUM(E40:E46)</f>
        <v>5395</v>
      </c>
      <c r="F47" s="54">
        <f>SUM(F40:F46)</f>
        <v>0</v>
      </c>
      <c r="G47" s="54">
        <f>SUM(G40:G46)</f>
        <v>0</v>
      </c>
      <c r="K47" s="45"/>
      <c r="L47" s="45">
        <v>40.119999999999997</v>
      </c>
      <c r="O47" s="45"/>
      <c r="S47">
        <v>36.15</v>
      </c>
      <c r="AD47" s="60"/>
      <c r="AE47" s="90" t="s">
        <v>39</v>
      </c>
      <c r="AF47" s="60"/>
      <c r="AH47" s="60"/>
      <c r="AJ47" s="60"/>
      <c r="AL47" s="60"/>
      <c r="AN47" s="91"/>
      <c r="AP47" s="90" t="s">
        <v>39</v>
      </c>
      <c r="AQ47" s="60"/>
      <c r="AS47" s="60"/>
      <c r="AU47" s="60"/>
      <c r="AW47" s="60"/>
      <c r="AY47" s="91"/>
    </row>
    <row r="48" spans="2:55">
      <c r="B48" s="19"/>
      <c r="C48" s="19"/>
      <c r="D48" s="55" t="s">
        <v>35</v>
      </c>
      <c r="E48" s="19">
        <v>1200</v>
      </c>
      <c r="F48" s="19" t="s">
        <v>23</v>
      </c>
      <c r="G48" s="19"/>
      <c r="K48" s="45"/>
      <c r="L48" s="45"/>
      <c r="O48" s="45"/>
      <c r="P48" s="46"/>
      <c r="Q48" s="46"/>
      <c r="S48" s="46"/>
      <c r="T48" s="46"/>
      <c r="V48" s="46"/>
      <c r="AD48" s="60"/>
      <c r="AE48" s="90" t="s">
        <v>40</v>
      </c>
      <c r="AF48" s="64">
        <f>AVERAGE(AF17:AF42)</f>
        <v>74.048333333333346</v>
      </c>
      <c r="AG48" s="48"/>
      <c r="AH48" s="64">
        <f>AVERAGE(AH17:AH39)</f>
        <v>81.376428571428548</v>
      </c>
      <c r="AI48" s="48"/>
      <c r="AJ48" s="64">
        <f>AVERAGE(AJ17:AJ44)</f>
        <v>74.799629629629621</v>
      </c>
      <c r="AK48" s="48"/>
      <c r="AL48" s="64">
        <f>AVERAGE(AL17:AL45)</f>
        <v>61.099090909090911</v>
      </c>
      <c r="AM48" s="48"/>
      <c r="AN48" s="92">
        <f>AVERAGE(AN17:AN40)</f>
        <v>39.087499999999999</v>
      </c>
      <c r="AP48" s="90" t="s">
        <v>40</v>
      </c>
      <c r="AQ48" s="64">
        <f>AVERAGE(AQ17:AQ42)</f>
        <v>95.027857142857144</v>
      </c>
      <c r="AR48" s="48"/>
      <c r="AS48" s="64">
        <f>AVERAGE(AS17:AS35)</f>
        <v>100.10272727272728</v>
      </c>
      <c r="AT48" s="48"/>
      <c r="AU48" s="64">
        <f>AVERAGE(AU17:AU44)</f>
        <v>100.92111111111113</v>
      </c>
      <c r="AV48" s="48"/>
      <c r="AW48" s="64">
        <f>AVERAGE(AW17:AW45)</f>
        <v>67.31</v>
      </c>
      <c r="AX48" s="48"/>
      <c r="AY48" s="92">
        <f>AVERAGE(AY17:AY40)</f>
        <v>51.14</v>
      </c>
    </row>
    <row r="49" spans="2:55" ht="15.75" thickBot="1">
      <c r="B49" s="19"/>
      <c r="C49" s="19"/>
      <c r="D49" s="56" t="s">
        <v>121</v>
      </c>
      <c r="E49" s="57">
        <f>E48/100</f>
        <v>12</v>
      </c>
      <c r="F49" s="19"/>
      <c r="G49" s="19"/>
      <c r="K49" s="45"/>
      <c r="L49" s="45"/>
      <c r="O49" s="45"/>
      <c r="S49" s="48"/>
      <c r="AE49" s="93" t="s">
        <v>41</v>
      </c>
      <c r="AF49" s="65">
        <f>_xlfn.STDEV.P(AF17:AF42)</f>
        <v>10.765927864228736</v>
      </c>
      <c r="AG49" s="66"/>
      <c r="AH49" s="65">
        <f>_xlfn.STDEV.P(AH17:AH33)</f>
        <v>14.536254482766793</v>
      </c>
      <c r="AI49" s="65"/>
      <c r="AJ49" s="65">
        <f>_xlfn.STDEV.P(AJ17:AJ44)</f>
        <v>12.178108313077516</v>
      </c>
      <c r="AK49" s="65"/>
      <c r="AL49" s="65">
        <f>_xlfn.STDEV.P(AL17:AL45)</f>
        <v>10.223674356872456</v>
      </c>
      <c r="AM49" s="65"/>
      <c r="AN49" s="94">
        <f>_xlfn.STDEV.P(AN17:AN40)</f>
        <v>11.470247109369536</v>
      </c>
      <c r="AP49" s="93" t="s">
        <v>41</v>
      </c>
      <c r="AQ49" s="65">
        <f>_xlfn.STDEV.P(AQ17:AQ42)</f>
        <v>19.878524369843145</v>
      </c>
      <c r="AR49" s="66"/>
      <c r="AS49" s="65">
        <f>_xlfn.STDEV.P(AS17:AS33)</f>
        <v>25.458573512458521</v>
      </c>
      <c r="AT49" s="65"/>
      <c r="AU49" s="65">
        <f>_xlfn.STDEV.P(AU17:AU44)</f>
        <v>25.644155038805955</v>
      </c>
      <c r="AV49" s="65"/>
      <c r="AW49" s="65">
        <f>_xlfn.STDEV.P(AW17:AW45)</f>
        <v>11.609079779781576</v>
      </c>
      <c r="AX49" s="65"/>
      <c r="AY49" s="94">
        <f>_xlfn.STDEV.P(AY17:AY40)</f>
        <v>10.250636077824664</v>
      </c>
    </row>
    <row r="50" spans="2:55" ht="15" customHeight="1">
      <c r="B50" s="19"/>
      <c r="C50" s="19"/>
      <c r="D50" s="56" t="s">
        <v>32</v>
      </c>
      <c r="E50" s="58">
        <f>E48-E49</f>
        <v>1188</v>
      </c>
      <c r="F50" s="19"/>
      <c r="G50" s="19"/>
      <c r="K50" s="60" t="s">
        <v>39</v>
      </c>
      <c r="L50" s="61">
        <v>31</v>
      </c>
      <c r="O50" s="45"/>
      <c r="S50">
        <v>31</v>
      </c>
      <c r="AE50" s="80"/>
      <c r="AF50" s="48">
        <f>(100*AF48)/$AF$48</f>
        <v>100</v>
      </c>
      <c r="AG50" s="48"/>
      <c r="AH50" s="48">
        <f>(100*AH48)/$AF$48</f>
        <v>109.89636755915534</v>
      </c>
      <c r="AI50" s="48"/>
      <c r="AJ50" s="48">
        <f>(100*AJ48)/$AF$48</f>
        <v>101.01460257439457</v>
      </c>
      <c r="AK50" s="48"/>
      <c r="AL50" s="48">
        <f>(100*AL48)/$AF$48</f>
        <v>82.512445802188978</v>
      </c>
      <c r="AM50" s="48"/>
      <c r="AN50" s="48">
        <f>(100*AN48)/$AF$48</f>
        <v>52.786468297733457</v>
      </c>
      <c r="AP50" s="80"/>
      <c r="AQ50" s="48">
        <f>(100*AQ48)/$AQ$48</f>
        <v>100</v>
      </c>
      <c r="AR50" s="48"/>
      <c r="AS50" s="48">
        <f t="shared" ref="AS50:AY50" si="10">(100*AS48)/$AQ$48</f>
        <v>105.34040257504806</v>
      </c>
      <c r="AT50" s="48"/>
      <c r="AU50" s="48">
        <f t="shared" si="10"/>
        <v>106.20160671348671</v>
      </c>
      <c r="AV50" s="48"/>
      <c r="AW50" s="48">
        <f t="shared" si="10"/>
        <v>70.831861333894565</v>
      </c>
      <c r="AX50" s="48"/>
      <c r="AY50" s="48">
        <f t="shared" si="10"/>
        <v>53.815798374912617</v>
      </c>
    </row>
    <row r="51" spans="2:55" ht="15" customHeight="1" thickBot="1">
      <c r="B51" s="19"/>
      <c r="C51" s="19"/>
      <c r="D51" s="19"/>
      <c r="E51" s="19"/>
      <c r="F51" s="19"/>
      <c r="G51" s="19"/>
      <c r="K51" s="60" t="s">
        <v>40</v>
      </c>
      <c r="L51" s="62">
        <f>AVERAGE(L18:L48)</f>
        <v>36.645666666666656</v>
      </c>
      <c r="N51" s="62"/>
      <c r="O51" s="45"/>
      <c r="S51" s="62">
        <f>AVERAGE(S18:S49)</f>
        <v>40.986333333333349</v>
      </c>
      <c r="U51" s="62"/>
      <c r="AE51" s="80"/>
      <c r="AF51" s="37">
        <v>0</v>
      </c>
      <c r="AH51" s="42">
        <v>0.5</v>
      </c>
      <c r="AJ51" s="42">
        <v>2</v>
      </c>
      <c r="AL51" s="42">
        <v>8</v>
      </c>
      <c r="AN51" s="42">
        <v>32</v>
      </c>
      <c r="AP51" s="80"/>
      <c r="AQ51" s="37">
        <v>0</v>
      </c>
      <c r="AS51" s="42">
        <v>0.5</v>
      </c>
      <c r="AU51" s="42">
        <v>2</v>
      </c>
      <c r="AW51" s="42">
        <v>8</v>
      </c>
      <c r="AY51" s="42">
        <v>32</v>
      </c>
    </row>
    <row r="52" spans="2:55" ht="30" customHeight="1">
      <c r="K52" s="60" t="s">
        <v>41</v>
      </c>
      <c r="L52" s="63">
        <f>_xlfn.STDEV.P(L18:L48)</f>
        <v>6.7117263965557568</v>
      </c>
      <c r="N52" s="63"/>
      <c r="O52" s="45"/>
      <c r="S52" s="63">
        <f>_xlfn.STDEV.P(S18:S48)</f>
        <v>8.2705745400317454</v>
      </c>
      <c r="U52" s="63"/>
      <c r="AE52" s="95" t="s">
        <v>179</v>
      </c>
      <c r="AF52" s="40" t="s">
        <v>34</v>
      </c>
      <c r="AG52" s="41"/>
      <c r="AH52" s="41"/>
      <c r="AI52" s="41"/>
      <c r="AJ52" s="41"/>
      <c r="AK52" s="41"/>
      <c r="AL52" s="41"/>
      <c r="AM52" s="41"/>
      <c r="AN52" s="96"/>
      <c r="AP52" s="95" t="s">
        <v>180</v>
      </c>
      <c r="AQ52" s="40" t="s">
        <v>34</v>
      </c>
      <c r="AR52" s="41"/>
      <c r="AS52" s="41"/>
      <c r="AT52" s="41"/>
      <c r="AU52" s="41"/>
      <c r="AV52" s="41"/>
      <c r="AW52" s="41"/>
      <c r="AX52" s="41"/>
      <c r="AY52" s="96"/>
    </row>
    <row r="53" spans="2:55" ht="15" customHeight="1">
      <c r="K53" s="45"/>
      <c r="AE53" s="146">
        <v>0</v>
      </c>
      <c r="AF53">
        <v>82.28</v>
      </c>
      <c r="AG53" s="147">
        <v>0.5</v>
      </c>
      <c r="AH53">
        <v>65.83</v>
      </c>
      <c r="AI53" s="148">
        <v>2</v>
      </c>
      <c r="AJ53">
        <v>68.95</v>
      </c>
      <c r="AK53" s="148">
        <v>8</v>
      </c>
      <c r="AL53">
        <v>72.09</v>
      </c>
      <c r="AM53" s="148">
        <v>32</v>
      </c>
      <c r="AN53" s="81">
        <v>72.3</v>
      </c>
      <c r="AP53" s="146">
        <v>0</v>
      </c>
      <c r="AQ53">
        <v>122.16</v>
      </c>
      <c r="AR53" s="147">
        <v>0.5</v>
      </c>
      <c r="AS53">
        <v>61.88</v>
      </c>
      <c r="AT53" s="148">
        <v>2</v>
      </c>
      <c r="AU53">
        <v>85.46</v>
      </c>
      <c r="AV53" s="148">
        <v>8</v>
      </c>
      <c r="AW53">
        <v>94.25</v>
      </c>
      <c r="AX53" s="148">
        <v>32</v>
      </c>
      <c r="AY53" s="81">
        <v>78.790000000000006</v>
      </c>
    </row>
    <row r="54" spans="2:55" ht="15" customHeight="1">
      <c r="K54" s="45"/>
      <c r="AE54" s="146"/>
      <c r="AF54">
        <v>80.59</v>
      </c>
      <c r="AG54" s="147"/>
      <c r="AH54">
        <v>73.7</v>
      </c>
      <c r="AI54" s="148"/>
      <c r="AJ54">
        <v>68.78</v>
      </c>
      <c r="AK54" s="148"/>
      <c r="AL54">
        <v>57.74</v>
      </c>
      <c r="AM54" s="148"/>
      <c r="AN54" s="81">
        <v>52.11</v>
      </c>
      <c r="AP54" s="146"/>
      <c r="AQ54">
        <v>94.2</v>
      </c>
      <c r="AR54" s="147"/>
      <c r="AS54">
        <v>81.96</v>
      </c>
      <c r="AT54" s="148"/>
      <c r="AU54">
        <v>116.24</v>
      </c>
      <c r="AV54" s="148"/>
      <c r="AW54">
        <v>85.4</v>
      </c>
      <c r="AX54" s="148"/>
      <c r="AY54" s="81">
        <v>96.83</v>
      </c>
    </row>
    <row r="55" spans="2:55" ht="15" customHeight="1">
      <c r="K55" s="44" t="s">
        <v>54</v>
      </c>
      <c r="L55" s="45">
        <v>36.646000000000001</v>
      </c>
      <c r="AE55" s="146"/>
      <c r="AF55">
        <v>87.59</v>
      </c>
      <c r="AG55" s="147"/>
      <c r="AH55">
        <v>66.75</v>
      </c>
      <c r="AI55" s="148"/>
      <c r="AJ55">
        <v>74.400000000000006</v>
      </c>
      <c r="AK55" s="148"/>
      <c r="AL55">
        <v>60.8</v>
      </c>
      <c r="AM55" s="148"/>
      <c r="AN55" s="81">
        <v>66.459999999999994</v>
      </c>
      <c r="AP55" s="146"/>
      <c r="AQ55">
        <v>70.05</v>
      </c>
      <c r="AR55" s="147"/>
      <c r="AS55">
        <v>61.88</v>
      </c>
      <c r="AT55" s="148"/>
      <c r="AU55">
        <v>71.540000000000006</v>
      </c>
      <c r="AV55" s="148"/>
      <c r="AW55">
        <v>73.89</v>
      </c>
      <c r="AX55" s="148"/>
      <c r="AY55" s="81">
        <v>69.03</v>
      </c>
    </row>
    <row r="56" spans="2:55" ht="15" customHeight="1">
      <c r="B56" s="140" t="s">
        <v>76</v>
      </c>
      <c r="C56" s="141"/>
      <c r="D56" s="20" t="s">
        <v>132</v>
      </c>
      <c r="E56" s="59" t="s">
        <v>75</v>
      </c>
      <c r="F56" s="59">
        <v>45362</v>
      </c>
      <c r="G56" s="19"/>
      <c r="K56" s="44" t="s">
        <v>55</v>
      </c>
      <c r="L56" s="45">
        <v>40.985999999999997</v>
      </c>
      <c r="N56" s="67"/>
      <c r="AE56" s="146"/>
      <c r="AF56">
        <v>76.08</v>
      </c>
      <c r="AG56" s="147"/>
      <c r="AH56">
        <v>76.349999999999994</v>
      </c>
      <c r="AI56" s="148"/>
      <c r="AJ56">
        <v>59.5</v>
      </c>
      <c r="AK56" s="148"/>
      <c r="AL56">
        <v>75.739999999999995</v>
      </c>
      <c r="AM56" s="148"/>
      <c r="AN56" s="81">
        <v>67.459999999999994</v>
      </c>
      <c r="AP56" s="146"/>
      <c r="AQ56">
        <v>73.83</v>
      </c>
      <c r="AR56" s="147"/>
      <c r="AS56">
        <v>107.52</v>
      </c>
      <c r="AT56" s="148"/>
      <c r="AU56">
        <v>77.53</v>
      </c>
      <c r="AV56" s="148"/>
      <c r="AW56">
        <v>65.77</v>
      </c>
      <c r="AX56" s="148"/>
      <c r="AY56" s="81">
        <v>84.08</v>
      </c>
      <c r="BA56" s="48"/>
      <c r="BC56" s="48"/>
    </row>
    <row r="57" spans="2:55" ht="15" customHeight="1">
      <c r="B57" s="140"/>
      <c r="C57" s="141"/>
      <c r="D57" s="20"/>
      <c r="E57" s="19"/>
      <c r="F57" s="59"/>
      <c r="G57" s="19"/>
      <c r="K57" s="44"/>
      <c r="L57" s="45"/>
      <c r="N57" s="67"/>
      <c r="AE57" s="146"/>
      <c r="AF57">
        <v>57.94</v>
      </c>
      <c r="AG57" s="147"/>
      <c r="AH57">
        <v>76.77</v>
      </c>
      <c r="AI57" s="148"/>
      <c r="AJ57">
        <v>64.55</v>
      </c>
      <c r="AK57" s="148"/>
      <c r="AL57">
        <v>60.23</v>
      </c>
      <c r="AM57" s="148"/>
      <c r="AN57" s="81">
        <v>60.43</v>
      </c>
      <c r="AP57" s="146"/>
      <c r="AQ57">
        <v>103.2</v>
      </c>
      <c r="AR57" s="147"/>
      <c r="AS57">
        <v>91.74</v>
      </c>
      <c r="AT57" s="148"/>
      <c r="AU57">
        <v>69.34</v>
      </c>
      <c r="AV57" s="148"/>
      <c r="AW57">
        <v>78</v>
      </c>
      <c r="AX57" s="148"/>
      <c r="AY57" s="81">
        <v>48.23</v>
      </c>
    </row>
    <row r="58" spans="2:55" ht="30" customHeight="1">
      <c r="B58" s="140" t="s">
        <v>72</v>
      </c>
      <c r="C58" s="141"/>
      <c r="D58" s="20" t="s">
        <v>174</v>
      </c>
      <c r="E58" s="19" t="s">
        <v>94</v>
      </c>
      <c r="F58" s="59">
        <v>45365</v>
      </c>
      <c r="G58" s="19"/>
      <c r="K58" s="44"/>
      <c r="L58" s="45"/>
      <c r="N58" s="67"/>
      <c r="AE58" s="146"/>
      <c r="AF58">
        <v>72.64</v>
      </c>
      <c r="AG58" s="147"/>
      <c r="AH58">
        <v>70.760000000000005</v>
      </c>
      <c r="AI58" s="148"/>
      <c r="AJ58">
        <v>68.2</v>
      </c>
      <c r="AK58" s="148"/>
      <c r="AL58">
        <v>49.5</v>
      </c>
      <c r="AM58" s="148"/>
      <c r="AN58" s="81">
        <v>49.76</v>
      </c>
      <c r="AP58" s="146"/>
      <c r="AQ58">
        <v>86.92</v>
      </c>
      <c r="AR58" s="147"/>
      <c r="AS58">
        <v>102.57</v>
      </c>
      <c r="AT58" s="148"/>
      <c r="AU58">
        <v>60.88</v>
      </c>
      <c r="AV58" s="148"/>
      <c r="AW58">
        <v>52.63</v>
      </c>
      <c r="AX58" s="148"/>
      <c r="AY58" s="81">
        <v>67.83</v>
      </c>
    </row>
    <row r="59" spans="2:55" ht="15" customHeight="1">
      <c r="B59" s="142" t="s">
        <v>141</v>
      </c>
      <c r="C59" s="143"/>
      <c r="D59" s="20" t="s">
        <v>132</v>
      </c>
      <c r="E59" s="19" t="s">
        <v>78</v>
      </c>
      <c r="F59" s="59">
        <v>45369</v>
      </c>
      <c r="K59" s="44"/>
      <c r="L59" s="45"/>
      <c r="N59" s="67"/>
      <c r="AE59" s="146"/>
      <c r="AF59">
        <v>62.03</v>
      </c>
      <c r="AG59" s="147"/>
      <c r="AH59">
        <v>72.38</v>
      </c>
      <c r="AI59" s="148"/>
      <c r="AJ59">
        <v>58.83</v>
      </c>
      <c r="AK59" s="148"/>
      <c r="AL59">
        <v>40.700000000000003</v>
      </c>
      <c r="AM59" s="148"/>
      <c r="AN59" s="81">
        <v>60.14</v>
      </c>
      <c r="AP59" s="146"/>
      <c r="AQ59">
        <v>147.21</v>
      </c>
      <c r="AR59" s="147"/>
      <c r="AS59">
        <v>83.49</v>
      </c>
      <c r="AT59" s="148"/>
      <c r="AU59">
        <v>61.04</v>
      </c>
      <c r="AV59" s="148"/>
      <c r="AW59">
        <v>104.7</v>
      </c>
      <c r="AX59" s="148"/>
      <c r="AY59" s="81">
        <v>81.36</v>
      </c>
    </row>
    <row r="60" spans="2:55" ht="15" customHeight="1">
      <c r="K60" s="68"/>
      <c r="L60" s="45"/>
      <c r="N60" s="67"/>
      <c r="AE60" s="146"/>
      <c r="AF60">
        <v>71.709999999999994</v>
      </c>
      <c r="AG60" s="147"/>
      <c r="AH60">
        <v>84.32</v>
      </c>
      <c r="AI60" s="148"/>
      <c r="AJ60">
        <v>69</v>
      </c>
      <c r="AK60" s="148"/>
      <c r="AL60">
        <v>66.599999999999994</v>
      </c>
      <c r="AM60" s="148"/>
      <c r="AN60" s="81">
        <v>52.63</v>
      </c>
      <c r="AP60" s="146"/>
      <c r="AQ60">
        <v>130.04</v>
      </c>
      <c r="AR60" s="147"/>
      <c r="AS60">
        <v>76.64</v>
      </c>
      <c r="AT60" s="148"/>
      <c r="AU60">
        <v>100.74</v>
      </c>
      <c r="AV60" s="148"/>
      <c r="AW60">
        <v>81.08</v>
      </c>
      <c r="AX60" s="148"/>
      <c r="AY60" s="81">
        <v>98.6</v>
      </c>
    </row>
    <row r="61" spans="2:55" ht="15" customHeight="1">
      <c r="B61" s="6" t="s">
        <v>38</v>
      </c>
      <c r="C61" s="6"/>
      <c r="D61" s="6"/>
      <c r="E61" s="6"/>
      <c r="F61" s="6"/>
      <c r="G61" s="6"/>
      <c r="L61" s="45"/>
      <c r="N61" s="67"/>
      <c r="AE61" s="146"/>
      <c r="AF61">
        <v>76.25</v>
      </c>
      <c r="AG61" s="147"/>
      <c r="AH61">
        <v>64.37</v>
      </c>
      <c r="AI61" s="148"/>
      <c r="AJ61">
        <v>64.55</v>
      </c>
      <c r="AK61" s="148"/>
      <c r="AL61">
        <v>74</v>
      </c>
      <c r="AM61" s="148"/>
      <c r="AN61" s="81">
        <v>47.9</v>
      </c>
      <c r="AP61" s="146"/>
      <c r="AQ61">
        <v>57.53</v>
      </c>
      <c r="AR61" s="147"/>
      <c r="AS61">
        <v>78.16</v>
      </c>
      <c r="AT61" s="148"/>
      <c r="AU61">
        <v>85.18</v>
      </c>
      <c r="AV61" s="148"/>
      <c r="AW61">
        <v>56.62</v>
      </c>
      <c r="AX61" s="148"/>
      <c r="AY61" s="81">
        <v>78.349999999999994</v>
      </c>
    </row>
    <row r="62" spans="2:55" ht="15" customHeight="1">
      <c r="K62" s="69"/>
      <c r="L62" s="45"/>
      <c r="AE62" s="146"/>
      <c r="AF62">
        <v>83.37</v>
      </c>
      <c r="AG62" s="147"/>
      <c r="AH62">
        <v>64.36</v>
      </c>
      <c r="AI62" s="148"/>
      <c r="AJ62">
        <v>74.92</v>
      </c>
      <c r="AK62" s="148"/>
      <c r="AL62">
        <v>68.400000000000006</v>
      </c>
      <c r="AM62" s="148"/>
      <c r="AN62" s="81">
        <v>75.400000000000006</v>
      </c>
      <c r="AP62" s="146"/>
      <c r="AQ62">
        <v>125.65</v>
      </c>
      <c r="AR62" s="147"/>
      <c r="AS62">
        <v>74.739999999999995</v>
      </c>
      <c r="AT62" s="148"/>
      <c r="AU62">
        <v>103.4</v>
      </c>
      <c r="AV62" s="148"/>
      <c r="AW62">
        <v>62.15</v>
      </c>
      <c r="AX62" s="148"/>
      <c r="AY62" s="81">
        <v>55</v>
      </c>
    </row>
    <row r="63" spans="2:55" ht="15" customHeight="1">
      <c r="AE63" s="146"/>
      <c r="AF63">
        <v>114.85</v>
      </c>
      <c r="AG63" s="147"/>
      <c r="AH63">
        <v>69.53</v>
      </c>
      <c r="AI63" s="148"/>
      <c r="AJ63">
        <v>70.89</v>
      </c>
      <c r="AK63" s="148"/>
      <c r="AL63">
        <v>60.23</v>
      </c>
      <c r="AM63" s="148"/>
      <c r="AN63" s="81">
        <v>74.430000000000007</v>
      </c>
      <c r="AP63" s="146"/>
      <c r="AQ63">
        <v>101.39</v>
      </c>
      <c r="AR63" s="147"/>
      <c r="AS63">
        <v>61.24</v>
      </c>
      <c r="AT63" s="148"/>
      <c r="AU63">
        <v>95.52</v>
      </c>
      <c r="AV63" s="148"/>
      <c r="AW63">
        <v>66.930000000000007</v>
      </c>
      <c r="AX63" s="148"/>
      <c r="AY63" s="81">
        <v>69.989999999999995</v>
      </c>
    </row>
    <row r="64" spans="2:55" ht="15" customHeight="1">
      <c r="AE64" s="146"/>
      <c r="AF64">
        <v>65.83</v>
      </c>
      <c r="AG64" s="147"/>
      <c r="AH64">
        <v>76.2</v>
      </c>
      <c r="AI64" s="148"/>
      <c r="AJ64">
        <v>60.79</v>
      </c>
      <c r="AK64" s="148"/>
      <c r="AL64">
        <v>65.83</v>
      </c>
      <c r="AM64" s="148"/>
      <c r="AN64" s="81">
        <v>55</v>
      </c>
      <c r="AP64" s="146"/>
      <c r="AQ64">
        <v>49.92</v>
      </c>
      <c r="AR64" s="147"/>
      <c r="AS64">
        <v>78.27</v>
      </c>
      <c r="AT64" s="148"/>
      <c r="AU64">
        <v>105.54</v>
      </c>
      <c r="AV64" s="148"/>
      <c r="AW64">
        <v>63.6</v>
      </c>
      <c r="AX64" s="148"/>
      <c r="AY64" s="81"/>
    </row>
    <row r="65" spans="15:51" ht="15" customHeight="1">
      <c r="AE65" s="146"/>
      <c r="AF65">
        <v>69.52</v>
      </c>
      <c r="AG65" s="147"/>
      <c r="AH65">
        <v>70.02</v>
      </c>
      <c r="AI65" s="148"/>
      <c r="AJ65">
        <v>61.52</v>
      </c>
      <c r="AK65" s="148"/>
      <c r="AL65">
        <v>68.67</v>
      </c>
      <c r="AM65" s="148"/>
      <c r="AN65" s="81">
        <v>70.61</v>
      </c>
      <c r="AP65" s="146"/>
      <c r="AQ65">
        <v>53.24</v>
      </c>
      <c r="AR65" s="147"/>
      <c r="AS65">
        <v>97.22</v>
      </c>
      <c r="AT65" s="148"/>
      <c r="AU65">
        <v>47.69</v>
      </c>
      <c r="AV65" s="148"/>
      <c r="AW65">
        <v>84.66</v>
      </c>
      <c r="AX65" s="148"/>
      <c r="AY65" s="81"/>
    </row>
    <row r="66" spans="15:51" ht="15" customHeight="1">
      <c r="AE66" s="146"/>
      <c r="AF66">
        <v>77.349999999999994</v>
      </c>
      <c r="AG66" s="147"/>
      <c r="AH66">
        <v>62.04</v>
      </c>
      <c r="AI66" s="148"/>
      <c r="AJ66">
        <v>79.87</v>
      </c>
      <c r="AK66" s="148"/>
      <c r="AM66" s="148"/>
      <c r="AN66" s="81">
        <v>63.33</v>
      </c>
      <c r="AP66" s="146"/>
      <c r="AQ66">
        <v>106.36</v>
      </c>
      <c r="AR66" s="147"/>
      <c r="AS66">
        <v>137.15</v>
      </c>
      <c r="AT66" s="148"/>
      <c r="AU66">
        <v>90.376999999999995</v>
      </c>
      <c r="AV66" s="148"/>
      <c r="AW66">
        <v>70.010000000000005</v>
      </c>
      <c r="AX66" s="148"/>
      <c r="AY66" s="81"/>
    </row>
    <row r="67" spans="15:51" ht="15" customHeight="1">
      <c r="O67" s="21"/>
      <c r="AE67" s="146"/>
      <c r="AF67">
        <v>77.5</v>
      </c>
      <c r="AG67" s="147"/>
      <c r="AH67">
        <v>48.76</v>
      </c>
      <c r="AI67" s="148"/>
      <c r="AJ67">
        <v>80.599999999999994</v>
      </c>
      <c r="AK67" s="148"/>
      <c r="AM67" s="148"/>
      <c r="AN67" s="81">
        <v>75.75</v>
      </c>
      <c r="AP67" s="146"/>
      <c r="AQ67">
        <v>106</v>
      </c>
      <c r="AR67" s="147"/>
      <c r="AS67">
        <v>99.14</v>
      </c>
      <c r="AT67" s="148"/>
      <c r="AU67">
        <v>97.7</v>
      </c>
      <c r="AV67" s="148"/>
      <c r="AW67">
        <v>106.99</v>
      </c>
      <c r="AX67" s="148"/>
      <c r="AY67" s="81"/>
    </row>
    <row r="68" spans="15:51" ht="15" customHeight="1">
      <c r="AE68" s="146"/>
      <c r="AF68">
        <v>75.150000000000006</v>
      </c>
      <c r="AG68" s="147"/>
      <c r="AH68">
        <v>70.02</v>
      </c>
      <c r="AI68" s="148"/>
      <c r="AJ68">
        <v>71.3</v>
      </c>
      <c r="AK68" s="148"/>
      <c r="AM68" s="148"/>
      <c r="AN68" s="81">
        <v>59.82</v>
      </c>
      <c r="AP68" s="146"/>
      <c r="AQ68">
        <v>90.27</v>
      </c>
      <c r="AR68" s="147"/>
      <c r="AS68">
        <v>125.11</v>
      </c>
      <c r="AT68" s="148"/>
      <c r="AU68">
        <v>52.13</v>
      </c>
      <c r="AV68" s="148"/>
      <c r="AW68">
        <v>68.819999999999993</v>
      </c>
      <c r="AX68" s="148"/>
      <c r="AY68" s="81"/>
    </row>
    <row r="69" spans="15:51" ht="15" customHeight="1">
      <c r="AE69" s="146"/>
      <c r="AF69">
        <v>96.15</v>
      </c>
      <c r="AG69" s="147"/>
      <c r="AH69">
        <v>60.91</v>
      </c>
      <c r="AI69" s="148"/>
      <c r="AJ69">
        <v>70.739999999999995</v>
      </c>
      <c r="AK69" s="148"/>
      <c r="AM69" s="148"/>
      <c r="AN69" s="81">
        <v>73.739999999999995</v>
      </c>
      <c r="AP69" s="146"/>
      <c r="AQ69">
        <v>123.12</v>
      </c>
      <c r="AR69" s="147"/>
      <c r="AS69">
        <v>122.29</v>
      </c>
      <c r="AT69" s="148"/>
      <c r="AU69">
        <v>85.75</v>
      </c>
      <c r="AV69" s="148"/>
      <c r="AW69">
        <v>98.27</v>
      </c>
      <c r="AX69" s="148"/>
      <c r="AY69" s="81"/>
    </row>
    <row r="70" spans="15:51" ht="15" customHeight="1">
      <c r="AE70" s="146"/>
      <c r="AF70">
        <v>69.5</v>
      </c>
      <c r="AG70" s="147"/>
      <c r="AH70">
        <v>74.23</v>
      </c>
      <c r="AI70" s="148"/>
      <c r="AJ70">
        <v>60.8</v>
      </c>
      <c r="AK70" s="148"/>
      <c r="AM70" s="148"/>
      <c r="AN70" s="81">
        <v>68.2</v>
      </c>
      <c r="AP70" s="146"/>
      <c r="AQ70">
        <v>117.46</v>
      </c>
      <c r="AR70" s="147"/>
      <c r="AS70">
        <v>102.4</v>
      </c>
      <c r="AT70" s="148"/>
      <c r="AV70" s="148"/>
      <c r="AW70">
        <v>75.55</v>
      </c>
      <c r="AX70" s="148"/>
      <c r="AY70" s="81"/>
    </row>
    <row r="71" spans="15:51" ht="15" customHeight="1">
      <c r="AE71" s="146"/>
      <c r="AF71">
        <v>81.23</v>
      </c>
      <c r="AG71" s="147"/>
      <c r="AH71">
        <v>55</v>
      </c>
      <c r="AI71" s="148"/>
      <c r="AJ71">
        <v>68.78</v>
      </c>
      <c r="AK71" s="148"/>
      <c r="AM71" s="148"/>
      <c r="AN71" s="81">
        <v>58.96</v>
      </c>
      <c r="AP71" s="146"/>
      <c r="AQ71">
        <v>107.94</v>
      </c>
      <c r="AR71" s="147"/>
      <c r="AT71" s="148"/>
      <c r="AV71" s="148"/>
      <c r="AX71" s="148"/>
      <c r="AY71" s="81"/>
    </row>
    <row r="72" spans="15:51" ht="15" customHeight="1">
      <c r="AE72" s="146"/>
      <c r="AF72">
        <v>68.78</v>
      </c>
      <c r="AG72" s="147"/>
      <c r="AH72">
        <v>71.31</v>
      </c>
      <c r="AI72" s="148"/>
      <c r="AJ72">
        <v>64.55</v>
      </c>
      <c r="AK72" s="148"/>
      <c r="AM72" s="148"/>
      <c r="AN72" s="81"/>
      <c r="AP72" s="146"/>
      <c r="AR72" s="147"/>
      <c r="AT72" s="148"/>
      <c r="AV72" s="148"/>
      <c r="AX72" s="148"/>
      <c r="AY72" s="81"/>
    </row>
    <row r="73" spans="15:51" ht="15" customHeight="1">
      <c r="AE73" s="146"/>
      <c r="AF73">
        <v>83.21</v>
      </c>
      <c r="AG73" s="147"/>
      <c r="AI73" s="148"/>
      <c r="AJ73">
        <v>62.71</v>
      </c>
      <c r="AK73" s="148"/>
      <c r="AM73" s="148"/>
      <c r="AN73" s="81"/>
      <c r="AP73" s="146"/>
      <c r="AR73" s="147"/>
      <c r="AT73" s="148"/>
      <c r="AV73" s="148"/>
      <c r="AX73" s="148"/>
      <c r="AY73" s="81"/>
    </row>
    <row r="74" spans="15:51" ht="15" customHeight="1">
      <c r="AE74" s="146"/>
      <c r="AF74">
        <v>80.260000000000005</v>
      </c>
      <c r="AG74" s="147"/>
      <c r="AI74" s="148"/>
      <c r="AJ74">
        <v>67.010000000000005</v>
      </c>
      <c r="AK74" s="148"/>
      <c r="AM74" s="148"/>
      <c r="AN74" s="81"/>
      <c r="AP74" s="146"/>
      <c r="AR74" s="147"/>
      <c r="AT74" s="148"/>
      <c r="AV74" s="148"/>
      <c r="AX74" s="148"/>
      <c r="AY74" s="81"/>
    </row>
    <row r="75" spans="15:51" ht="15" customHeight="1">
      <c r="AE75" s="146"/>
      <c r="AF75">
        <v>88.57</v>
      </c>
      <c r="AG75" s="147"/>
      <c r="AI75" s="148"/>
      <c r="AJ75">
        <v>70.61</v>
      </c>
      <c r="AK75" s="148"/>
      <c r="AM75" s="148"/>
      <c r="AN75" s="81"/>
      <c r="AP75" s="146"/>
      <c r="AR75" s="147"/>
      <c r="AT75" s="148"/>
      <c r="AV75" s="148"/>
      <c r="AX75" s="148"/>
      <c r="AY75" s="81"/>
    </row>
    <row r="76" spans="15:51" ht="15" customHeight="1">
      <c r="AE76" s="146"/>
      <c r="AG76" s="147"/>
      <c r="AI76" s="148"/>
      <c r="AJ76">
        <v>78.010000000000005</v>
      </c>
      <c r="AK76" s="148"/>
      <c r="AM76" s="148"/>
      <c r="AN76" s="81"/>
      <c r="AP76" s="146"/>
      <c r="AR76" s="147"/>
      <c r="AT76" s="148"/>
      <c r="AV76" s="148"/>
      <c r="AX76" s="148"/>
      <c r="AY76" s="81"/>
    </row>
    <row r="77" spans="15:51" ht="15" customHeight="1">
      <c r="AE77" s="146"/>
      <c r="AG77" s="147"/>
      <c r="AI77" s="148"/>
      <c r="AJ77">
        <v>62.66</v>
      </c>
      <c r="AK77" s="148"/>
      <c r="AM77" s="148"/>
      <c r="AN77" s="81"/>
      <c r="AP77" s="146"/>
      <c r="AR77" s="147"/>
      <c r="AT77" s="148"/>
      <c r="AV77" s="148"/>
      <c r="AX77" s="148"/>
      <c r="AY77" s="81"/>
    </row>
    <row r="78" spans="15:51" ht="15" customHeight="1">
      <c r="AE78" s="146"/>
      <c r="AG78" s="147"/>
      <c r="AI78" s="148"/>
      <c r="AJ78">
        <v>63.87</v>
      </c>
      <c r="AK78" s="148"/>
      <c r="AM78" s="148"/>
      <c r="AN78" s="81"/>
      <c r="AP78" s="146"/>
      <c r="AR78" s="147"/>
      <c r="AT78" s="148"/>
      <c r="AV78" s="148"/>
      <c r="AX78" s="148"/>
      <c r="AY78" s="81"/>
    </row>
    <row r="79" spans="15:51" ht="15" customHeight="1">
      <c r="AE79" s="146"/>
      <c r="AG79" s="147"/>
      <c r="AI79" s="148"/>
      <c r="AJ79">
        <v>57.14</v>
      </c>
      <c r="AK79" s="148"/>
      <c r="AM79" s="148"/>
      <c r="AN79" s="81"/>
      <c r="AP79" s="146"/>
      <c r="AR79" s="147"/>
      <c r="AT79" s="148"/>
      <c r="AV79" s="148"/>
      <c r="AX79" s="148"/>
      <c r="AY79" s="81"/>
    </row>
    <row r="80" spans="15:51" ht="15" customHeight="1">
      <c r="AE80" s="146"/>
      <c r="AG80" s="147"/>
      <c r="AI80" s="148"/>
      <c r="AJ80">
        <v>73.12</v>
      </c>
      <c r="AK80" s="148"/>
      <c r="AM80" s="148"/>
      <c r="AN80" s="81"/>
      <c r="AP80" s="146"/>
      <c r="AR80" s="147"/>
      <c r="AT80" s="148"/>
      <c r="AV80" s="148"/>
      <c r="AX80" s="148"/>
      <c r="AY80" s="81"/>
    </row>
    <row r="81" spans="31:51" ht="15" customHeight="1">
      <c r="AE81" s="146"/>
      <c r="AG81" s="147"/>
      <c r="AI81" s="148"/>
      <c r="AK81" s="148"/>
      <c r="AM81" s="148"/>
      <c r="AN81" s="81"/>
      <c r="AP81" s="146"/>
      <c r="AR81" s="147"/>
      <c r="AT81" s="148"/>
      <c r="AV81" s="148"/>
      <c r="AX81" s="148"/>
      <c r="AY81" s="81"/>
    </row>
    <row r="82" spans="31:51">
      <c r="AE82" s="80"/>
      <c r="AN82" s="81"/>
      <c r="AP82" s="80"/>
      <c r="AY82" s="81"/>
    </row>
    <row r="83" spans="31:51">
      <c r="AE83" s="90" t="s">
        <v>39</v>
      </c>
      <c r="AF83" s="60"/>
      <c r="AH83" s="60"/>
      <c r="AJ83" s="60"/>
      <c r="AL83" s="60"/>
      <c r="AN83" s="91"/>
      <c r="AP83" s="90" t="s">
        <v>39</v>
      </c>
      <c r="AQ83" s="60">
        <v>11</v>
      </c>
      <c r="AS83" s="60">
        <v>14</v>
      </c>
      <c r="AU83" s="60">
        <v>16</v>
      </c>
      <c r="AW83" s="60">
        <v>19</v>
      </c>
      <c r="AY83" s="91">
        <v>6</v>
      </c>
    </row>
    <row r="84" spans="31:51">
      <c r="AE84" s="90" t="s">
        <v>40</v>
      </c>
      <c r="AF84" s="64">
        <f>AVERAGE(AF53:AF77)</f>
        <v>78.190434782608705</v>
      </c>
      <c r="AG84" s="48"/>
      <c r="AH84" s="64">
        <f>AVERAGE(AH53:AH79)</f>
        <v>68.680499999999995</v>
      </c>
      <c r="AI84" s="48"/>
      <c r="AJ84" s="64">
        <f>AVERAGE(AJ53:AJ80)</f>
        <v>67.737499999999983</v>
      </c>
      <c r="AK84" s="48"/>
      <c r="AL84" s="64">
        <f>AVERAGE(AL53:AL77)</f>
        <v>63.117692307692309</v>
      </c>
      <c r="AM84" s="48"/>
      <c r="AN84" s="92">
        <f>AVERAGE(AN53:AN74)</f>
        <v>63.391052631578951</v>
      </c>
      <c r="AP84" s="90" t="s">
        <v>40</v>
      </c>
      <c r="AQ84" s="64">
        <f>AVERAGE(AQ53:AQ71)</f>
        <v>98.236315789473693</v>
      </c>
      <c r="AR84" s="48"/>
      <c r="AS84" s="64">
        <f>AVERAGE(AS53:AS79)</f>
        <v>91.300000000000011</v>
      </c>
      <c r="AT84" s="48"/>
      <c r="AU84" s="64">
        <f>AVERAGE(AU53:AU79)</f>
        <v>82.709235294117661</v>
      </c>
      <c r="AV84" s="48"/>
      <c r="AW84" s="64">
        <f>AVERAGE(AW53:AW73)</f>
        <v>77.184444444444438</v>
      </c>
      <c r="AX84" s="48"/>
      <c r="AY84" s="92">
        <f>AVERAGE(AY53:AY70)</f>
        <v>75.280909090909091</v>
      </c>
    </row>
    <row r="85" spans="31:51">
      <c r="AE85" s="97" t="s">
        <v>41</v>
      </c>
      <c r="AF85" s="98">
        <f>_xlfn.STDEV.P(AF53:AF77)</f>
        <v>11.619533208562029</v>
      </c>
      <c r="AG85" s="98"/>
      <c r="AH85" s="98">
        <f>_xlfn.STDEV.P(AH53:AH79)</f>
        <v>7.8999496675611747</v>
      </c>
      <c r="AI85" s="98"/>
      <c r="AJ85" s="98">
        <f>_xlfn.STDEV.P(AJ53:AJ79)</f>
        <v>6.2361027935823996</v>
      </c>
      <c r="AK85" s="98"/>
      <c r="AL85" s="98">
        <f>_xlfn.STDEV.P(AL53:AL73)</f>
        <v>9.5088089959105808</v>
      </c>
      <c r="AM85" s="98"/>
      <c r="AN85" s="99">
        <f>_xlfn.STDEV.P(AN53:AN71)</f>
        <v>8.8777628136922235</v>
      </c>
      <c r="AP85" s="97" t="s">
        <v>41</v>
      </c>
      <c r="AQ85" s="98">
        <f>_xlfn.STDEV.P(AQ53:AQ72)</f>
        <v>26.745978194571368</v>
      </c>
      <c r="AR85" s="98"/>
      <c r="AS85" s="98">
        <f>_xlfn.STDEV.P(AS53:AS79)</f>
        <v>21.641310034283936</v>
      </c>
      <c r="AT85" s="98"/>
      <c r="AU85" s="98">
        <f>_xlfn.STDEV.P(AU53:AU79)</f>
        <v>19.261579678451632</v>
      </c>
      <c r="AV85" s="98"/>
      <c r="AW85" s="98">
        <f>_xlfn.STDEV.P(AW53:AW73)</f>
        <v>15.505059827260057</v>
      </c>
      <c r="AX85" s="98"/>
      <c r="AY85" s="99">
        <f>_xlfn.STDEV.P(AY53:AY71)</f>
        <v>14.801432028106067</v>
      </c>
    </row>
    <row r="86" spans="31:51">
      <c r="AF86" s="48">
        <f>(100*AF84)/$AF$84</f>
        <v>100</v>
      </c>
      <c r="AG86" s="48"/>
      <c r="AH86" s="48">
        <f>(100*AH84)/$AF$84</f>
        <v>87.837470390017657</v>
      </c>
      <c r="AI86" s="48"/>
      <c r="AJ86" s="48">
        <f t="shared" ref="AJ86:AN86" si="11">(100*AJ84)/$AF$84</f>
        <v>86.631440518689004</v>
      </c>
      <c r="AK86" s="48"/>
      <c r="AL86" s="48">
        <f t="shared" si="11"/>
        <v>80.723035347197083</v>
      </c>
      <c r="AM86" s="48"/>
      <c r="AN86" s="48">
        <f t="shared" si="11"/>
        <v>81.072643741940837</v>
      </c>
      <c r="AQ86" s="48">
        <f>(100*AQ84)/$AQ$84</f>
        <v>100.00000000000001</v>
      </c>
      <c r="AR86" s="48"/>
      <c r="AS86" s="48">
        <f t="shared" ref="AS86:AY86" si="12">(100*AS84)/$AQ$84</f>
        <v>92.939153169853583</v>
      </c>
      <c r="AT86" s="48"/>
      <c r="AU86" s="48">
        <f t="shared" si="12"/>
        <v>84.194154299687398</v>
      </c>
      <c r="AV86" s="48"/>
      <c r="AW86" s="48">
        <f t="shared" si="12"/>
        <v>78.570174201010673</v>
      </c>
      <c r="AX86" s="48"/>
      <c r="AY86" s="48">
        <f t="shared" si="12"/>
        <v>76.632463754280636</v>
      </c>
    </row>
  </sheetData>
  <mergeCells count="25">
    <mergeCell ref="AR17:AR42"/>
    <mergeCell ref="AT17:AT45"/>
    <mergeCell ref="AV53:AV81"/>
    <mergeCell ref="AV17:AV45"/>
    <mergeCell ref="B56:C56"/>
    <mergeCell ref="B57:C57"/>
    <mergeCell ref="B58:C58"/>
    <mergeCell ref="B59:C59"/>
    <mergeCell ref="Y17:Z17"/>
    <mergeCell ref="AX17:AX40"/>
    <mergeCell ref="AE53:AE81"/>
    <mergeCell ref="AG53:AG81"/>
    <mergeCell ref="AI53:AI81"/>
    <mergeCell ref="AK53:AK81"/>
    <mergeCell ref="AM53:AM81"/>
    <mergeCell ref="AE17:AE42"/>
    <mergeCell ref="AG17:AG42"/>
    <mergeCell ref="AI17:AI45"/>
    <mergeCell ref="AK17:AK45"/>
    <mergeCell ref="AM17:AM40"/>
    <mergeCell ref="AR53:AR81"/>
    <mergeCell ref="AT53:AT81"/>
    <mergeCell ref="AP17:AP42"/>
    <mergeCell ref="AX53:AX81"/>
    <mergeCell ref="AP53:AP81"/>
  </mergeCells>
  <pageMargins left="0.7" right="0.7" top="0.78740157499999996" bottom="0.78740157499999996" header="0.3" footer="0.3"/>
  <pageSetup paperSize="9" scale="10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70"/>
  <sheetViews>
    <sheetView topLeftCell="B31" workbookViewId="0">
      <selection activeCell="U70" sqref="U70:Y70"/>
    </sheetView>
  </sheetViews>
  <sheetFormatPr baseColWidth="10" defaultRowHeight="15"/>
  <sheetData>
    <row r="1" spans="3:25">
      <c r="C1" t="s">
        <v>54</v>
      </c>
      <c r="O1" t="s">
        <v>55</v>
      </c>
    </row>
    <row r="2" spans="3:25">
      <c r="D2" t="s">
        <v>150</v>
      </c>
      <c r="I2" t="s">
        <v>58</v>
      </c>
      <c r="P2" t="s">
        <v>150</v>
      </c>
      <c r="U2" t="s">
        <v>58</v>
      </c>
    </row>
    <row r="3" spans="3:25">
      <c r="C3" s="12" t="s">
        <v>109</v>
      </c>
      <c r="D3" s="70">
        <v>0</v>
      </c>
      <c r="E3" s="70">
        <v>0.1</v>
      </c>
      <c r="F3" s="70">
        <v>0.4</v>
      </c>
      <c r="G3" s="70">
        <v>1.6</v>
      </c>
      <c r="H3" s="70">
        <v>6.4</v>
      </c>
      <c r="I3" s="72">
        <v>0</v>
      </c>
      <c r="J3" s="72">
        <v>0.5</v>
      </c>
      <c r="K3" s="72">
        <v>2</v>
      </c>
      <c r="L3" s="72">
        <v>8</v>
      </c>
      <c r="M3" s="72">
        <v>32</v>
      </c>
      <c r="O3" s="12" t="s">
        <v>109</v>
      </c>
      <c r="P3" s="70">
        <v>0</v>
      </c>
      <c r="Q3" s="70">
        <v>0.1</v>
      </c>
      <c r="R3" s="70">
        <v>0.4</v>
      </c>
      <c r="S3" s="70">
        <v>1.6</v>
      </c>
      <c r="T3" s="70">
        <v>6.4</v>
      </c>
      <c r="U3" s="72">
        <v>0</v>
      </c>
      <c r="V3" s="72">
        <v>0.5</v>
      </c>
      <c r="W3" s="72">
        <v>2</v>
      </c>
      <c r="X3" s="72">
        <v>8</v>
      </c>
      <c r="Y3" s="72">
        <v>32</v>
      </c>
    </row>
    <row r="4" spans="3:25">
      <c r="C4" s="12" t="s">
        <v>109</v>
      </c>
      <c r="D4" s="70">
        <v>0</v>
      </c>
      <c r="E4" s="70">
        <v>0.1</v>
      </c>
      <c r="F4" s="70">
        <v>0.4</v>
      </c>
      <c r="G4" s="70">
        <v>1.6</v>
      </c>
      <c r="H4" s="70">
        <v>6.4</v>
      </c>
      <c r="I4" s="72">
        <v>0</v>
      </c>
      <c r="J4" s="72">
        <v>0.5</v>
      </c>
      <c r="K4" s="72">
        <v>2</v>
      </c>
      <c r="L4" s="72">
        <v>8</v>
      </c>
      <c r="M4" s="72">
        <v>32</v>
      </c>
      <c r="O4" s="12" t="s">
        <v>109</v>
      </c>
      <c r="P4" s="70">
        <v>0</v>
      </c>
      <c r="Q4" s="70">
        <v>0.1</v>
      </c>
      <c r="R4" s="70">
        <v>0.4</v>
      </c>
      <c r="S4" s="70">
        <v>1.6</v>
      </c>
      <c r="T4" s="70">
        <v>6.4</v>
      </c>
      <c r="U4" s="72">
        <v>0</v>
      </c>
      <c r="V4" s="72">
        <v>0.5</v>
      </c>
      <c r="W4" s="72">
        <v>2</v>
      </c>
      <c r="X4" s="72">
        <v>8</v>
      </c>
      <c r="Y4" s="72">
        <v>32</v>
      </c>
    </row>
    <row r="5" spans="3:25">
      <c r="C5" s="12" t="s">
        <v>109</v>
      </c>
      <c r="D5" s="70">
        <v>0</v>
      </c>
      <c r="E5" s="70">
        <v>0.1</v>
      </c>
      <c r="F5" s="70">
        <v>0.4</v>
      </c>
      <c r="G5" s="70">
        <v>1.6</v>
      </c>
      <c r="H5" s="70">
        <v>6.4</v>
      </c>
      <c r="I5" s="72">
        <v>0</v>
      </c>
      <c r="J5" s="72">
        <v>0.5</v>
      </c>
      <c r="K5" s="72">
        <v>2</v>
      </c>
      <c r="L5" s="72">
        <v>8</v>
      </c>
      <c r="M5" s="72">
        <v>32</v>
      </c>
      <c r="O5" s="12" t="s">
        <v>109</v>
      </c>
      <c r="P5" s="70">
        <v>0</v>
      </c>
      <c r="Q5" s="70">
        <v>0.1</v>
      </c>
      <c r="R5" s="70">
        <v>0.4</v>
      </c>
      <c r="S5" s="70">
        <v>1.6</v>
      </c>
      <c r="T5" s="70">
        <v>6.4</v>
      </c>
      <c r="U5" s="72">
        <v>0</v>
      </c>
      <c r="V5" s="72">
        <v>0.5</v>
      </c>
      <c r="W5" s="72">
        <v>2</v>
      </c>
      <c r="X5" s="72">
        <v>8</v>
      </c>
      <c r="Y5" s="72">
        <v>32</v>
      </c>
    </row>
    <row r="6" spans="3:25">
      <c r="C6" s="12" t="s">
        <v>109</v>
      </c>
      <c r="D6" s="70">
        <v>0</v>
      </c>
      <c r="E6" s="70">
        <v>0.1</v>
      </c>
      <c r="F6" s="70">
        <v>0.4</v>
      </c>
      <c r="G6" s="70">
        <v>1.6</v>
      </c>
      <c r="H6" s="70">
        <v>6.4</v>
      </c>
      <c r="I6" s="72">
        <v>0</v>
      </c>
      <c r="J6" s="72">
        <v>0.5</v>
      </c>
      <c r="K6" s="72">
        <v>2</v>
      </c>
      <c r="L6" s="72">
        <v>8</v>
      </c>
      <c r="M6" s="72">
        <v>32</v>
      </c>
      <c r="O6" s="12" t="s">
        <v>109</v>
      </c>
      <c r="P6" s="70">
        <v>0</v>
      </c>
      <c r="Q6" s="70">
        <v>0.1</v>
      </c>
      <c r="R6" s="70">
        <v>0.4</v>
      </c>
      <c r="S6" s="70">
        <v>1.6</v>
      </c>
      <c r="T6" s="70">
        <v>6.4</v>
      </c>
      <c r="U6" s="72">
        <v>0</v>
      </c>
      <c r="V6" s="72">
        <v>0.5</v>
      </c>
      <c r="W6" s="72">
        <v>2</v>
      </c>
      <c r="X6" s="72">
        <v>8</v>
      </c>
      <c r="Y6" s="72">
        <v>32</v>
      </c>
    </row>
    <row r="7" spans="3:25">
      <c r="C7" s="12" t="s">
        <v>109</v>
      </c>
      <c r="D7" s="70">
        <v>0</v>
      </c>
      <c r="E7" s="70">
        <v>0.1</v>
      </c>
      <c r="F7" s="70">
        <v>0.4</v>
      </c>
      <c r="G7" s="70">
        <v>1.6</v>
      </c>
      <c r="H7" s="70">
        <v>6.4</v>
      </c>
      <c r="I7" s="72">
        <v>0</v>
      </c>
      <c r="J7" s="72">
        <v>0.5</v>
      </c>
      <c r="K7" s="72">
        <v>2</v>
      </c>
      <c r="L7" s="72">
        <v>8</v>
      </c>
      <c r="M7" s="72">
        <v>32</v>
      </c>
      <c r="O7" s="12" t="s">
        <v>109</v>
      </c>
      <c r="P7" s="70">
        <v>0</v>
      </c>
      <c r="Q7" s="70">
        <v>0.1</v>
      </c>
      <c r="R7" s="70">
        <v>0.4</v>
      </c>
      <c r="S7" s="70">
        <v>1.6</v>
      </c>
      <c r="T7" s="70">
        <v>6.4</v>
      </c>
      <c r="U7" s="72">
        <v>0</v>
      </c>
      <c r="V7" s="72">
        <v>0.5</v>
      </c>
      <c r="W7" s="72">
        <v>2</v>
      </c>
      <c r="X7" s="72">
        <v>8</v>
      </c>
      <c r="Y7" s="72">
        <v>32</v>
      </c>
    </row>
    <row r="8" spans="3:25">
      <c r="C8" s="12" t="s">
        <v>109</v>
      </c>
      <c r="D8" s="70">
        <v>0</v>
      </c>
      <c r="E8" s="70">
        <v>0.1</v>
      </c>
      <c r="F8" s="70">
        <v>0.4</v>
      </c>
      <c r="G8" s="70">
        <v>1.6</v>
      </c>
      <c r="H8" s="70">
        <v>6.4</v>
      </c>
      <c r="I8" s="72">
        <v>0</v>
      </c>
      <c r="J8" s="72">
        <v>0.5</v>
      </c>
      <c r="K8" s="72">
        <v>2</v>
      </c>
      <c r="L8" s="72">
        <v>8</v>
      </c>
      <c r="M8" s="72">
        <v>32</v>
      </c>
      <c r="O8" s="12" t="s">
        <v>109</v>
      </c>
      <c r="P8" s="70">
        <v>0</v>
      </c>
      <c r="Q8" s="70">
        <v>0.1</v>
      </c>
      <c r="R8" s="70">
        <v>0.4</v>
      </c>
      <c r="S8" s="70">
        <v>1.6</v>
      </c>
      <c r="T8" s="70">
        <v>6.4</v>
      </c>
      <c r="U8" s="72">
        <v>0</v>
      </c>
      <c r="V8" s="72">
        <v>0.5</v>
      </c>
      <c r="W8" s="72">
        <v>2</v>
      </c>
      <c r="X8" s="72">
        <v>8</v>
      </c>
      <c r="Y8" s="72">
        <v>32</v>
      </c>
    </row>
    <row r="12" spans="3:25">
      <c r="C12">
        <v>4359</v>
      </c>
      <c r="D12">
        <v>135553</v>
      </c>
      <c r="E12">
        <v>132698</v>
      </c>
      <c r="F12">
        <v>110425</v>
      </c>
      <c r="G12">
        <v>54607</v>
      </c>
      <c r="H12">
        <v>15136</v>
      </c>
      <c r="I12">
        <v>143309</v>
      </c>
      <c r="J12">
        <v>93721</v>
      </c>
      <c r="K12">
        <v>112499</v>
      </c>
      <c r="L12">
        <v>99813</v>
      </c>
      <c r="M12">
        <v>83944</v>
      </c>
      <c r="O12">
        <v>4370</v>
      </c>
      <c r="P12">
        <v>128769</v>
      </c>
      <c r="Q12">
        <v>128627</v>
      </c>
      <c r="R12">
        <v>120898</v>
      </c>
      <c r="S12">
        <v>71276</v>
      </c>
      <c r="T12">
        <v>65090</v>
      </c>
      <c r="U12">
        <v>150610</v>
      </c>
      <c r="V12">
        <v>116315</v>
      </c>
      <c r="W12">
        <v>118565</v>
      </c>
      <c r="X12">
        <v>98869</v>
      </c>
      <c r="Y12">
        <v>107676</v>
      </c>
    </row>
    <row r="13" spans="3:25">
      <c r="C13">
        <v>5713</v>
      </c>
      <c r="D13">
        <v>145893</v>
      </c>
      <c r="E13">
        <v>134429</v>
      </c>
      <c r="F13">
        <v>119571</v>
      </c>
      <c r="G13">
        <v>59627</v>
      </c>
      <c r="H13">
        <v>18246</v>
      </c>
      <c r="I13">
        <v>163006</v>
      </c>
      <c r="J13">
        <v>94295</v>
      </c>
      <c r="K13">
        <v>115644</v>
      </c>
      <c r="L13">
        <v>112094</v>
      </c>
      <c r="M13">
        <v>95290</v>
      </c>
      <c r="O13">
        <v>5901</v>
      </c>
      <c r="P13">
        <v>136663</v>
      </c>
      <c r="Q13">
        <v>156746</v>
      </c>
      <c r="R13">
        <v>127925</v>
      </c>
      <c r="S13">
        <v>79469</v>
      </c>
      <c r="T13">
        <v>87011</v>
      </c>
      <c r="U13">
        <v>190696</v>
      </c>
      <c r="V13">
        <v>134680</v>
      </c>
      <c r="W13">
        <v>131242</v>
      </c>
      <c r="X13">
        <v>126641</v>
      </c>
      <c r="Y13">
        <v>126505</v>
      </c>
    </row>
    <row r="14" spans="3:25">
      <c r="C14">
        <v>6344</v>
      </c>
      <c r="D14">
        <v>142781</v>
      </c>
      <c r="E14">
        <v>140636</v>
      </c>
      <c r="F14">
        <v>133856</v>
      </c>
      <c r="G14">
        <v>53784</v>
      </c>
      <c r="H14">
        <v>21155</v>
      </c>
      <c r="I14">
        <v>146605</v>
      </c>
      <c r="J14">
        <v>112139</v>
      </c>
      <c r="K14">
        <v>135023</v>
      </c>
      <c r="L14">
        <v>95698</v>
      </c>
      <c r="M14">
        <v>101954</v>
      </c>
      <c r="O14">
        <v>6728</v>
      </c>
      <c r="P14">
        <v>169957</v>
      </c>
      <c r="Q14">
        <v>165158</v>
      </c>
      <c r="R14">
        <v>112140</v>
      </c>
      <c r="S14">
        <v>84029</v>
      </c>
      <c r="T14">
        <v>88272</v>
      </c>
      <c r="U14">
        <v>195295</v>
      </c>
      <c r="V14">
        <v>156424</v>
      </c>
      <c r="W14">
        <v>135115</v>
      </c>
      <c r="X14">
        <v>117296</v>
      </c>
      <c r="Y14">
        <v>99492</v>
      </c>
    </row>
    <row r="15" spans="3:25">
      <c r="C15">
        <v>6099</v>
      </c>
      <c r="D15">
        <v>149339</v>
      </c>
      <c r="E15">
        <v>144450</v>
      </c>
      <c r="F15">
        <v>147193</v>
      </c>
      <c r="G15">
        <v>62121</v>
      </c>
      <c r="H15">
        <v>21728</v>
      </c>
      <c r="I15">
        <v>168482</v>
      </c>
      <c r="J15">
        <v>134579</v>
      </c>
      <c r="K15">
        <v>122490</v>
      </c>
      <c r="L15">
        <v>133391</v>
      </c>
      <c r="M15">
        <v>106980</v>
      </c>
      <c r="O15">
        <v>7984</v>
      </c>
      <c r="P15">
        <v>158363</v>
      </c>
      <c r="Q15">
        <v>124448</v>
      </c>
      <c r="R15">
        <v>128174</v>
      </c>
      <c r="S15">
        <v>82485</v>
      </c>
      <c r="T15">
        <v>74386</v>
      </c>
      <c r="U15">
        <v>149167</v>
      </c>
      <c r="V15">
        <v>98762</v>
      </c>
      <c r="W15">
        <v>97824</v>
      </c>
      <c r="X15">
        <v>112714</v>
      </c>
      <c r="Y15">
        <v>109018</v>
      </c>
    </row>
    <row r="16" spans="3:25">
      <c r="C16">
        <v>6797</v>
      </c>
      <c r="D16">
        <v>143504</v>
      </c>
      <c r="E16">
        <v>159133</v>
      </c>
      <c r="F16">
        <v>127983</v>
      </c>
      <c r="G16">
        <v>59685</v>
      </c>
      <c r="H16">
        <v>23414</v>
      </c>
      <c r="I16">
        <v>162036</v>
      </c>
      <c r="J16">
        <v>113838</v>
      </c>
      <c r="K16">
        <v>140436</v>
      </c>
      <c r="L16">
        <v>120053</v>
      </c>
      <c r="M16">
        <v>121611</v>
      </c>
      <c r="O16">
        <v>7514</v>
      </c>
      <c r="P16">
        <v>133481</v>
      </c>
      <c r="Q16">
        <v>131769</v>
      </c>
      <c r="R16">
        <v>131646</v>
      </c>
      <c r="S16">
        <v>85390</v>
      </c>
      <c r="T16">
        <v>77162</v>
      </c>
      <c r="U16">
        <v>158502</v>
      </c>
      <c r="V16">
        <v>143911</v>
      </c>
      <c r="W16">
        <v>119943</v>
      </c>
      <c r="X16">
        <v>117852</v>
      </c>
      <c r="Y16">
        <v>96274</v>
      </c>
    </row>
    <row r="17" spans="2:25">
      <c r="C17">
        <v>5344</v>
      </c>
      <c r="D17">
        <v>146029</v>
      </c>
      <c r="E17">
        <v>135700</v>
      </c>
      <c r="F17">
        <v>141092</v>
      </c>
      <c r="G17">
        <v>67540</v>
      </c>
      <c r="H17">
        <v>19148</v>
      </c>
      <c r="I17">
        <v>183083</v>
      </c>
      <c r="J17">
        <v>142654</v>
      </c>
      <c r="K17">
        <v>114996</v>
      </c>
      <c r="L17">
        <v>119711</v>
      </c>
      <c r="M17">
        <v>99585</v>
      </c>
      <c r="O17">
        <v>6621</v>
      </c>
      <c r="P17">
        <v>173853</v>
      </c>
      <c r="Q17">
        <v>117308</v>
      </c>
      <c r="R17">
        <v>116640</v>
      </c>
      <c r="S17">
        <v>78401</v>
      </c>
      <c r="T17">
        <v>71409</v>
      </c>
      <c r="U17">
        <v>162224</v>
      </c>
      <c r="V17">
        <v>101791</v>
      </c>
      <c r="W17">
        <v>118443</v>
      </c>
      <c r="X17">
        <v>115057</v>
      </c>
      <c r="Y17">
        <v>120347</v>
      </c>
    </row>
    <row r="19" spans="2:25">
      <c r="B19" t="s">
        <v>149</v>
      </c>
      <c r="C19">
        <f>AVERAGE(C12:C17)</f>
        <v>5776</v>
      </c>
      <c r="I19" t="s">
        <v>200</v>
      </c>
      <c r="J19">
        <f>1-(((3*D68)+(3*C20))/(D67-C19))</f>
        <v>0.70378577435887602</v>
      </c>
      <c r="O19">
        <f>AVERAGE(O12:O17)</f>
        <v>6519.666666666667</v>
      </c>
      <c r="T19" t="s">
        <v>200</v>
      </c>
      <c r="U19">
        <f>1-(((3*P68)+(3*O20))/(P67-O19))</f>
        <v>0.56034690132078491</v>
      </c>
    </row>
    <row r="20" spans="2:25">
      <c r="B20" t="s">
        <v>41</v>
      </c>
      <c r="C20" s="63">
        <f>_xlfn.STDEV.P(C12:C17)</f>
        <v>781.86486470915588</v>
      </c>
      <c r="D20" s="63"/>
      <c r="E20" s="63"/>
      <c r="F20" s="63"/>
      <c r="G20" s="63"/>
      <c r="H20" s="63"/>
      <c r="I20" t="s">
        <v>201</v>
      </c>
      <c r="J20">
        <f>1-(((3*I68)+(3*C20))/(I67-C19))</f>
        <v>0.70378577435887602</v>
      </c>
      <c r="K20" s="63"/>
      <c r="L20" s="63"/>
      <c r="M20" s="63"/>
      <c r="O20" s="63">
        <f>_xlfn.STDEV.P(O12:O17)</f>
        <v>1168.3647641991872</v>
      </c>
      <c r="T20" t="s">
        <v>201</v>
      </c>
      <c r="U20">
        <f>1-(((3*U68)+(3*O20))/(U67-O19))</f>
        <v>0.56034690132078491</v>
      </c>
    </row>
    <row r="24" spans="2:25"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P24" t="s">
        <v>151</v>
      </c>
      <c r="Q24" t="s">
        <v>152</v>
      </c>
      <c r="R24" t="s">
        <v>153</v>
      </c>
      <c r="S24" t="s">
        <v>154</v>
      </c>
      <c r="T24" t="s">
        <v>155</v>
      </c>
      <c r="U24" t="s">
        <v>156</v>
      </c>
      <c r="V24" t="s">
        <v>157</v>
      </c>
      <c r="W24" t="s">
        <v>158</v>
      </c>
      <c r="X24" t="s">
        <v>159</v>
      </c>
      <c r="Y24" t="s">
        <v>160</v>
      </c>
    </row>
    <row r="25" spans="2:25">
      <c r="D25" s="135">
        <f t="shared" ref="D25:J30" si="0">D12-$C$19</f>
        <v>129777</v>
      </c>
      <c r="E25">
        <f t="shared" si="0"/>
        <v>126922</v>
      </c>
      <c r="F25">
        <f t="shared" si="0"/>
        <v>104649</v>
      </c>
      <c r="G25">
        <f t="shared" si="0"/>
        <v>48831</v>
      </c>
      <c r="H25">
        <f t="shared" si="0"/>
        <v>9360</v>
      </c>
      <c r="I25">
        <f t="shared" ref="I25:J25" si="1">I12-$C$19</f>
        <v>137533</v>
      </c>
      <c r="J25">
        <f t="shared" si="1"/>
        <v>87945</v>
      </c>
      <c r="K25">
        <f t="shared" ref="K25:M25" si="2">K12-$C$19</f>
        <v>106723</v>
      </c>
      <c r="L25">
        <f>L12-$C$19</f>
        <v>94037</v>
      </c>
      <c r="M25">
        <f t="shared" si="2"/>
        <v>78168</v>
      </c>
      <c r="P25">
        <f t="shared" ref="P25:U25" si="3">P12-$O$19</f>
        <v>122249.33333333333</v>
      </c>
      <c r="Q25">
        <f t="shared" si="3"/>
        <v>122107.33333333333</v>
      </c>
      <c r="R25">
        <f t="shared" si="3"/>
        <v>114378.33333333333</v>
      </c>
      <c r="S25">
        <f t="shared" si="3"/>
        <v>64756.333333333336</v>
      </c>
      <c r="T25">
        <f t="shared" si="3"/>
        <v>58570.333333333336</v>
      </c>
      <c r="U25">
        <f t="shared" si="3"/>
        <v>144090.33333333334</v>
      </c>
      <c r="V25">
        <f t="shared" ref="V25:Y25" si="4">V12-$O$19</f>
        <v>109795.33333333333</v>
      </c>
      <c r="W25">
        <f t="shared" si="4"/>
        <v>112045.33333333333</v>
      </c>
      <c r="X25" s="21">
        <f t="shared" si="4"/>
        <v>92349.333333333328</v>
      </c>
      <c r="Y25">
        <f t="shared" si="4"/>
        <v>101156.33333333333</v>
      </c>
    </row>
    <row r="26" spans="2:25">
      <c r="D26">
        <f t="shared" si="0"/>
        <v>140117</v>
      </c>
      <c r="E26">
        <f t="shared" si="0"/>
        <v>128653</v>
      </c>
      <c r="F26">
        <f t="shared" si="0"/>
        <v>113795</v>
      </c>
      <c r="G26">
        <f t="shared" si="0"/>
        <v>53851</v>
      </c>
      <c r="H26">
        <f t="shared" si="0"/>
        <v>12470</v>
      </c>
      <c r="I26">
        <f t="shared" ref="I26:J26" si="5">I13-$C$19</f>
        <v>157230</v>
      </c>
      <c r="J26">
        <f t="shared" si="5"/>
        <v>88519</v>
      </c>
      <c r="K26">
        <f t="shared" ref="K26:M26" si="6">K13-$C$19</f>
        <v>109868</v>
      </c>
      <c r="L26">
        <f t="shared" si="6"/>
        <v>106318</v>
      </c>
      <c r="M26">
        <f t="shared" si="6"/>
        <v>89514</v>
      </c>
      <c r="P26">
        <f t="shared" ref="P26:U26" si="7">P13-$O$19</f>
        <v>130143.33333333333</v>
      </c>
      <c r="Q26">
        <f t="shared" si="7"/>
        <v>150226.33333333334</v>
      </c>
      <c r="R26">
        <f t="shared" si="7"/>
        <v>121405.33333333333</v>
      </c>
      <c r="S26">
        <f t="shared" si="7"/>
        <v>72949.333333333328</v>
      </c>
      <c r="T26">
        <f t="shared" si="7"/>
        <v>80491.333333333328</v>
      </c>
      <c r="U26">
        <f t="shared" si="7"/>
        <v>184176.33333333334</v>
      </c>
      <c r="V26">
        <f t="shared" ref="V26:Y26" si="8">V13-$O$19</f>
        <v>128160.33333333333</v>
      </c>
      <c r="W26">
        <f t="shared" si="8"/>
        <v>124722.33333333333</v>
      </c>
      <c r="X26">
        <f t="shared" si="8"/>
        <v>120121.33333333333</v>
      </c>
      <c r="Y26">
        <f t="shared" si="8"/>
        <v>119985.33333333333</v>
      </c>
    </row>
    <row r="27" spans="2:25">
      <c r="D27">
        <f>D14-$C$19</f>
        <v>137005</v>
      </c>
      <c r="E27">
        <f t="shared" si="0"/>
        <v>134860</v>
      </c>
      <c r="F27">
        <f t="shared" si="0"/>
        <v>128080</v>
      </c>
      <c r="G27">
        <f t="shared" si="0"/>
        <v>48008</v>
      </c>
      <c r="H27">
        <f t="shared" si="0"/>
        <v>15379</v>
      </c>
      <c r="I27">
        <f t="shared" si="0"/>
        <v>140829</v>
      </c>
      <c r="J27">
        <f t="shared" si="0"/>
        <v>106363</v>
      </c>
      <c r="K27">
        <f t="shared" ref="K27:M27" si="9">K14-$C$19</f>
        <v>129247</v>
      </c>
      <c r="L27">
        <f t="shared" si="9"/>
        <v>89922</v>
      </c>
      <c r="M27">
        <f t="shared" si="9"/>
        <v>96178</v>
      </c>
      <c r="P27">
        <f t="shared" ref="P27:U27" si="10">P14-$O$19</f>
        <v>163437.33333333334</v>
      </c>
      <c r="Q27">
        <f t="shared" si="10"/>
        <v>158638.33333333334</v>
      </c>
      <c r="R27">
        <f t="shared" si="10"/>
        <v>105620.33333333333</v>
      </c>
      <c r="S27">
        <f t="shared" si="10"/>
        <v>77509.333333333328</v>
      </c>
      <c r="T27">
        <f t="shared" si="10"/>
        <v>81752.333333333328</v>
      </c>
      <c r="U27">
        <f t="shared" si="10"/>
        <v>188775.33333333334</v>
      </c>
      <c r="V27">
        <f t="shared" ref="V27:Y27" si="11">V14-$O$19</f>
        <v>149904.33333333334</v>
      </c>
      <c r="W27">
        <f t="shared" si="11"/>
        <v>128595.33333333333</v>
      </c>
      <c r="X27">
        <f t="shared" si="11"/>
        <v>110776.33333333333</v>
      </c>
      <c r="Y27">
        <f t="shared" si="11"/>
        <v>92972.333333333328</v>
      </c>
    </row>
    <row r="28" spans="2:25">
      <c r="D28">
        <f t="shared" si="0"/>
        <v>143563</v>
      </c>
      <c r="E28">
        <f t="shared" si="0"/>
        <v>138674</v>
      </c>
      <c r="F28">
        <f t="shared" si="0"/>
        <v>141417</v>
      </c>
      <c r="G28">
        <f t="shared" si="0"/>
        <v>56345</v>
      </c>
      <c r="H28">
        <f t="shared" si="0"/>
        <v>15952</v>
      </c>
      <c r="I28">
        <f t="shared" si="0"/>
        <v>162706</v>
      </c>
      <c r="J28">
        <f t="shared" si="0"/>
        <v>128803</v>
      </c>
      <c r="K28">
        <f t="shared" ref="K28:M28" si="12">K15-$C$19</f>
        <v>116714</v>
      </c>
      <c r="L28">
        <f t="shared" si="12"/>
        <v>127615</v>
      </c>
      <c r="M28">
        <f t="shared" si="12"/>
        <v>101204</v>
      </c>
      <c r="P28">
        <f t="shared" ref="P28:U28" si="13">P15-$O$19</f>
        <v>151843.33333333334</v>
      </c>
      <c r="Q28">
        <f t="shared" si="13"/>
        <v>117928.33333333333</v>
      </c>
      <c r="R28">
        <f t="shared" si="13"/>
        <v>121654.33333333333</v>
      </c>
      <c r="S28">
        <f t="shared" si="13"/>
        <v>75965.333333333328</v>
      </c>
      <c r="T28">
        <f t="shared" si="13"/>
        <v>67866.333333333328</v>
      </c>
      <c r="U28">
        <f t="shared" si="13"/>
        <v>142647.33333333334</v>
      </c>
      <c r="V28">
        <f t="shared" ref="V28:Y28" si="14">V15-$O$19</f>
        <v>92242.333333333328</v>
      </c>
      <c r="W28" s="21">
        <f t="shared" si="14"/>
        <v>91304.333333333328</v>
      </c>
      <c r="X28">
        <f t="shared" si="14"/>
        <v>106194.33333333333</v>
      </c>
      <c r="Y28">
        <f t="shared" si="14"/>
        <v>102498.33333333333</v>
      </c>
    </row>
    <row r="29" spans="2:25">
      <c r="D29">
        <f t="shared" si="0"/>
        <v>137728</v>
      </c>
      <c r="E29" s="21">
        <f t="shared" si="0"/>
        <v>153357</v>
      </c>
      <c r="F29">
        <f t="shared" si="0"/>
        <v>122207</v>
      </c>
      <c r="G29">
        <f t="shared" si="0"/>
        <v>53909</v>
      </c>
      <c r="H29">
        <f t="shared" si="0"/>
        <v>17638</v>
      </c>
      <c r="I29">
        <f>I16-$C$19</f>
        <v>156260</v>
      </c>
      <c r="J29">
        <f t="shared" ref="J29:M29" si="15">J16-$C$19</f>
        <v>108062</v>
      </c>
      <c r="K29">
        <f t="shared" si="15"/>
        <v>134660</v>
      </c>
      <c r="L29">
        <f t="shared" si="15"/>
        <v>114277</v>
      </c>
      <c r="M29" s="21">
        <f t="shared" si="15"/>
        <v>115835</v>
      </c>
      <c r="P29">
        <f t="shared" ref="P29:U30" si="16">P16-$O$19</f>
        <v>126961.33333333333</v>
      </c>
      <c r="Q29">
        <f t="shared" si="16"/>
        <v>125249.33333333333</v>
      </c>
      <c r="R29">
        <f>R16-$O$19</f>
        <v>125126.33333333333</v>
      </c>
      <c r="S29">
        <f t="shared" si="16"/>
        <v>78870.333333333328</v>
      </c>
      <c r="T29">
        <f t="shared" ref="T29:U29" si="17">T16-$O$19</f>
        <v>70642.333333333328</v>
      </c>
      <c r="U29">
        <f t="shared" si="17"/>
        <v>151982.33333333334</v>
      </c>
      <c r="V29">
        <f t="shared" ref="V29:Y29" si="18">V16-$O$19</f>
        <v>137391.33333333334</v>
      </c>
      <c r="W29">
        <f t="shared" si="18"/>
        <v>113423.33333333333</v>
      </c>
      <c r="X29">
        <f t="shared" si="18"/>
        <v>111332.33333333333</v>
      </c>
      <c r="Y29">
        <f t="shared" si="18"/>
        <v>89754.333333333328</v>
      </c>
    </row>
    <row r="30" spans="2:25">
      <c r="D30">
        <f t="shared" si="0"/>
        <v>140253</v>
      </c>
      <c r="E30">
        <f t="shared" si="0"/>
        <v>129924</v>
      </c>
      <c r="F30">
        <f t="shared" si="0"/>
        <v>135316</v>
      </c>
      <c r="G30">
        <f t="shared" si="0"/>
        <v>61764</v>
      </c>
      <c r="H30">
        <f t="shared" si="0"/>
        <v>13372</v>
      </c>
      <c r="I30">
        <f>I17-$C$19</f>
        <v>177307</v>
      </c>
      <c r="J30">
        <f>J17-$C$19</f>
        <v>136878</v>
      </c>
      <c r="K30">
        <f t="shared" ref="K30:M30" si="19">K17-$C$19</f>
        <v>109220</v>
      </c>
      <c r="L30">
        <f t="shared" si="19"/>
        <v>113935</v>
      </c>
      <c r="M30">
        <f t="shared" si="19"/>
        <v>93809</v>
      </c>
      <c r="P30">
        <f t="shared" si="16"/>
        <v>167333.33333333334</v>
      </c>
      <c r="Q30">
        <f t="shared" si="16"/>
        <v>110788.33333333333</v>
      </c>
      <c r="R30">
        <f t="shared" si="16"/>
        <v>110120.33333333333</v>
      </c>
      <c r="S30">
        <f t="shared" si="16"/>
        <v>71881.333333333328</v>
      </c>
      <c r="T30">
        <f t="shared" si="16"/>
        <v>64889.333333333336</v>
      </c>
      <c r="U30">
        <f t="shared" si="16"/>
        <v>155704.33333333334</v>
      </c>
      <c r="V30">
        <f t="shared" ref="V30:Y30" si="20">V17-$O$19</f>
        <v>95271.333333333328</v>
      </c>
      <c r="W30">
        <f t="shared" si="20"/>
        <v>111923.33333333333</v>
      </c>
      <c r="X30">
        <f t="shared" si="20"/>
        <v>108537.33333333333</v>
      </c>
      <c r="Y30">
        <f t="shared" si="20"/>
        <v>113827.33333333333</v>
      </c>
    </row>
    <row r="31" spans="2:25">
      <c r="D31">
        <v>137533</v>
      </c>
      <c r="P31">
        <v>144090.33333333334</v>
      </c>
    </row>
    <row r="32" spans="2:25">
      <c r="D32">
        <v>157230</v>
      </c>
      <c r="P32">
        <v>184176.33333333334</v>
      </c>
    </row>
    <row r="33" spans="1:25">
      <c r="D33">
        <v>140829</v>
      </c>
      <c r="P33">
        <v>188775.33333333334</v>
      </c>
    </row>
    <row r="34" spans="1:25">
      <c r="D34">
        <v>162706</v>
      </c>
      <c r="P34">
        <v>142647.33333333334</v>
      </c>
    </row>
    <row r="35" spans="1:25">
      <c r="D35">
        <v>156260</v>
      </c>
      <c r="P35">
        <v>151982.33333333334</v>
      </c>
    </row>
    <row r="36" spans="1:25">
      <c r="D36">
        <v>177307</v>
      </c>
      <c r="P36">
        <v>155704.33333333334</v>
      </c>
    </row>
    <row r="39" spans="1:25">
      <c r="B39" t="s">
        <v>149</v>
      </c>
      <c r="D39">
        <f>AVERAGE(D25:D38)</f>
        <v>146692.33333333334</v>
      </c>
      <c r="E39">
        <f>AVERAGE(E25:E38)</f>
        <v>135398.33333333334</v>
      </c>
      <c r="F39">
        <f>AVERAGE(F25:F38)</f>
        <v>124244</v>
      </c>
      <c r="G39">
        <f>AVERAGE(G25:G38)</f>
        <v>53784.666666666664</v>
      </c>
      <c r="H39">
        <f t="shared" ref="H39:M39" si="21">AVERAGE(H25:H38)</f>
        <v>14028.5</v>
      </c>
      <c r="I39">
        <f t="shared" si="21"/>
        <v>155310.83333333334</v>
      </c>
      <c r="J39">
        <f t="shared" si="21"/>
        <v>109428.33333333333</v>
      </c>
      <c r="K39">
        <f t="shared" si="21"/>
        <v>117738.66666666667</v>
      </c>
      <c r="L39">
        <f t="shared" si="21"/>
        <v>107684</v>
      </c>
      <c r="M39">
        <f t="shared" si="21"/>
        <v>95784.666666666672</v>
      </c>
      <c r="P39">
        <f>AVERAGE(P25:P38)</f>
        <v>152445.33333333331</v>
      </c>
      <c r="Q39">
        <f t="shared" ref="Q39" si="22">AVERAGE(Q25:Q38)</f>
        <v>130823.00000000001</v>
      </c>
      <c r="R39">
        <f>AVERAGE(R25:R38)</f>
        <v>116384.16666666667</v>
      </c>
      <c r="S39">
        <f>AVERAGE(S25:S38)</f>
        <v>73655.333333333328</v>
      </c>
      <c r="T39">
        <f t="shared" ref="T39:Y39" si="23">AVERAGE(T25:T38)</f>
        <v>70701.999999999985</v>
      </c>
      <c r="U39">
        <f t="shared" si="23"/>
        <v>161229.33333333334</v>
      </c>
      <c r="V39">
        <f t="shared" si="23"/>
        <v>118794.16666666667</v>
      </c>
      <c r="W39">
        <f t="shared" si="23"/>
        <v>113669</v>
      </c>
      <c r="X39">
        <f t="shared" si="23"/>
        <v>108218.5</v>
      </c>
      <c r="Y39">
        <f t="shared" si="23"/>
        <v>103365.66666666667</v>
      </c>
    </row>
    <row r="40" spans="1:25">
      <c r="B40" t="s">
        <v>41</v>
      </c>
      <c r="D40" s="63">
        <f>_xlfn.STDEV.P(D25:D36)</f>
        <v>13131.942654797456</v>
      </c>
      <c r="E40" s="63">
        <f>_xlfn.STDEV.P(E25:E30)</f>
        <v>8952.1838800497299</v>
      </c>
      <c r="F40" s="63">
        <f>_xlfn.STDEV.P(F25:F30)</f>
        <v>12446.62607563458</v>
      </c>
      <c r="G40" s="63">
        <f t="shared" ref="G40:M40" si="24">_xlfn.STDEV.P(G25:G30)</f>
        <v>4621.5729164671011</v>
      </c>
      <c r="H40" s="63">
        <f t="shared" si="24"/>
        <v>2683.4989441647508</v>
      </c>
      <c r="I40" s="63">
        <f t="shared" si="24"/>
        <v>13347.152073465793</v>
      </c>
      <c r="J40" s="63">
        <f t="shared" si="24"/>
        <v>18433.931012010315</v>
      </c>
      <c r="K40" s="63">
        <f t="shared" si="24"/>
        <v>10611.967986926627</v>
      </c>
      <c r="L40" s="63">
        <f t="shared" si="24"/>
        <v>12802.230404633927</v>
      </c>
      <c r="M40" s="63">
        <f t="shared" si="24"/>
        <v>11439.050188814726</v>
      </c>
      <c r="P40" s="63">
        <f>_xlfn.STDEV.P(P25:P36)</f>
        <v>20217.192411410892</v>
      </c>
      <c r="Q40" s="63">
        <f t="shared" ref="Q40" si="25">_xlfn.STDEV.P(Q25:Q30)</f>
        <v>17439.758290246424</v>
      </c>
      <c r="R40" s="63">
        <f>_xlfn.STDEV.P(R25:R30)</f>
        <v>6934.5912260364876</v>
      </c>
      <c r="S40" s="63">
        <f t="shared" ref="S40:Y40" si="26">_xlfn.STDEV.P(S25:S30)</f>
        <v>4658.7436432297181</v>
      </c>
      <c r="T40" s="63">
        <f t="shared" si="26"/>
        <v>8235.592564526838</v>
      </c>
      <c r="U40" s="63">
        <f t="shared" si="26"/>
        <v>18440.967093222902</v>
      </c>
      <c r="V40" s="63">
        <f t="shared" si="26"/>
        <v>21372.586408892013</v>
      </c>
      <c r="W40" s="63">
        <f t="shared" si="26"/>
        <v>11908.637742785229</v>
      </c>
      <c r="X40" s="63">
        <f t="shared" si="26"/>
        <v>8306.0747531885099</v>
      </c>
      <c r="Y40" s="63">
        <f t="shared" si="26"/>
        <v>10681.627398897941</v>
      </c>
    </row>
    <row r="41" spans="1:25">
      <c r="B41" t="s">
        <v>187</v>
      </c>
      <c r="D41" s="48">
        <f>D40/D39*100</f>
        <v>8.9520306592692567</v>
      </c>
      <c r="E41" s="48">
        <f t="shared" ref="E41:M41" si="27">E40/E39*100</f>
        <v>6.6117386083406213</v>
      </c>
      <c r="F41" s="48">
        <f t="shared" si="27"/>
        <v>10.017889053503252</v>
      </c>
      <c r="G41" s="48">
        <f t="shared" si="27"/>
        <v>8.5927332135560963</v>
      </c>
      <c r="H41" s="48">
        <f t="shared" si="27"/>
        <v>19.128908608652033</v>
      </c>
      <c r="I41" s="48">
        <f t="shared" si="27"/>
        <v>8.5938319864781647</v>
      </c>
      <c r="J41" s="48">
        <f t="shared" si="27"/>
        <v>16.845665515034479</v>
      </c>
      <c r="K41" s="48">
        <f t="shared" si="27"/>
        <v>9.013154545881239</v>
      </c>
      <c r="L41" s="48">
        <f t="shared" si="27"/>
        <v>11.8887025042104</v>
      </c>
      <c r="M41" s="48">
        <f t="shared" si="27"/>
        <v>11.942464892238904</v>
      </c>
      <c r="P41" s="48">
        <f>P40/P39*100</f>
        <v>13.26192935483598</v>
      </c>
      <c r="Q41" s="48">
        <f t="shared" ref="Q41" si="28">Q40/Q39*100</f>
        <v>13.330804438245892</v>
      </c>
      <c r="R41" s="48">
        <f t="shared" ref="R41" si="29">R40/R39*100</f>
        <v>5.9583630872210458</v>
      </c>
      <c r="S41" s="48">
        <f t="shared" ref="S41" si="30">S40/S39*100</f>
        <v>6.3250594795982886</v>
      </c>
      <c r="T41" s="48">
        <f t="shared" ref="T41" si="31">T40/T39*100</f>
        <v>11.64831626336856</v>
      </c>
      <c r="U41" s="48">
        <f t="shared" ref="U41" si="32">U40/U39*100</f>
        <v>11.437724582720412</v>
      </c>
      <c r="V41" s="48">
        <f t="shared" ref="V41" si="33">V40/V39*100</f>
        <v>17.991276010094779</v>
      </c>
      <c r="W41" s="48">
        <f t="shared" ref="W41" si="34">W40/W39*100</f>
        <v>10.476592336332008</v>
      </c>
      <c r="X41" s="48">
        <f t="shared" ref="X41" si="35">X40/X39*100</f>
        <v>7.6752817246482907</v>
      </c>
      <c r="Y41" s="48">
        <f t="shared" ref="Y41" si="36">Y40/Y39*100</f>
        <v>10.333825285860174</v>
      </c>
    </row>
    <row r="42" spans="1:25">
      <c r="A42" t="s">
        <v>182</v>
      </c>
      <c r="B42" t="s">
        <v>54</v>
      </c>
      <c r="D42" s="48">
        <f>(100*D39)/$D$39</f>
        <v>100</v>
      </c>
      <c r="E42" s="48">
        <f>(100*E39)/$D$39</f>
        <v>92.300892798305753</v>
      </c>
      <c r="F42" s="48">
        <f>(100*F39)/$D$39</f>
        <v>84.696996207481874</v>
      </c>
      <c r="G42" s="48">
        <f>(100*G39)/$D$39</f>
        <v>36.664947270591277</v>
      </c>
      <c r="H42" s="48">
        <f>(100*H39)/$D$39</f>
        <v>9.5632128013961193</v>
      </c>
      <c r="I42" s="48">
        <f>(100*I39)/$I$39</f>
        <v>100</v>
      </c>
      <c r="J42" s="48">
        <f>(100*J39)/$I$39</f>
        <v>70.457630665386063</v>
      </c>
      <c r="K42" s="48">
        <f>(100*K39)/$I$39</f>
        <v>75.808405724005084</v>
      </c>
      <c r="L42" s="48">
        <f>(100*L39)/$I$39</f>
        <v>69.334506607716776</v>
      </c>
      <c r="M42" s="48">
        <f>(100*M39)/$I$39</f>
        <v>61.672881801548513</v>
      </c>
      <c r="O42" t="s">
        <v>55</v>
      </c>
      <c r="P42" s="48">
        <f>(100*P39)/$P$39</f>
        <v>100</v>
      </c>
      <c r="Q42" s="48">
        <f>(100*Q39)/$P$39</f>
        <v>85.816336347893042</v>
      </c>
      <c r="R42" s="48">
        <f>(100*R39)/$P$39</f>
        <v>76.344853674322621</v>
      </c>
      <c r="S42" s="48">
        <f>(100*S39)/$P$39</f>
        <v>48.315899032658706</v>
      </c>
      <c r="T42" s="48">
        <f>(100*T39)/$P$39</f>
        <v>46.378592544649877</v>
      </c>
      <c r="U42" s="48">
        <f>(100*U39)/$U$39</f>
        <v>100</v>
      </c>
      <c r="V42" s="48">
        <f t="shared" ref="V42:Y42" si="37">(100*V39)/$U$39</f>
        <v>73.680244289707417</v>
      </c>
      <c r="W42" s="48">
        <f t="shared" si="37"/>
        <v>70.501438944112735</v>
      </c>
      <c r="X42" s="48">
        <f t="shared" si="37"/>
        <v>67.120850630985259</v>
      </c>
      <c r="Y42" s="48">
        <f t="shared" si="37"/>
        <v>64.110955822761781</v>
      </c>
    </row>
    <row r="44" spans="1:25"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spans="1:25">
      <c r="A45" t="s">
        <v>190</v>
      </c>
      <c r="D45" s="48">
        <f>_xlfn.QUARTILE.INC(D25:D36,1)</f>
        <v>137679.25</v>
      </c>
      <c r="E45" s="48">
        <f>_xlfn.QUARTILE.INC(E25:E30,1)</f>
        <v>128970.75</v>
      </c>
      <c r="F45" s="48">
        <f>_xlfn.QUARTILE.INC(F25:F30,1)</f>
        <v>115898</v>
      </c>
      <c r="G45" s="48">
        <f t="shared" ref="G45:M45" si="38">_xlfn.QUARTILE.INC(G25:G30,1)</f>
        <v>50086</v>
      </c>
      <c r="H45" s="48">
        <f>_xlfn.QUARTILE.INC(H25:H30,1)</f>
        <v>12695.5</v>
      </c>
      <c r="I45" s="48">
        <f t="shared" si="38"/>
        <v>144686.75</v>
      </c>
      <c r="J45" s="48">
        <f t="shared" si="38"/>
        <v>92980</v>
      </c>
      <c r="K45" s="48">
        <f t="shared" si="38"/>
        <v>109382</v>
      </c>
      <c r="L45" s="48">
        <f t="shared" si="38"/>
        <v>97107.25</v>
      </c>
      <c r="M45" s="48">
        <f t="shared" si="38"/>
        <v>90587.75</v>
      </c>
      <c r="P45" s="48">
        <f>_xlfn.QUARTILE.INC(P25:P36,1)</f>
        <v>139521.33333333334</v>
      </c>
      <c r="Q45" s="48">
        <f t="shared" ref="Q45" si="39">_xlfn.QUARTILE.INC(Q25:Q30,1)</f>
        <v>118973.08333333333</v>
      </c>
      <c r="R45" s="48">
        <f>_xlfn.QUARTILE.INC(R25:R30,1)</f>
        <v>111184.83333333333</v>
      </c>
      <c r="S45" s="48">
        <f t="shared" ref="S45" si="40">_xlfn.QUARTILE.INC(S25:S30,1)</f>
        <v>72148.333333333328</v>
      </c>
      <c r="T45" s="48">
        <f>_xlfn.QUARTILE.INC(T25:T30,1)</f>
        <v>65633.583333333328</v>
      </c>
      <c r="U45" s="48">
        <f t="shared" ref="U45:Y45" si="41">_xlfn.QUARTILE.INC(U25:U30,1)</f>
        <v>146063.33333333334</v>
      </c>
      <c r="V45" s="48">
        <f t="shared" si="41"/>
        <v>98902.333333333328</v>
      </c>
      <c r="W45" s="48">
        <f t="shared" si="41"/>
        <v>111953.83333333333</v>
      </c>
      <c r="X45" s="48">
        <f t="shared" si="41"/>
        <v>106780.08333333333</v>
      </c>
      <c r="Y45" s="48">
        <f t="shared" si="41"/>
        <v>95018.333333333328</v>
      </c>
    </row>
    <row r="46" spans="1:25">
      <c r="A46" t="s">
        <v>191</v>
      </c>
      <c r="B46" s="134"/>
      <c r="D46" s="48">
        <f>_xlfn.QUARTILE.INC(D25:D36,3)</f>
        <v>156502.5</v>
      </c>
      <c r="E46" s="48">
        <f t="shared" ref="E46:M46" si="42">_xlfn.QUARTILE.INC(E25:E30,3)</f>
        <v>137720.5</v>
      </c>
      <c r="F46" s="48">
        <f t="shared" si="42"/>
        <v>133507</v>
      </c>
      <c r="G46" s="48">
        <f t="shared" si="42"/>
        <v>55736</v>
      </c>
      <c r="H46" s="48">
        <f t="shared" si="42"/>
        <v>15808.75</v>
      </c>
      <c r="I46" s="48">
        <f t="shared" si="42"/>
        <v>161337</v>
      </c>
      <c r="J46" s="48">
        <f t="shared" si="42"/>
        <v>123617.75</v>
      </c>
      <c r="K46" s="48">
        <f t="shared" si="42"/>
        <v>126113.75</v>
      </c>
      <c r="L46" s="48">
        <f t="shared" si="42"/>
        <v>114191.5</v>
      </c>
      <c r="M46" s="48">
        <f t="shared" si="42"/>
        <v>99947.5</v>
      </c>
      <c r="P46" s="48">
        <f>_xlfn.QUARTILE.INC(P25:P36,3)</f>
        <v>164411.33333333334</v>
      </c>
      <c r="Q46" s="48">
        <f t="shared" ref="Q46:Y46" si="43">_xlfn.QUARTILE.INC(Q25:Q30,3)</f>
        <v>143982.08333333334</v>
      </c>
      <c r="R46" s="48">
        <f t="shared" si="43"/>
        <v>121592.08333333333</v>
      </c>
      <c r="S46" s="48">
        <f t="shared" si="43"/>
        <v>77123.333333333328</v>
      </c>
      <c r="T46" s="48">
        <f t="shared" si="43"/>
        <v>78029.083333333328</v>
      </c>
      <c r="U46" s="48">
        <f t="shared" si="43"/>
        <v>177058.33333333334</v>
      </c>
      <c r="V46" s="48">
        <f t="shared" si="43"/>
        <v>135083.58333333334</v>
      </c>
      <c r="W46" s="48">
        <f t="shared" si="43"/>
        <v>121897.58333333333</v>
      </c>
      <c r="X46" s="48">
        <f t="shared" si="43"/>
        <v>111193.33333333333</v>
      </c>
      <c r="Y46" s="48">
        <f t="shared" si="43"/>
        <v>110995.08333333333</v>
      </c>
    </row>
    <row r="47" spans="1:25">
      <c r="A47" t="s">
        <v>192</v>
      </c>
      <c r="B47" s="134"/>
      <c r="D47" s="48">
        <f>D46-D45</f>
        <v>18823.25</v>
      </c>
      <c r="E47" s="48">
        <f t="shared" ref="E47:M47" si="44">E46-E45</f>
        <v>8749.75</v>
      </c>
      <c r="F47" s="48">
        <f t="shared" si="44"/>
        <v>17609</v>
      </c>
      <c r="G47" s="48">
        <f t="shared" si="44"/>
        <v>5650</v>
      </c>
      <c r="H47" s="48">
        <f>H46-H45</f>
        <v>3113.25</v>
      </c>
      <c r="I47" s="48">
        <f t="shared" si="44"/>
        <v>16650.25</v>
      </c>
      <c r="J47" s="48">
        <f t="shared" si="44"/>
        <v>30637.75</v>
      </c>
      <c r="K47" s="48">
        <f t="shared" si="44"/>
        <v>16731.75</v>
      </c>
      <c r="L47" s="48">
        <f t="shared" si="44"/>
        <v>17084.25</v>
      </c>
      <c r="M47" s="48">
        <f t="shared" si="44"/>
        <v>9359.75</v>
      </c>
      <c r="P47" s="48">
        <f>P46-P45</f>
        <v>24890</v>
      </c>
      <c r="Q47" s="48">
        <f t="shared" ref="Q47" si="45">Q46-Q45</f>
        <v>25009.000000000015</v>
      </c>
      <c r="R47" s="48">
        <f t="shared" ref="R47" si="46">R46-R45</f>
        <v>10407.25</v>
      </c>
      <c r="S47" s="48">
        <f t="shared" ref="S47" si="47">S46-S45</f>
        <v>4975</v>
      </c>
      <c r="T47" s="48">
        <f>T46-T45</f>
        <v>12395.5</v>
      </c>
      <c r="U47" s="48">
        <f t="shared" ref="U47" si="48">U46-U45</f>
        <v>30995</v>
      </c>
      <c r="V47" s="48">
        <f t="shared" ref="V47" si="49">V46-V45</f>
        <v>36181.250000000015</v>
      </c>
      <c r="W47" s="48">
        <f t="shared" ref="W47" si="50">W46-W45</f>
        <v>9943.75</v>
      </c>
      <c r="X47" s="48">
        <f t="shared" ref="X47" si="51">X46-X45</f>
        <v>4413.25</v>
      </c>
      <c r="Y47" s="48">
        <f t="shared" ref="Y47" si="52">Y46-Y45</f>
        <v>15976.75</v>
      </c>
    </row>
    <row r="48" spans="1:25">
      <c r="A48" t="s">
        <v>193</v>
      </c>
      <c r="B48" s="134"/>
      <c r="D48" s="48">
        <f>1.5*D47</f>
        <v>28234.875</v>
      </c>
      <c r="E48" s="48">
        <f t="shared" ref="E48:M48" si="53">1.5*E47</f>
        <v>13124.625</v>
      </c>
      <c r="F48" s="48">
        <f t="shared" si="53"/>
        <v>26413.5</v>
      </c>
      <c r="G48" s="48">
        <f t="shared" si="53"/>
        <v>8475</v>
      </c>
      <c r="H48" s="48">
        <f>1.5*H47</f>
        <v>4669.875</v>
      </c>
      <c r="I48" s="48">
        <f t="shared" si="53"/>
        <v>24975.375</v>
      </c>
      <c r="J48" s="48">
        <f t="shared" si="53"/>
        <v>45956.625</v>
      </c>
      <c r="K48" s="48">
        <f t="shared" si="53"/>
        <v>25097.625</v>
      </c>
      <c r="L48" s="48">
        <f t="shared" si="53"/>
        <v>25626.375</v>
      </c>
      <c r="M48" s="48">
        <f t="shared" si="53"/>
        <v>14039.625</v>
      </c>
      <c r="P48" s="48">
        <f>1.5*P47</f>
        <v>37335</v>
      </c>
      <c r="Q48" s="48">
        <f t="shared" ref="Q48" si="54">1.5*Q47</f>
        <v>37513.500000000022</v>
      </c>
      <c r="R48" s="48">
        <f t="shared" ref="R48" si="55">1.5*R47</f>
        <v>15610.875</v>
      </c>
      <c r="S48" s="48">
        <f t="shared" ref="S48" si="56">1.5*S47</f>
        <v>7462.5</v>
      </c>
      <c r="T48" s="48">
        <f>1.5*T47</f>
        <v>18593.25</v>
      </c>
      <c r="U48" s="48">
        <f t="shared" ref="U48" si="57">1.5*U47</f>
        <v>46492.5</v>
      </c>
      <c r="V48" s="48">
        <f t="shared" ref="V48" si="58">1.5*V47</f>
        <v>54271.875000000022</v>
      </c>
      <c r="W48" s="48">
        <f t="shared" ref="W48" si="59">1.5*W47</f>
        <v>14915.625</v>
      </c>
      <c r="X48" s="48">
        <f t="shared" ref="X48" si="60">1.5*X47</f>
        <v>6619.875</v>
      </c>
      <c r="Y48" s="48">
        <f t="shared" ref="Y48" si="61">1.5*Y47</f>
        <v>23965.125</v>
      </c>
    </row>
    <row r="49" spans="1:25">
      <c r="A49" t="s">
        <v>194</v>
      </c>
      <c r="B49" s="134"/>
      <c r="D49" s="48">
        <f>D46+D48</f>
        <v>184737.375</v>
      </c>
      <c r="E49" s="48">
        <f t="shared" ref="E49:M49" si="62">E46+E48</f>
        <v>150845.125</v>
      </c>
      <c r="F49" s="48">
        <f t="shared" si="62"/>
        <v>159920.5</v>
      </c>
      <c r="G49" s="48">
        <f>G46+G48</f>
        <v>64211</v>
      </c>
      <c r="H49" s="48">
        <f>H46+H48</f>
        <v>20478.625</v>
      </c>
      <c r="I49" s="48">
        <f t="shared" si="62"/>
        <v>186312.375</v>
      </c>
      <c r="J49" s="48">
        <f t="shared" si="62"/>
        <v>169574.375</v>
      </c>
      <c r="K49" s="48">
        <f t="shared" si="62"/>
        <v>151211.375</v>
      </c>
      <c r="L49" s="48">
        <f t="shared" si="62"/>
        <v>139817.875</v>
      </c>
      <c r="M49" s="48">
        <f t="shared" si="62"/>
        <v>113987.125</v>
      </c>
      <c r="P49" s="48">
        <f>P46+P48</f>
        <v>201746.33333333334</v>
      </c>
      <c r="Q49" s="48">
        <f t="shared" ref="Q49" si="63">Q46+Q48</f>
        <v>181495.58333333337</v>
      </c>
      <c r="R49" s="48">
        <f t="shared" ref="R49" si="64">R46+R48</f>
        <v>137202.95833333331</v>
      </c>
      <c r="S49" s="48">
        <f>S46+S48</f>
        <v>84585.833333333328</v>
      </c>
      <c r="T49" s="48">
        <f>T46+T48</f>
        <v>96622.333333333328</v>
      </c>
      <c r="U49" s="48">
        <f t="shared" ref="U49" si="65">U46+U48</f>
        <v>223550.83333333334</v>
      </c>
      <c r="V49" s="48">
        <f t="shared" ref="V49" si="66">V46+V48</f>
        <v>189355.45833333337</v>
      </c>
      <c r="W49" s="48">
        <f t="shared" ref="W49" si="67">W46+W48</f>
        <v>136813.20833333331</v>
      </c>
      <c r="X49" s="48">
        <f t="shared" ref="X49" si="68">X46+X48</f>
        <v>117813.20833333333</v>
      </c>
      <c r="Y49" s="48">
        <f t="shared" ref="Y49" si="69">Y46+Y48</f>
        <v>134960.20833333331</v>
      </c>
    </row>
    <row r="50" spans="1:25">
      <c r="A50" t="s">
        <v>195</v>
      </c>
      <c r="B50" s="134"/>
      <c r="D50" s="48">
        <f>D45-D48</f>
        <v>109444.375</v>
      </c>
      <c r="E50" s="48">
        <f t="shared" ref="E50:M50" si="70">E45-E48</f>
        <v>115846.125</v>
      </c>
      <c r="F50" s="48">
        <f t="shared" si="70"/>
        <v>89484.5</v>
      </c>
      <c r="G50" s="48">
        <f>G45-G48</f>
        <v>41611</v>
      </c>
      <c r="H50" s="48">
        <f t="shared" si="70"/>
        <v>8025.625</v>
      </c>
      <c r="I50" s="48">
        <f t="shared" si="70"/>
        <v>119711.375</v>
      </c>
      <c r="J50" s="48">
        <f t="shared" si="70"/>
        <v>47023.375</v>
      </c>
      <c r="K50" s="48">
        <f t="shared" si="70"/>
        <v>84284.375</v>
      </c>
      <c r="L50" s="48">
        <f t="shared" si="70"/>
        <v>71480.875</v>
      </c>
      <c r="M50" s="48">
        <f t="shared" si="70"/>
        <v>76548.125</v>
      </c>
      <c r="P50" s="48">
        <f>P45-P48</f>
        <v>102186.33333333334</v>
      </c>
      <c r="Q50" s="48">
        <f t="shared" ref="Q50:R50" si="71">Q45-Q48</f>
        <v>81459.583333333314</v>
      </c>
      <c r="R50" s="48">
        <f t="shared" si="71"/>
        <v>95573.958333333328</v>
      </c>
      <c r="S50" s="48">
        <f>S45-S48</f>
        <v>64685.833333333328</v>
      </c>
      <c r="T50" s="48">
        <f t="shared" ref="T50:Y50" si="72">T45-T48</f>
        <v>47040.333333333328</v>
      </c>
      <c r="U50" s="48">
        <f t="shared" si="72"/>
        <v>99570.833333333343</v>
      </c>
      <c r="V50" s="48">
        <f t="shared" si="72"/>
        <v>44630.458333333307</v>
      </c>
      <c r="W50" s="48">
        <f t="shared" si="72"/>
        <v>97038.208333333328</v>
      </c>
      <c r="X50" s="48">
        <f t="shared" si="72"/>
        <v>100160.20833333333</v>
      </c>
      <c r="Y50" s="48">
        <f t="shared" si="72"/>
        <v>71053.208333333328</v>
      </c>
    </row>
    <row r="53" spans="1:25">
      <c r="D53" s="135">
        <v>129777</v>
      </c>
      <c r="E53" s="135">
        <v>126922</v>
      </c>
      <c r="F53" s="135">
        <v>104649</v>
      </c>
      <c r="G53" s="135">
        <v>48831</v>
      </c>
      <c r="H53" s="135">
        <v>9360</v>
      </c>
      <c r="I53" s="135">
        <v>137533</v>
      </c>
      <c r="J53" s="135">
        <v>87945</v>
      </c>
      <c r="K53" s="135">
        <v>106723</v>
      </c>
      <c r="L53" s="135">
        <v>94037</v>
      </c>
      <c r="M53" s="135">
        <v>78168</v>
      </c>
      <c r="P53">
        <v>122249.33333333333</v>
      </c>
      <c r="Q53">
        <v>122107.33333333333</v>
      </c>
      <c r="R53">
        <v>114378.33333333333</v>
      </c>
      <c r="S53">
        <v>64756.333333333336</v>
      </c>
      <c r="T53">
        <v>58570.333333333336</v>
      </c>
      <c r="U53">
        <v>144090.33333333334</v>
      </c>
      <c r="V53">
        <v>109795.33333333333</v>
      </c>
      <c r="W53">
        <v>112045.33333333333</v>
      </c>
      <c r="Y53">
        <v>101156.33333333333</v>
      </c>
    </row>
    <row r="54" spans="1:25">
      <c r="D54" s="135">
        <v>140117</v>
      </c>
      <c r="E54" s="135">
        <v>128653</v>
      </c>
      <c r="F54" s="135">
        <v>113795</v>
      </c>
      <c r="G54" s="135">
        <v>53851</v>
      </c>
      <c r="H54" s="135">
        <v>12470</v>
      </c>
      <c r="I54" s="135">
        <v>157230</v>
      </c>
      <c r="J54" s="135">
        <v>88519</v>
      </c>
      <c r="K54" s="135">
        <v>109868</v>
      </c>
      <c r="L54" s="135">
        <v>106318</v>
      </c>
      <c r="M54" s="135">
        <v>89514</v>
      </c>
      <c r="P54">
        <v>130143.33333333333</v>
      </c>
      <c r="Q54">
        <v>150226.33333333334</v>
      </c>
      <c r="R54">
        <v>121405.33333333333</v>
      </c>
      <c r="S54">
        <v>72949.333333333328</v>
      </c>
      <c r="T54">
        <v>80491.333333333328</v>
      </c>
      <c r="U54">
        <v>184176.33333333334</v>
      </c>
      <c r="V54">
        <v>128160.33333333333</v>
      </c>
      <c r="W54">
        <v>124722.33333333333</v>
      </c>
      <c r="X54">
        <v>120121.33333333333</v>
      </c>
      <c r="Y54">
        <v>119985.33333333333</v>
      </c>
    </row>
    <row r="55" spans="1:25">
      <c r="D55" s="135">
        <v>137005</v>
      </c>
      <c r="E55" s="135">
        <v>134860</v>
      </c>
      <c r="F55" s="135">
        <v>128080</v>
      </c>
      <c r="G55" s="135">
        <v>48008</v>
      </c>
      <c r="H55" s="135">
        <v>15379</v>
      </c>
      <c r="I55" s="135">
        <v>140829</v>
      </c>
      <c r="J55" s="135">
        <v>106363</v>
      </c>
      <c r="K55" s="135">
        <v>129247</v>
      </c>
      <c r="L55" s="135">
        <v>89922</v>
      </c>
      <c r="M55" s="135">
        <v>96178</v>
      </c>
      <c r="P55">
        <v>163437.33333333334</v>
      </c>
      <c r="Q55">
        <v>158638.33333333334</v>
      </c>
      <c r="R55">
        <v>105620.33333333333</v>
      </c>
      <c r="S55">
        <v>77509.333333333328</v>
      </c>
      <c r="T55">
        <v>81752.333333333328</v>
      </c>
      <c r="U55">
        <v>188775.33333333334</v>
      </c>
      <c r="V55">
        <v>149904.33333333334</v>
      </c>
      <c r="W55">
        <v>128595.33333333333</v>
      </c>
      <c r="X55">
        <v>110776.33333333333</v>
      </c>
      <c r="Y55">
        <v>92972.333333333328</v>
      </c>
    </row>
    <row r="56" spans="1:25">
      <c r="D56" s="135">
        <v>143563</v>
      </c>
      <c r="E56" s="135">
        <v>138674</v>
      </c>
      <c r="F56" s="135">
        <v>141417</v>
      </c>
      <c r="G56" s="135">
        <v>56345</v>
      </c>
      <c r="H56" s="135">
        <v>15952</v>
      </c>
      <c r="I56" s="135">
        <v>162706</v>
      </c>
      <c r="J56" s="135">
        <v>128803</v>
      </c>
      <c r="K56" s="135">
        <v>116714</v>
      </c>
      <c r="L56" s="135">
        <v>127615</v>
      </c>
      <c r="M56" s="135">
        <v>101204</v>
      </c>
      <c r="P56">
        <v>151843.33333333334</v>
      </c>
      <c r="Q56">
        <v>117928.33333333333</v>
      </c>
      <c r="R56">
        <v>121654.33333333333</v>
      </c>
      <c r="S56">
        <v>75965.333333333328</v>
      </c>
      <c r="T56">
        <v>67866.333333333328</v>
      </c>
      <c r="U56">
        <v>142647.33333333334</v>
      </c>
      <c r="V56">
        <v>92242.333333333328</v>
      </c>
      <c r="X56">
        <v>106194.33333333333</v>
      </c>
      <c r="Y56">
        <v>102498.33333333333</v>
      </c>
    </row>
    <row r="57" spans="1:25">
      <c r="D57" s="135">
        <v>137728</v>
      </c>
      <c r="E57" s="135"/>
      <c r="F57" s="135">
        <v>122207</v>
      </c>
      <c r="G57" s="135">
        <v>53909</v>
      </c>
      <c r="H57" s="135">
        <v>17638</v>
      </c>
      <c r="I57" s="135">
        <v>156260</v>
      </c>
      <c r="J57" s="135">
        <v>108062</v>
      </c>
      <c r="K57" s="135">
        <v>134660</v>
      </c>
      <c r="L57" s="135">
        <v>114277</v>
      </c>
      <c r="M57" s="135"/>
      <c r="P57">
        <v>126961.33333333333</v>
      </c>
      <c r="Q57">
        <v>125249.33333333333</v>
      </c>
      <c r="R57">
        <v>125126.33333333333</v>
      </c>
      <c r="S57">
        <v>78870.333333333328</v>
      </c>
      <c r="T57">
        <v>70642.333333333328</v>
      </c>
      <c r="U57">
        <v>151982.33333333334</v>
      </c>
      <c r="V57">
        <v>137391.33333333334</v>
      </c>
      <c r="W57">
        <v>113423.33333333333</v>
      </c>
      <c r="X57">
        <v>111332.33333333333</v>
      </c>
      <c r="Y57">
        <v>89754.333333333328</v>
      </c>
    </row>
    <row r="58" spans="1:25">
      <c r="D58" s="135">
        <v>140253</v>
      </c>
      <c r="E58" s="135">
        <v>129924</v>
      </c>
      <c r="F58" s="135">
        <v>135316</v>
      </c>
      <c r="G58" s="135">
        <v>61764</v>
      </c>
      <c r="H58" s="135">
        <v>13372</v>
      </c>
      <c r="I58" s="135">
        <v>177307</v>
      </c>
      <c r="J58" s="135">
        <v>136878</v>
      </c>
      <c r="K58" s="135">
        <v>109220</v>
      </c>
      <c r="L58" s="135">
        <v>113935</v>
      </c>
      <c r="M58" s="135">
        <v>93809</v>
      </c>
      <c r="P58">
        <v>167333.33333333334</v>
      </c>
      <c r="Q58">
        <v>110788.33333333333</v>
      </c>
      <c r="R58">
        <v>110120.33333333333</v>
      </c>
      <c r="S58">
        <v>71881.333333333328</v>
      </c>
      <c r="T58">
        <v>64889.333333333336</v>
      </c>
      <c r="U58">
        <v>155704.33333333334</v>
      </c>
      <c r="V58">
        <v>95271.333333333328</v>
      </c>
      <c r="W58">
        <v>111923.33333333333</v>
      </c>
      <c r="X58">
        <v>108537.33333333333</v>
      </c>
      <c r="Y58">
        <v>113827.33333333333</v>
      </c>
    </row>
    <row r="59" spans="1:25">
      <c r="D59" s="135">
        <v>137533</v>
      </c>
      <c r="E59" s="135"/>
      <c r="F59" s="135"/>
      <c r="G59" s="135"/>
      <c r="H59" s="135"/>
      <c r="I59" s="135">
        <v>129777</v>
      </c>
      <c r="J59" s="135"/>
      <c r="K59" s="135"/>
      <c r="L59" s="135"/>
      <c r="M59" s="135"/>
      <c r="P59">
        <v>144090.33333333334</v>
      </c>
      <c r="U59">
        <v>122249.33333333333</v>
      </c>
    </row>
    <row r="60" spans="1:25">
      <c r="D60" s="135">
        <v>157230</v>
      </c>
      <c r="E60" s="135"/>
      <c r="F60" s="135"/>
      <c r="G60" s="135"/>
      <c r="H60" s="135"/>
      <c r="I60" s="135">
        <v>140117</v>
      </c>
      <c r="J60" s="135"/>
      <c r="K60" s="135"/>
      <c r="L60" s="135"/>
      <c r="M60" s="135"/>
      <c r="P60">
        <v>184176.33333333334</v>
      </c>
      <c r="U60">
        <v>130143.33333333333</v>
      </c>
    </row>
    <row r="61" spans="1:25">
      <c r="D61" s="135">
        <v>140829</v>
      </c>
      <c r="E61" s="135"/>
      <c r="F61" s="135"/>
      <c r="G61" s="135"/>
      <c r="H61" s="135"/>
      <c r="I61" s="135">
        <v>137005</v>
      </c>
      <c r="J61" s="135"/>
      <c r="K61" s="135"/>
      <c r="L61" s="135"/>
      <c r="M61" s="135"/>
      <c r="P61">
        <v>188775.33333333334</v>
      </c>
      <c r="U61">
        <v>163437.33333333334</v>
      </c>
    </row>
    <row r="62" spans="1:25">
      <c r="D62" s="135">
        <v>162706</v>
      </c>
      <c r="E62" s="135"/>
      <c r="F62" s="135"/>
      <c r="G62" s="135"/>
      <c r="H62" s="135"/>
      <c r="I62" s="135">
        <v>143563</v>
      </c>
      <c r="J62" s="135"/>
      <c r="K62" s="135"/>
      <c r="L62" s="135"/>
      <c r="M62" s="135"/>
      <c r="P62">
        <v>142647.33333333334</v>
      </c>
      <c r="U62">
        <v>151843.33333333334</v>
      </c>
    </row>
    <row r="63" spans="1:25">
      <c r="D63" s="135">
        <v>156260</v>
      </c>
      <c r="E63" s="135"/>
      <c r="F63" s="135"/>
      <c r="G63" s="135"/>
      <c r="H63" s="135"/>
      <c r="I63" s="135">
        <v>137728</v>
      </c>
      <c r="J63" s="135"/>
      <c r="K63" s="135"/>
      <c r="L63" s="135"/>
      <c r="M63" s="135"/>
      <c r="P63">
        <v>151982.33333333334</v>
      </c>
      <c r="U63">
        <v>126961.33333333333</v>
      </c>
    </row>
    <row r="64" spans="1:25">
      <c r="D64" s="135">
        <v>177307</v>
      </c>
      <c r="E64" s="135"/>
      <c r="F64" s="135"/>
      <c r="G64" s="135"/>
      <c r="H64" s="135"/>
      <c r="I64" s="135">
        <v>140253</v>
      </c>
      <c r="J64" s="135"/>
      <c r="K64" s="135"/>
      <c r="L64" s="135"/>
      <c r="M64" s="135"/>
      <c r="P64">
        <v>155704.33333333334</v>
      </c>
      <c r="U64">
        <v>167333.33333333334</v>
      </c>
    </row>
    <row r="67" spans="1:25">
      <c r="B67" t="s">
        <v>149</v>
      </c>
      <c r="D67">
        <f>AVERAGE(D53:D64)</f>
        <v>146692.33333333334</v>
      </c>
      <c r="E67">
        <f t="shared" ref="E67:M67" si="73">AVERAGE(E53:E65)</f>
        <v>131806.6</v>
      </c>
      <c r="F67">
        <f t="shared" si="73"/>
        <v>124244</v>
      </c>
      <c r="G67">
        <f t="shared" si="73"/>
        <v>53784.666666666664</v>
      </c>
      <c r="H67">
        <f>AVERAGE(H53:H65)</f>
        <v>14028.5</v>
      </c>
      <c r="I67">
        <f>AVERAGE(I53:I64)</f>
        <v>146692.33333333334</v>
      </c>
      <c r="J67">
        <f t="shared" si="73"/>
        <v>109428.33333333333</v>
      </c>
      <c r="K67">
        <f>AVERAGE(K53:K65)</f>
        <v>117738.66666666667</v>
      </c>
      <c r="L67">
        <f t="shared" si="73"/>
        <v>107684</v>
      </c>
      <c r="M67">
        <f t="shared" si="73"/>
        <v>91774.6</v>
      </c>
      <c r="P67">
        <f>AVERAGE(P53:P65)</f>
        <v>152445.33333333331</v>
      </c>
      <c r="Q67">
        <f t="shared" ref="Q67:Y67" si="74">AVERAGE(Q53:Q65)</f>
        <v>130823.00000000001</v>
      </c>
      <c r="R67">
        <f t="shared" si="74"/>
        <v>116384.16666666667</v>
      </c>
      <c r="S67">
        <f t="shared" si="74"/>
        <v>73655.333333333328</v>
      </c>
      <c r="T67">
        <f t="shared" si="74"/>
        <v>70701.999999999985</v>
      </c>
      <c r="U67">
        <f>AVERAGE(U53:U65)</f>
        <v>152445.33333333331</v>
      </c>
      <c r="V67">
        <f t="shared" si="74"/>
        <v>118794.16666666667</v>
      </c>
      <c r="W67">
        <f t="shared" si="74"/>
        <v>118141.93333333332</v>
      </c>
      <c r="X67">
        <f t="shared" si="74"/>
        <v>111392.33333333333</v>
      </c>
      <c r="Y67">
        <f t="shared" si="74"/>
        <v>103365.66666666667</v>
      </c>
    </row>
    <row r="68" spans="1:25">
      <c r="B68" t="s">
        <v>41</v>
      </c>
      <c r="D68" s="63">
        <f>_xlfn.STDEV.P(D53:D64)</f>
        <v>13131.942654797456</v>
      </c>
      <c r="E68" s="63">
        <f t="shared" ref="E68" si="75">_xlfn.STDEV.P(E54:E65)</f>
        <v>4000.2806385927474</v>
      </c>
      <c r="F68" s="63">
        <f>_xlfn.STDEV.P(F54:F65)</f>
        <v>9682.5014743092088</v>
      </c>
      <c r="G68" s="63">
        <f t="shared" ref="G68:M68" si="76">_xlfn.STDEV.P(G54:G65)</f>
        <v>4443.1304549832876</v>
      </c>
      <c r="H68" s="63">
        <f t="shared" si="76"/>
        <v>1846.7879575089285</v>
      </c>
      <c r="I68" s="63">
        <f>_xlfn.STDEV.P(I53:I64)</f>
        <v>13131.942654797458</v>
      </c>
      <c r="J68" s="63">
        <f t="shared" si="76"/>
        <v>17233.795530874791</v>
      </c>
      <c r="K68" s="63">
        <f t="shared" si="76"/>
        <v>10296.303150160256</v>
      </c>
      <c r="L68" s="63">
        <f t="shared" si="76"/>
        <v>12327.967303655538</v>
      </c>
      <c r="M68" s="63">
        <f t="shared" si="76"/>
        <v>4221.0105647226237</v>
      </c>
      <c r="P68" s="63">
        <f>_xlfn.STDEV.P(P53:P64)</f>
        <v>20217.192411410892</v>
      </c>
      <c r="Q68" s="63">
        <f t="shared" ref="Q68:Y68" si="77">_xlfn.STDEV.P(Q53:Q58)</f>
        <v>17439.758290246424</v>
      </c>
      <c r="R68" s="63">
        <f t="shared" si="77"/>
        <v>6934.5912260364876</v>
      </c>
      <c r="S68" s="63">
        <f t="shared" si="77"/>
        <v>4658.7436432297181</v>
      </c>
      <c r="T68" s="63">
        <f t="shared" si="77"/>
        <v>8235.592564526838</v>
      </c>
      <c r="U68" s="63">
        <f>_xlfn.STDEV.P(U53:U64)</f>
        <v>20217.192411410892</v>
      </c>
      <c r="V68" s="63">
        <f t="shared" si="77"/>
        <v>21372.586408892013</v>
      </c>
      <c r="W68" s="63">
        <f t="shared" si="77"/>
        <v>7080.6770749695961</v>
      </c>
      <c r="X68" s="63">
        <f t="shared" si="77"/>
        <v>4727.5517130963253</v>
      </c>
      <c r="Y68" s="63">
        <f t="shared" si="77"/>
        <v>10681.627398897941</v>
      </c>
    </row>
    <row r="69" spans="1:25">
      <c r="B69" t="s">
        <v>187</v>
      </c>
      <c r="D69" s="48">
        <f>D68/D67*100</f>
        <v>8.9520306592692567</v>
      </c>
      <c r="E69" s="48">
        <f t="shared" ref="E69" si="78">E68/E67*100</f>
        <v>3.0349623149316858</v>
      </c>
      <c r="F69" s="48">
        <f t="shared" ref="F69" si="79">F68/F67*100</f>
        <v>7.7931340542072123</v>
      </c>
      <c r="G69" s="48">
        <f t="shared" ref="G69" si="80">G68/G67*100</f>
        <v>8.260961218779741</v>
      </c>
      <c r="H69" s="48">
        <f t="shared" ref="H69" si="81">H68/H67*100</f>
        <v>13.16454330476479</v>
      </c>
      <c r="I69" s="48">
        <f t="shared" ref="I69" si="82">I68/I67*100</f>
        <v>8.9520306592692585</v>
      </c>
      <c r="J69" s="48">
        <f t="shared" ref="J69" si="83">J68/J67*100</f>
        <v>15.748933576808072</v>
      </c>
      <c r="K69" s="48">
        <f t="shared" ref="K69" si="84">K68/K67*100</f>
        <v>8.745048200104403</v>
      </c>
      <c r="L69" s="48">
        <f t="shared" ref="L69" si="85">L68/L67*100</f>
        <v>11.448281363671054</v>
      </c>
      <c r="M69" s="48">
        <f t="shared" ref="M69" si="86">M68/M67*100</f>
        <v>4.5993233037492107</v>
      </c>
      <c r="P69" s="48">
        <f>P68/P67*100</f>
        <v>13.26192935483598</v>
      </c>
      <c r="Q69" s="48">
        <f t="shared" ref="Q69" si="87">Q68/Q67*100</f>
        <v>13.330804438245892</v>
      </c>
      <c r="R69" s="48">
        <f t="shared" ref="R69" si="88">R68/R67*100</f>
        <v>5.9583630872210458</v>
      </c>
      <c r="S69" s="48">
        <f t="shared" ref="S69" si="89">S68/S67*100</f>
        <v>6.3250594795982886</v>
      </c>
      <c r="T69" s="48">
        <f t="shared" ref="T69" si="90">T68/T67*100</f>
        <v>11.64831626336856</v>
      </c>
      <c r="U69" s="48">
        <f t="shared" ref="U69" si="91">U68/U67*100</f>
        <v>13.26192935483598</v>
      </c>
      <c r="V69" s="48">
        <f t="shared" ref="V69" si="92">V68/V67*100</f>
        <v>17.991276010094779</v>
      </c>
      <c r="W69" s="48">
        <f t="shared" ref="W69" si="93">W68/W67*100</f>
        <v>5.9933648241490296</v>
      </c>
      <c r="X69" s="48">
        <f t="shared" ref="X69" si="94">X68/X67*100</f>
        <v>4.2440548389892117</v>
      </c>
      <c r="Y69" s="48">
        <f t="shared" ref="Y69" si="95">Y68/Y67*100</f>
        <v>10.333825285860174</v>
      </c>
    </row>
    <row r="70" spans="1:25">
      <c r="A70" t="s">
        <v>182</v>
      </c>
      <c r="B70" t="s">
        <v>54</v>
      </c>
      <c r="D70" s="48">
        <f>(100*D67)/$D$67</f>
        <v>100</v>
      </c>
      <c r="E70" s="48">
        <f>(100*E67)/$D$67</f>
        <v>89.85241219150285</v>
      </c>
      <c r="F70" s="48">
        <f t="shared" ref="F70:H70" si="96">(100*F67)/$D$67</f>
        <v>84.696996207481874</v>
      </c>
      <c r="G70" s="48">
        <f t="shared" si="96"/>
        <v>36.664947270591277</v>
      </c>
      <c r="H70" s="48">
        <f t="shared" si="96"/>
        <v>9.5632128013961193</v>
      </c>
      <c r="I70" s="48">
        <f>(100*I67)/$I$67</f>
        <v>100</v>
      </c>
      <c r="J70" s="48">
        <f t="shared" ref="J70:M70" si="97">(100*J67)/$I$67</f>
        <v>74.59717276749295</v>
      </c>
      <c r="K70" s="48">
        <f t="shared" si="97"/>
        <v>80.262317730760756</v>
      </c>
      <c r="L70" s="48">
        <f t="shared" si="97"/>
        <v>73.408062679940102</v>
      </c>
      <c r="M70" s="48">
        <f t="shared" si="97"/>
        <v>62.562642446662736</v>
      </c>
      <c r="O70" t="s">
        <v>55</v>
      </c>
      <c r="P70" s="48">
        <f>(100*P67)/$P$67</f>
        <v>100</v>
      </c>
      <c r="Q70" s="48">
        <f t="shared" ref="Q70:T70" si="98">(100*Q67)/$P$67</f>
        <v>85.816336347893042</v>
      </c>
      <c r="R70" s="48">
        <f t="shared" si="98"/>
        <v>76.344853674322621</v>
      </c>
      <c r="S70" s="48">
        <f t="shared" si="98"/>
        <v>48.315899032658706</v>
      </c>
      <c r="T70" s="48">
        <f t="shared" si="98"/>
        <v>46.378592544649877</v>
      </c>
      <c r="U70" s="48">
        <f>(100*U67)/$U$67</f>
        <v>100</v>
      </c>
      <c r="V70" s="48">
        <f t="shared" ref="V70:Y70" si="99">(100*V67)/$U$67</f>
        <v>77.925748246365927</v>
      </c>
      <c r="W70" s="48">
        <f t="shared" si="99"/>
        <v>77.4979008868753</v>
      </c>
      <c r="X70" s="48">
        <f t="shared" si="99"/>
        <v>73.070346528591671</v>
      </c>
      <c r="Y70" s="48">
        <f t="shared" si="99"/>
        <v>67.80507110745711</v>
      </c>
    </row>
  </sheetData>
  <conditionalFormatting sqref="C12:M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M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M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Y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Y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Y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76"/>
  <sheetViews>
    <sheetView topLeftCell="A40" zoomScale="80" zoomScaleNormal="80" workbookViewId="0">
      <selection activeCell="E64" sqref="E64"/>
    </sheetView>
  </sheetViews>
  <sheetFormatPr baseColWidth="10" defaultRowHeight="15"/>
  <sheetData>
    <row r="1" spans="1:30">
      <c r="A1" s="3" t="s">
        <v>2</v>
      </c>
      <c r="J1" s="140" t="s">
        <v>77</v>
      </c>
      <c r="K1" s="141"/>
      <c r="L1" s="20" t="s">
        <v>129</v>
      </c>
      <c r="M1" s="59" t="s">
        <v>75</v>
      </c>
      <c r="N1" s="59"/>
      <c r="O1" s="19"/>
      <c r="U1" t="s">
        <v>1</v>
      </c>
    </row>
    <row r="2" spans="1:30" ht="30" customHeight="1">
      <c r="A2" t="s">
        <v>7</v>
      </c>
      <c r="C2" s="5" t="s">
        <v>108</v>
      </c>
      <c r="D2" s="6"/>
      <c r="E2" s="6"/>
      <c r="F2" s="6"/>
      <c r="J2" s="140" t="s">
        <v>71</v>
      </c>
      <c r="K2" s="141"/>
      <c r="L2" s="20" t="s">
        <v>144</v>
      </c>
      <c r="M2" s="19" t="s">
        <v>140</v>
      </c>
      <c r="N2" s="59"/>
      <c r="O2" s="19"/>
      <c r="Q2" s="4"/>
      <c r="R2" s="4" t="s">
        <v>3</v>
      </c>
      <c r="S2" s="4" t="s">
        <v>4</v>
      </c>
      <c r="T2" s="4" t="s">
        <v>5</v>
      </c>
      <c r="U2" s="4" t="s">
        <v>6</v>
      </c>
    </row>
    <row r="3" spans="1:30">
      <c r="A3" t="s">
        <v>11</v>
      </c>
      <c r="C3" s="5" t="s">
        <v>12</v>
      </c>
      <c r="D3" s="6"/>
      <c r="E3" s="6"/>
      <c r="F3" s="6"/>
      <c r="J3" s="142" t="s">
        <v>74</v>
      </c>
      <c r="K3" s="143"/>
      <c r="L3" s="20" t="s">
        <v>144</v>
      </c>
      <c r="M3" s="19" t="s">
        <v>131</v>
      </c>
      <c r="N3" s="59"/>
      <c r="Q3" s="10" t="s">
        <v>54</v>
      </c>
      <c r="R3" s="4" t="s">
        <v>176</v>
      </c>
      <c r="S3" s="4">
        <v>505000</v>
      </c>
      <c r="T3" s="4" t="s">
        <v>124</v>
      </c>
      <c r="U3" s="11">
        <f>(8000*1000)/S3</f>
        <v>15.841584158415841</v>
      </c>
    </row>
    <row r="4" spans="1:30" ht="15.75" thickBot="1">
      <c r="A4" t="s">
        <v>13</v>
      </c>
      <c r="C4" s="5" t="s">
        <v>111</v>
      </c>
      <c r="D4" s="6"/>
      <c r="E4" s="6"/>
      <c r="F4" s="6"/>
      <c r="G4" t="s">
        <v>113</v>
      </c>
      <c r="Q4" s="10" t="s">
        <v>55</v>
      </c>
      <c r="R4" s="4" t="s">
        <v>123</v>
      </c>
      <c r="S4" s="4">
        <v>103000</v>
      </c>
      <c r="T4" s="4" t="s">
        <v>124</v>
      </c>
      <c r="U4" s="11">
        <f>(8000*1000)/S4</f>
        <v>77.669902912621353</v>
      </c>
    </row>
    <row r="5" spans="1:30" ht="21">
      <c r="A5" s="109" t="s">
        <v>66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109" t="s">
        <v>69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110"/>
    </row>
    <row r="6" spans="1:30" ht="15.75" thickBot="1">
      <c r="A6" s="111"/>
      <c r="AD6" s="112"/>
    </row>
    <row r="7" spans="1:30" ht="15.75" thickBot="1">
      <c r="A7" s="7" t="s">
        <v>10</v>
      </c>
      <c r="B7" s="8" t="s">
        <v>10</v>
      </c>
      <c r="C7" s="8" t="s">
        <v>10</v>
      </c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  <c r="I7" s="8" t="s">
        <v>10</v>
      </c>
      <c r="J7" s="8" t="s">
        <v>10</v>
      </c>
      <c r="K7" s="8" t="s">
        <v>10</v>
      </c>
      <c r="L7" s="9" t="s">
        <v>10</v>
      </c>
      <c r="N7" s="7" t="s">
        <v>10</v>
      </c>
      <c r="O7" s="8" t="s">
        <v>10</v>
      </c>
      <c r="P7" s="8" t="s">
        <v>10</v>
      </c>
      <c r="Q7" s="8" t="s">
        <v>10</v>
      </c>
      <c r="R7" s="8" t="s">
        <v>10</v>
      </c>
      <c r="S7" s="8" t="s">
        <v>10</v>
      </c>
      <c r="T7" s="8" t="s">
        <v>10</v>
      </c>
      <c r="U7" s="8" t="s">
        <v>10</v>
      </c>
      <c r="V7" s="8" t="s">
        <v>10</v>
      </c>
      <c r="W7" s="8" t="s">
        <v>10</v>
      </c>
      <c r="X7" s="8" t="s">
        <v>10</v>
      </c>
      <c r="Y7" s="9" t="s">
        <v>10</v>
      </c>
      <c r="AD7" s="112"/>
    </row>
    <row r="8" spans="1:30" ht="15.75" thickBot="1">
      <c r="A8" s="7" t="s">
        <v>10</v>
      </c>
      <c r="B8" s="4" t="s">
        <v>117</v>
      </c>
      <c r="C8" s="4" t="s">
        <v>52</v>
      </c>
      <c r="D8" s="4" t="s">
        <v>73</v>
      </c>
      <c r="E8" s="4"/>
      <c r="F8" s="4"/>
      <c r="G8" s="4"/>
      <c r="H8" s="4"/>
      <c r="I8" s="4"/>
      <c r="J8" s="4"/>
      <c r="K8" s="4"/>
      <c r="L8" s="7" t="s">
        <v>10</v>
      </c>
      <c r="N8" s="7" t="s">
        <v>10</v>
      </c>
      <c r="O8" s="4" t="s">
        <v>117</v>
      </c>
      <c r="P8" s="4" t="s">
        <v>52</v>
      </c>
      <c r="Q8" s="4" t="s">
        <v>73</v>
      </c>
      <c r="R8" s="4"/>
      <c r="S8" s="4"/>
      <c r="T8" s="4"/>
      <c r="U8" s="4"/>
      <c r="V8" s="4"/>
      <c r="W8" s="4"/>
      <c r="X8" s="4"/>
      <c r="Y8" s="7" t="s">
        <v>10</v>
      </c>
      <c r="AD8" s="112"/>
    </row>
    <row r="9" spans="1:30" ht="15.75" thickBot="1">
      <c r="A9" s="7" t="s">
        <v>10</v>
      </c>
      <c r="B9" s="4" t="s">
        <v>117</v>
      </c>
      <c r="C9" s="4" t="s">
        <v>52</v>
      </c>
      <c r="D9" s="4" t="s">
        <v>73</v>
      </c>
      <c r="E9" s="4"/>
      <c r="F9" s="4"/>
      <c r="G9" s="4"/>
      <c r="H9" s="4"/>
      <c r="I9" s="4"/>
      <c r="J9" s="4"/>
      <c r="K9" s="4"/>
      <c r="L9" s="7" t="s">
        <v>10</v>
      </c>
      <c r="N9" s="7" t="s">
        <v>10</v>
      </c>
      <c r="O9" s="4" t="s">
        <v>117</v>
      </c>
      <c r="P9" s="4" t="s">
        <v>52</v>
      </c>
      <c r="Q9" s="4" t="s">
        <v>73</v>
      </c>
      <c r="R9" s="4"/>
      <c r="S9" s="4"/>
      <c r="T9" s="4"/>
      <c r="U9" s="4"/>
      <c r="V9" s="4"/>
      <c r="W9" s="4"/>
      <c r="X9" s="4"/>
      <c r="Y9" s="7" t="s">
        <v>10</v>
      </c>
      <c r="AD9" s="112"/>
    </row>
    <row r="10" spans="1:30" ht="15.75" thickBot="1">
      <c r="A10" s="7" t="s">
        <v>10</v>
      </c>
      <c r="B10" s="4" t="s">
        <v>117</v>
      </c>
      <c r="C10" s="4" t="s">
        <v>52</v>
      </c>
      <c r="D10" s="4"/>
      <c r="E10" s="4"/>
      <c r="F10" s="4"/>
      <c r="G10" s="4"/>
      <c r="H10" s="4"/>
      <c r="I10" s="4"/>
      <c r="J10" s="4"/>
      <c r="K10" s="4"/>
      <c r="L10" s="7" t="s">
        <v>10</v>
      </c>
      <c r="N10" s="7" t="s">
        <v>10</v>
      </c>
      <c r="O10" s="4" t="s">
        <v>117</v>
      </c>
      <c r="P10" s="4" t="s">
        <v>52</v>
      </c>
      <c r="Q10" s="4"/>
      <c r="R10" s="4"/>
      <c r="S10" s="4"/>
      <c r="T10" s="4"/>
      <c r="U10" s="4"/>
      <c r="V10" s="4"/>
      <c r="W10" s="4"/>
      <c r="X10" s="4"/>
      <c r="Y10" s="7" t="s">
        <v>10</v>
      </c>
      <c r="AD10" s="112"/>
    </row>
    <row r="11" spans="1:30" ht="15.75" thickBot="1">
      <c r="A11" s="7" t="s">
        <v>10</v>
      </c>
      <c r="B11" s="4" t="s">
        <v>117</v>
      </c>
      <c r="C11" s="4" t="s">
        <v>52</v>
      </c>
      <c r="D11" s="4"/>
      <c r="E11" s="4"/>
      <c r="F11" s="4"/>
      <c r="G11" s="4"/>
      <c r="H11" s="4"/>
      <c r="I11" s="4"/>
      <c r="J11" s="4"/>
      <c r="K11" s="4"/>
      <c r="L11" s="7" t="s">
        <v>10</v>
      </c>
      <c r="N11" s="7" t="s">
        <v>10</v>
      </c>
      <c r="O11" s="4" t="s">
        <v>117</v>
      </c>
      <c r="P11" s="4" t="s">
        <v>52</v>
      </c>
      <c r="Q11" s="4"/>
      <c r="R11" s="4"/>
      <c r="S11" s="4"/>
      <c r="T11" s="4"/>
      <c r="U11" s="4"/>
      <c r="V11" s="4"/>
      <c r="W11" s="4"/>
      <c r="X11" s="4"/>
      <c r="Y11" s="7" t="s">
        <v>10</v>
      </c>
      <c r="AD11" s="112"/>
    </row>
    <row r="12" spans="1:30" ht="15.75" thickBot="1">
      <c r="A12" s="7" t="s">
        <v>10</v>
      </c>
      <c r="B12" s="4" t="s">
        <v>117</v>
      </c>
      <c r="C12" s="4" t="s">
        <v>52</v>
      </c>
      <c r="D12" s="4"/>
      <c r="E12" s="4"/>
      <c r="F12" s="4"/>
      <c r="G12" s="4"/>
      <c r="H12" s="4"/>
      <c r="I12" s="4"/>
      <c r="J12" s="4"/>
      <c r="K12" s="4"/>
      <c r="L12" s="7" t="s">
        <v>10</v>
      </c>
      <c r="N12" s="7" t="s">
        <v>10</v>
      </c>
      <c r="O12" s="4" t="s">
        <v>117</v>
      </c>
      <c r="P12" s="4" t="s">
        <v>52</v>
      </c>
      <c r="Q12" s="4"/>
      <c r="R12" s="4"/>
      <c r="S12" s="4"/>
      <c r="T12" s="4"/>
      <c r="U12" s="4"/>
      <c r="V12" s="4"/>
      <c r="W12" s="4"/>
      <c r="X12" s="4"/>
      <c r="Y12" s="7" t="s">
        <v>10</v>
      </c>
      <c r="AD12" s="112"/>
    </row>
    <row r="13" spans="1:30">
      <c r="A13" s="7" t="s">
        <v>10</v>
      </c>
      <c r="B13" s="4" t="s">
        <v>117</v>
      </c>
      <c r="C13" s="4" t="s">
        <v>52</v>
      </c>
      <c r="D13" s="4"/>
      <c r="E13" s="4"/>
      <c r="F13" s="4"/>
      <c r="G13" s="4"/>
      <c r="H13" s="4"/>
      <c r="I13" s="4"/>
      <c r="J13" s="4"/>
      <c r="K13" s="4"/>
      <c r="L13" s="7" t="s">
        <v>10</v>
      </c>
      <c r="N13" s="7" t="s">
        <v>10</v>
      </c>
      <c r="O13" s="4" t="s">
        <v>117</v>
      </c>
      <c r="P13" s="4" t="s">
        <v>52</v>
      </c>
      <c r="Q13" s="4"/>
      <c r="R13" s="4"/>
      <c r="S13" s="4"/>
      <c r="T13" s="4"/>
      <c r="U13" s="4"/>
      <c r="V13" s="4"/>
      <c r="W13" s="4"/>
      <c r="X13" s="4"/>
      <c r="Y13" s="7" t="s">
        <v>10</v>
      </c>
      <c r="AD13" s="112"/>
    </row>
    <row r="14" spans="1:30" ht="15.75" thickBot="1">
      <c r="A14" s="24" t="s">
        <v>10</v>
      </c>
      <c r="B14" s="25" t="s">
        <v>10</v>
      </c>
      <c r="C14" s="25" t="s">
        <v>10</v>
      </c>
      <c r="D14" s="25" t="s">
        <v>10</v>
      </c>
      <c r="E14" s="25" t="s">
        <v>10</v>
      </c>
      <c r="F14" s="25" t="s">
        <v>10</v>
      </c>
      <c r="G14" s="25" t="s">
        <v>10</v>
      </c>
      <c r="H14" s="25" t="s">
        <v>10</v>
      </c>
      <c r="I14" s="25" t="s">
        <v>10</v>
      </c>
      <c r="J14" s="25" t="s">
        <v>10</v>
      </c>
      <c r="K14" s="25" t="s">
        <v>10</v>
      </c>
      <c r="L14" s="26" t="s">
        <v>10</v>
      </c>
      <c r="N14" s="24" t="s">
        <v>10</v>
      </c>
      <c r="O14" s="25" t="s">
        <v>10</v>
      </c>
      <c r="P14" s="25" t="s">
        <v>10</v>
      </c>
      <c r="Q14" s="25" t="s">
        <v>10</v>
      </c>
      <c r="R14" s="25" t="s">
        <v>10</v>
      </c>
      <c r="S14" s="25" t="s">
        <v>10</v>
      </c>
      <c r="T14" s="25" t="s">
        <v>10</v>
      </c>
      <c r="U14" s="25" t="s">
        <v>10</v>
      </c>
      <c r="V14" s="25" t="s">
        <v>10</v>
      </c>
      <c r="W14" s="25" t="s">
        <v>10</v>
      </c>
      <c r="X14" s="25" t="s">
        <v>10</v>
      </c>
      <c r="Y14" s="26" t="s">
        <v>10</v>
      </c>
      <c r="AD14" s="112"/>
    </row>
    <row r="15" spans="1:30">
      <c r="A15" s="111"/>
      <c r="AD15" s="112"/>
    </row>
    <row r="16" spans="1:30" ht="21">
      <c r="A16" s="113" t="s">
        <v>67</v>
      </c>
      <c r="N16" s="114" t="s">
        <v>70</v>
      </c>
      <c r="AD16" s="112"/>
    </row>
    <row r="17" spans="1:30" ht="15.75" thickBot="1">
      <c r="A17" s="111"/>
      <c r="AD17" s="112"/>
    </row>
    <row r="18" spans="1:30" ht="15.75" thickBot="1">
      <c r="A18" s="7" t="s">
        <v>10</v>
      </c>
      <c r="B18" s="8" t="s">
        <v>10</v>
      </c>
      <c r="C18" s="8" t="s">
        <v>10</v>
      </c>
      <c r="D18" s="8" t="s">
        <v>10</v>
      </c>
      <c r="E18" s="8" t="s">
        <v>10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10</v>
      </c>
      <c r="L18" s="9" t="s">
        <v>10</v>
      </c>
      <c r="N18" s="7" t="s">
        <v>10</v>
      </c>
      <c r="O18" s="8" t="s">
        <v>10</v>
      </c>
      <c r="P18" s="8" t="s">
        <v>10</v>
      </c>
      <c r="Q18" s="8" t="s">
        <v>10</v>
      </c>
      <c r="R18" s="8" t="s">
        <v>10</v>
      </c>
      <c r="S18" s="8" t="s">
        <v>10</v>
      </c>
      <c r="T18" s="8" t="s">
        <v>10</v>
      </c>
      <c r="U18" s="8" t="s">
        <v>10</v>
      </c>
      <c r="V18" s="8" t="s">
        <v>10</v>
      </c>
      <c r="W18" s="8" t="s">
        <v>10</v>
      </c>
      <c r="X18" s="8" t="s">
        <v>10</v>
      </c>
      <c r="Y18" s="9" t="s">
        <v>10</v>
      </c>
      <c r="AD18" s="112"/>
    </row>
    <row r="19" spans="1:30" ht="15.75" thickBot="1">
      <c r="A19" s="7" t="s">
        <v>10</v>
      </c>
      <c r="B19" s="4" t="s">
        <v>117</v>
      </c>
      <c r="C19" s="4" t="s">
        <v>52</v>
      </c>
      <c r="D19" s="4" t="s">
        <v>73</v>
      </c>
      <c r="E19" s="4"/>
      <c r="F19" s="4"/>
      <c r="G19" s="4"/>
      <c r="H19" s="4"/>
      <c r="I19" s="4"/>
      <c r="J19" s="4"/>
      <c r="K19" s="4"/>
      <c r="L19" s="7" t="s">
        <v>10</v>
      </c>
      <c r="N19" s="7" t="s">
        <v>10</v>
      </c>
      <c r="O19" s="4" t="s">
        <v>117</v>
      </c>
      <c r="P19" s="4" t="s">
        <v>52</v>
      </c>
      <c r="Q19" s="4" t="s">
        <v>73</v>
      </c>
      <c r="R19" s="4"/>
      <c r="S19" s="4"/>
      <c r="T19" s="4"/>
      <c r="U19" s="4"/>
      <c r="V19" s="4"/>
      <c r="W19" s="4"/>
      <c r="X19" s="4"/>
      <c r="Y19" s="7" t="s">
        <v>10</v>
      </c>
      <c r="AD19" s="112"/>
    </row>
    <row r="20" spans="1:30" ht="15.75" thickBot="1">
      <c r="A20" s="7" t="s">
        <v>10</v>
      </c>
      <c r="B20" s="4" t="s">
        <v>117</v>
      </c>
      <c r="C20" s="4" t="s">
        <v>52</v>
      </c>
      <c r="D20" s="4" t="s">
        <v>73</v>
      </c>
      <c r="E20" s="4"/>
      <c r="F20" s="4"/>
      <c r="G20" s="4"/>
      <c r="H20" s="4"/>
      <c r="I20" s="4"/>
      <c r="J20" s="4"/>
      <c r="K20" s="4"/>
      <c r="L20" s="7" t="s">
        <v>10</v>
      </c>
      <c r="N20" s="7" t="s">
        <v>10</v>
      </c>
      <c r="O20" s="4" t="s">
        <v>117</v>
      </c>
      <c r="P20" s="4" t="s">
        <v>52</v>
      </c>
      <c r="Q20" s="4" t="s">
        <v>73</v>
      </c>
      <c r="R20" s="4"/>
      <c r="S20" s="4"/>
      <c r="T20" s="4"/>
      <c r="U20" s="4"/>
      <c r="V20" s="4"/>
      <c r="W20" s="4"/>
      <c r="X20" s="4"/>
      <c r="Y20" s="7" t="s">
        <v>10</v>
      </c>
      <c r="AD20" s="112"/>
    </row>
    <row r="21" spans="1:30" ht="15.75" thickBot="1">
      <c r="A21" s="7" t="s">
        <v>10</v>
      </c>
      <c r="B21" s="4" t="s">
        <v>117</v>
      </c>
      <c r="C21" s="4" t="s">
        <v>52</v>
      </c>
      <c r="D21" s="4"/>
      <c r="E21" s="4"/>
      <c r="F21" s="4"/>
      <c r="G21" s="4"/>
      <c r="H21" s="4"/>
      <c r="I21" s="4"/>
      <c r="J21" s="4"/>
      <c r="K21" s="4"/>
      <c r="L21" s="7" t="s">
        <v>10</v>
      </c>
      <c r="N21" s="7" t="s">
        <v>10</v>
      </c>
      <c r="O21" s="4" t="s">
        <v>117</v>
      </c>
      <c r="P21" s="4" t="s">
        <v>52</v>
      </c>
      <c r="Q21" s="4"/>
      <c r="R21" s="4"/>
      <c r="S21" s="4"/>
      <c r="T21" s="4"/>
      <c r="U21" s="4"/>
      <c r="V21" s="4"/>
      <c r="W21" s="4"/>
      <c r="X21" s="4"/>
      <c r="Y21" s="7" t="s">
        <v>10</v>
      </c>
      <c r="AD21" s="112"/>
    </row>
    <row r="22" spans="1:30" ht="15.75" thickBot="1">
      <c r="A22" s="7" t="s">
        <v>10</v>
      </c>
      <c r="B22" s="4" t="s">
        <v>117</v>
      </c>
      <c r="C22" s="4" t="s">
        <v>52</v>
      </c>
      <c r="D22" s="4"/>
      <c r="E22" s="4"/>
      <c r="F22" s="4"/>
      <c r="G22" s="4"/>
      <c r="H22" s="4"/>
      <c r="I22" s="4"/>
      <c r="J22" s="4"/>
      <c r="K22" s="4"/>
      <c r="L22" s="7" t="s">
        <v>10</v>
      </c>
      <c r="N22" s="7" t="s">
        <v>10</v>
      </c>
      <c r="O22" s="4" t="s">
        <v>117</v>
      </c>
      <c r="P22" s="4" t="s">
        <v>52</v>
      </c>
      <c r="Q22" s="4"/>
      <c r="R22" s="4"/>
      <c r="S22" s="4"/>
      <c r="T22" s="4"/>
      <c r="U22" s="4"/>
      <c r="V22" s="4"/>
      <c r="W22" s="4"/>
      <c r="X22" s="4"/>
      <c r="Y22" s="7" t="s">
        <v>10</v>
      </c>
      <c r="AD22" s="112"/>
    </row>
    <row r="23" spans="1:30" ht="15.75" thickBot="1">
      <c r="A23" s="7" t="s">
        <v>10</v>
      </c>
      <c r="B23" s="4" t="s">
        <v>117</v>
      </c>
      <c r="C23" s="4" t="s">
        <v>52</v>
      </c>
      <c r="D23" s="4"/>
      <c r="E23" s="4"/>
      <c r="F23" s="4"/>
      <c r="G23" s="4"/>
      <c r="H23" s="4"/>
      <c r="I23" s="4"/>
      <c r="J23" s="4"/>
      <c r="K23" s="4"/>
      <c r="L23" s="7" t="s">
        <v>10</v>
      </c>
      <c r="N23" s="7" t="s">
        <v>10</v>
      </c>
      <c r="O23" s="4" t="s">
        <v>117</v>
      </c>
      <c r="P23" s="4" t="s">
        <v>52</v>
      </c>
      <c r="Q23" s="4"/>
      <c r="R23" s="4"/>
      <c r="S23" s="4"/>
      <c r="T23" s="4"/>
      <c r="U23" s="4"/>
      <c r="V23" s="4"/>
      <c r="W23" s="4"/>
      <c r="X23" s="4"/>
      <c r="Y23" s="7" t="s">
        <v>10</v>
      </c>
      <c r="AD23" s="112"/>
    </row>
    <row r="24" spans="1:30">
      <c r="A24" s="7" t="s">
        <v>10</v>
      </c>
      <c r="B24" s="4" t="s">
        <v>117</v>
      </c>
      <c r="C24" s="4" t="s">
        <v>52</v>
      </c>
      <c r="D24" s="4"/>
      <c r="E24" s="4"/>
      <c r="F24" s="4"/>
      <c r="G24" s="4"/>
      <c r="H24" s="4"/>
      <c r="I24" s="4"/>
      <c r="J24" s="4"/>
      <c r="K24" s="4"/>
      <c r="L24" s="7" t="s">
        <v>10</v>
      </c>
      <c r="N24" s="7" t="s">
        <v>10</v>
      </c>
      <c r="O24" s="4" t="s">
        <v>117</v>
      </c>
      <c r="P24" s="4" t="s">
        <v>52</v>
      </c>
      <c r="Q24" s="4"/>
      <c r="R24" s="4"/>
      <c r="S24" s="4"/>
      <c r="T24" s="4"/>
      <c r="U24" s="4"/>
      <c r="V24" s="4"/>
      <c r="W24" s="4"/>
      <c r="X24" s="4"/>
      <c r="Y24" s="7" t="s">
        <v>10</v>
      </c>
      <c r="AD24" s="112"/>
    </row>
    <row r="25" spans="1:30" ht="15.75" thickBot="1">
      <c r="A25" s="24" t="s">
        <v>10</v>
      </c>
      <c r="B25" s="25" t="s">
        <v>10</v>
      </c>
      <c r="C25" s="25" t="s">
        <v>10</v>
      </c>
      <c r="D25" s="25" t="s">
        <v>10</v>
      </c>
      <c r="E25" s="25" t="s">
        <v>10</v>
      </c>
      <c r="F25" s="25" t="s">
        <v>10</v>
      </c>
      <c r="G25" s="25" t="s">
        <v>10</v>
      </c>
      <c r="H25" s="25" t="s">
        <v>10</v>
      </c>
      <c r="I25" s="25" t="s">
        <v>10</v>
      </c>
      <c r="J25" s="25" t="s">
        <v>10</v>
      </c>
      <c r="K25" s="25" t="s">
        <v>10</v>
      </c>
      <c r="L25" s="26" t="s">
        <v>10</v>
      </c>
      <c r="N25" s="24" t="s">
        <v>10</v>
      </c>
      <c r="O25" s="25" t="s">
        <v>10</v>
      </c>
      <c r="P25" s="25" t="s">
        <v>10</v>
      </c>
      <c r="Q25" s="25" t="s">
        <v>10</v>
      </c>
      <c r="R25" s="25" t="s">
        <v>10</v>
      </c>
      <c r="S25" s="25" t="s">
        <v>10</v>
      </c>
      <c r="T25" s="25" t="s">
        <v>10</v>
      </c>
      <c r="U25" s="25" t="s">
        <v>10</v>
      </c>
      <c r="V25" s="25" t="s">
        <v>10</v>
      </c>
      <c r="W25" s="25" t="s">
        <v>10</v>
      </c>
      <c r="X25" s="25" t="s">
        <v>10</v>
      </c>
      <c r="Y25" s="26" t="s">
        <v>10</v>
      </c>
      <c r="AD25" s="112"/>
    </row>
    <row r="26" spans="1:30">
      <c r="A26" s="11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AD26" s="112"/>
    </row>
    <row r="27" spans="1:30" ht="21">
      <c r="A27" s="113" t="s">
        <v>68</v>
      </c>
      <c r="AD27" s="112"/>
    </row>
    <row r="28" spans="1:30" ht="21.75" thickBot="1">
      <c r="A28" s="113"/>
      <c r="AD28" s="112"/>
    </row>
    <row r="29" spans="1:30" ht="15.75" thickBot="1">
      <c r="A29" s="7" t="s">
        <v>10</v>
      </c>
      <c r="B29" s="8" t="s">
        <v>10</v>
      </c>
      <c r="C29" s="8" t="s">
        <v>10</v>
      </c>
      <c r="D29" s="8" t="s">
        <v>10</v>
      </c>
      <c r="E29" s="8" t="s">
        <v>10</v>
      </c>
      <c r="F29" s="8" t="s">
        <v>10</v>
      </c>
      <c r="G29" s="8" t="s">
        <v>10</v>
      </c>
      <c r="H29" s="8" t="s">
        <v>10</v>
      </c>
      <c r="I29" s="8" t="s">
        <v>10</v>
      </c>
      <c r="J29" s="8" t="s">
        <v>10</v>
      </c>
      <c r="K29" s="8" t="s">
        <v>10</v>
      </c>
      <c r="L29" s="9" t="s">
        <v>10</v>
      </c>
      <c r="AD29" s="112"/>
    </row>
    <row r="30" spans="1:30" ht="15.75" thickBot="1">
      <c r="A30" s="7" t="s">
        <v>10</v>
      </c>
      <c r="B30" s="4" t="s">
        <v>117</v>
      </c>
      <c r="C30" s="4" t="s">
        <v>52</v>
      </c>
      <c r="D30" s="4" t="s">
        <v>73</v>
      </c>
      <c r="E30" s="4"/>
      <c r="F30" s="4"/>
      <c r="G30" s="4"/>
      <c r="H30" s="4"/>
      <c r="I30" s="4"/>
      <c r="J30" s="4"/>
      <c r="K30" s="4"/>
      <c r="L30" s="7" t="s">
        <v>10</v>
      </c>
      <c r="AD30" s="112"/>
    </row>
    <row r="31" spans="1:30" ht="15.75" thickBot="1">
      <c r="A31" s="7" t="s">
        <v>10</v>
      </c>
      <c r="B31" s="4" t="s">
        <v>117</v>
      </c>
      <c r="C31" s="4" t="s">
        <v>52</v>
      </c>
      <c r="D31" s="4" t="s">
        <v>73</v>
      </c>
      <c r="E31" s="4"/>
      <c r="F31" s="4"/>
      <c r="G31" s="4"/>
      <c r="H31" s="4"/>
      <c r="I31" s="4"/>
      <c r="J31" s="4"/>
      <c r="K31" s="4"/>
      <c r="L31" s="7" t="s">
        <v>10</v>
      </c>
      <c r="AD31" s="112"/>
    </row>
    <row r="32" spans="1:30" ht="15.75" thickBot="1">
      <c r="A32" s="7" t="s">
        <v>10</v>
      </c>
      <c r="B32" s="4" t="s">
        <v>117</v>
      </c>
      <c r="C32" s="4" t="s">
        <v>52</v>
      </c>
      <c r="D32" s="4"/>
      <c r="E32" s="4"/>
      <c r="F32" s="4"/>
      <c r="G32" s="4"/>
      <c r="H32" s="4"/>
      <c r="I32" s="4"/>
      <c r="J32" s="4"/>
      <c r="K32" s="4"/>
      <c r="L32" s="7" t="s">
        <v>10</v>
      </c>
      <c r="AD32" s="112"/>
    </row>
    <row r="33" spans="1:30" ht="15.75" thickBot="1">
      <c r="A33" s="7" t="s">
        <v>10</v>
      </c>
      <c r="B33" s="4" t="s">
        <v>117</v>
      </c>
      <c r="C33" s="4" t="s">
        <v>52</v>
      </c>
      <c r="D33" s="4"/>
      <c r="E33" s="4"/>
      <c r="F33" s="4"/>
      <c r="G33" s="4"/>
      <c r="H33" s="4"/>
      <c r="I33" s="4"/>
      <c r="J33" s="4"/>
      <c r="K33" s="4"/>
      <c r="L33" s="7" t="s">
        <v>10</v>
      </c>
      <c r="AD33" s="112"/>
    </row>
    <row r="34" spans="1:30" ht="15.75" thickBot="1">
      <c r="A34" s="7" t="s">
        <v>10</v>
      </c>
      <c r="B34" s="4" t="s">
        <v>117</v>
      </c>
      <c r="C34" s="4" t="s">
        <v>52</v>
      </c>
      <c r="D34" s="4"/>
      <c r="E34" s="4"/>
      <c r="F34" s="4"/>
      <c r="G34" s="4"/>
      <c r="H34" s="4"/>
      <c r="I34" s="4"/>
      <c r="J34" s="4"/>
      <c r="K34" s="4"/>
      <c r="L34" s="7" t="s">
        <v>10</v>
      </c>
      <c r="AD34" s="112"/>
    </row>
    <row r="35" spans="1:30">
      <c r="A35" s="7" t="s">
        <v>10</v>
      </c>
      <c r="B35" s="4" t="s">
        <v>117</v>
      </c>
      <c r="C35" s="4" t="s">
        <v>52</v>
      </c>
      <c r="D35" s="4"/>
      <c r="E35" s="4"/>
      <c r="F35" s="4"/>
      <c r="G35" s="4"/>
      <c r="H35" s="4"/>
      <c r="I35" s="4"/>
      <c r="J35" s="4"/>
      <c r="K35" s="4"/>
      <c r="L35" s="7" t="s">
        <v>10</v>
      </c>
      <c r="AD35" s="112"/>
    </row>
    <row r="36" spans="1:30" ht="15.75" thickBot="1">
      <c r="A36" s="24" t="s">
        <v>10</v>
      </c>
      <c r="B36" s="25" t="s">
        <v>10</v>
      </c>
      <c r="C36" s="25" t="s">
        <v>10</v>
      </c>
      <c r="D36" s="25" t="s">
        <v>10</v>
      </c>
      <c r="E36" s="25" t="s">
        <v>10</v>
      </c>
      <c r="F36" s="25" t="s">
        <v>10</v>
      </c>
      <c r="G36" s="25" t="s">
        <v>10</v>
      </c>
      <c r="H36" s="25" t="s">
        <v>10</v>
      </c>
      <c r="I36" s="25" t="s">
        <v>10</v>
      </c>
      <c r="J36" s="25" t="s">
        <v>10</v>
      </c>
      <c r="K36" s="25" t="s">
        <v>10</v>
      </c>
      <c r="L36" s="26" t="s">
        <v>10</v>
      </c>
      <c r="AD36" s="112"/>
    </row>
    <row r="37" spans="1:30">
      <c r="A37" s="111"/>
      <c r="AD37" s="112"/>
    </row>
    <row r="38" spans="1:30" ht="15.75" thickBo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8"/>
    </row>
    <row r="40" spans="1:30">
      <c r="A40" s="2">
        <v>45345</v>
      </c>
      <c r="B40" t="s">
        <v>33</v>
      </c>
      <c r="J40" s="2">
        <v>45352</v>
      </c>
      <c r="K40" t="s">
        <v>125</v>
      </c>
    </row>
    <row r="41" spans="1:30">
      <c r="B41" t="s">
        <v>95</v>
      </c>
    </row>
    <row r="42" spans="1:30">
      <c r="J42" s="88" t="s">
        <v>54</v>
      </c>
      <c r="K42" s="89" t="s">
        <v>34</v>
      </c>
      <c r="L42" s="78"/>
      <c r="M42" s="78"/>
      <c r="N42" s="78"/>
      <c r="O42" s="78"/>
      <c r="P42" s="78"/>
      <c r="Q42" s="78"/>
      <c r="R42" s="78"/>
      <c r="S42" s="79"/>
      <c r="U42" s="88" t="s">
        <v>55</v>
      </c>
      <c r="V42" s="89" t="s">
        <v>34</v>
      </c>
      <c r="W42" s="78"/>
      <c r="X42" s="78"/>
      <c r="Y42" s="78"/>
      <c r="Z42" s="78"/>
      <c r="AA42" s="78"/>
      <c r="AB42" s="78"/>
      <c r="AC42" s="78"/>
      <c r="AD42" s="79"/>
    </row>
    <row r="43" spans="1:30" ht="23.25">
      <c r="C43" s="44" t="s">
        <v>54</v>
      </c>
      <c r="E43" s="44" t="s">
        <v>55</v>
      </c>
      <c r="F43" s="44"/>
      <c r="G43" s="45"/>
      <c r="J43" s="145">
        <v>0</v>
      </c>
      <c r="K43" s="100"/>
      <c r="L43" s="147">
        <v>2</v>
      </c>
      <c r="M43" s="100"/>
      <c r="N43" s="147">
        <v>4</v>
      </c>
      <c r="O43" s="100"/>
      <c r="P43" s="147">
        <v>6</v>
      </c>
      <c r="Q43" s="100"/>
      <c r="R43" s="147">
        <v>8</v>
      </c>
      <c r="S43" s="81"/>
      <c r="U43" s="145">
        <v>0</v>
      </c>
      <c r="V43" s="100"/>
      <c r="W43" s="147">
        <v>2</v>
      </c>
      <c r="X43" s="100"/>
      <c r="Y43" s="147">
        <v>4</v>
      </c>
      <c r="Z43" s="100"/>
      <c r="AA43" s="147">
        <v>6</v>
      </c>
      <c r="AB43" s="100"/>
      <c r="AC43" s="147">
        <v>8</v>
      </c>
      <c r="AD43" s="81"/>
    </row>
    <row r="44" spans="1:30" ht="23.25">
      <c r="C44">
        <v>46.56</v>
      </c>
      <c r="E44">
        <v>43.08</v>
      </c>
      <c r="J44" s="145"/>
      <c r="K44" s="100"/>
      <c r="L44" s="147"/>
      <c r="M44" s="100"/>
      <c r="N44" s="147"/>
      <c r="O44" s="100"/>
      <c r="P44" s="147"/>
      <c r="Q44" s="100"/>
      <c r="R44" s="147"/>
      <c r="S44" s="81"/>
      <c r="U44" s="145"/>
      <c r="V44" s="100"/>
      <c r="W44" s="147"/>
      <c r="X44" s="100"/>
      <c r="Y44" s="147"/>
      <c r="Z44" s="100"/>
      <c r="AA44" s="147"/>
      <c r="AB44" s="100"/>
      <c r="AC44" s="147"/>
      <c r="AD44" s="81"/>
    </row>
    <row r="45" spans="1:30" ht="23.25">
      <c r="C45">
        <v>51.09</v>
      </c>
      <c r="E45">
        <v>41.78</v>
      </c>
      <c r="J45" s="145"/>
      <c r="K45" s="100"/>
      <c r="L45" s="147"/>
      <c r="M45" s="100"/>
      <c r="N45" s="147"/>
      <c r="O45" s="100"/>
      <c r="P45" s="147"/>
      <c r="Q45" s="100"/>
      <c r="R45" s="147"/>
      <c r="S45" s="81"/>
      <c r="U45" s="145"/>
      <c r="V45" s="100"/>
      <c r="W45" s="147"/>
      <c r="X45" s="100"/>
      <c r="Y45" s="147"/>
      <c r="Z45" s="100"/>
      <c r="AA45" s="147"/>
      <c r="AB45" s="100"/>
      <c r="AC45" s="147"/>
      <c r="AD45" s="81"/>
    </row>
    <row r="46" spans="1:30" ht="23.25">
      <c r="C46">
        <v>33.75</v>
      </c>
      <c r="E46">
        <v>36.07</v>
      </c>
      <c r="J46" s="145"/>
      <c r="K46" s="100"/>
      <c r="L46" s="147"/>
      <c r="M46" s="100"/>
      <c r="N46" s="147"/>
      <c r="O46" s="100"/>
      <c r="P46" s="147"/>
      <c r="Q46" s="100"/>
      <c r="R46" s="147"/>
      <c r="S46" s="81"/>
      <c r="U46" s="145"/>
      <c r="V46" s="100"/>
      <c r="W46" s="147"/>
      <c r="X46" s="100"/>
      <c r="Y46" s="147"/>
      <c r="Z46" s="100"/>
      <c r="AA46" s="147"/>
      <c r="AB46" s="100"/>
      <c r="AC46" s="147"/>
      <c r="AD46" s="81"/>
    </row>
    <row r="47" spans="1:30" ht="23.25">
      <c r="C47">
        <v>26.93</v>
      </c>
      <c r="E47">
        <v>49.83</v>
      </c>
      <c r="J47" s="145"/>
      <c r="K47" s="100"/>
      <c r="L47" s="147"/>
      <c r="M47" s="100"/>
      <c r="N47" s="147"/>
      <c r="O47" s="100"/>
      <c r="P47" s="147"/>
      <c r="Q47" s="100"/>
      <c r="R47" s="147"/>
      <c r="S47" s="81"/>
      <c r="U47" s="145"/>
      <c r="V47" s="100"/>
      <c r="W47" s="147"/>
      <c r="X47" s="100"/>
      <c r="Y47" s="147"/>
      <c r="Z47" s="100"/>
      <c r="AA47" s="147"/>
      <c r="AB47" s="100"/>
      <c r="AC47" s="147"/>
      <c r="AD47" s="81"/>
    </row>
    <row r="48" spans="1:30" ht="23.25">
      <c r="C48">
        <v>45.19</v>
      </c>
      <c r="E48">
        <v>40.74</v>
      </c>
      <c r="J48" s="145"/>
      <c r="K48" s="100"/>
      <c r="L48" s="147"/>
      <c r="M48" s="100"/>
      <c r="N48" s="147"/>
      <c r="O48" s="100"/>
      <c r="P48" s="147"/>
      <c r="Q48" s="100"/>
      <c r="R48" s="147"/>
      <c r="S48" s="81"/>
      <c r="U48" s="145"/>
      <c r="V48" s="100"/>
      <c r="W48" s="147"/>
      <c r="X48" s="100"/>
      <c r="Y48" s="147"/>
      <c r="Z48" s="100"/>
      <c r="AA48" s="147"/>
      <c r="AB48" s="100"/>
      <c r="AC48" s="147"/>
      <c r="AD48" s="81"/>
    </row>
    <row r="49" spans="3:30" ht="23.25">
      <c r="C49">
        <v>37.14</v>
      </c>
      <c r="E49">
        <v>30.62</v>
      </c>
      <c r="J49" s="145"/>
      <c r="K49" s="100"/>
      <c r="L49" s="147"/>
      <c r="M49" s="100"/>
      <c r="N49" s="147"/>
      <c r="O49" s="100"/>
      <c r="P49" s="147"/>
      <c r="Q49" s="100"/>
      <c r="R49" s="147"/>
      <c r="S49" s="81"/>
      <c r="U49" s="145"/>
      <c r="V49" s="100"/>
      <c r="W49" s="147"/>
      <c r="X49" s="100"/>
      <c r="Y49" s="147"/>
      <c r="Z49" s="100"/>
      <c r="AA49" s="147"/>
      <c r="AB49" s="100"/>
      <c r="AC49" s="147"/>
      <c r="AD49" s="81"/>
    </row>
    <row r="50" spans="3:30" ht="23.25">
      <c r="C50">
        <v>37</v>
      </c>
      <c r="E50">
        <v>42.72</v>
      </c>
      <c r="J50" s="145"/>
      <c r="K50" s="100"/>
      <c r="L50" s="147"/>
      <c r="M50" s="100"/>
      <c r="N50" s="147"/>
      <c r="O50" s="100"/>
      <c r="P50" s="147"/>
      <c r="Q50" s="100"/>
      <c r="R50" s="147"/>
      <c r="S50" s="81"/>
      <c r="U50" s="145"/>
      <c r="V50" s="100"/>
      <c r="W50" s="147"/>
      <c r="X50" s="100"/>
      <c r="Y50" s="147"/>
      <c r="Z50" s="100"/>
      <c r="AA50" s="147"/>
      <c r="AB50" s="100"/>
      <c r="AC50" s="147"/>
      <c r="AD50" s="81"/>
    </row>
    <row r="51" spans="3:30" ht="23.25">
      <c r="C51">
        <v>40.26</v>
      </c>
      <c r="E51">
        <v>31.73</v>
      </c>
      <c r="J51" s="145"/>
      <c r="K51" s="100"/>
      <c r="L51" s="147"/>
      <c r="M51" s="100"/>
      <c r="N51" s="147"/>
      <c r="O51" s="100"/>
      <c r="P51" s="147"/>
      <c r="Q51" s="100"/>
      <c r="R51" s="147"/>
      <c r="S51" s="81"/>
      <c r="U51" s="145"/>
      <c r="V51" s="100"/>
      <c r="W51" s="147"/>
      <c r="X51" s="100"/>
      <c r="Y51" s="147"/>
      <c r="Z51" s="100"/>
      <c r="AA51" s="147"/>
      <c r="AB51" s="100"/>
      <c r="AC51" s="147"/>
      <c r="AD51" s="81"/>
    </row>
    <row r="52" spans="3:30" ht="23.25">
      <c r="C52">
        <v>41.68</v>
      </c>
      <c r="E52">
        <v>41.7</v>
      </c>
      <c r="J52" s="145"/>
      <c r="K52" s="100"/>
      <c r="L52" s="147"/>
      <c r="M52" s="100"/>
      <c r="N52" s="147"/>
      <c r="O52" s="100"/>
      <c r="P52" s="147"/>
      <c r="Q52" s="100"/>
      <c r="R52" s="147"/>
      <c r="S52" s="81"/>
      <c r="U52" s="145"/>
      <c r="V52" s="100"/>
      <c r="W52" s="147"/>
      <c r="X52" s="100"/>
      <c r="Y52" s="147"/>
      <c r="Z52" s="100"/>
      <c r="AA52" s="147"/>
      <c r="AB52" s="100"/>
      <c r="AC52" s="147"/>
      <c r="AD52" s="81"/>
    </row>
    <row r="53" spans="3:30" ht="23.25">
      <c r="C53">
        <v>33.03</v>
      </c>
      <c r="E53">
        <v>37.22</v>
      </c>
      <c r="J53" s="145"/>
      <c r="K53" s="100"/>
      <c r="L53" s="147"/>
      <c r="M53" s="100"/>
      <c r="N53" s="147"/>
      <c r="O53" s="100"/>
      <c r="P53" s="147"/>
      <c r="Q53" s="100"/>
      <c r="R53" s="147"/>
      <c r="S53" s="81"/>
      <c r="U53" s="145"/>
      <c r="V53" s="100"/>
      <c r="W53" s="147"/>
      <c r="X53" s="100"/>
      <c r="Y53" s="147"/>
      <c r="Z53" s="100"/>
      <c r="AA53" s="147"/>
      <c r="AB53" s="100"/>
      <c r="AC53" s="147"/>
      <c r="AD53" s="81"/>
    </row>
    <row r="54" spans="3:30" ht="23.25">
      <c r="C54">
        <v>38.56</v>
      </c>
      <c r="E54">
        <v>40.96</v>
      </c>
      <c r="J54" s="145"/>
      <c r="K54" s="100"/>
      <c r="L54" s="147"/>
      <c r="M54" s="100"/>
      <c r="N54" s="147"/>
      <c r="O54" s="100"/>
      <c r="P54" s="147"/>
      <c r="Q54" s="100"/>
      <c r="R54" s="147"/>
      <c r="S54" s="81"/>
      <c r="U54" s="145"/>
      <c r="V54" s="100"/>
      <c r="W54" s="147"/>
      <c r="X54" s="100"/>
      <c r="Y54" s="147"/>
      <c r="Z54" s="100"/>
      <c r="AA54" s="147"/>
      <c r="AB54" s="100"/>
      <c r="AC54" s="147"/>
      <c r="AD54" s="81"/>
    </row>
    <row r="55" spans="3:30" ht="23.25">
      <c r="C55">
        <v>43.91</v>
      </c>
      <c r="E55">
        <v>34.11</v>
      </c>
      <c r="J55" s="145"/>
      <c r="K55" s="100"/>
      <c r="L55" s="147"/>
      <c r="M55" s="100"/>
      <c r="N55" s="147"/>
      <c r="O55" s="100"/>
      <c r="P55" s="147"/>
      <c r="Q55" s="100"/>
      <c r="R55" s="147"/>
      <c r="S55" s="81"/>
      <c r="U55" s="145"/>
      <c r="V55" s="100"/>
      <c r="W55" s="147"/>
      <c r="X55" s="100"/>
      <c r="Y55" s="147"/>
      <c r="Z55" s="100"/>
      <c r="AA55" s="147"/>
      <c r="AB55" s="100"/>
      <c r="AC55" s="147"/>
      <c r="AD55" s="81"/>
    </row>
    <row r="56" spans="3:30" ht="23.25">
      <c r="C56">
        <v>41.6</v>
      </c>
      <c r="E56">
        <v>52.49</v>
      </c>
      <c r="J56" s="145"/>
      <c r="K56" s="100"/>
      <c r="L56" s="147"/>
      <c r="M56" s="100"/>
      <c r="N56" s="147"/>
      <c r="O56" s="100"/>
      <c r="P56" s="147"/>
      <c r="Q56" s="100"/>
      <c r="R56" s="147"/>
      <c r="S56" s="81"/>
      <c r="U56" s="145"/>
      <c r="V56" s="100"/>
      <c r="W56" s="147"/>
      <c r="X56" s="100"/>
      <c r="Y56" s="147"/>
      <c r="Z56" s="100"/>
      <c r="AA56" s="147"/>
      <c r="AB56" s="100"/>
      <c r="AC56" s="147"/>
      <c r="AD56" s="81"/>
    </row>
    <row r="57" spans="3:30" ht="23.25">
      <c r="C57">
        <v>37.130000000000003</v>
      </c>
      <c r="E57">
        <v>37.61</v>
      </c>
      <c r="J57" s="145"/>
      <c r="K57" s="100"/>
      <c r="L57" s="147"/>
      <c r="M57" s="100"/>
      <c r="N57" s="147"/>
      <c r="O57" s="100"/>
      <c r="P57" s="147"/>
      <c r="Q57" s="100"/>
      <c r="R57" s="147"/>
      <c r="S57" s="81"/>
      <c r="U57" s="145"/>
      <c r="V57" s="100"/>
      <c r="W57" s="147"/>
      <c r="X57" s="100"/>
      <c r="Y57" s="147"/>
      <c r="Z57" s="100"/>
      <c r="AA57" s="147"/>
      <c r="AB57" s="100"/>
      <c r="AC57" s="147"/>
      <c r="AD57" s="81"/>
    </row>
    <row r="58" spans="3:30" ht="23.25">
      <c r="C58">
        <v>55.72</v>
      </c>
      <c r="E58">
        <v>32.92</v>
      </c>
      <c r="J58" s="145"/>
      <c r="K58" s="100"/>
      <c r="L58" s="147"/>
      <c r="M58" s="100"/>
      <c r="N58" s="147"/>
      <c r="O58" s="100"/>
      <c r="P58" s="147"/>
      <c r="Q58" s="100"/>
      <c r="R58" s="147"/>
      <c r="S58" s="81"/>
      <c r="U58" s="145"/>
      <c r="V58" s="100"/>
      <c r="W58" s="147"/>
      <c r="X58" s="100"/>
      <c r="Y58" s="147"/>
      <c r="Z58" s="100"/>
      <c r="AA58" s="147"/>
      <c r="AB58" s="100"/>
      <c r="AC58" s="147"/>
      <c r="AD58" s="81"/>
    </row>
    <row r="59" spans="3:30" ht="23.25">
      <c r="C59">
        <v>40.299999999999997</v>
      </c>
      <c r="E59">
        <v>26.78</v>
      </c>
      <c r="J59" s="145"/>
      <c r="K59" s="100"/>
      <c r="L59" s="147"/>
      <c r="M59" s="100"/>
      <c r="N59" s="147"/>
      <c r="O59" s="100"/>
      <c r="P59" s="147"/>
      <c r="Q59" s="100"/>
      <c r="R59" s="147"/>
      <c r="S59" s="81"/>
      <c r="U59" s="145"/>
      <c r="V59" s="100"/>
      <c r="W59" s="147"/>
      <c r="X59" s="100"/>
      <c r="Y59" s="147"/>
      <c r="Z59" s="100"/>
      <c r="AA59" s="147"/>
      <c r="AB59" s="100"/>
      <c r="AC59" s="147"/>
      <c r="AD59" s="81"/>
    </row>
    <row r="60" spans="3:30" ht="23.25">
      <c r="C60">
        <v>30.54</v>
      </c>
      <c r="E60">
        <v>37.869999999999997</v>
      </c>
      <c r="J60" s="145"/>
      <c r="K60" s="100"/>
      <c r="L60" s="147"/>
      <c r="M60" s="100"/>
      <c r="N60" s="147"/>
      <c r="O60" s="100"/>
      <c r="P60" s="147"/>
      <c r="Q60" s="100"/>
      <c r="R60" s="147"/>
      <c r="S60" s="81"/>
      <c r="U60" s="145"/>
      <c r="V60" s="100"/>
      <c r="W60" s="147"/>
      <c r="X60" s="100"/>
      <c r="Y60" s="147"/>
      <c r="Z60" s="100"/>
      <c r="AA60" s="147"/>
      <c r="AB60" s="100"/>
      <c r="AC60" s="147"/>
      <c r="AD60" s="81"/>
    </row>
    <row r="61" spans="3:30" ht="23.25">
      <c r="C61">
        <v>30.47</v>
      </c>
      <c r="E61">
        <v>34.75</v>
      </c>
      <c r="J61" s="145"/>
      <c r="K61" s="100"/>
      <c r="L61" s="147"/>
      <c r="M61" s="100"/>
      <c r="N61" s="147"/>
      <c r="O61" s="100"/>
      <c r="P61" s="147"/>
      <c r="Q61" s="100"/>
      <c r="R61" s="147"/>
      <c r="S61" s="81"/>
      <c r="U61" s="145"/>
      <c r="V61" s="100"/>
      <c r="W61" s="147"/>
      <c r="X61" s="100"/>
      <c r="Y61" s="147"/>
      <c r="Z61" s="100"/>
      <c r="AA61" s="147"/>
      <c r="AB61" s="100"/>
      <c r="AC61" s="147"/>
      <c r="AD61" s="81"/>
    </row>
    <row r="62" spans="3:30" ht="23.25">
      <c r="C62">
        <v>59.5</v>
      </c>
      <c r="E62">
        <v>36.549999999999997</v>
      </c>
      <c r="J62" s="145"/>
      <c r="K62" s="100"/>
      <c r="L62" s="147"/>
      <c r="M62" s="100"/>
      <c r="N62" s="147"/>
      <c r="O62" s="100"/>
      <c r="P62" s="147"/>
      <c r="Q62" s="100"/>
      <c r="R62" s="147"/>
      <c r="S62" s="81"/>
      <c r="U62" s="145"/>
      <c r="V62" s="100"/>
      <c r="W62" s="147"/>
      <c r="X62" s="100"/>
      <c r="Y62" s="147"/>
      <c r="Z62" s="100"/>
      <c r="AA62" s="147"/>
      <c r="AB62" s="100"/>
      <c r="AC62" s="147"/>
      <c r="AD62" s="81"/>
    </row>
    <row r="63" spans="3:30" ht="23.25">
      <c r="E63">
        <v>30.12</v>
      </c>
      <c r="J63" s="145"/>
      <c r="K63" s="100"/>
      <c r="L63" s="147"/>
      <c r="M63" s="100"/>
      <c r="N63" s="147"/>
      <c r="O63" s="100"/>
      <c r="P63" s="147"/>
      <c r="Q63" s="100"/>
      <c r="R63" s="147"/>
      <c r="S63" s="81"/>
      <c r="U63" s="145"/>
      <c r="V63" s="100"/>
      <c r="W63" s="147"/>
      <c r="X63" s="100"/>
      <c r="Y63" s="147"/>
      <c r="Z63" s="100"/>
      <c r="AA63" s="147"/>
      <c r="AB63" s="100"/>
      <c r="AC63" s="147"/>
      <c r="AD63" s="81"/>
    </row>
    <row r="64" spans="3:30" ht="23.25">
      <c r="J64" s="145"/>
      <c r="K64" s="100"/>
      <c r="L64" s="147"/>
      <c r="M64" s="100"/>
      <c r="N64" s="147"/>
      <c r="O64" s="100"/>
      <c r="P64" s="147"/>
      <c r="Q64" s="100"/>
      <c r="R64" s="147"/>
      <c r="S64" s="81"/>
      <c r="U64" s="145"/>
      <c r="V64" s="100"/>
      <c r="W64" s="147"/>
      <c r="X64" s="100"/>
      <c r="Y64" s="147"/>
      <c r="Z64" s="100"/>
      <c r="AA64" s="147"/>
      <c r="AB64" s="100"/>
      <c r="AC64" s="147"/>
      <c r="AD64" s="81"/>
    </row>
    <row r="65" spans="1:30" ht="23.25">
      <c r="A65" s="60" t="s">
        <v>39</v>
      </c>
      <c r="J65" s="145"/>
      <c r="K65" s="100"/>
      <c r="L65" s="147"/>
      <c r="M65" s="100"/>
      <c r="N65" s="147"/>
      <c r="O65" s="100"/>
      <c r="P65" s="147"/>
      <c r="Q65" s="100"/>
      <c r="R65" s="147"/>
      <c r="S65" s="81"/>
      <c r="U65" s="145"/>
      <c r="V65" s="100"/>
      <c r="W65" s="147"/>
      <c r="X65" s="100"/>
      <c r="Y65" s="147"/>
      <c r="Z65" s="100"/>
      <c r="AA65" s="147"/>
      <c r="AB65" s="100"/>
      <c r="AC65" s="147"/>
      <c r="AD65" s="81"/>
    </row>
    <row r="66" spans="1:30" ht="23.25">
      <c r="A66" s="60" t="s">
        <v>40</v>
      </c>
      <c r="C66" s="62">
        <f>AVERAGE(C40:C63)</f>
        <v>40.545263157894738</v>
      </c>
      <c r="E66" s="62">
        <f>AVERAGE(E40:E63)</f>
        <v>37.982499999999995</v>
      </c>
      <c r="J66" s="145"/>
      <c r="K66" s="100"/>
      <c r="L66" s="147"/>
      <c r="M66" s="100"/>
      <c r="N66" s="147"/>
      <c r="O66" s="100"/>
      <c r="P66" s="147"/>
      <c r="Q66" s="100"/>
      <c r="R66" s="147"/>
      <c r="S66" s="81"/>
      <c r="U66" s="145"/>
      <c r="V66" s="100"/>
      <c r="W66" s="147"/>
      <c r="X66" s="100"/>
      <c r="Y66" s="147"/>
      <c r="Z66" s="100"/>
      <c r="AA66" s="147"/>
      <c r="AB66" s="100"/>
      <c r="AC66" s="147"/>
      <c r="AD66" s="81"/>
    </row>
    <row r="67" spans="1:30" ht="23.25">
      <c r="A67" s="60" t="s">
        <v>41</v>
      </c>
      <c r="C67" s="63">
        <f>_xlfn.STDEV.P(C40:C62)</f>
        <v>8.2773510690451051</v>
      </c>
      <c r="E67" s="63">
        <f>_xlfn.STDEV.P(E40:E62)</f>
        <v>6.1431546931920797</v>
      </c>
      <c r="J67" s="145"/>
      <c r="K67" s="100"/>
      <c r="L67" s="147"/>
      <c r="M67" s="100"/>
      <c r="N67" s="147"/>
      <c r="O67" s="100"/>
      <c r="P67" s="147"/>
      <c r="Q67" s="100"/>
      <c r="R67" s="76"/>
      <c r="S67" s="81"/>
      <c r="U67" s="145"/>
      <c r="V67" s="100"/>
      <c r="W67" s="147"/>
      <c r="X67" s="100"/>
      <c r="Y67" s="147"/>
      <c r="Z67" s="100"/>
      <c r="AA67" s="147"/>
      <c r="AB67" s="100"/>
      <c r="AC67" s="76"/>
      <c r="AD67" s="81"/>
    </row>
    <row r="68" spans="1:30" ht="23.25">
      <c r="J68" s="145"/>
      <c r="K68" s="100"/>
      <c r="L68" s="147"/>
      <c r="M68" s="100"/>
      <c r="N68" s="147"/>
      <c r="O68" s="100"/>
      <c r="P68" s="147"/>
      <c r="Q68" s="100"/>
      <c r="R68" s="76"/>
      <c r="S68" s="81"/>
      <c r="U68" s="145"/>
      <c r="V68" s="100"/>
      <c r="W68" s="147"/>
      <c r="X68" s="100"/>
      <c r="Y68" s="147"/>
      <c r="Z68" s="100"/>
      <c r="AA68" s="147"/>
      <c r="AB68" s="100"/>
      <c r="AC68" s="76"/>
      <c r="AD68" s="81"/>
    </row>
    <row r="69" spans="1:30" ht="23.25">
      <c r="J69" s="101"/>
      <c r="K69" s="100"/>
      <c r="L69" s="76"/>
      <c r="M69" s="100"/>
      <c r="N69" s="147"/>
      <c r="O69" s="100"/>
      <c r="P69" s="147"/>
      <c r="Q69" s="100"/>
      <c r="R69" s="76"/>
      <c r="S69" s="81"/>
      <c r="U69" s="101"/>
      <c r="V69" s="100"/>
      <c r="W69" s="76"/>
      <c r="X69" s="100"/>
      <c r="Y69" s="147"/>
      <c r="Z69" s="100"/>
      <c r="AA69" s="147"/>
      <c r="AB69" s="100"/>
      <c r="AC69" s="76"/>
      <c r="AD69" s="81"/>
    </row>
    <row r="70" spans="1:30" ht="23.25">
      <c r="J70" s="101"/>
      <c r="K70" s="100"/>
      <c r="L70" s="76"/>
      <c r="M70" s="100"/>
      <c r="N70" s="147"/>
      <c r="O70" s="100"/>
      <c r="P70" s="147"/>
      <c r="Q70" s="100"/>
      <c r="R70" s="76"/>
      <c r="S70" s="81"/>
      <c r="U70" s="101"/>
      <c r="V70" s="100"/>
      <c r="W70" s="76"/>
      <c r="X70" s="100"/>
      <c r="Y70" s="147"/>
      <c r="Z70" s="100"/>
      <c r="AA70" s="147"/>
      <c r="AB70" s="100"/>
      <c r="AC70" s="76"/>
      <c r="AD70" s="81"/>
    </row>
    <row r="71" spans="1:30" ht="23.25">
      <c r="J71" s="101"/>
      <c r="K71" s="100"/>
      <c r="L71" s="76"/>
      <c r="M71" s="100"/>
      <c r="N71" s="147"/>
      <c r="O71" s="100"/>
      <c r="P71" s="147"/>
      <c r="Q71" s="100"/>
      <c r="R71" s="76"/>
      <c r="S71" s="81"/>
      <c r="U71" s="101"/>
      <c r="V71" s="100"/>
      <c r="W71" s="76"/>
      <c r="X71" s="100"/>
      <c r="Y71" s="147"/>
      <c r="Z71" s="100"/>
      <c r="AA71" s="147"/>
      <c r="AB71" s="100"/>
      <c r="AC71" s="76"/>
      <c r="AD71" s="81"/>
    </row>
    <row r="72" spans="1:30">
      <c r="I72" s="60"/>
      <c r="J72" s="80"/>
      <c r="S72" s="81"/>
      <c r="U72" s="80"/>
      <c r="AD72" s="81"/>
    </row>
    <row r="73" spans="1:30">
      <c r="I73" s="60"/>
      <c r="J73" s="90" t="s">
        <v>39</v>
      </c>
      <c r="K73" s="60"/>
      <c r="M73" s="60"/>
      <c r="O73" s="60"/>
      <c r="Q73" s="60"/>
      <c r="S73" s="91"/>
      <c r="U73" s="90" t="s">
        <v>39</v>
      </c>
      <c r="V73" s="60"/>
      <c r="X73" s="60"/>
      <c r="Z73" s="60"/>
      <c r="AB73" s="60"/>
      <c r="AD73" s="91"/>
    </row>
    <row r="74" spans="1:30">
      <c r="I74" s="60"/>
      <c r="J74" s="90" t="s">
        <v>40</v>
      </c>
      <c r="K74" s="64" t="e">
        <f>AVERAGE(K43:K68)</f>
        <v>#DIV/0!</v>
      </c>
      <c r="L74" s="48"/>
      <c r="M74" s="64" t="e">
        <f>AVERAGE(M43:M59)</f>
        <v>#DIV/0!</v>
      </c>
      <c r="N74" s="48"/>
      <c r="O74" s="64" t="e">
        <f>AVERAGE(O43:O70)</f>
        <v>#DIV/0!</v>
      </c>
      <c r="P74" s="48"/>
      <c r="Q74" s="64" t="e">
        <f>AVERAGE(Q43:Q71)</f>
        <v>#DIV/0!</v>
      </c>
      <c r="R74" s="48"/>
      <c r="S74" s="92" t="e">
        <f>AVERAGE(S43:S66)</f>
        <v>#DIV/0!</v>
      </c>
      <c r="U74" s="90" t="s">
        <v>40</v>
      </c>
      <c r="V74" s="64" t="e">
        <f>AVERAGE(V43:V68)</f>
        <v>#DIV/0!</v>
      </c>
      <c r="W74" s="48"/>
      <c r="X74" s="64" t="e">
        <f>AVERAGE(X43:X59)</f>
        <v>#DIV/0!</v>
      </c>
      <c r="Y74" s="48"/>
      <c r="Z74" s="64" t="e">
        <f>AVERAGE(Z43:Z70)</f>
        <v>#DIV/0!</v>
      </c>
      <c r="AA74" s="48"/>
      <c r="AB74" s="64" t="e">
        <f>AVERAGE(AB43:AB71)</f>
        <v>#DIV/0!</v>
      </c>
      <c r="AC74" s="48"/>
      <c r="AD74" s="92" t="e">
        <f>AVERAGE(AD43:AD66)</f>
        <v>#DIV/0!</v>
      </c>
    </row>
    <row r="75" spans="1:30" ht="15.75" thickBot="1">
      <c r="J75" s="93" t="s">
        <v>41</v>
      </c>
      <c r="K75" s="65" t="e">
        <f>_xlfn.STDEV.P(K43:K68)</f>
        <v>#DIV/0!</v>
      </c>
      <c r="L75" s="66"/>
      <c r="M75" s="65" t="e">
        <f>_xlfn.STDEV.P(M43:M59)</f>
        <v>#DIV/0!</v>
      </c>
      <c r="N75" s="65"/>
      <c r="O75" s="65" t="e">
        <f>_xlfn.STDEV.P(O43:O70)</f>
        <v>#DIV/0!</v>
      </c>
      <c r="P75" s="65"/>
      <c r="Q75" s="65" t="e">
        <f>_xlfn.STDEV.P(Q43:Q71)</f>
        <v>#DIV/0!</v>
      </c>
      <c r="R75" s="65"/>
      <c r="S75" s="94" t="e">
        <f>_xlfn.STDEV.P(S43:S66)</f>
        <v>#DIV/0!</v>
      </c>
      <c r="U75" s="93" t="s">
        <v>41</v>
      </c>
      <c r="V75" s="65" t="e">
        <f>_xlfn.STDEV.P(V43:V68)</f>
        <v>#DIV/0!</v>
      </c>
      <c r="W75" s="66"/>
      <c r="X75" s="65" t="e">
        <f>_xlfn.STDEV.P(X43:X59)</f>
        <v>#DIV/0!</v>
      </c>
      <c r="Y75" s="65"/>
      <c r="Z75" s="65" t="e">
        <f>_xlfn.STDEV.P(Z43:Z70)</f>
        <v>#DIV/0!</v>
      </c>
      <c r="AA75" s="65"/>
      <c r="AB75" s="65" t="e">
        <f>_xlfn.STDEV.P(AB43:AB71)</f>
        <v>#DIV/0!</v>
      </c>
      <c r="AC75" s="65"/>
      <c r="AD75" s="94" t="e">
        <f>_xlfn.STDEV.P(AD43:AD66)</f>
        <v>#DIV/0!</v>
      </c>
    </row>
    <row r="76" spans="1:30">
      <c r="J76" s="80"/>
      <c r="S76" s="81"/>
      <c r="U76" s="80"/>
      <c r="AD76" s="81"/>
    </row>
  </sheetData>
  <mergeCells count="13">
    <mergeCell ref="AC43:AC66"/>
    <mergeCell ref="P43:P71"/>
    <mergeCell ref="R43:R66"/>
    <mergeCell ref="U43:U68"/>
    <mergeCell ref="W43:W68"/>
    <mergeCell ref="Y43:Y71"/>
    <mergeCell ref="AA43:AA71"/>
    <mergeCell ref="N43:N71"/>
    <mergeCell ref="J1:K1"/>
    <mergeCell ref="J2:K2"/>
    <mergeCell ref="J3:K3"/>
    <mergeCell ref="J43:J68"/>
    <mergeCell ref="L43:L68"/>
  </mergeCells>
  <pageMargins left="0.7" right="0.7" top="0.78740157499999996" bottom="0.78740157499999996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55"/>
  <sheetViews>
    <sheetView workbookViewId="0">
      <selection activeCell="T14" sqref="T14"/>
    </sheetView>
  </sheetViews>
  <sheetFormatPr baseColWidth="10" defaultRowHeight="15"/>
  <cols>
    <col min="1" max="1" width="22.85546875" customWidth="1"/>
    <col min="4" max="4" width="9.140625" bestFit="1" customWidth="1"/>
  </cols>
  <sheetData>
    <row r="1" spans="2:24">
      <c r="B1" t="s">
        <v>54</v>
      </c>
      <c r="C1" t="s">
        <v>55</v>
      </c>
      <c r="Q1" s="21"/>
      <c r="R1" s="21"/>
      <c r="S1" s="21"/>
      <c r="T1" s="21"/>
      <c r="U1" s="21"/>
      <c r="V1" s="21"/>
      <c r="W1" s="21"/>
      <c r="X1" s="21"/>
    </row>
    <row r="2" spans="2:24">
      <c r="B2" s="62" t="s">
        <v>66</v>
      </c>
      <c r="C2" s="62"/>
      <c r="D2" s="62"/>
      <c r="E2" s="62" t="s">
        <v>67</v>
      </c>
      <c r="F2" s="62"/>
      <c r="G2" s="62"/>
      <c r="H2" s="62" t="s">
        <v>68</v>
      </c>
      <c r="I2" s="62"/>
      <c r="J2" s="62"/>
      <c r="K2" s="62" t="s">
        <v>69</v>
      </c>
      <c r="L2" s="62"/>
      <c r="M2" s="62"/>
      <c r="N2" s="62" t="s">
        <v>70</v>
      </c>
      <c r="Q2" s="21"/>
      <c r="R2" s="21"/>
      <c r="S2" s="21"/>
      <c r="T2" s="21"/>
      <c r="U2" s="21"/>
      <c r="V2" s="21"/>
      <c r="W2" s="21"/>
      <c r="X2" s="21"/>
    </row>
    <row r="3" spans="2:24">
      <c r="B3" s="4" t="s">
        <v>54</v>
      </c>
      <c r="C3" s="4" t="s">
        <v>55</v>
      </c>
      <c r="D3" s="4" t="s">
        <v>164</v>
      </c>
      <c r="E3" s="4" t="s">
        <v>54</v>
      </c>
      <c r="F3" s="4" t="s">
        <v>55</v>
      </c>
      <c r="G3" s="4" t="s">
        <v>164</v>
      </c>
      <c r="H3" s="4" t="s">
        <v>54</v>
      </c>
      <c r="I3" s="4" t="s">
        <v>55</v>
      </c>
      <c r="J3" s="4" t="s">
        <v>164</v>
      </c>
      <c r="K3" s="4" t="s">
        <v>54</v>
      </c>
      <c r="L3" s="4" t="s">
        <v>55</v>
      </c>
      <c r="M3" s="4" t="s">
        <v>164</v>
      </c>
      <c r="N3" s="4" t="s">
        <v>54</v>
      </c>
      <c r="O3" s="4" t="s">
        <v>55</v>
      </c>
      <c r="P3" s="4" t="s">
        <v>164</v>
      </c>
      <c r="Q3" s="127"/>
      <c r="R3" s="127"/>
      <c r="S3" s="127"/>
      <c r="T3" s="127"/>
      <c r="U3" s="127"/>
      <c r="V3" s="127"/>
      <c r="W3" s="127"/>
      <c r="X3" s="127"/>
    </row>
    <row r="4" spans="2:24">
      <c r="B4" s="4" t="s">
        <v>54</v>
      </c>
      <c r="C4" s="4" t="s">
        <v>55</v>
      </c>
      <c r="D4" s="4" t="s">
        <v>164</v>
      </c>
      <c r="E4" s="4" t="s">
        <v>54</v>
      </c>
      <c r="F4" s="4" t="s">
        <v>55</v>
      </c>
      <c r="G4" s="4" t="s">
        <v>164</v>
      </c>
      <c r="H4" s="4" t="s">
        <v>54</v>
      </c>
      <c r="I4" s="4" t="s">
        <v>55</v>
      </c>
      <c r="J4" s="4" t="s">
        <v>164</v>
      </c>
      <c r="K4" s="4" t="s">
        <v>54</v>
      </c>
      <c r="L4" s="4" t="s">
        <v>55</v>
      </c>
      <c r="M4" s="4" t="s">
        <v>164</v>
      </c>
      <c r="N4" s="4" t="s">
        <v>54</v>
      </c>
      <c r="O4" s="4" t="s">
        <v>55</v>
      </c>
      <c r="P4" s="4" t="s">
        <v>164</v>
      </c>
      <c r="Q4" s="127"/>
      <c r="R4" s="127"/>
      <c r="S4" s="127"/>
      <c r="T4" s="127"/>
      <c r="U4" s="127"/>
      <c r="V4" s="127"/>
      <c r="W4" s="127"/>
      <c r="X4" s="127"/>
    </row>
    <row r="5" spans="2:24">
      <c r="B5" s="4" t="s">
        <v>54</v>
      </c>
      <c r="C5" s="4" t="s">
        <v>55</v>
      </c>
      <c r="D5" s="4"/>
      <c r="E5" s="4" t="s">
        <v>54</v>
      </c>
      <c r="F5" s="4" t="s">
        <v>55</v>
      </c>
      <c r="G5" s="4"/>
      <c r="H5" s="4" t="s">
        <v>54</v>
      </c>
      <c r="I5" s="4" t="s">
        <v>55</v>
      </c>
      <c r="J5" s="4"/>
      <c r="K5" s="4" t="s">
        <v>54</v>
      </c>
      <c r="L5" s="4" t="s">
        <v>55</v>
      </c>
      <c r="M5" s="4"/>
      <c r="N5" s="4" t="s">
        <v>54</v>
      </c>
      <c r="O5" s="4" t="s">
        <v>55</v>
      </c>
      <c r="P5" s="4"/>
      <c r="Q5" s="127"/>
      <c r="R5" s="127"/>
      <c r="S5" s="127"/>
      <c r="T5" s="127"/>
      <c r="U5" s="127"/>
      <c r="V5" s="127"/>
      <c r="W5" s="127"/>
      <c r="X5" s="127"/>
    </row>
    <row r="6" spans="2:24">
      <c r="B6" s="4" t="s">
        <v>54</v>
      </c>
      <c r="C6" s="4" t="s">
        <v>55</v>
      </c>
      <c r="D6" s="4"/>
      <c r="E6" s="4" t="s">
        <v>54</v>
      </c>
      <c r="F6" s="4" t="s">
        <v>55</v>
      </c>
      <c r="G6" s="4"/>
      <c r="H6" s="4" t="s">
        <v>54</v>
      </c>
      <c r="I6" s="4" t="s">
        <v>55</v>
      </c>
      <c r="J6" s="4"/>
      <c r="K6" s="4" t="s">
        <v>54</v>
      </c>
      <c r="L6" s="4" t="s">
        <v>55</v>
      </c>
      <c r="N6" s="4" t="s">
        <v>54</v>
      </c>
      <c r="O6" s="4" t="s">
        <v>55</v>
      </c>
      <c r="P6" s="4"/>
      <c r="Q6" s="127"/>
      <c r="R6" s="127"/>
      <c r="S6" s="127"/>
      <c r="T6" s="127"/>
      <c r="U6" s="127"/>
      <c r="V6" s="127"/>
      <c r="W6" s="127"/>
      <c r="X6" s="127"/>
    </row>
    <row r="7" spans="2:24">
      <c r="B7" s="4" t="s">
        <v>54</v>
      </c>
      <c r="C7" s="4" t="s">
        <v>55</v>
      </c>
      <c r="D7" s="4"/>
      <c r="E7" s="4" t="s">
        <v>54</v>
      </c>
      <c r="F7" s="4" t="s">
        <v>55</v>
      </c>
      <c r="G7" s="4"/>
      <c r="H7" s="4" t="s">
        <v>54</v>
      </c>
      <c r="I7" s="4" t="s">
        <v>55</v>
      </c>
      <c r="J7" s="4"/>
      <c r="K7" s="4" t="s">
        <v>54</v>
      </c>
      <c r="L7" s="4" t="s">
        <v>55</v>
      </c>
      <c r="M7" s="4"/>
      <c r="N7" s="4" t="s">
        <v>54</v>
      </c>
      <c r="O7" s="4" t="s">
        <v>55</v>
      </c>
      <c r="P7" s="4"/>
      <c r="Q7" s="127"/>
      <c r="R7" s="127"/>
      <c r="S7" s="127"/>
      <c r="T7" s="127"/>
      <c r="U7" s="127"/>
      <c r="V7" s="127"/>
      <c r="W7" s="127"/>
      <c r="X7" s="127"/>
    </row>
    <row r="8" spans="2:24">
      <c r="B8" s="4" t="s">
        <v>54</v>
      </c>
      <c r="C8" s="4" t="s">
        <v>55</v>
      </c>
      <c r="D8" s="4"/>
      <c r="E8" s="4" t="s">
        <v>54</v>
      </c>
      <c r="F8" s="4" t="s">
        <v>55</v>
      </c>
      <c r="G8" s="4"/>
      <c r="H8" s="4" t="s">
        <v>54</v>
      </c>
      <c r="I8" s="4" t="s">
        <v>55</v>
      </c>
      <c r="J8" s="4"/>
      <c r="K8" s="4" t="s">
        <v>54</v>
      </c>
      <c r="L8" s="4" t="s">
        <v>55</v>
      </c>
      <c r="M8" s="4"/>
      <c r="N8" s="4" t="s">
        <v>54</v>
      </c>
      <c r="O8" s="4" t="s">
        <v>55</v>
      </c>
      <c r="P8" s="4"/>
      <c r="Q8" s="127"/>
      <c r="R8" s="127"/>
      <c r="S8" s="127"/>
      <c r="T8" s="127"/>
      <c r="U8" s="127"/>
      <c r="V8" s="127"/>
      <c r="W8" s="127"/>
      <c r="X8" s="127"/>
    </row>
    <row r="9" spans="2:24">
      <c r="Q9" s="21"/>
      <c r="R9" s="21"/>
      <c r="S9" s="21"/>
      <c r="T9" s="21"/>
      <c r="U9" s="21"/>
      <c r="V9" s="21"/>
      <c r="W9" s="21"/>
      <c r="X9" s="21"/>
    </row>
    <row r="10" spans="2:24">
      <c r="Q10" s="21"/>
      <c r="R10" s="21"/>
      <c r="S10" s="21"/>
      <c r="T10" s="21"/>
      <c r="U10" s="21"/>
      <c r="V10" s="21"/>
      <c r="W10" s="21"/>
      <c r="X10" s="21"/>
    </row>
    <row r="11" spans="2:24">
      <c r="Q11" s="21"/>
      <c r="R11" s="21"/>
      <c r="S11" s="21"/>
      <c r="T11" s="21"/>
      <c r="U11" s="21"/>
      <c r="V11" s="21"/>
      <c r="W11" s="21"/>
      <c r="X11" s="21"/>
    </row>
    <row r="12" spans="2:24">
      <c r="B12">
        <v>142069</v>
      </c>
      <c r="C12">
        <v>185384</v>
      </c>
      <c r="D12">
        <v>3465</v>
      </c>
      <c r="E12">
        <v>140890</v>
      </c>
      <c r="F12">
        <v>138935</v>
      </c>
      <c r="G12">
        <v>2737</v>
      </c>
      <c r="H12">
        <v>32610</v>
      </c>
      <c r="I12">
        <v>48813</v>
      </c>
      <c r="J12">
        <v>1199</v>
      </c>
      <c r="K12">
        <v>57817</v>
      </c>
      <c r="L12">
        <v>48033</v>
      </c>
      <c r="M12">
        <v>1143</v>
      </c>
      <c r="N12">
        <v>33286</v>
      </c>
      <c r="O12">
        <v>28786</v>
      </c>
      <c r="P12">
        <v>528</v>
      </c>
      <c r="Q12" s="21"/>
      <c r="R12" t="s">
        <v>199</v>
      </c>
      <c r="S12" t="s">
        <v>50</v>
      </c>
      <c r="T12">
        <f>1-(((3*B53)+(3*D20))/(B52-D19))</f>
        <v>0.62276984323670725</v>
      </c>
      <c r="U12" s="21"/>
      <c r="V12" s="21"/>
      <c r="W12" s="21"/>
      <c r="X12" s="21"/>
    </row>
    <row r="13" spans="2:24">
      <c r="B13">
        <v>160763</v>
      </c>
      <c r="C13">
        <v>248679</v>
      </c>
      <c r="D13">
        <v>3844</v>
      </c>
      <c r="E13">
        <v>114245</v>
      </c>
      <c r="F13">
        <v>87991</v>
      </c>
      <c r="G13">
        <v>2709</v>
      </c>
      <c r="H13">
        <v>43233</v>
      </c>
      <c r="I13">
        <v>31291</v>
      </c>
      <c r="J13">
        <v>1181</v>
      </c>
      <c r="K13">
        <v>39137</v>
      </c>
      <c r="L13">
        <v>37934</v>
      </c>
      <c r="M13">
        <v>1268</v>
      </c>
      <c r="N13">
        <v>21666</v>
      </c>
      <c r="O13">
        <v>18591</v>
      </c>
      <c r="P13">
        <v>645</v>
      </c>
      <c r="Q13" s="21"/>
      <c r="R13" t="s">
        <v>199</v>
      </c>
      <c r="S13" t="s">
        <v>117</v>
      </c>
      <c r="T13">
        <f>1-(((3*C53)+(3*D20))/(C52-D19))</f>
        <v>0.81764064475616471</v>
      </c>
      <c r="U13" s="21"/>
      <c r="V13" s="21"/>
      <c r="W13" s="21"/>
      <c r="X13" s="21"/>
    </row>
    <row r="14" spans="2:24">
      <c r="B14">
        <v>184204</v>
      </c>
      <c r="C14">
        <v>147577</v>
      </c>
      <c r="E14">
        <v>105568</v>
      </c>
      <c r="F14">
        <v>94488</v>
      </c>
      <c r="H14">
        <v>38228</v>
      </c>
      <c r="I14">
        <v>50455</v>
      </c>
      <c r="K14">
        <v>16728</v>
      </c>
      <c r="L14">
        <v>43762</v>
      </c>
      <c r="N14">
        <v>9589</v>
      </c>
      <c r="O14">
        <v>27864</v>
      </c>
      <c r="Q14" s="21"/>
      <c r="R14" s="21"/>
      <c r="S14" s="21"/>
      <c r="T14" s="21"/>
      <c r="U14" s="21"/>
      <c r="V14" s="21"/>
      <c r="W14" s="21"/>
      <c r="X14" s="21"/>
    </row>
    <row r="15" spans="2:24">
      <c r="B15">
        <v>178573</v>
      </c>
      <c r="C15">
        <v>211240</v>
      </c>
      <c r="E15">
        <v>121965</v>
      </c>
      <c r="F15">
        <v>104252</v>
      </c>
      <c r="H15">
        <v>63324</v>
      </c>
      <c r="I15">
        <v>52970</v>
      </c>
      <c r="K15">
        <v>27860</v>
      </c>
      <c r="L15">
        <v>38611</v>
      </c>
      <c r="N15">
        <v>19960</v>
      </c>
      <c r="O15">
        <v>23747</v>
      </c>
      <c r="Q15" s="21"/>
      <c r="R15" s="21"/>
      <c r="S15" s="21"/>
      <c r="T15" s="21"/>
      <c r="U15" s="21"/>
      <c r="V15" s="21"/>
      <c r="W15" s="21"/>
      <c r="X15" s="21"/>
    </row>
    <row r="16" spans="2:24">
      <c r="B16">
        <v>212112</v>
      </c>
      <c r="C16">
        <v>182835</v>
      </c>
      <c r="E16">
        <v>114887</v>
      </c>
      <c r="F16">
        <v>95337</v>
      </c>
      <c r="H16">
        <v>32368</v>
      </c>
      <c r="I16">
        <v>55595</v>
      </c>
      <c r="K16">
        <v>47423</v>
      </c>
      <c r="L16">
        <v>40792</v>
      </c>
      <c r="N16">
        <v>11038</v>
      </c>
      <c r="O16">
        <v>22234</v>
      </c>
      <c r="Q16" s="21"/>
      <c r="R16" s="21"/>
      <c r="S16" s="21"/>
      <c r="T16" s="21"/>
      <c r="U16" s="21"/>
      <c r="V16" s="21"/>
      <c r="W16" s="21"/>
      <c r="X16" s="21"/>
    </row>
    <row r="17" spans="1:24">
      <c r="B17">
        <v>149451</v>
      </c>
      <c r="C17">
        <v>193624</v>
      </c>
      <c r="E17">
        <v>125331</v>
      </c>
      <c r="F17">
        <v>89342</v>
      </c>
      <c r="H17">
        <v>23445</v>
      </c>
      <c r="I17">
        <v>48186</v>
      </c>
      <c r="K17">
        <v>43045</v>
      </c>
      <c r="L17">
        <v>38125</v>
      </c>
      <c r="N17">
        <v>13576</v>
      </c>
      <c r="O17">
        <v>24459</v>
      </c>
      <c r="Q17" s="21"/>
      <c r="R17" s="21"/>
      <c r="S17" s="21"/>
      <c r="T17" s="21"/>
      <c r="U17" s="21"/>
      <c r="V17" s="21"/>
      <c r="W17" s="21"/>
      <c r="X17" s="21"/>
    </row>
    <row r="19" spans="1:24">
      <c r="A19" t="s">
        <v>149</v>
      </c>
      <c r="D19">
        <f>AVERAGE(D12:D13)</f>
        <v>3654.5</v>
      </c>
      <c r="G19">
        <f>AVERAGE(G12:G13)</f>
        <v>2723</v>
      </c>
      <c r="J19">
        <f>AVERAGE(J12:J13)</f>
        <v>1190</v>
      </c>
      <c r="M19">
        <f>AVERAGE(M12:M13)</f>
        <v>1205.5</v>
      </c>
      <c r="P19">
        <f>AVERAGE(P12:P13)</f>
        <v>586.5</v>
      </c>
    </row>
    <row r="20" spans="1:24">
      <c r="A20" t="s">
        <v>41</v>
      </c>
      <c r="C20" s="63"/>
      <c r="D20" s="63">
        <f>_xlfn.STDEV.P(D12:D13)</f>
        <v>189.5</v>
      </c>
      <c r="E20" s="63"/>
      <c r="F20" s="63"/>
      <c r="G20" s="63">
        <f>_xlfn.STDEV.P(G12:G13)</f>
        <v>14</v>
      </c>
      <c r="H20" s="63"/>
      <c r="I20" s="63"/>
      <c r="J20" s="63">
        <f>_xlfn.STDEV.P(J12:J13)</f>
        <v>9</v>
      </c>
      <c r="K20" s="63"/>
      <c r="L20" s="63"/>
      <c r="M20" s="63">
        <f>_xlfn.STDEV.P(M12:M13)</f>
        <v>62.5</v>
      </c>
      <c r="N20" s="63"/>
      <c r="P20" s="63">
        <f>_xlfn.STDEV.P(P12:P13)</f>
        <v>58.5</v>
      </c>
    </row>
    <row r="23" spans="1:24">
      <c r="B23">
        <f>B12-$D$19</f>
        <v>138414.5</v>
      </c>
      <c r="C23">
        <f>C12-$D$19</f>
        <v>181729.5</v>
      </c>
      <c r="E23" s="21">
        <f>E12-$G$19</f>
        <v>138167</v>
      </c>
      <c r="F23" s="21">
        <f>F12-$G$19</f>
        <v>136212</v>
      </c>
      <c r="H23">
        <f>H12-$J$19</f>
        <v>31420</v>
      </c>
      <c r="I23">
        <f>I12-$J$19</f>
        <v>47623</v>
      </c>
      <c r="K23">
        <f>K12-$M$19</f>
        <v>56611.5</v>
      </c>
      <c r="L23">
        <f>L12-$M$19</f>
        <v>46827.5</v>
      </c>
      <c r="N23">
        <f>N12-$P$19</f>
        <v>32699.5</v>
      </c>
      <c r="O23">
        <f>O12-$P$19</f>
        <v>28199.5</v>
      </c>
    </row>
    <row r="24" spans="1:24">
      <c r="B24">
        <f t="shared" ref="B24:B28" si="0">B13-$D$19</f>
        <v>157108.5</v>
      </c>
      <c r="C24" s="21">
        <f t="shared" ref="C24" si="1">C13-$D$19</f>
        <v>245024.5</v>
      </c>
      <c r="E24">
        <f t="shared" ref="E24:F28" si="2">E13-$G$19</f>
        <v>111522</v>
      </c>
      <c r="F24">
        <f t="shared" si="2"/>
        <v>85268</v>
      </c>
      <c r="H24">
        <f t="shared" ref="H24:I28" si="3">H13-$J$19</f>
        <v>42043</v>
      </c>
      <c r="I24" s="21">
        <f t="shared" si="3"/>
        <v>30101</v>
      </c>
      <c r="K24">
        <f t="shared" ref="K24:L28" si="4">K13-$M$19</f>
        <v>37931.5</v>
      </c>
      <c r="L24">
        <f t="shared" si="4"/>
        <v>36728.5</v>
      </c>
      <c r="N24">
        <f t="shared" ref="N24:O28" si="5">N13-$P$19</f>
        <v>21079.5</v>
      </c>
      <c r="O24">
        <f t="shared" si="5"/>
        <v>18004.5</v>
      </c>
    </row>
    <row r="25" spans="1:24">
      <c r="B25">
        <f t="shared" si="0"/>
        <v>180549.5</v>
      </c>
      <c r="C25" s="21">
        <f t="shared" ref="C25" si="6">C14-$D$19</f>
        <v>143922.5</v>
      </c>
      <c r="E25">
        <f t="shared" si="2"/>
        <v>102845</v>
      </c>
      <c r="F25">
        <f t="shared" si="2"/>
        <v>91765</v>
      </c>
      <c r="H25">
        <f t="shared" si="3"/>
        <v>37038</v>
      </c>
      <c r="I25">
        <f t="shared" si="3"/>
        <v>49265</v>
      </c>
      <c r="K25">
        <f t="shared" si="4"/>
        <v>15522.5</v>
      </c>
      <c r="L25">
        <f t="shared" si="4"/>
        <v>42556.5</v>
      </c>
      <c r="N25">
        <f t="shared" si="5"/>
        <v>9002.5</v>
      </c>
      <c r="O25">
        <f t="shared" si="5"/>
        <v>27277.5</v>
      </c>
    </row>
    <row r="26" spans="1:24">
      <c r="B26">
        <f t="shared" si="0"/>
        <v>174918.5</v>
      </c>
      <c r="C26">
        <f t="shared" ref="C26" si="7">C15-$D$19</f>
        <v>207585.5</v>
      </c>
      <c r="E26">
        <f t="shared" si="2"/>
        <v>119242</v>
      </c>
      <c r="F26">
        <f t="shared" si="2"/>
        <v>101529</v>
      </c>
      <c r="H26" s="21">
        <f t="shared" si="3"/>
        <v>62134</v>
      </c>
      <c r="I26">
        <f t="shared" si="3"/>
        <v>51780</v>
      </c>
      <c r="K26">
        <f t="shared" si="4"/>
        <v>26654.5</v>
      </c>
      <c r="L26">
        <f t="shared" si="4"/>
        <v>37405.5</v>
      </c>
      <c r="N26">
        <f t="shared" si="5"/>
        <v>19373.5</v>
      </c>
      <c r="O26">
        <f t="shared" si="5"/>
        <v>23160.5</v>
      </c>
    </row>
    <row r="27" spans="1:24">
      <c r="B27">
        <f t="shared" si="0"/>
        <v>208457.5</v>
      </c>
      <c r="C27">
        <f t="shared" ref="C27" si="8">C16-$D$19</f>
        <v>179180.5</v>
      </c>
      <c r="E27">
        <f t="shared" si="2"/>
        <v>112164</v>
      </c>
      <c r="F27">
        <f t="shared" si="2"/>
        <v>92614</v>
      </c>
      <c r="H27">
        <f t="shared" si="3"/>
        <v>31178</v>
      </c>
      <c r="I27">
        <f t="shared" si="3"/>
        <v>54405</v>
      </c>
      <c r="K27">
        <f t="shared" si="4"/>
        <v>46217.5</v>
      </c>
      <c r="L27">
        <f t="shared" si="4"/>
        <v>39586.5</v>
      </c>
      <c r="N27">
        <f t="shared" si="5"/>
        <v>10451.5</v>
      </c>
      <c r="O27">
        <f t="shared" si="5"/>
        <v>21647.5</v>
      </c>
    </row>
    <row r="28" spans="1:24">
      <c r="B28">
        <f t="shared" si="0"/>
        <v>145796.5</v>
      </c>
      <c r="C28">
        <f t="shared" ref="C28" si="9">C17-$D$19</f>
        <v>189969.5</v>
      </c>
      <c r="E28">
        <f t="shared" si="2"/>
        <v>122608</v>
      </c>
      <c r="F28">
        <f t="shared" si="2"/>
        <v>86619</v>
      </c>
      <c r="H28">
        <f t="shared" si="3"/>
        <v>22255</v>
      </c>
      <c r="I28">
        <f t="shared" si="3"/>
        <v>46996</v>
      </c>
      <c r="K28">
        <f t="shared" si="4"/>
        <v>41839.5</v>
      </c>
      <c r="L28">
        <f t="shared" si="4"/>
        <v>36919.5</v>
      </c>
      <c r="N28">
        <f t="shared" si="5"/>
        <v>12989.5</v>
      </c>
      <c r="O28">
        <f t="shared" si="5"/>
        <v>23872.5</v>
      </c>
    </row>
    <row r="32" spans="1:24">
      <c r="A32" t="s">
        <v>149</v>
      </c>
      <c r="B32">
        <f>AVERAGE(B23:B28:D26:D27)</f>
        <v>179388.08333333334</v>
      </c>
      <c r="C32">
        <f>AVERAGE(C23:C29)</f>
        <v>191235.33333333334</v>
      </c>
      <c r="E32">
        <f>AVERAGE(E23:E29)</f>
        <v>117758</v>
      </c>
      <c r="F32">
        <f>AVERAGE(F23:F29)</f>
        <v>99001.166666666672</v>
      </c>
      <c r="H32">
        <f>AVERAGE(H23:H29)</f>
        <v>37678</v>
      </c>
      <c r="I32">
        <f>AVERAGE(I23:I29)</f>
        <v>46695</v>
      </c>
      <c r="K32">
        <f>AVERAGE(K23:K29)</f>
        <v>37462.833333333336</v>
      </c>
      <c r="L32">
        <f>AVERAGE(L23:L28)</f>
        <v>40004</v>
      </c>
      <c r="N32">
        <f>AVERAGE(N23:N29)</f>
        <v>17599.333333333332</v>
      </c>
      <c r="O32">
        <f>AVERAGE(O23:O29)</f>
        <v>23693.666666666668</v>
      </c>
    </row>
    <row r="33" spans="1:24">
      <c r="A33" t="s">
        <v>41</v>
      </c>
      <c r="B33" s="63">
        <f>_xlfn.STDEV.P(B23:B28:D26:D27)</f>
        <v>29788.838355605425</v>
      </c>
      <c r="C33" s="63">
        <f>_xlfn.STDEV.P(C23:C28)</f>
        <v>30649.602517361007</v>
      </c>
      <c r="D33" s="63"/>
      <c r="E33" s="63">
        <f>_xlfn.STDEV.P(E23:E28)</f>
        <v>11066.692806194029</v>
      </c>
      <c r="F33" s="63">
        <f>_xlfn.STDEV.P(F23:F28)</f>
        <v>17445.687064110971</v>
      </c>
      <c r="G33" s="63"/>
      <c r="H33" s="63">
        <f>_xlfn.STDEV.P(H23:H28)</f>
        <v>12495.600919256878</v>
      </c>
      <c r="I33" s="63">
        <f>_xlfn.STDEV.P(I23:I28)</f>
        <v>7833.8884129573016</v>
      </c>
      <c r="J33" s="63"/>
      <c r="K33" s="63">
        <f>_xlfn.STDEV.P(K23:K28)</f>
        <v>13297.172502286174</v>
      </c>
      <c r="L33" s="63">
        <f>_xlfn.STDEV.P(L23:L28)</f>
        <v>3657.0698083757347</v>
      </c>
      <c r="N33" s="63">
        <f>_xlfn.STDEV.P(N23:N28)</f>
        <v>8057.3143668070661</v>
      </c>
      <c r="O33" s="63">
        <f>_xlfn.STDEV.P(O23:O28)</f>
        <v>3416.0420282673467</v>
      </c>
      <c r="P33" s="63"/>
      <c r="Q33" s="63"/>
      <c r="R33" s="63"/>
      <c r="S33" s="63"/>
      <c r="T33" s="63"/>
      <c r="U33" s="63"/>
      <c r="V33" s="63"/>
      <c r="W33" s="63"/>
      <c r="X33" s="63"/>
    </row>
    <row r="34" spans="1:24">
      <c r="A34" t="s">
        <v>187</v>
      </c>
      <c r="B34" s="48">
        <f>B33/B32*100</f>
        <v>16.605806696898998</v>
      </c>
      <c r="C34" s="48">
        <f t="shared" ref="C34:O34" si="10">C33/C32*100</f>
        <v>16.027165055286684</v>
      </c>
      <c r="D34" s="48"/>
      <c r="E34" s="48">
        <f t="shared" si="10"/>
        <v>9.3978267346541458</v>
      </c>
      <c r="F34" s="48">
        <f t="shared" si="10"/>
        <v>17.621698462251427</v>
      </c>
      <c r="G34" s="48"/>
      <c r="H34" s="48">
        <f t="shared" si="10"/>
        <v>33.164183128767128</v>
      </c>
      <c r="I34" s="48">
        <f t="shared" si="10"/>
        <v>16.776717877625661</v>
      </c>
      <c r="J34" s="48"/>
      <c r="K34" s="48">
        <f t="shared" si="10"/>
        <v>35.494305473298887</v>
      </c>
      <c r="L34" s="48">
        <f t="shared" si="10"/>
        <v>9.1417603449048457</v>
      </c>
      <c r="M34" s="48"/>
      <c r="N34" s="48">
        <f t="shared" si="10"/>
        <v>45.781929429942799</v>
      </c>
      <c r="O34" s="48">
        <f t="shared" si="10"/>
        <v>14.417532230556745</v>
      </c>
    </row>
    <row r="35" spans="1:24">
      <c r="A35" t="s">
        <v>165</v>
      </c>
      <c r="B35" s="48">
        <f>(100*B32)/$B$32</f>
        <v>100.00000000000001</v>
      </c>
      <c r="C35" s="48">
        <f>(100*C32)/$C$32</f>
        <v>100.00000000000001</v>
      </c>
      <c r="D35" s="48"/>
      <c r="E35" s="48">
        <f>(100*E32)/$B$32</f>
        <v>65.644271242469188</v>
      </c>
      <c r="F35" s="48">
        <f>(100*F32)/$C$32</f>
        <v>51.769286010604738</v>
      </c>
      <c r="G35" s="48"/>
      <c r="H35" s="48">
        <f>(100*H32)/$B$32</f>
        <v>21.003624822719086</v>
      </c>
      <c r="I35" s="48">
        <f>(100*I32)/$C$32</f>
        <v>24.417558819325578</v>
      </c>
      <c r="J35" s="48"/>
      <c r="K35" s="48">
        <f>(100*K32)/$B$32</f>
        <v>20.883680028913105</v>
      </c>
      <c r="L35" s="48">
        <f>(100*L32)/$C$32</f>
        <v>20.918728407930193</v>
      </c>
      <c r="N35" s="48">
        <f>(100*N32)/$B$32</f>
        <v>9.8107594475106801</v>
      </c>
      <c r="O35" s="48">
        <f>(100*O32)/$C$32</f>
        <v>12.389795470153704</v>
      </c>
      <c r="P35" s="48"/>
      <c r="Q35" s="48"/>
      <c r="R35" s="48"/>
      <c r="S35" s="48"/>
      <c r="T35" s="48"/>
      <c r="U35" s="48"/>
      <c r="V35" s="48"/>
      <c r="W35" s="48"/>
      <c r="X35" s="48"/>
    </row>
    <row r="37" spans="1:24">
      <c r="A37" t="s">
        <v>190</v>
      </c>
      <c r="B37">
        <f>_xlfn.QUARTILE.INC(B23:B28,1)</f>
        <v>148624.5</v>
      </c>
      <c r="C37">
        <f>_xlfn.QUARTILE.INC(C23:C28,1)</f>
        <v>179817.75</v>
      </c>
      <c r="D37" s="48"/>
      <c r="E37">
        <f>_xlfn.QUARTILE.INC(E23:E28,1)</f>
        <v>111682.5</v>
      </c>
      <c r="F37">
        <f>_xlfn.QUARTILE.INC(F23:F28,1)</f>
        <v>87905.5</v>
      </c>
      <c r="G37" s="48"/>
      <c r="H37">
        <f>_xlfn.QUARTILE.INC(H23:H28,1)</f>
        <v>31238.5</v>
      </c>
      <c r="I37">
        <f>_xlfn.QUARTILE.INC(I23:I28,1)</f>
        <v>47152.75</v>
      </c>
      <c r="J37" s="48"/>
      <c r="K37">
        <f>_xlfn.QUARTILE.INC(K23:K28,1)</f>
        <v>29473.75</v>
      </c>
      <c r="L37">
        <f>_xlfn.QUARTILE.INC(L23:L28,1)</f>
        <v>37041</v>
      </c>
      <c r="N37">
        <f>_xlfn.QUARTILE.INC(N23:N28,1)</f>
        <v>11086</v>
      </c>
      <c r="O37">
        <f>_xlfn.QUARTILE.INC(O23:O28,1)</f>
        <v>22025.75</v>
      </c>
    </row>
    <row r="38" spans="1:24">
      <c r="A38" t="s">
        <v>191</v>
      </c>
      <c r="B38" s="134">
        <f>_xlfn.QUARTILE.INC(B23:B28,3)</f>
        <v>179141.75</v>
      </c>
      <c r="C38" s="134">
        <f>_xlfn.QUARTILE.INC(C23:C28,3)</f>
        <v>203181.5</v>
      </c>
      <c r="D38" s="48"/>
      <c r="E38" s="134">
        <f>_xlfn.QUARTILE.INC(E23:E28,3)</f>
        <v>121766.5</v>
      </c>
      <c r="F38" s="134">
        <f>_xlfn.QUARTILE.INC(F23:F28,3)</f>
        <v>99300.25</v>
      </c>
      <c r="G38" s="48"/>
      <c r="H38" s="134">
        <f>_xlfn.QUARTILE.INC(H23:H28,3)</f>
        <v>40791.75</v>
      </c>
      <c r="I38" s="134">
        <f>_xlfn.QUARTILE.INC(I23:I28,3)</f>
        <v>51151.25</v>
      </c>
      <c r="J38" s="48"/>
      <c r="K38" s="134">
        <f>_xlfn.QUARTILE.INC(K23:K28,3)</f>
        <v>45123</v>
      </c>
      <c r="L38" s="134">
        <f>_xlfn.QUARTILE.INC(L23:L28,3)</f>
        <v>41814</v>
      </c>
      <c r="N38" s="134">
        <f>_xlfn.QUARTILE.INC(N23:N28,3)</f>
        <v>20653</v>
      </c>
      <c r="O38" s="134">
        <f>_xlfn.QUARTILE.INC(O23:O28,3)</f>
        <v>26426.25</v>
      </c>
    </row>
    <row r="39" spans="1:24">
      <c r="A39" t="s">
        <v>192</v>
      </c>
      <c r="B39" s="134">
        <f>B38-B37</f>
        <v>30517.25</v>
      </c>
      <c r="C39" s="134">
        <f>C38-C37</f>
        <v>23363.75</v>
      </c>
      <c r="D39" s="48"/>
      <c r="E39" s="134">
        <f>E38-E37</f>
        <v>10084</v>
      </c>
      <c r="F39" s="134">
        <f>F38-F37</f>
        <v>11394.75</v>
      </c>
      <c r="G39" s="48"/>
      <c r="H39" s="134">
        <f>H38-H37</f>
        <v>9553.25</v>
      </c>
      <c r="I39" s="134">
        <f>I38-I37</f>
        <v>3998.5</v>
      </c>
      <c r="J39" s="48"/>
      <c r="K39" s="134">
        <f>K38-K37</f>
        <v>15649.25</v>
      </c>
      <c r="L39" s="134">
        <f>L38-L37</f>
        <v>4773</v>
      </c>
      <c r="N39" s="134">
        <f>N38-N37</f>
        <v>9567</v>
      </c>
      <c r="O39" s="134">
        <f>O38-O37</f>
        <v>4400.5</v>
      </c>
    </row>
    <row r="40" spans="1:24">
      <c r="A40" t="s">
        <v>193</v>
      </c>
      <c r="B40" s="134">
        <f>1.5*B39</f>
        <v>45775.875</v>
      </c>
      <c r="C40" s="134">
        <f>1.5*C39</f>
        <v>35045.625</v>
      </c>
      <c r="D40" s="48"/>
      <c r="E40" s="134">
        <f>1.5*E39</f>
        <v>15126</v>
      </c>
      <c r="F40" s="134">
        <f>1.5*F39</f>
        <v>17092.125</v>
      </c>
      <c r="G40" s="48"/>
      <c r="H40" s="134">
        <f>1.5*H39</f>
        <v>14329.875</v>
      </c>
      <c r="I40" s="134">
        <f>1.5*I39</f>
        <v>5997.75</v>
      </c>
      <c r="J40" s="48"/>
      <c r="K40" s="134">
        <f>1.5*K39</f>
        <v>23473.875</v>
      </c>
      <c r="L40" s="134">
        <f>1.5*L39</f>
        <v>7159.5</v>
      </c>
      <c r="N40" s="134">
        <f>1.5*N39</f>
        <v>14350.5</v>
      </c>
      <c r="O40" s="134">
        <f>1.5*O39</f>
        <v>6600.75</v>
      </c>
    </row>
    <row r="41" spans="1:24">
      <c r="A41" t="s">
        <v>194</v>
      </c>
      <c r="B41" s="134">
        <f>B38+B40</f>
        <v>224917.625</v>
      </c>
      <c r="C41" s="134">
        <f>C38+C40</f>
        <v>238227.125</v>
      </c>
      <c r="D41" s="48"/>
      <c r="E41" s="134">
        <f>E38+E40</f>
        <v>136892.5</v>
      </c>
      <c r="F41" s="134">
        <f>F38+F40</f>
        <v>116392.375</v>
      </c>
      <c r="G41" s="48"/>
      <c r="H41" s="134">
        <f>H38+H40</f>
        <v>55121.625</v>
      </c>
      <c r="I41" s="134">
        <f>I38+I40</f>
        <v>57149</v>
      </c>
      <c r="J41" s="48"/>
      <c r="K41" s="134">
        <f>K38+K40</f>
        <v>68596.875</v>
      </c>
      <c r="L41" s="134">
        <f>L38+L40</f>
        <v>48973.5</v>
      </c>
      <c r="N41" s="134">
        <f>N38+N40</f>
        <v>35003.5</v>
      </c>
      <c r="O41" s="134">
        <f>O38+O40</f>
        <v>33027</v>
      </c>
    </row>
    <row r="42" spans="1:24">
      <c r="A42" t="s">
        <v>195</v>
      </c>
      <c r="B42" s="134">
        <f>B37-B40</f>
        <v>102848.625</v>
      </c>
      <c r="C42" s="134">
        <f>C37-C40</f>
        <v>144772.125</v>
      </c>
      <c r="D42" s="48"/>
      <c r="E42" s="134">
        <f>E37-E40</f>
        <v>96556.5</v>
      </c>
      <c r="F42" s="134">
        <f>F37-F40</f>
        <v>70813.375</v>
      </c>
      <c r="G42" s="48"/>
      <c r="H42" s="134">
        <f>H37-H40</f>
        <v>16908.625</v>
      </c>
      <c r="I42" s="134">
        <f>I37-I40</f>
        <v>41155</v>
      </c>
      <c r="J42" s="48"/>
      <c r="K42" s="134">
        <f>K37-K40</f>
        <v>5999.875</v>
      </c>
      <c r="L42" s="134">
        <f>L37-L40</f>
        <v>29881.5</v>
      </c>
      <c r="N42" s="134">
        <f>N37-N40</f>
        <v>-3264.5</v>
      </c>
      <c r="O42" s="134">
        <f>O37-O40</f>
        <v>15425</v>
      </c>
    </row>
    <row r="45" spans="1:24">
      <c r="B45">
        <v>138414.5</v>
      </c>
      <c r="C45">
        <v>181729.5</v>
      </c>
      <c r="H45">
        <v>31420</v>
      </c>
      <c r="I45">
        <v>47623</v>
      </c>
      <c r="K45">
        <v>56611.5</v>
      </c>
      <c r="L45">
        <v>46827.5</v>
      </c>
      <c r="N45">
        <v>32699.5</v>
      </c>
      <c r="O45">
        <v>28199.5</v>
      </c>
    </row>
    <row r="46" spans="1:24">
      <c r="B46">
        <v>157108.5</v>
      </c>
      <c r="E46">
        <v>111522</v>
      </c>
      <c r="F46">
        <v>85268</v>
      </c>
      <c r="H46">
        <v>42043</v>
      </c>
      <c r="K46">
        <v>37931.5</v>
      </c>
      <c r="L46">
        <v>36728.5</v>
      </c>
      <c r="N46">
        <v>21079.5</v>
      </c>
      <c r="O46">
        <v>18004.5</v>
      </c>
    </row>
    <row r="47" spans="1:24">
      <c r="B47">
        <v>180549.5</v>
      </c>
      <c r="E47">
        <v>102845</v>
      </c>
      <c r="F47">
        <v>91765</v>
      </c>
      <c r="H47">
        <v>37038</v>
      </c>
      <c r="I47">
        <v>49265</v>
      </c>
      <c r="K47">
        <v>15522.5</v>
      </c>
      <c r="L47">
        <v>42556.5</v>
      </c>
      <c r="N47">
        <v>9002.5</v>
      </c>
      <c r="O47">
        <v>27277.5</v>
      </c>
    </row>
    <row r="48" spans="1:24">
      <c r="B48">
        <v>174918.5</v>
      </c>
      <c r="C48">
        <v>207585.5</v>
      </c>
      <c r="E48">
        <v>119242</v>
      </c>
      <c r="F48">
        <v>101529</v>
      </c>
      <c r="I48">
        <v>51780</v>
      </c>
      <c r="K48">
        <v>26654.5</v>
      </c>
      <c r="L48">
        <v>37405.5</v>
      </c>
      <c r="N48">
        <v>19373.5</v>
      </c>
      <c r="O48">
        <v>23160.5</v>
      </c>
    </row>
    <row r="49" spans="1:15">
      <c r="B49">
        <v>208457.5</v>
      </c>
      <c r="C49">
        <v>179180.5</v>
      </c>
      <c r="E49">
        <v>112164</v>
      </c>
      <c r="F49">
        <v>92614</v>
      </c>
      <c r="H49">
        <v>31178</v>
      </c>
      <c r="I49">
        <v>54405</v>
      </c>
      <c r="K49">
        <v>46217.5</v>
      </c>
      <c r="L49">
        <v>39586.5</v>
      </c>
      <c r="N49">
        <v>10451.5</v>
      </c>
      <c r="O49">
        <v>21647.5</v>
      </c>
    </row>
    <row r="50" spans="1:15">
      <c r="B50">
        <v>145796.5</v>
      </c>
      <c r="C50">
        <v>189969.5</v>
      </c>
      <c r="E50">
        <v>122608</v>
      </c>
      <c r="F50">
        <v>86619</v>
      </c>
      <c r="H50">
        <v>22255</v>
      </c>
      <c r="I50">
        <v>46996</v>
      </c>
      <c r="K50">
        <v>41839.5</v>
      </c>
      <c r="L50">
        <v>36919.5</v>
      </c>
      <c r="N50">
        <v>12989.5</v>
      </c>
      <c r="O50">
        <v>23872.5</v>
      </c>
    </row>
    <row r="52" spans="1:15">
      <c r="A52" t="s">
        <v>149</v>
      </c>
      <c r="B52">
        <f>AVERAGE(B45:B50:D46:D47)</f>
        <v>176371</v>
      </c>
      <c r="C52">
        <f>AVERAGE(C45:C51)</f>
        <v>189616.25</v>
      </c>
      <c r="E52">
        <f>AVERAGE(E45:E50:G46:G47)</f>
        <v>102617.60000000001</v>
      </c>
      <c r="F52">
        <f>AVERAGE(F45:F51)</f>
        <v>91559</v>
      </c>
      <c r="H52">
        <f>AVERAGE(H45:H50:J46:J47)</f>
        <v>41400.300000000003</v>
      </c>
      <c r="I52">
        <f>AVERAGE(I45:I51)</f>
        <v>50013.8</v>
      </c>
      <c r="K52">
        <f>AVERAGE(K45:K50:M46:M47)</f>
        <v>38733.416666666664</v>
      </c>
      <c r="L52">
        <f>AVERAGE(L45:L51)</f>
        <v>40004</v>
      </c>
      <c r="N52">
        <f>AVERAGE(N45:N50:P46:P47)</f>
        <v>20646.5</v>
      </c>
      <c r="O52">
        <f>AVERAGE(O45:O51)</f>
        <v>23693.666666666668</v>
      </c>
    </row>
    <row r="53" spans="1:15">
      <c r="A53" t="s">
        <v>41</v>
      </c>
      <c r="B53" s="63">
        <f>_xlfn.STDEV.P(B43:B48:D46:D47)</f>
        <v>21528.457456869088</v>
      </c>
      <c r="C53" s="63">
        <f>_xlfn.STDEV.P(C45:C50)</f>
        <v>11114.454943338427</v>
      </c>
      <c r="D53" s="63"/>
      <c r="E53" s="63">
        <f>_xlfn.STDEV.P(E43:E48:G46:G47)</f>
        <v>11354.889471794371</v>
      </c>
      <c r="F53" s="63">
        <f>_xlfn.STDEV.P(F45:F50)</f>
        <v>5736.4909483062902</v>
      </c>
      <c r="G53" s="63"/>
      <c r="H53" s="63">
        <f>_xlfn.STDEV.P(H43:H48:J46:J47)</f>
        <v>7165.2016351406482</v>
      </c>
      <c r="I53" s="63">
        <f>_xlfn.STDEV.P(I45:I50)</f>
        <v>2749.0304763679865</v>
      </c>
      <c r="J53" s="63"/>
      <c r="K53" s="63">
        <f>_xlfn.STDEV.P(K43:K48:M46:M47)</f>
        <v>11614.853160393377</v>
      </c>
      <c r="L53" s="63">
        <f>_xlfn.STDEV.P(L45:L50)</f>
        <v>3657.0698083757347</v>
      </c>
      <c r="N53" s="63">
        <f>_xlfn.STDEV.P(N43:N48:P46:P47)</f>
        <v>6835.375034288536</v>
      </c>
      <c r="O53" s="63">
        <f>_xlfn.STDEV.P(O45:O50)</f>
        <v>3416.0420282673467</v>
      </c>
    </row>
    <row r="54" spans="1:15">
      <c r="A54" t="s">
        <v>187</v>
      </c>
      <c r="B54" s="48">
        <f>B53/B52*100</f>
        <v>12.206347674430086</v>
      </c>
      <c r="C54" s="48">
        <f>C53/C52*100</f>
        <v>5.8615519204384796</v>
      </c>
      <c r="D54" s="48"/>
      <c r="E54" s="48">
        <f>E53/E52*100</f>
        <v>11.065245602893043</v>
      </c>
      <c r="F54" s="48">
        <f>F53/F52*100</f>
        <v>6.2653490626877639</v>
      </c>
      <c r="G54" s="48"/>
      <c r="H54" s="48">
        <f>H53/H52*100</f>
        <v>17.307124912478045</v>
      </c>
      <c r="I54" s="48">
        <f>I53/I52*100</f>
        <v>5.4965439066177462</v>
      </c>
      <c r="J54" s="48"/>
      <c r="K54" s="48">
        <f>K53/K52*100</f>
        <v>29.986647602892536</v>
      </c>
      <c r="L54" s="48">
        <f>L53/L52*100</f>
        <v>9.1417603449048457</v>
      </c>
      <c r="M54" s="48"/>
      <c r="N54" s="48">
        <f>N53/N52*100</f>
        <v>33.106701059688262</v>
      </c>
      <c r="O54" s="48">
        <f>O53/O52*100</f>
        <v>14.417532230556745</v>
      </c>
    </row>
    <row r="55" spans="1:15">
      <c r="A55" t="s">
        <v>165</v>
      </c>
      <c r="B55" s="48">
        <f>(100*B52)/$B$52</f>
        <v>100</v>
      </c>
      <c r="C55" s="48">
        <f>(100*C52)/$C$52</f>
        <v>100</v>
      </c>
      <c r="D55" s="48"/>
      <c r="E55" s="48">
        <f>(100*E52)/$B$52</f>
        <v>58.182807831219421</v>
      </c>
      <c r="F55" s="48">
        <f>(100*F52)/$C$52</f>
        <v>48.286473337596327</v>
      </c>
      <c r="G55" s="48"/>
      <c r="H55" s="48">
        <f>(100*H52)/$B$52</f>
        <v>23.473416831565281</v>
      </c>
      <c r="I55" s="48">
        <f>(100*I52)/$C$52</f>
        <v>26.376325868695325</v>
      </c>
      <c r="J55" s="48"/>
      <c r="K55" s="48">
        <f>(100*K52)/$B$52</f>
        <v>21.96132962146082</v>
      </c>
      <c r="L55" s="48">
        <f>(100*L52)/$C$52</f>
        <v>21.09734793299625</v>
      </c>
      <c r="N55" s="48">
        <f>(100*N52)/$B$52</f>
        <v>11.706289582754534</v>
      </c>
      <c r="O55" s="48">
        <f>(100*O52)/$C$52</f>
        <v>12.495588678009753</v>
      </c>
    </row>
  </sheetData>
  <conditionalFormatting sqref="B12:L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O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O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L30 D25 D28 G25:G28 J25:J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X17 N12:Q13 U12:X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X30 P25:X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P30" sqref="P30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D86"/>
  <sheetViews>
    <sheetView workbookViewId="0">
      <selection activeCell="AF86" sqref="AF86"/>
    </sheetView>
  </sheetViews>
  <sheetFormatPr baseColWidth="10" defaultColWidth="9.140625" defaultRowHeight="15"/>
  <cols>
    <col min="1" max="1" width="10.140625" bestFit="1" customWidth="1"/>
    <col min="2" max="2" width="12.42578125" customWidth="1"/>
    <col min="3" max="3" width="12.85546875" customWidth="1"/>
    <col min="4" max="4" width="11.7109375" customWidth="1"/>
    <col min="5" max="5" width="11.28515625" customWidth="1"/>
    <col min="6" max="7" width="11.85546875" customWidth="1"/>
    <col min="9" max="9" width="1" style="1" customWidth="1"/>
    <col min="10" max="10" width="11.5703125" customWidth="1"/>
    <col min="11" max="22" width="6.7109375" customWidth="1"/>
    <col min="24" max="24" width="11.5703125" bestFit="1" customWidth="1"/>
    <col min="28" max="28" width="9.5703125" bestFit="1" customWidth="1"/>
    <col min="29" max="29" width="1" style="1" customWidth="1"/>
    <col min="30" max="30" width="10.140625" bestFit="1" customWidth="1"/>
    <col min="52" max="52" width="10.28515625" bestFit="1" customWidth="1"/>
  </cols>
  <sheetData>
    <row r="1" spans="1:82" ht="21" customHeight="1">
      <c r="J1" s="2">
        <v>45337</v>
      </c>
      <c r="K1" t="s">
        <v>0</v>
      </c>
      <c r="O1" t="s">
        <v>97</v>
      </c>
      <c r="AB1" t="s">
        <v>1</v>
      </c>
      <c r="AC1"/>
      <c r="AE1" s="3" t="s">
        <v>2</v>
      </c>
    </row>
    <row r="2" spans="1:82" ht="21" customHeight="1" thickBot="1">
      <c r="C2" t="s">
        <v>47</v>
      </c>
      <c r="D2" t="s">
        <v>48</v>
      </c>
      <c r="X2" s="4"/>
      <c r="Y2" s="4" t="s">
        <v>3</v>
      </c>
      <c r="Z2" s="4" t="s">
        <v>4</v>
      </c>
      <c r="AA2" s="4" t="s">
        <v>5</v>
      </c>
      <c r="AB2" s="4" t="s">
        <v>6</v>
      </c>
      <c r="AC2"/>
      <c r="AE2" t="s">
        <v>7</v>
      </c>
      <c r="AG2" s="5" t="s">
        <v>8</v>
      </c>
      <c r="AH2" s="6"/>
      <c r="AI2" s="6"/>
      <c r="AJ2" s="6"/>
      <c r="AM2" t="s">
        <v>115</v>
      </c>
    </row>
    <row r="3" spans="1:82" ht="21" customHeight="1" thickBot="1">
      <c r="A3" s="2"/>
      <c r="B3" s="71" t="s">
        <v>9</v>
      </c>
      <c r="C3" s="71"/>
      <c r="K3" s="7" t="s">
        <v>10</v>
      </c>
      <c r="L3" s="8" t="s">
        <v>10</v>
      </c>
      <c r="M3" s="8" t="s">
        <v>10</v>
      </c>
      <c r="N3" s="8" t="s">
        <v>10</v>
      </c>
      <c r="O3" s="8" t="s">
        <v>10</v>
      </c>
      <c r="P3" s="8" t="s">
        <v>10</v>
      </c>
      <c r="Q3" s="8" t="s">
        <v>10</v>
      </c>
      <c r="R3" s="8" t="s">
        <v>10</v>
      </c>
      <c r="S3" s="8" t="s">
        <v>10</v>
      </c>
      <c r="T3" s="8" t="s">
        <v>10</v>
      </c>
      <c r="U3" s="8" t="s">
        <v>10</v>
      </c>
      <c r="V3" s="9" t="s">
        <v>10</v>
      </c>
      <c r="X3" s="10" t="s">
        <v>49</v>
      </c>
      <c r="Y3" s="4" t="s">
        <v>122</v>
      </c>
      <c r="Z3" s="4">
        <v>767000</v>
      </c>
      <c r="AA3" s="4" t="s">
        <v>116</v>
      </c>
      <c r="AB3" s="11">
        <f>(32000*1000)/Z3</f>
        <v>41.720990873533246</v>
      </c>
      <c r="AC3"/>
      <c r="AE3" t="s">
        <v>11</v>
      </c>
      <c r="AG3" s="5" t="s">
        <v>12</v>
      </c>
      <c r="AH3" s="6"/>
      <c r="AI3" s="6"/>
      <c r="AJ3" s="6"/>
    </row>
    <row r="4" spans="1:82" ht="21" customHeight="1" thickBot="1">
      <c r="K4" s="12" t="s">
        <v>109</v>
      </c>
      <c r="L4" s="70">
        <v>0</v>
      </c>
      <c r="M4" s="70">
        <v>0.1</v>
      </c>
      <c r="N4" s="70">
        <v>0.4</v>
      </c>
      <c r="O4" s="70">
        <v>1.6</v>
      </c>
      <c r="P4" s="70">
        <v>6.4</v>
      </c>
      <c r="Q4" s="72">
        <v>0</v>
      </c>
      <c r="R4" s="72">
        <v>0.5</v>
      </c>
      <c r="S4" s="72">
        <v>2</v>
      </c>
      <c r="T4" s="72">
        <v>8</v>
      </c>
      <c r="U4" s="72">
        <v>32</v>
      </c>
      <c r="V4" s="9" t="s">
        <v>10</v>
      </c>
      <c r="X4" s="10" t="s">
        <v>65</v>
      </c>
      <c r="Y4" s="4" t="s">
        <v>98</v>
      </c>
      <c r="Z4" s="4">
        <v>282500</v>
      </c>
      <c r="AA4" s="4" t="s">
        <v>116</v>
      </c>
      <c r="AB4" s="11">
        <f>(32000*1000)/Z4</f>
        <v>113.27433628318585</v>
      </c>
      <c r="AC4"/>
      <c r="AD4" s="13"/>
      <c r="AE4" t="s">
        <v>13</v>
      </c>
      <c r="AG4" s="5" t="s">
        <v>110</v>
      </c>
      <c r="AH4" s="6"/>
      <c r="AI4" s="6"/>
      <c r="AJ4" s="6"/>
      <c r="AK4" s="6"/>
      <c r="AL4" t="s">
        <v>114</v>
      </c>
    </row>
    <row r="5" spans="1:82" ht="21" customHeight="1" thickBot="1">
      <c r="C5" s="14" t="s">
        <v>14</v>
      </c>
      <c r="K5" s="12" t="s">
        <v>109</v>
      </c>
      <c r="L5" s="70">
        <v>0</v>
      </c>
      <c r="M5" s="70">
        <v>0.1</v>
      </c>
      <c r="N5" s="70">
        <v>0.4</v>
      </c>
      <c r="O5" s="70">
        <v>1.6</v>
      </c>
      <c r="P5" s="70">
        <v>6.4</v>
      </c>
      <c r="Q5" s="72">
        <v>0</v>
      </c>
      <c r="R5" s="72">
        <v>0.5</v>
      </c>
      <c r="S5" s="72">
        <v>2</v>
      </c>
      <c r="T5" s="72">
        <v>8</v>
      </c>
      <c r="U5" s="72">
        <v>32</v>
      </c>
      <c r="V5" s="9" t="s">
        <v>10</v>
      </c>
      <c r="X5" s="10"/>
      <c r="Y5" s="4"/>
      <c r="Z5" s="4"/>
      <c r="AA5" s="4"/>
      <c r="AB5" s="11" t="e">
        <f>(30000*1000)/Z5</f>
        <v>#DIV/0!</v>
      </c>
      <c r="AC5"/>
      <c r="AD5" s="13"/>
      <c r="AJ5" s="15" t="s">
        <v>112</v>
      </c>
    </row>
    <row r="6" spans="1:82" ht="21" customHeight="1" thickBot="1">
      <c r="B6" s="16"/>
      <c r="D6" s="16">
        <v>10</v>
      </c>
      <c r="E6" s="17" t="s">
        <v>15</v>
      </c>
      <c r="F6" s="17"/>
      <c r="G6" s="17"/>
      <c r="K6" s="12" t="s">
        <v>109</v>
      </c>
      <c r="L6" s="70">
        <v>0</v>
      </c>
      <c r="M6" s="70">
        <v>0.1</v>
      </c>
      <c r="N6" s="70">
        <v>0.4</v>
      </c>
      <c r="O6" s="70">
        <v>1.6</v>
      </c>
      <c r="P6" s="70">
        <v>6.4</v>
      </c>
      <c r="Q6" s="72">
        <v>0</v>
      </c>
      <c r="R6" s="72">
        <v>0.5</v>
      </c>
      <c r="S6" s="72">
        <v>2</v>
      </c>
      <c r="T6" s="72">
        <v>8</v>
      </c>
      <c r="U6" s="72">
        <v>32</v>
      </c>
      <c r="V6" s="9" t="s">
        <v>10</v>
      </c>
      <c r="X6" s="10"/>
      <c r="Y6" s="4"/>
      <c r="Z6" s="4"/>
      <c r="AA6" s="4"/>
      <c r="AB6" s="11" t="e">
        <f t="shared" ref="AB6:AB8" si="0">(30000*1000)/Z6</f>
        <v>#DIV/0!</v>
      </c>
      <c r="AC6"/>
      <c r="AD6" s="13"/>
      <c r="AE6" s="18" t="s">
        <v>16</v>
      </c>
    </row>
    <row r="7" spans="1:82" ht="21" customHeight="1" thickBot="1">
      <c r="B7" s="19"/>
      <c r="C7" s="20" t="s">
        <v>17</v>
      </c>
      <c r="D7" s="19">
        <v>10000</v>
      </c>
      <c r="E7" s="20" t="s">
        <v>18</v>
      </c>
      <c r="F7" s="20"/>
      <c r="G7" s="20"/>
      <c r="K7" s="12" t="s">
        <v>109</v>
      </c>
      <c r="L7" s="70">
        <v>0</v>
      </c>
      <c r="M7" s="70">
        <v>0.1</v>
      </c>
      <c r="N7" s="70">
        <v>0.4</v>
      </c>
      <c r="O7" s="70">
        <v>1.6</v>
      </c>
      <c r="P7" s="70">
        <v>6.4</v>
      </c>
      <c r="Q7" s="72">
        <v>0</v>
      </c>
      <c r="R7" s="72">
        <v>0.5</v>
      </c>
      <c r="S7" s="72">
        <v>2</v>
      </c>
      <c r="T7" s="72">
        <v>8</v>
      </c>
      <c r="U7" s="72">
        <v>32</v>
      </c>
      <c r="V7" s="9" t="s">
        <v>10</v>
      </c>
      <c r="X7" s="10"/>
      <c r="Y7" s="4"/>
      <c r="Z7" s="4"/>
      <c r="AA7" s="4"/>
      <c r="AB7" s="11" t="e">
        <f t="shared" si="0"/>
        <v>#DIV/0!</v>
      </c>
      <c r="AC7"/>
      <c r="AE7" s="21" t="s">
        <v>19</v>
      </c>
    </row>
    <row r="8" spans="1:82" ht="21" customHeight="1" thickBot="1">
      <c r="B8" s="19"/>
      <c r="C8" s="19"/>
      <c r="D8" s="19"/>
      <c r="E8" s="19"/>
      <c r="F8" s="19"/>
      <c r="G8" s="19"/>
      <c r="K8" s="12" t="s">
        <v>109</v>
      </c>
      <c r="L8" s="70">
        <v>0</v>
      </c>
      <c r="M8" s="70">
        <v>0.1</v>
      </c>
      <c r="N8" s="70">
        <v>0.4</v>
      </c>
      <c r="O8" s="70">
        <v>1.6</v>
      </c>
      <c r="P8" s="70">
        <v>6.4</v>
      </c>
      <c r="Q8" s="72">
        <v>0</v>
      </c>
      <c r="R8" s="72">
        <v>0.5</v>
      </c>
      <c r="S8" s="72">
        <v>2</v>
      </c>
      <c r="T8" s="72">
        <v>8</v>
      </c>
      <c r="U8" s="72">
        <v>32</v>
      </c>
      <c r="V8" s="9" t="s">
        <v>10</v>
      </c>
      <c r="X8" s="10"/>
      <c r="Y8" s="4"/>
      <c r="Z8" s="4"/>
      <c r="AA8" s="4"/>
      <c r="AB8" s="11" t="e">
        <f t="shared" si="0"/>
        <v>#DIV/0!</v>
      </c>
      <c r="AC8"/>
      <c r="AE8" s="21" t="s">
        <v>20</v>
      </c>
    </row>
    <row r="9" spans="1:82" ht="21" customHeight="1">
      <c r="B9" s="19" t="s">
        <v>21</v>
      </c>
      <c r="C9" s="20" t="s">
        <v>22</v>
      </c>
      <c r="D9" s="19">
        <v>1300</v>
      </c>
      <c r="E9" s="20" t="s">
        <v>23</v>
      </c>
      <c r="F9" s="20"/>
      <c r="G9" s="20" t="s">
        <v>23</v>
      </c>
      <c r="K9" s="12" t="s">
        <v>109</v>
      </c>
      <c r="L9" s="70">
        <v>0</v>
      </c>
      <c r="M9" s="70">
        <v>0.1</v>
      </c>
      <c r="N9" s="70">
        <v>0.4</v>
      </c>
      <c r="O9" s="70">
        <v>1.6</v>
      </c>
      <c r="P9" s="70">
        <v>6.4</v>
      </c>
      <c r="Q9" s="72">
        <v>0</v>
      </c>
      <c r="R9" s="72">
        <v>0.5</v>
      </c>
      <c r="S9" s="72">
        <v>2</v>
      </c>
      <c r="T9" s="72">
        <v>8</v>
      </c>
      <c r="U9" s="72">
        <v>32</v>
      </c>
      <c r="V9" s="9" t="s">
        <v>10</v>
      </c>
      <c r="X9" s="22"/>
      <c r="Y9" s="6"/>
      <c r="Z9" s="6"/>
      <c r="AA9" s="6"/>
      <c r="AB9" s="6"/>
      <c r="AC9"/>
      <c r="AE9" s="23" t="s">
        <v>24</v>
      </c>
    </row>
    <row r="10" spans="1:82" ht="21" customHeight="1" thickBot="1">
      <c r="B10" s="19"/>
      <c r="C10" s="20" t="s">
        <v>17</v>
      </c>
      <c r="D10" s="19">
        <v>10000</v>
      </c>
      <c r="E10" s="20" t="s">
        <v>18</v>
      </c>
      <c r="F10" s="19"/>
      <c r="G10" s="19"/>
      <c r="K10" s="24" t="s">
        <v>10</v>
      </c>
      <c r="L10" s="25" t="s">
        <v>10</v>
      </c>
      <c r="M10" s="25" t="s">
        <v>10</v>
      </c>
      <c r="N10" s="25" t="s">
        <v>10</v>
      </c>
      <c r="O10" s="25" t="s">
        <v>10</v>
      </c>
      <c r="P10" s="25" t="s">
        <v>10</v>
      </c>
      <c r="Q10" s="25" t="s">
        <v>10</v>
      </c>
      <c r="R10" s="25" t="s">
        <v>10</v>
      </c>
      <c r="S10" s="25" t="s">
        <v>10</v>
      </c>
      <c r="T10" s="25" t="s">
        <v>10</v>
      </c>
      <c r="U10" s="25" t="s">
        <v>10</v>
      </c>
      <c r="V10" s="26" t="s">
        <v>10</v>
      </c>
      <c r="X10" s="27"/>
      <c r="AC10"/>
      <c r="AE10" t="s">
        <v>25</v>
      </c>
    </row>
    <row r="11" spans="1:82" ht="21" customHeight="1">
      <c r="L11" t="s">
        <v>26</v>
      </c>
      <c r="AC11"/>
      <c r="AE11" s="21" t="s">
        <v>27</v>
      </c>
      <c r="AP11" s="28" t="s">
        <v>28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2" s="1" customFormat="1" ht="6" customHeight="1">
      <c r="A12"/>
      <c r="B12"/>
      <c r="C12"/>
      <c r="D12"/>
      <c r="E12"/>
      <c r="F12"/>
      <c r="G12"/>
      <c r="H12"/>
    </row>
    <row r="13" spans="1:82" ht="21" customHeight="1" thickBot="1">
      <c r="B13" s="29"/>
      <c r="C13" s="30" t="s">
        <v>29</v>
      </c>
      <c r="D13" s="31" t="s">
        <v>43</v>
      </c>
      <c r="E13" s="32" t="s">
        <v>118</v>
      </c>
      <c r="F13" s="31"/>
      <c r="G13" s="32"/>
      <c r="AD13" s="33"/>
    </row>
    <row r="14" spans="1:82" ht="29.25" customHeight="1" thickTop="1" thickBot="1">
      <c r="B14" s="34" t="s">
        <v>30</v>
      </c>
      <c r="C14" s="35" t="s">
        <v>18</v>
      </c>
      <c r="D14" s="35" t="s">
        <v>31</v>
      </c>
      <c r="E14" s="36" t="s">
        <v>32</v>
      </c>
      <c r="F14" s="35" t="s">
        <v>31</v>
      </c>
      <c r="G14" s="36" t="s">
        <v>32</v>
      </c>
      <c r="J14" s="2">
        <v>45341</v>
      </c>
      <c r="K14" t="s">
        <v>33</v>
      </c>
      <c r="AD14" s="2">
        <v>45344</v>
      </c>
      <c r="AE14" t="s">
        <v>102</v>
      </c>
    </row>
    <row r="15" spans="1:82" ht="21" customHeight="1" thickTop="1">
      <c r="B15" s="37">
        <v>0</v>
      </c>
      <c r="C15" s="38">
        <v>0</v>
      </c>
      <c r="D15" s="38">
        <f>(C15*$D$9)/$D$7</f>
        <v>0</v>
      </c>
      <c r="E15" s="39">
        <f t="shared" ref="E15:E19" si="1">$D$9-D15</f>
        <v>1300</v>
      </c>
      <c r="F15" s="38">
        <f>(C15*$F$9)/$D$7</f>
        <v>0</v>
      </c>
      <c r="G15" s="39">
        <f t="shared" ref="G15:G19" si="2">$F$9-F15</f>
        <v>0</v>
      </c>
      <c r="K15" t="s">
        <v>95</v>
      </c>
      <c r="AF15" s="37">
        <v>0</v>
      </c>
      <c r="AH15" s="42">
        <v>0.1</v>
      </c>
      <c r="AJ15" s="42">
        <v>0.4</v>
      </c>
      <c r="AL15" s="42">
        <v>1.6</v>
      </c>
      <c r="AN15" s="42">
        <v>6.4</v>
      </c>
      <c r="AQ15" s="37">
        <v>0</v>
      </c>
      <c r="AS15" s="42">
        <v>0.1</v>
      </c>
      <c r="AU15" s="42">
        <v>0.4</v>
      </c>
      <c r="AW15" s="42">
        <v>1.6</v>
      </c>
      <c r="AY15" s="42">
        <v>6.4</v>
      </c>
    </row>
    <row r="16" spans="1:82" ht="21" customHeight="1">
      <c r="B16" s="42">
        <v>0.1</v>
      </c>
      <c r="C16" s="43">
        <v>30.1</v>
      </c>
      <c r="D16" s="38">
        <f>(C16*$D$9)/$D$7</f>
        <v>3.9129999999999998</v>
      </c>
      <c r="E16" s="39">
        <f t="shared" si="1"/>
        <v>1296.087</v>
      </c>
      <c r="F16" s="38">
        <f>(C16*$F$9)/$D$7</f>
        <v>0</v>
      </c>
      <c r="G16" s="39">
        <f t="shared" si="2"/>
        <v>0</v>
      </c>
      <c r="AE16" s="88" t="s">
        <v>103</v>
      </c>
      <c r="AF16" s="89" t="s">
        <v>34</v>
      </c>
      <c r="AG16" s="78"/>
      <c r="AH16" s="78"/>
      <c r="AI16" s="78"/>
      <c r="AJ16" s="78"/>
      <c r="AK16" s="78"/>
      <c r="AL16" s="78"/>
      <c r="AM16" s="78"/>
      <c r="AN16" s="79"/>
      <c r="AP16" s="88" t="s">
        <v>105</v>
      </c>
      <c r="AQ16" s="89" t="s">
        <v>34</v>
      </c>
      <c r="AR16" s="78"/>
      <c r="AS16" s="78"/>
      <c r="AT16" s="78"/>
      <c r="AU16" s="78"/>
      <c r="AV16" s="78"/>
      <c r="AW16" s="78"/>
      <c r="AX16" s="78"/>
      <c r="AY16" s="79"/>
    </row>
    <row r="17" spans="2:64" ht="21" customHeight="1">
      <c r="B17" s="42">
        <v>0.4</v>
      </c>
      <c r="C17" s="43">
        <v>120.4</v>
      </c>
      <c r="D17" s="38">
        <f>(C17*$D$9)/$D$7</f>
        <v>15.651999999999999</v>
      </c>
      <c r="E17" s="39">
        <f t="shared" si="1"/>
        <v>1284.348</v>
      </c>
      <c r="F17" s="38">
        <f t="shared" ref="F17" si="3">(C17*$F$9)/$D$7</f>
        <v>0</v>
      </c>
      <c r="G17" s="39">
        <f t="shared" si="2"/>
        <v>0</v>
      </c>
      <c r="L17" s="44" t="s">
        <v>96</v>
      </c>
      <c r="N17" s="44" t="s">
        <v>99</v>
      </c>
      <c r="O17" s="44"/>
      <c r="P17" s="45"/>
      <c r="R17" s="44"/>
      <c r="S17" s="44" t="s">
        <v>100</v>
      </c>
      <c r="U17" s="44" t="s">
        <v>101</v>
      </c>
      <c r="W17" s="44"/>
      <c r="Y17" s="144"/>
      <c r="Z17" s="144"/>
      <c r="AA17" s="45"/>
      <c r="AE17" s="145">
        <v>0</v>
      </c>
      <c r="AF17" s="124">
        <v>80.19</v>
      </c>
      <c r="AG17" s="139">
        <v>0.1</v>
      </c>
      <c r="AH17" s="124">
        <v>86.26</v>
      </c>
      <c r="AI17" s="139">
        <v>0.4</v>
      </c>
      <c r="AJ17" s="124">
        <v>95.36</v>
      </c>
      <c r="AK17" s="139">
        <v>1.6</v>
      </c>
      <c r="AL17" s="124">
        <v>81.650000000000006</v>
      </c>
      <c r="AM17" s="139">
        <v>6.4</v>
      </c>
      <c r="AN17" s="125">
        <v>48.76</v>
      </c>
      <c r="AP17" s="145">
        <v>0</v>
      </c>
      <c r="AQ17" s="100">
        <v>108.78</v>
      </c>
      <c r="AR17" s="147">
        <v>0.1</v>
      </c>
      <c r="AS17" s="100">
        <v>104.34</v>
      </c>
      <c r="AT17" s="147">
        <v>0.4</v>
      </c>
      <c r="AU17" s="100">
        <v>106</v>
      </c>
      <c r="AV17" s="147">
        <v>1.6</v>
      </c>
      <c r="AW17" s="100">
        <v>126.14</v>
      </c>
      <c r="AX17" s="147">
        <v>6.4</v>
      </c>
      <c r="AY17" s="81">
        <v>53.43</v>
      </c>
    </row>
    <row r="18" spans="2:64" ht="21" customHeight="1">
      <c r="B18" s="42">
        <v>1.6</v>
      </c>
      <c r="C18" s="43">
        <v>481.6</v>
      </c>
      <c r="D18" s="38">
        <f>(C18*$D$9)/$D$7</f>
        <v>62.607999999999997</v>
      </c>
      <c r="E18" s="39">
        <f>$D$9-D18</f>
        <v>1237.3920000000001</v>
      </c>
      <c r="F18" s="38">
        <f>(C18*$F$9)/$D$7</f>
        <v>0</v>
      </c>
      <c r="G18" s="39">
        <f t="shared" si="2"/>
        <v>0</v>
      </c>
      <c r="L18">
        <v>56.44</v>
      </c>
      <c r="N18">
        <v>46.56</v>
      </c>
      <c r="O18" s="45"/>
      <c r="P18" s="45"/>
      <c r="Q18" s="46"/>
      <c r="S18" s="45">
        <v>57.95</v>
      </c>
      <c r="U18">
        <v>37.21</v>
      </c>
      <c r="AE18" s="145"/>
      <c r="AF18" s="124">
        <v>87.45</v>
      </c>
      <c r="AG18" s="139"/>
      <c r="AH18" s="124">
        <v>65.56</v>
      </c>
      <c r="AI18" s="139"/>
      <c r="AJ18" s="124">
        <v>88.81</v>
      </c>
      <c r="AK18" s="139"/>
      <c r="AL18" s="124">
        <v>60.3</v>
      </c>
      <c r="AM18" s="139"/>
      <c r="AN18" s="125">
        <v>74.239999999999995</v>
      </c>
      <c r="AP18" s="145"/>
      <c r="AQ18" s="100">
        <v>58.68</v>
      </c>
      <c r="AR18" s="147"/>
      <c r="AS18" s="100">
        <v>91.88</v>
      </c>
      <c r="AT18" s="147"/>
      <c r="AU18" s="100">
        <v>95.62</v>
      </c>
      <c r="AV18" s="147"/>
      <c r="AW18" s="100">
        <v>95.54</v>
      </c>
      <c r="AX18" s="147"/>
      <c r="AY18" s="81">
        <v>53.26</v>
      </c>
    </row>
    <row r="19" spans="2:64" ht="21" customHeight="1">
      <c r="B19" s="42">
        <v>6.4</v>
      </c>
      <c r="C19" s="43">
        <v>1926.4</v>
      </c>
      <c r="D19" s="38">
        <f>(C19*$D$9)/$D$7</f>
        <v>250.43199999999999</v>
      </c>
      <c r="E19" s="39">
        <f t="shared" si="1"/>
        <v>1049.568</v>
      </c>
      <c r="F19" s="38">
        <f>(C19*$F$9)/$D$7</f>
        <v>0</v>
      </c>
      <c r="G19" s="39">
        <f t="shared" si="2"/>
        <v>0</v>
      </c>
      <c r="L19" s="45">
        <v>39.229999999999997</v>
      </c>
      <c r="N19">
        <v>61.48</v>
      </c>
      <c r="O19" s="45"/>
      <c r="P19" s="45"/>
      <c r="Q19" s="46"/>
      <c r="S19">
        <v>74.989999999999995</v>
      </c>
      <c r="U19">
        <v>57.2</v>
      </c>
      <c r="AE19" s="145"/>
      <c r="AF19" s="124">
        <v>103.49</v>
      </c>
      <c r="AG19" s="139"/>
      <c r="AH19" s="124">
        <v>81.72</v>
      </c>
      <c r="AI19" s="139"/>
      <c r="AJ19" s="124">
        <v>86.46</v>
      </c>
      <c r="AK19" s="139"/>
      <c r="AL19" s="124">
        <v>105.63</v>
      </c>
      <c r="AM19" s="139"/>
      <c r="AN19" s="125">
        <v>51.98</v>
      </c>
      <c r="AP19" s="145"/>
      <c r="AQ19" s="100">
        <v>58.24</v>
      </c>
      <c r="AR19" s="147"/>
      <c r="AS19" s="100">
        <v>117.42</v>
      </c>
      <c r="AT19" s="147"/>
      <c r="AU19" s="100">
        <v>91.44</v>
      </c>
      <c r="AV19" s="147"/>
      <c r="AW19" s="100">
        <v>75.540000000000006</v>
      </c>
      <c r="AX19" s="147"/>
      <c r="AY19" s="81">
        <v>73.599999999999994</v>
      </c>
    </row>
    <row r="20" spans="2:64" ht="21" customHeight="1">
      <c r="B20" s="42"/>
      <c r="C20" s="43"/>
      <c r="D20" s="43"/>
      <c r="E20" s="47"/>
      <c r="F20" s="38"/>
      <c r="G20" s="39"/>
      <c r="L20" s="45">
        <v>45.44</v>
      </c>
      <c r="N20">
        <v>42.77</v>
      </c>
      <c r="O20" s="45"/>
      <c r="P20" s="45"/>
      <c r="Q20" s="46"/>
      <c r="S20">
        <v>57.66</v>
      </c>
      <c r="U20">
        <v>50.41</v>
      </c>
      <c r="AE20" s="145"/>
      <c r="AF20" s="124">
        <v>76.510000000000005</v>
      </c>
      <c r="AG20" s="139"/>
      <c r="AH20" s="124">
        <v>90.64</v>
      </c>
      <c r="AI20" s="139"/>
      <c r="AJ20" s="124">
        <v>83.09</v>
      </c>
      <c r="AK20" s="139"/>
      <c r="AL20" s="124">
        <v>61.24</v>
      </c>
      <c r="AM20" s="139"/>
      <c r="AN20" s="125">
        <v>48.76</v>
      </c>
      <c r="AP20" s="145"/>
      <c r="AQ20" s="100">
        <v>90.83</v>
      </c>
      <c r="AR20" s="147"/>
      <c r="AS20" s="100">
        <v>129.59</v>
      </c>
      <c r="AT20" s="147"/>
      <c r="AU20" s="100">
        <v>108.2</v>
      </c>
      <c r="AV20" s="147"/>
      <c r="AW20" s="100">
        <v>70.849999999999994</v>
      </c>
      <c r="AX20" s="147"/>
      <c r="AY20" s="81">
        <v>103.28</v>
      </c>
    </row>
    <row r="21" spans="2:64" ht="21" customHeight="1" thickBot="1">
      <c r="B21" s="49"/>
      <c r="C21" s="50"/>
      <c r="D21" s="50"/>
      <c r="E21" s="51"/>
      <c r="F21" s="38"/>
      <c r="G21" s="39"/>
      <c r="L21" s="45">
        <v>48.06</v>
      </c>
      <c r="N21">
        <v>46.04</v>
      </c>
      <c r="O21" s="45"/>
      <c r="P21" s="45"/>
      <c r="Q21" s="46"/>
      <c r="S21">
        <v>67.67</v>
      </c>
      <c r="U21">
        <v>68.67</v>
      </c>
      <c r="AE21" s="145"/>
      <c r="AF21" s="124">
        <v>67.010000000000005</v>
      </c>
      <c r="AG21" s="139"/>
      <c r="AH21" s="124">
        <v>90.94</v>
      </c>
      <c r="AI21" s="139"/>
      <c r="AJ21" s="124">
        <v>67.67</v>
      </c>
      <c r="AK21" s="139"/>
      <c r="AL21" s="124">
        <v>62.62</v>
      </c>
      <c r="AM21" s="139"/>
      <c r="AN21" s="125">
        <v>41.2</v>
      </c>
      <c r="AP21" s="145"/>
      <c r="AQ21" s="100">
        <v>128.82</v>
      </c>
      <c r="AR21" s="147"/>
      <c r="AS21" s="100">
        <v>73.069999999999993</v>
      </c>
      <c r="AT21" s="147"/>
      <c r="AU21" s="100">
        <v>118.67</v>
      </c>
      <c r="AV21" s="147"/>
      <c r="AW21" s="100">
        <v>117.45</v>
      </c>
      <c r="AX21" s="147"/>
      <c r="AY21" s="81">
        <v>77.37</v>
      </c>
    </row>
    <row r="22" spans="2:64" ht="21" customHeight="1" thickTop="1">
      <c r="B22" s="52"/>
      <c r="C22" s="53"/>
      <c r="D22" s="54">
        <f>SUM(D15:D21)</f>
        <v>332.60500000000002</v>
      </c>
      <c r="E22" s="54">
        <f>SUM(E15:E21)</f>
        <v>6167.3950000000004</v>
      </c>
      <c r="F22" s="54">
        <f>SUM(F15:F21)</f>
        <v>0</v>
      </c>
      <c r="G22" s="54">
        <f>SUM(G15:G21)</f>
        <v>0</v>
      </c>
      <c r="L22" s="45">
        <v>35.32</v>
      </c>
      <c r="N22">
        <v>42.2</v>
      </c>
      <c r="O22" s="45"/>
      <c r="P22" s="45"/>
      <c r="Q22" s="46"/>
      <c r="S22">
        <v>55.35</v>
      </c>
      <c r="U22">
        <v>67.89</v>
      </c>
      <c r="AE22" s="145"/>
      <c r="AF22" s="124">
        <v>77.489999999999995</v>
      </c>
      <c r="AG22" s="139"/>
      <c r="AH22" s="124">
        <v>52.03</v>
      </c>
      <c r="AI22" s="139"/>
      <c r="AJ22" s="124">
        <v>105.16</v>
      </c>
      <c r="AK22" s="139"/>
      <c r="AL22" s="124">
        <v>87.51</v>
      </c>
      <c r="AM22" s="139"/>
      <c r="AN22" s="125">
        <v>49.86</v>
      </c>
      <c r="AP22" s="145"/>
      <c r="AQ22" s="100">
        <v>131</v>
      </c>
      <c r="AR22" s="147"/>
      <c r="AS22" s="100">
        <v>84.49</v>
      </c>
      <c r="AT22" s="147"/>
      <c r="AU22" s="100">
        <v>60.03</v>
      </c>
      <c r="AV22" s="147"/>
      <c r="AW22" s="100">
        <v>98.55</v>
      </c>
      <c r="AX22" s="147"/>
      <c r="AY22" s="81">
        <v>64.959999999999994</v>
      </c>
    </row>
    <row r="23" spans="2:64" ht="21" customHeight="1">
      <c r="B23" s="19"/>
      <c r="C23" s="19"/>
      <c r="D23" s="55" t="s">
        <v>35</v>
      </c>
      <c r="E23" s="19">
        <v>350</v>
      </c>
      <c r="F23" s="19" t="s">
        <v>23</v>
      </c>
      <c r="G23" s="19"/>
      <c r="L23" s="45">
        <v>43.52</v>
      </c>
      <c r="N23">
        <v>35.92</v>
      </c>
      <c r="O23" s="45"/>
      <c r="P23" s="45"/>
      <c r="Q23" s="46"/>
      <c r="S23">
        <v>74.430000000000007</v>
      </c>
      <c r="U23">
        <v>59.41</v>
      </c>
      <c r="AE23" s="145"/>
      <c r="AF23" s="124">
        <v>106.3</v>
      </c>
      <c r="AG23" s="139"/>
      <c r="AH23" s="124">
        <v>85.49</v>
      </c>
      <c r="AI23" s="139"/>
      <c r="AJ23" s="124">
        <v>70.400000000000006</v>
      </c>
      <c r="AK23" s="139"/>
      <c r="AL23" s="124">
        <v>64.239999999999995</v>
      </c>
      <c r="AM23" s="139"/>
      <c r="AN23" s="125">
        <v>43.79</v>
      </c>
      <c r="AP23" s="145"/>
      <c r="AQ23" s="100">
        <v>112.78</v>
      </c>
      <c r="AR23" s="147"/>
      <c r="AS23" s="100">
        <v>76.64</v>
      </c>
      <c r="AT23" s="147"/>
      <c r="AU23" s="100">
        <v>71.540000000000006</v>
      </c>
      <c r="AV23" s="147"/>
      <c r="AW23" s="100">
        <v>65.52</v>
      </c>
      <c r="AX23" s="147"/>
      <c r="AY23" s="81">
        <v>57.06</v>
      </c>
    </row>
    <row r="24" spans="2:64" ht="21" customHeight="1">
      <c r="B24" s="19"/>
      <c r="C24" s="19"/>
      <c r="D24" s="56" t="s">
        <v>36</v>
      </c>
      <c r="E24" s="57">
        <f>E23/100</f>
        <v>3.5</v>
      </c>
      <c r="F24" s="19"/>
      <c r="G24" s="19"/>
      <c r="L24" s="45">
        <v>50.8</v>
      </c>
      <c r="N24">
        <v>49.96</v>
      </c>
      <c r="O24" s="45"/>
      <c r="P24" s="45"/>
      <c r="Q24" s="46"/>
      <c r="S24">
        <v>60.1</v>
      </c>
      <c r="U24">
        <v>70.92</v>
      </c>
      <c r="AE24" s="145"/>
      <c r="AF24" s="124">
        <v>86.37</v>
      </c>
      <c r="AG24" s="139"/>
      <c r="AH24" s="124">
        <v>90.99</v>
      </c>
      <c r="AI24" s="139"/>
      <c r="AJ24" s="124">
        <v>85.46</v>
      </c>
      <c r="AK24" s="139"/>
      <c r="AL24" s="124">
        <v>61.48</v>
      </c>
      <c r="AM24" s="139"/>
      <c r="AN24" s="125">
        <v>39.26</v>
      </c>
      <c r="AP24" s="145"/>
      <c r="AQ24" s="100">
        <v>99.93</v>
      </c>
      <c r="AR24" s="147"/>
      <c r="AS24" s="100">
        <v>95.24</v>
      </c>
      <c r="AT24" s="147"/>
      <c r="AU24" s="100">
        <v>114.85</v>
      </c>
      <c r="AV24" s="147"/>
      <c r="AW24" s="100">
        <v>81.84</v>
      </c>
      <c r="AX24" s="147"/>
      <c r="AY24" s="81">
        <v>109.48</v>
      </c>
      <c r="BB24" s="48"/>
      <c r="BD24" s="48"/>
      <c r="BF24" s="48"/>
      <c r="BH24" s="48"/>
      <c r="BJ24" s="48"/>
      <c r="BL24" s="48"/>
    </row>
    <row r="25" spans="2:64" ht="21" customHeight="1">
      <c r="B25" s="19"/>
      <c r="C25" s="19"/>
      <c r="D25" s="56" t="s">
        <v>32</v>
      </c>
      <c r="E25" s="58">
        <f>E23-E24</f>
        <v>346.5</v>
      </c>
      <c r="F25" s="19"/>
      <c r="G25" s="19"/>
      <c r="L25" s="45">
        <v>38.729999999999997</v>
      </c>
      <c r="N25">
        <v>46.08</v>
      </c>
      <c r="O25" s="45"/>
      <c r="S25">
        <v>61.88</v>
      </c>
      <c r="U25">
        <v>68.28</v>
      </c>
      <c r="AE25" s="145"/>
      <c r="AF25" s="124">
        <v>75.45</v>
      </c>
      <c r="AG25" s="139"/>
      <c r="AH25" s="124">
        <v>78.41</v>
      </c>
      <c r="AI25" s="139"/>
      <c r="AJ25" s="124">
        <v>88.84</v>
      </c>
      <c r="AK25" s="139"/>
      <c r="AL25" s="124">
        <v>60.15</v>
      </c>
      <c r="AM25" s="139"/>
      <c r="AN25" s="125">
        <v>43.23</v>
      </c>
      <c r="AP25" s="145"/>
      <c r="AQ25" s="100">
        <v>88.56</v>
      </c>
      <c r="AR25" s="147"/>
      <c r="AS25" s="100">
        <v>121.02</v>
      </c>
      <c r="AT25" s="147"/>
      <c r="AU25" s="100">
        <v>124.06</v>
      </c>
      <c r="AV25" s="147"/>
      <c r="AW25" s="100">
        <v>120.58</v>
      </c>
      <c r="AX25" s="147"/>
      <c r="AY25" s="81">
        <v>74.7</v>
      </c>
      <c r="BB25" s="48"/>
      <c r="BD25" s="48"/>
      <c r="BF25" s="48"/>
      <c r="BH25" s="48"/>
      <c r="BJ25" s="48"/>
    </row>
    <row r="26" spans="2:64" ht="21" customHeight="1">
      <c r="B26" s="19"/>
      <c r="C26" s="19"/>
      <c r="D26" s="19"/>
      <c r="E26" s="19"/>
      <c r="F26" s="19"/>
      <c r="G26" s="19"/>
      <c r="L26" s="45">
        <v>37.700000000000003</v>
      </c>
      <c r="N26">
        <v>50.02</v>
      </c>
      <c r="O26" s="45"/>
      <c r="S26">
        <v>85.07</v>
      </c>
      <c r="U26">
        <v>87.9</v>
      </c>
      <c r="AE26" s="145"/>
      <c r="AF26" s="124">
        <v>99.78</v>
      </c>
      <c r="AG26" s="139"/>
      <c r="AH26" s="124">
        <v>64.06</v>
      </c>
      <c r="AI26" s="139"/>
      <c r="AJ26" s="124">
        <v>84.56</v>
      </c>
      <c r="AK26" s="139"/>
      <c r="AL26" s="124">
        <v>72.53</v>
      </c>
      <c r="AM26" s="139"/>
      <c r="AN26" s="125">
        <v>39.909999999999997</v>
      </c>
      <c r="AP26" s="145"/>
      <c r="AQ26" s="100">
        <v>119.6</v>
      </c>
      <c r="AR26" s="147"/>
      <c r="AS26" s="100">
        <v>117.34</v>
      </c>
      <c r="AT26" s="147"/>
      <c r="AU26" s="100">
        <v>95.96</v>
      </c>
      <c r="AV26" s="147"/>
      <c r="AW26" s="100">
        <v>150.69</v>
      </c>
      <c r="AX26" s="147"/>
      <c r="AY26" s="81">
        <v>85.82</v>
      </c>
    </row>
    <row r="27" spans="2:64" ht="21" customHeight="1">
      <c r="L27" s="45">
        <v>46.2</v>
      </c>
      <c r="N27">
        <v>45.17</v>
      </c>
      <c r="O27" s="45"/>
      <c r="S27">
        <v>69.78</v>
      </c>
      <c r="U27">
        <v>59.51</v>
      </c>
      <c r="AE27" s="145"/>
      <c r="AF27" s="124">
        <v>82.18</v>
      </c>
      <c r="AG27" s="139"/>
      <c r="AH27" s="124">
        <v>107.47</v>
      </c>
      <c r="AI27" s="139"/>
      <c r="AJ27" s="124">
        <v>76.44</v>
      </c>
      <c r="AK27" s="139"/>
      <c r="AL27" s="124">
        <v>74.37</v>
      </c>
      <c r="AM27" s="139"/>
      <c r="AN27" s="125">
        <v>56.45</v>
      </c>
      <c r="AP27" s="145"/>
      <c r="AQ27" s="100">
        <v>73.59</v>
      </c>
      <c r="AR27" s="147"/>
      <c r="AS27" s="100">
        <v>75.349999999999994</v>
      </c>
      <c r="AT27" s="147"/>
      <c r="AU27" s="100">
        <v>100.41</v>
      </c>
      <c r="AV27" s="147"/>
      <c r="AW27" s="100">
        <v>65.77</v>
      </c>
      <c r="AX27" s="147"/>
      <c r="AY27" s="81">
        <v>112.42</v>
      </c>
      <c r="BC27" s="48"/>
    </row>
    <row r="28" spans="2:64" ht="21" customHeight="1">
      <c r="B28" s="73" t="s">
        <v>45</v>
      </c>
      <c r="C28" s="73"/>
      <c r="D28" t="s">
        <v>46</v>
      </c>
      <c r="L28" s="45">
        <v>45.6</v>
      </c>
      <c r="N28">
        <v>42.37</v>
      </c>
      <c r="O28" s="45"/>
      <c r="S28">
        <v>62.56</v>
      </c>
      <c r="U28">
        <v>40.119999999999997</v>
      </c>
      <c r="AE28" s="145"/>
      <c r="AF28" s="124">
        <v>83.05</v>
      </c>
      <c r="AG28" s="139"/>
      <c r="AH28" s="124">
        <v>64.06</v>
      </c>
      <c r="AI28" s="139"/>
      <c r="AJ28" s="124">
        <v>114.45</v>
      </c>
      <c r="AK28" s="139"/>
      <c r="AL28" s="124">
        <v>61.48</v>
      </c>
      <c r="AM28" s="139"/>
      <c r="AN28" s="125"/>
      <c r="AP28" s="145"/>
      <c r="AQ28" s="100">
        <v>74.69</v>
      </c>
      <c r="AR28" s="147"/>
      <c r="AS28" s="100">
        <v>140.13</v>
      </c>
      <c r="AT28" s="147"/>
      <c r="AU28" s="100">
        <v>71.27</v>
      </c>
      <c r="AV28" s="147"/>
      <c r="AW28" s="100">
        <v>95.85</v>
      </c>
      <c r="AX28" s="147"/>
      <c r="AY28" s="81">
        <v>106.56</v>
      </c>
    </row>
    <row r="29" spans="2:64" ht="15" customHeight="1">
      <c r="L29" s="45">
        <v>39.85</v>
      </c>
      <c r="N29">
        <v>44.31</v>
      </c>
      <c r="O29" s="45"/>
      <c r="S29">
        <v>56.63</v>
      </c>
      <c r="U29">
        <v>57.53</v>
      </c>
      <c r="AE29" s="145"/>
      <c r="AF29" s="124">
        <v>72.37</v>
      </c>
      <c r="AG29" s="139"/>
      <c r="AH29" s="124">
        <v>96.41</v>
      </c>
      <c r="AI29" s="139"/>
      <c r="AJ29" s="124">
        <v>113.45</v>
      </c>
      <c r="AK29" s="139"/>
      <c r="AL29" s="124">
        <v>82.4</v>
      </c>
      <c r="AM29" s="139"/>
      <c r="AN29" s="125"/>
      <c r="AP29" s="145"/>
      <c r="AQ29" s="100">
        <v>134.63999999999999</v>
      </c>
      <c r="AR29" s="147"/>
      <c r="AS29" s="100">
        <v>79.53</v>
      </c>
      <c r="AT29" s="147"/>
      <c r="AU29" s="100">
        <v>95.26</v>
      </c>
      <c r="AV29" s="147"/>
      <c r="AW29" s="100">
        <v>121.53</v>
      </c>
      <c r="AX29" s="147"/>
      <c r="AY29" s="81">
        <v>68.83</v>
      </c>
      <c r="BA29" s="48"/>
      <c r="BC29" s="48"/>
      <c r="BE29" s="48"/>
      <c r="BG29" s="48"/>
    </row>
    <row r="30" spans="2:64" ht="15" customHeight="1">
      <c r="C30" s="14" t="s">
        <v>14</v>
      </c>
      <c r="L30" s="45">
        <v>56.24</v>
      </c>
      <c r="N30">
        <v>47.33</v>
      </c>
      <c r="O30" s="45"/>
      <c r="S30">
        <v>63.72</v>
      </c>
      <c r="U30">
        <v>59.46</v>
      </c>
      <c r="AE30" s="145"/>
      <c r="AF30" s="124">
        <v>88.74</v>
      </c>
      <c r="AG30" s="139"/>
      <c r="AH30" s="124">
        <v>77.77</v>
      </c>
      <c r="AI30" s="139"/>
      <c r="AJ30" s="124">
        <v>79.98</v>
      </c>
      <c r="AK30" s="139"/>
      <c r="AL30" s="124">
        <v>70.930000000000007</v>
      </c>
      <c r="AM30" s="139"/>
      <c r="AN30" s="125"/>
      <c r="AP30" s="145"/>
      <c r="AQ30" s="100">
        <v>114.23</v>
      </c>
      <c r="AR30" s="147"/>
      <c r="AS30" s="100">
        <v>70.650000000000006</v>
      </c>
      <c r="AT30" s="147"/>
      <c r="AU30" s="100">
        <v>106.27</v>
      </c>
      <c r="AV30" s="147"/>
      <c r="AW30" s="100">
        <v>81.63</v>
      </c>
      <c r="AX30" s="147"/>
      <c r="AY30" s="81">
        <v>60.03</v>
      </c>
      <c r="BB30" s="48"/>
      <c r="BD30" s="48"/>
      <c r="BF30" s="48"/>
      <c r="BH30" s="48"/>
      <c r="BJ30" s="48"/>
    </row>
    <row r="31" spans="2:64" ht="15" customHeight="1">
      <c r="B31" s="16"/>
      <c r="D31" s="16">
        <v>50</v>
      </c>
      <c r="E31" s="17" t="s">
        <v>15</v>
      </c>
      <c r="F31" s="17"/>
      <c r="G31" s="17"/>
      <c r="L31" s="45">
        <v>46.56</v>
      </c>
      <c r="N31">
        <v>44.62</v>
      </c>
      <c r="O31" s="45"/>
      <c r="S31">
        <v>80.8</v>
      </c>
      <c r="U31">
        <v>65.349999999999994</v>
      </c>
      <c r="AE31" s="145"/>
      <c r="AF31" s="124">
        <v>99.23</v>
      </c>
      <c r="AG31" s="139"/>
      <c r="AH31" s="124">
        <v>69.34</v>
      </c>
      <c r="AI31" s="139"/>
      <c r="AJ31" s="124">
        <v>79.37</v>
      </c>
      <c r="AK31" s="139"/>
      <c r="AL31" s="124">
        <v>90.37</v>
      </c>
      <c r="AM31" s="139"/>
      <c r="AN31" s="125"/>
      <c r="AP31" s="145"/>
      <c r="AQ31" s="100">
        <v>68.819999999999993</v>
      </c>
      <c r="AR31" s="147"/>
      <c r="AS31" s="100">
        <v>75.03</v>
      </c>
      <c r="AT31" s="147"/>
      <c r="AU31" s="100">
        <v>106.14</v>
      </c>
      <c r="AV31" s="147"/>
      <c r="AW31" s="100">
        <v>69.39</v>
      </c>
      <c r="AX31" s="147"/>
      <c r="AY31" s="81">
        <v>46.47</v>
      </c>
      <c r="BC31" s="48"/>
    </row>
    <row r="32" spans="2:64" ht="19.5" customHeight="1">
      <c r="B32" s="19"/>
      <c r="C32" s="20" t="s">
        <v>17</v>
      </c>
      <c r="D32" s="19">
        <v>50</v>
      </c>
      <c r="E32" s="20" t="s">
        <v>15</v>
      </c>
      <c r="F32" s="20"/>
      <c r="G32" s="20"/>
      <c r="L32" s="45">
        <v>46.23</v>
      </c>
      <c r="N32">
        <v>40.6</v>
      </c>
      <c r="O32" s="45"/>
      <c r="S32">
        <v>55.36</v>
      </c>
      <c r="U32">
        <v>58.71</v>
      </c>
      <c r="AE32" s="145"/>
      <c r="AF32" s="124">
        <v>91.4</v>
      </c>
      <c r="AG32" s="139"/>
      <c r="AH32" s="124">
        <v>92.99</v>
      </c>
      <c r="AI32" s="139"/>
      <c r="AJ32" s="124">
        <v>103.97</v>
      </c>
      <c r="AK32" s="139"/>
      <c r="AL32" s="124">
        <v>69.069999999999993</v>
      </c>
      <c r="AM32" s="139"/>
      <c r="AN32" s="125"/>
      <c r="AP32" s="145"/>
      <c r="AQ32" s="100">
        <v>84.85</v>
      </c>
      <c r="AR32" s="147"/>
      <c r="AS32" s="100">
        <v>127.31</v>
      </c>
      <c r="AT32" s="147"/>
      <c r="AU32" s="100">
        <v>129.25</v>
      </c>
      <c r="AV32" s="147"/>
      <c r="AW32" s="100">
        <v>83.05</v>
      </c>
      <c r="AX32" s="147"/>
      <c r="AY32" s="81">
        <v>88.89</v>
      </c>
      <c r="BE32" s="48"/>
      <c r="BJ32" s="48"/>
    </row>
    <row r="33" spans="2:55" ht="19.5" customHeight="1">
      <c r="B33" s="19"/>
      <c r="C33" s="19"/>
      <c r="D33" s="19"/>
      <c r="E33" s="19"/>
      <c r="F33" s="19"/>
      <c r="G33" s="19"/>
      <c r="L33" s="45">
        <v>34.32</v>
      </c>
      <c r="N33">
        <v>40.98</v>
      </c>
      <c r="O33" s="45"/>
      <c r="S33">
        <v>75.400000000000006</v>
      </c>
      <c r="U33">
        <v>66.650000000000006</v>
      </c>
      <c r="AE33" s="145"/>
      <c r="AF33" s="124">
        <v>61.37</v>
      </c>
      <c r="AG33" s="139"/>
      <c r="AH33" s="124">
        <v>109.86</v>
      </c>
      <c r="AI33" s="139"/>
      <c r="AJ33" s="124">
        <v>74.459999999999994</v>
      </c>
      <c r="AK33" s="139"/>
      <c r="AL33" s="124">
        <v>71.47</v>
      </c>
      <c r="AM33" s="139"/>
      <c r="AN33" s="125"/>
      <c r="AP33" s="145"/>
      <c r="AQ33" s="100">
        <v>86.21</v>
      </c>
      <c r="AR33" s="147"/>
      <c r="AS33" s="100">
        <v>117.63</v>
      </c>
      <c r="AT33" s="147"/>
      <c r="AU33" s="100">
        <v>80.84</v>
      </c>
      <c r="AV33" s="147"/>
      <c r="AW33" s="100">
        <v>79.739999999999995</v>
      </c>
      <c r="AX33" s="147"/>
      <c r="AY33" s="81">
        <v>57.33</v>
      </c>
      <c r="BA33" s="48"/>
      <c r="BC33" s="48"/>
    </row>
    <row r="34" spans="2:55" ht="19.5" customHeight="1">
      <c r="B34" s="19" t="s">
        <v>21</v>
      </c>
      <c r="C34" s="20" t="s">
        <v>22</v>
      </c>
      <c r="D34" s="19">
        <v>1300</v>
      </c>
      <c r="E34" s="20" t="s">
        <v>23</v>
      </c>
      <c r="F34" s="20"/>
      <c r="G34" s="20" t="s">
        <v>23</v>
      </c>
      <c r="L34" s="45">
        <v>35.44</v>
      </c>
      <c r="N34">
        <v>39.74</v>
      </c>
      <c r="O34" s="45"/>
      <c r="S34">
        <v>64.78</v>
      </c>
      <c r="U34">
        <v>53.7</v>
      </c>
      <c r="AE34" s="145"/>
      <c r="AF34" s="124">
        <v>91.68</v>
      </c>
      <c r="AG34" s="139"/>
      <c r="AH34" s="124">
        <v>60.12</v>
      </c>
      <c r="AI34" s="139"/>
      <c r="AJ34" s="124">
        <v>84.72</v>
      </c>
      <c r="AK34" s="139"/>
      <c r="AL34" s="124">
        <v>75.400000000000006</v>
      </c>
      <c r="AM34" s="139"/>
      <c r="AN34" s="125"/>
      <c r="AP34" s="145"/>
      <c r="AQ34" s="100">
        <v>124.38</v>
      </c>
      <c r="AR34" s="147"/>
      <c r="AS34" s="100">
        <v>72.44</v>
      </c>
      <c r="AT34" s="147"/>
      <c r="AU34" s="100">
        <v>90.8</v>
      </c>
      <c r="AV34" s="147"/>
      <c r="AW34" s="100">
        <v>117.57</v>
      </c>
      <c r="AX34" s="147"/>
      <c r="AY34" s="81">
        <v>85.35</v>
      </c>
    </row>
    <row r="35" spans="2:55" ht="15" customHeight="1">
      <c r="B35" s="19"/>
      <c r="C35" s="20" t="s">
        <v>17</v>
      </c>
      <c r="D35" s="19">
        <v>50</v>
      </c>
      <c r="E35" s="20" t="s">
        <v>15</v>
      </c>
      <c r="F35" s="19"/>
      <c r="G35" s="19"/>
      <c r="L35" s="45">
        <v>46.82</v>
      </c>
      <c r="N35">
        <v>44.33</v>
      </c>
      <c r="O35" s="45"/>
      <c r="S35">
        <v>70.989999999999995</v>
      </c>
      <c r="U35">
        <v>61.06</v>
      </c>
      <c r="AE35" s="145"/>
      <c r="AF35" s="124">
        <v>92.08</v>
      </c>
      <c r="AG35" s="139"/>
      <c r="AH35" s="124">
        <v>83.91</v>
      </c>
      <c r="AI35" s="139"/>
      <c r="AJ35" s="124">
        <v>111.78</v>
      </c>
      <c r="AK35" s="139"/>
      <c r="AL35" s="124"/>
      <c r="AM35" s="139"/>
      <c r="AN35" s="125"/>
      <c r="AP35" s="145"/>
      <c r="AQ35" s="100">
        <v>73.2</v>
      </c>
      <c r="AR35" s="147"/>
      <c r="AS35" s="100">
        <v>104.46</v>
      </c>
      <c r="AT35" s="147"/>
      <c r="AU35" s="100">
        <v>108.57</v>
      </c>
      <c r="AV35" s="147"/>
      <c r="AW35" s="100"/>
      <c r="AX35" s="147"/>
      <c r="AY35" s="81">
        <v>70.84</v>
      </c>
    </row>
    <row r="36" spans="2:55" ht="15" customHeight="1">
      <c r="L36" s="45">
        <v>43.23</v>
      </c>
      <c r="N36">
        <v>47.6</v>
      </c>
      <c r="O36" s="45"/>
      <c r="S36">
        <v>51.89</v>
      </c>
      <c r="U36">
        <v>35.65</v>
      </c>
      <c r="AE36" s="145"/>
      <c r="AF36" s="124">
        <v>70.989999999999995</v>
      </c>
      <c r="AG36" s="139"/>
      <c r="AH36" s="124">
        <v>88.96</v>
      </c>
      <c r="AI36" s="139"/>
      <c r="AJ36" s="124">
        <v>82.82</v>
      </c>
      <c r="AK36" s="139"/>
      <c r="AL36" s="124"/>
      <c r="AM36" s="139"/>
      <c r="AN36" s="125"/>
      <c r="AP36" s="145"/>
      <c r="AQ36" s="100"/>
      <c r="AR36" s="147"/>
      <c r="AS36" s="100"/>
      <c r="AT36" s="147"/>
      <c r="AU36" s="100"/>
      <c r="AV36" s="147"/>
      <c r="AW36" s="100"/>
      <c r="AX36" s="147"/>
      <c r="AY36" s="81">
        <v>123.32</v>
      </c>
    </row>
    <row r="37" spans="2:55" ht="15.75" customHeight="1">
      <c r="L37" s="45">
        <v>37.65</v>
      </c>
      <c r="N37">
        <v>37.83</v>
      </c>
      <c r="O37" s="45"/>
      <c r="S37">
        <v>58.46</v>
      </c>
      <c r="U37">
        <v>51.5</v>
      </c>
      <c r="AE37" s="145"/>
      <c r="AF37" s="124">
        <v>73.17</v>
      </c>
      <c r="AG37" s="139"/>
      <c r="AH37" s="124">
        <v>97.81</v>
      </c>
      <c r="AI37" s="139"/>
      <c r="AJ37" s="124">
        <v>97.37</v>
      </c>
      <c r="AK37" s="139"/>
      <c r="AL37" s="124"/>
      <c r="AM37" s="139"/>
      <c r="AN37" s="125"/>
      <c r="AP37" s="145"/>
      <c r="AQ37" s="100"/>
      <c r="AR37" s="147"/>
      <c r="AS37" s="100"/>
      <c r="AT37" s="147"/>
      <c r="AU37" s="100"/>
      <c r="AV37" s="147"/>
      <c r="AW37" s="100"/>
      <c r="AX37" s="147"/>
      <c r="AY37" s="81"/>
    </row>
    <row r="38" spans="2:55" ht="22.5" customHeight="1" thickBot="1">
      <c r="B38" s="29"/>
      <c r="C38" s="30" t="s">
        <v>29</v>
      </c>
      <c r="D38" s="31" t="s">
        <v>120</v>
      </c>
      <c r="E38" s="32" t="s">
        <v>119</v>
      </c>
      <c r="F38" s="31"/>
      <c r="G38" s="32"/>
      <c r="L38" s="45">
        <v>57.83</v>
      </c>
      <c r="N38">
        <v>45.87</v>
      </c>
      <c r="O38" s="45"/>
      <c r="S38">
        <v>70.989999999999995</v>
      </c>
      <c r="U38">
        <v>42.06</v>
      </c>
      <c r="AE38" s="145"/>
      <c r="AF38" s="124">
        <v>102.3</v>
      </c>
      <c r="AG38" s="139"/>
      <c r="AH38" s="124">
        <v>75.180000000000007</v>
      </c>
      <c r="AI38" s="139"/>
      <c r="AJ38" s="124">
        <v>68.819999999999993</v>
      </c>
      <c r="AK38" s="139"/>
      <c r="AL38" s="124"/>
      <c r="AM38" s="139"/>
      <c r="AN38" s="125"/>
      <c r="AP38" s="145"/>
      <c r="AQ38" s="100"/>
      <c r="AR38" s="147"/>
      <c r="AS38" s="100"/>
      <c r="AT38" s="147"/>
      <c r="AU38" s="100"/>
      <c r="AV38" s="147"/>
      <c r="AW38" s="100"/>
      <c r="AX38" s="147"/>
      <c r="AY38" s="81"/>
    </row>
    <row r="39" spans="2:55" ht="15.75" customHeight="1" thickTop="1" thickBot="1">
      <c r="B39" s="34" t="s">
        <v>44</v>
      </c>
      <c r="C39" s="35" t="s">
        <v>18</v>
      </c>
      <c r="D39" s="35" t="s">
        <v>31</v>
      </c>
      <c r="E39" s="36" t="s">
        <v>32</v>
      </c>
      <c r="F39" s="35" t="s">
        <v>31</v>
      </c>
      <c r="G39" s="36" t="s">
        <v>32</v>
      </c>
      <c r="L39" s="45">
        <v>33.369999999999997</v>
      </c>
      <c r="N39">
        <v>50.12</v>
      </c>
      <c r="O39" s="45"/>
      <c r="S39">
        <v>58.42</v>
      </c>
      <c r="U39">
        <v>53.18</v>
      </c>
      <c r="AE39" s="145"/>
      <c r="AF39" s="124"/>
      <c r="AG39" s="139"/>
      <c r="AH39" s="124">
        <v>73.03</v>
      </c>
      <c r="AI39" s="139"/>
      <c r="AJ39" s="124">
        <v>92.3</v>
      </c>
      <c r="AK39" s="139"/>
      <c r="AL39" s="124"/>
      <c r="AM39" s="139"/>
      <c r="AN39" s="125"/>
      <c r="AP39" s="145"/>
      <c r="AQ39" s="100"/>
      <c r="AR39" s="147"/>
      <c r="AS39" s="100"/>
      <c r="AT39" s="147"/>
      <c r="AU39" s="100"/>
      <c r="AV39" s="147"/>
      <c r="AW39" s="100"/>
      <c r="AX39" s="147"/>
      <c r="AY39" s="81"/>
    </row>
    <row r="40" spans="2:55" ht="17.25" customHeight="1" thickTop="1">
      <c r="B40" s="37">
        <v>0</v>
      </c>
      <c r="C40" s="43">
        <v>0</v>
      </c>
      <c r="D40" s="38">
        <f>(C40*$D$34)/$D$35</f>
        <v>0</v>
      </c>
      <c r="E40" s="39">
        <f t="shared" ref="E40:E42" si="4">$D$9-D40</f>
        <v>1300</v>
      </c>
      <c r="F40" s="38">
        <f>(C40*$F$9)/$D$7</f>
        <v>0</v>
      </c>
      <c r="G40" s="39">
        <f t="shared" ref="G40:G44" si="5">$F$9-F40</f>
        <v>0</v>
      </c>
      <c r="K40" s="45"/>
      <c r="L40" s="45">
        <v>47.65</v>
      </c>
      <c r="N40">
        <v>35.58</v>
      </c>
      <c r="O40" s="45"/>
      <c r="S40">
        <v>74.92</v>
      </c>
      <c r="U40">
        <v>80.290000000000006</v>
      </c>
      <c r="AE40" s="145"/>
      <c r="AF40" s="124"/>
      <c r="AG40" s="139"/>
      <c r="AH40" s="124"/>
      <c r="AI40" s="139"/>
      <c r="AJ40" s="124"/>
      <c r="AK40" s="139"/>
      <c r="AL40" s="124"/>
      <c r="AM40" s="139"/>
      <c r="AN40" s="125"/>
      <c r="AP40" s="145"/>
      <c r="AQ40" s="100"/>
      <c r="AR40" s="147"/>
      <c r="AS40" s="100"/>
      <c r="AT40" s="147"/>
      <c r="AU40" s="100"/>
      <c r="AV40" s="147"/>
      <c r="AW40" s="100"/>
      <c r="AX40" s="147"/>
      <c r="AY40" s="81"/>
    </row>
    <row r="41" spans="2:55" ht="17.25" customHeight="1">
      <c r="B41" s="42">
        <v>0.5</v>
      </c>
      <c r="C41" s="43">
        <f>B41*1000</f>
        <v>500</v>
      </c>
      <c r="D41" s="38">
        <f>(B41*$D$34)/$D$35</f>
        <v>13</v>
      </c>
      <c r="E41" s="39">
        <f>$D$9-D41</f>
        <v>1287</v>
      </c>
      <c r="F41" s="38">
        <f>(C41*$F$9)/$D$7</f>
        <v>0</v>
      </c>
      <c r="G41" s="39">
        <f t="shared" si="5"/>
        <v>0</v>
      </c>
      <c r="K41" s="45"/>
      <c r="L41" s="45">
        <v>53.42</v>
      </c>
      <c r="N41">
        <v>40.090000000000003</v>
      </c>
      <c r="O41" s="45"/>
      <c r="S41">
        <v>61.14</v>
      </c>
      <c r="U41">
        <v>62.97</v>
      </c>
      <c r="AE41" s="145"/>
      <c r="AF41" s="124"/>
      <c r="AG41" s="139"/>
      <c r="AH41" s="124"/>
      <c r="AI41" s="139"/>
      <c r="AJ41" s="124"/>
      <c r="AK41" s="139"/>
      <c r="AL41" s="124"/>
      <c r="AM41" s="126"/>
      <c r="AN41" s="125"/>
      <c r="AP41" s="145"/>
      <c r="AQ41" s="100"/>
      <c r="AR41" s="147"/>
      <c r="AS41" s="100"/>
      <c r="AT41" s="147"/>
      <c r="AU41" s="100"/>
      <c r="AV41" s="147"/>
      <c r="AW41" s="100"/>
      <c r="AX41" s="76"/>
      <c r="AY41" s="81"/>
    </row>
    <row r="42" spans="2:55" ht="17.25" customHeight="1">
      <c r="B42" s="42">
        <v>2</v>
      </c>
      <c r="C42" s="43">
        <f t="shared" ref="C42:C44" si="6">B42*1000</f>
        <v>2000</v>
      </c>
      <c r="D42" s="38">
        <f t="shared" ref="D42:D44" si="7">(B42*$D$34)/$D$35</f>
        <v>52</v>
      </c>
      <c r="E42" s="39">
        <f t="shared" si="4"/>
        <v>1248</v>
      </c>
      <c r="F42" s="38">
        <f t="shared" ref="F42" si="8">(C42*$F$9)/$D$7</f>
        <v>0</v>
      </c>
      <c r="G42" s="39">
        <f t="shared" si="5"/>
        <v>0</v>
      </c>
      <c r="K42" s="45"/>
      <c r="L42" s="45">
        <v>38.229999999999997</v>
      </c>
      <c r="N42">
        <v>49.13</v>
      </c>
      <c r="O42" s="45"/>
      <c r="S42">
        <v>56.45</v>
      </c>
      <c r="U42">
        <v>49.16</v>
      </c>
      <c r="AE42" s="145"/>
      <c r="AF42" s="124"/>
      <c r="AG42" s="139"/>
      <c r="AH42" s="124"/>
      <c r="AI42" s="139"/>
      <c r="AJ42" s="124"/>
      <c r="AK42" s="139"/>
      <c r="AL42" s="124"/>
      <c r="AM42" s="126"/>
      <c r="AN42" s="125"/>
      <c r="AP42" s="145"/>
      <c r="AQ42" s="100"/>
      <c r="AR42" s="147"/>
      <c r="AS42" s="100"/>
      <c r="AT42" s="147"/>
      <c r="AU42" s="100"/>
      <c r="AV42" s="147"/>
      <c r="AW42" s="100"/>
      <c r="AX42" s="76"/>
      <c r="AY42" s="81"/>
    </row>
    <row r="43" spans="2:55" ht="17.25" customHeight="1">
      <c r="B43" s="42">
        <v>8</v>
      </c>
      <c r="C43" s="43">
        <f t="shared" si="6"/>
        <v>8000</v>
      </c>
      <c r="D43" s="38">
        <f>(B43*$D$34)/$D$35</f>
        <v>208</v>
      </c>
      <c r="E43" s="39">
        <f>$D$9-D43</f>
        <v>1092</v>
      </c>
      <c r="F43" s="38">
        <f>(C43*$F$9)/$D$7</f>
        <v>0</v>
      </c>
      <c r="G43" s="39">
        <f t="shared" si="5"/>
        <v>0</v>
      </c>
      <c r="L43" s="45">
        <v>40.14</v>
      </c>
      <c r="N43">
        <v>50.16</v>
      </c>
      <c r="S43">
        <v>49.13</v>
      </c>
      <c r="U43">
        <v>64.36</v>
      </c>
      <c r="AE43" s="101"/>
      <c r="AF43" s="124"/>
      <c r="AG43" s="126"/>
      <c r="AH43" s="124"/>
      <c r="AI43" s="139"/>
      <c r="AJ43" s="124"/>
      <c r="AK43" s="139"/>
      <c r="AL43" s="124"/>
      <c r="AM43" s="126"/>
      <c r="AN43" s="125"/>
      <c r="AP43" s="101"/>
      <c r="AQ43" s="100"/>
      <c r="AR43" s="76"/>
      <c r="AS43" s="100"/>
      <c r="AT43" s="147"/>
      <c r="AU43" s="100"/>
      <c r="AV43" s="147"/>
      <c r="AW43" s="100"/>
      <c r="AX43" s="76"/>
      <c r="AY43" s="81"/>
    </row>
    <row r="44" spans="2:55" ht="17.25" customHeight="1">
      <c r="B44" s="42">
        <v>32</v>
      </c>
      <c r="C44" s="43">
        <f t="shared" si="6"/>
        <v>32000</v>
      </c>
      <c r="D44" s="38">
        <f t="shared" si="7"/>
        <v>832</v>
      </c>
      <c r="E44" s="39">
        <f t="shared" ref="E44" si="9">$D$9-D44</f>
        <v>468</v>
      </c>
      <c r="F44" s="38">
        <f>(C44*$F$9)/$D$7</f>
        <v>0</v>
      </c>
      <c r="G44" s="39">
        <f t="shared" si="5"/>
        <v>0</v>
      </c>
      <c r="L44" s="45">
        <v>42.15</v>
      </c>
      <c r="N44">
        <v>37.79</v>
      </c>
      <c r="S44">
        <v>49.57</v>
      </c>
      <c r="U44">
        <v>56.5</v>
      </c>
      <c r="AE44" s="101"/>
      <c r="AF44" s="124"/>
      <c r="AG44" s="126"/>
      <c r="AH44" s="124"/>
      <c r="AI44" s="139"/>
      <c r="AJ44" s="124"/>
      <c r="AK44" s="139"/>
      <c r="AL44" s="124"/>
      <c r="AM44" s="126"/>
      <c r="AN44" s="125"/>
      <c r="AP44" s="101"/>
      <c r="AQ44" s="100"/>
      <c r="AR44" s="76"/>
      <c r="AS44" s="100"/>
      <c r="AT44" s="147"/>
      <c r="AU44" s="100"/>
      <c r="AV44" s="147"/>
      <c r="AW44" s="100"/>
      <c r="AX44" s="76"/>
      <c r="AY44" s="81"/>
    </row>
    <row r="45" spans="2:55" ht="15" customHeight="1">
      <c r="B45" s="42"/>
      <c r="C45" s="43"/>
      <c r="D45" s="43"/>
      <c r="E45" s="47"/>
      <c r="F45" s="38"/>
      <c r="G45" s="39"/>
      <c r="L45" s="45">
        <v>42.43</v>
      </c>
      <c r="N45">
        <v>41.49</v>
      </c>
      <c r="S45">
        <v>47.07</v>
      </c>
      <c r="U45">
        <v>66.319999999999993</v>
      </c>
      <c r="AE45" s="101"/>
      <c r="AF45" s="124"/>
      <c r="AG45" s="126"/>
      <c r="AH45" s="124"/>
      <c r="AI45" s="139"/>
      <c r="AJ45" s="124"/>
      <c r="AK45" s="139"/>
      <c r="AL45" s="124"/>
      <c r="AM45" s="126"/>
      <c r="AN45" s="125"/>
      <c r="AP45" s="101"/>
      <c r="AQ45" s="100"/>
      <c r="AR45" s="76"/>
      <c r="AS45" s="100"/>
      <c r="AT45" s="147"/>
      <c r="AU45" s="100"/>
      <c r="AV45" s="147"/>
      <c r="AW45" s="100"/>
      <c r="AX45" s="76"/>
      <c r="AY45" s="81"/>
    </row>
    <row r="46" spans="2:55" ht="15.75" thickBot="1">
      <c r="B46" s="49"/>
      <c r="C46" s="50"/>
      <c r="D46" s="50"/>
      <c r="E46" s="51"/>
      <c r="F46" s="38"/>
      <c r="G46" s="39"/>
      <c r="K46" s="45"/>
      <c r="L46" s="45">
        <v>37.64</v>
      </c>
      <c r="N46">
        <v>21.15</v>
      </c>
      <c r="O46" s="45"/>
      <c r="S46">
        <v>80.819999999999993</v>
      </c>
      <c r="U46">
        <v>62.09</v>
      </c>
      <c r="AD46" s="60"/>
      <c r="AE46" s="80"/>
      <c r="AN46" s="81"/>
      <c r="AP46" s="80"/>
      <c r="AY46" s="81"/>
    </row>
    <row r="47" spans="2:55" ht="15.75" thickTop="1">
      <c r="B47" s="52"/>
      <c r="C47" s="53"/>
      <c r="D47" s="54">
        <f>SUM(D40:D46)</f>
        <v>1105</v>
      </c>
      <c r="E47" s="54">
        <f>SUM(E40:E46)</f>
        <v>5395</v>
      </c>
      <c r="F47" s="54">
        <f>SUM(F40:F46)</f>
        <v>0</v>
      </c>
      <c r="G47" s="54">
        <f>SUM(G40:G46)</f>
        <v>0</v>
      </c>
      <c r="K47" s="45"/>
      <c r="L47" s="45">
        <v>36.799999999999997</v>
      </c>
      <c r="N47">
        <v>38.43</v>
      </c>
      <c r="O47" s="45"/>
      <c r="S47">
        <v>54.2</v>
      </c>
      <c r="U47">
        <v>77.400000000000006</v>
      </c>
      <c r="AD47" s="60"/>
      <c r="AE47" s="90" t="s">
        <v>39</v>
      </c>
      <c r="AF47" s="60"/>
      <c r="AH47" s="60"/>
      <c r="AJ47" s="60"/>
      <c r="AL47" s="60"/>
      <c r="AN47" s="91"/>
      <c r="AP47" s="90" t="s">
        <v>39</v>
      </c>
      <c r="AQ47" s="60"/>
      <c r="AS47" s="60"/>
      <c r="AU47" s="60"/>
      <c r="AW47" s="60"/>
      <c r="AY47" s="91"/>
    </row>
    <row r="48" spans="2:55">
      <c r="B48" s="19"/>
      <c r="C48" s="19"/>
      <c r="D48" s="55" t="s">
        <v>35</v>
      </c>
      <c r="E48" s="19">
        <v>1200</v>
      </c>
      <c r="F48" s="19" t="s">
        <v>23</v>
      </c>
      <c r="G48" s="19"/>
      <c r="K48" s="45"/>
      <c r="L48" s="45">
        <v>45.44</v>
      </c>
      <c r="N48">
        <v>26.59</v>
      </c>
      <c r="O48" s="45"/>
      <c r="P48" s="46"/>
      <c r="Q48" s="46"/>
      <c r="S48" s="46">
        <v>72.180000000000007</v>
      </c>
      <c r="T48" s="46"/>
      <c r="U48">
        <v>57</v>
      </c>
      <c r="V48" s="46"/>
      <c r="AD48" s="60"/>
      <c r="AE48" s="90" t="s">
        <v>40</v>
      </c>
      <c r="AF48" s="64">
        <f>AVERAGE(AF17:AF42)</f>
        <v>84.936363636363637</v>
      </c>
      <c r="AG48" s="48"/>
      <c r="AH48" s="64">
        <f>AVERAGE(AH17:AH39)</f>
        <v>81.86999999999999</v>
      </c>
      <c r="AI48" s="48"/>
      <c r="AJ48" s="64">
        <f>AVERAGE(AJ17:AJ44)</f>
        <v>88.510434782608712</v>
      </c>
      <c r="AK48" s="48"/>
      <c r="AL48" s="64">
        <f>AVERAGE(AL17:AL45)</f>
        <v>72.935555555555567</v>
      </c>
      <c r="AM48" s="48"/>
      <c r="AN48" s="92">
        <f>AVERAGE(AN17:AN40)</f>
        <v>48.858181818181826</v>
      </c>
      <c r="AP48" s="90" t="s">
        <v>40</v>
      </c>
      <c r="AQ48" s="64">
        <f>AVERAGE(AQ17:AQ42)</f>
        <v>96.412105263157883</v>
      </c>
      <c r="AR48" s="48"/>
      <c r="AS48" s="64">
        <f>AVERAGE(AS17:AS35)</f>
        <v>98.60842105263157</v>
      </c>
      <c r="AT48" s="48"/>
      <c r="AU48" s="64">
        <f>AVERAGE(AU17:AU44)</f>
        <v>98.693684210526314</v>
      </c>
      <c r="AV48" s="48"/>
      <c r="AW48" s="64">
        <f>AVERAGE(AW17:AW45)</f>
        <v>95.401666666666671</v>
      </c>
      <c r="AX48" s="48"/>
      <c r="AY48" s="92">
        <f>AVERAGE(AY17:AY40)</f>
        <v>78.649999999999991</v>
      </c>
    </row>
    <row r="49" spans="2:55" ht="15.75" thickBot="1">
      <c r="B49" s="19"/>
      <c r="C49" s="19"/>
      <c r="D49" s="56" t="s">
        <v>121</v>
      </c>
      <c r="E49" s="57">
        <f>E48/100</f>
        <v>12</v>
      </c>
      <c r="F49" s="19"/>
      <c r="G49" s="19"/>
      <c r="K49" s="45"/>
      <c r="L49" s="45"/>
      <c r="O49" s="45"/>
      <c r="S49" s="48"/>
      <c r="AE49" s="93" t="s">
        <v>41</v>
      </c>
      <c r="AF49" s="65">
        <f>_xlfn.STDEV.P(AF17:AF42)</f>
        <v>12.257881896765143</v>
      </c>
      <c r="AG49" s="66"/>
      <c r="AH49" s="65">
        <f>_xlfn.STDEV.P(AH17:AH33)</f>
        <v>15.370835728855567</v>
      </c>
      <c r="AI49" s="65"/>
      <c r="AJ49" s="65">
        <f>_xlfn.STDEV.P(AJ17:AJ44)</f>
        <v>13.588974264089776</v>
      </c>
      <c r="AK49" s="65"/>
      <c r="AL49" s="65">
        <f>_xlfn.STDEV.P(AL17:AL45)</f>
        <v>12.212523272909541</v>
      </c>
      <c r="AM49" s="65"/>
      <c r="AN49" s="94">
        <f>_xlfn.STDEV.P(AN17:AN40)</f>
        <v>9.5386618255123921</v>
      </c>
      <c r="AP49" s="93" t="s">
        <v>41</v>
      </c>
      <c r="AQ49" s="65">
        <f>_xlfn.STDEV.P(AQ17:AQ42)</f>
        <v>24.368659678267871</v>
      </c>
      <c r="AR49" s="66"/>
      <c r="AS49" s="65">
        <f>_xlfn.STDEV.P(AS17:AS33)</f>
        <v>22.64615691099425</v>
      </c>
      <c r="AT49" s="65"/>
      <c r="AU49" s="65">
        <f>_xlfn.STDEV.P(AU17:AU44)</f>
        <v>17.831017390026762</v>
      </c>
      <c r="AV49" s="65"/>
      <c r="AW49" s="65">
        <f>_xlfn.STDEV.P(AW17:AW45)</f>
        <v>24.177853789964274</v>
      </c>
      <c r="AX49" s="65"/>
      <c r="AY49" s="94">
        <f>_xlfn.STDEV.P(AY17:AY40)</f>
        <v>21.959380683434652</v>
      </c>
    </row>
    <row r="50" spans="2:55" ht="15" customHeight="1">
      <c r="B50" s="19"/>
      <c r="C50" s="19"/>
      <c r="D50" s="56" t="s">
        <v>32</v>
      </c>
      <c r="E50" s="58">
        <f>E48-E49</f>
        <v>1188</v>
      </c>
      <c r="F50" s="19"/>
      <c r="G50" s="19"/>
      <c r="K50" s="60" t="s">
        <v>39</v>
      </c>
      <c r="L50" s="61">
        <v>31</v>
      </c>
      <c r="O50" s="45"/>
      <c r="S50">
        <v>31</v>
      </c>
      <c r="AE50" s="80"/>
      <c r="AF50" s="48">
        <f>(100*AF48)/$AF$48</f>
        <v>100</v>
      </c>
      <c r="AG50" s="48"/>
      <c r="AH50" s="48">
        <f>(100*AH48)/$AF$48</f>
        <v>96.389810553355446</v>
      </c>
      <c r="AI50" s="48"/>
      <c r="AJ50" s="48">
        <f>(100*AJ48)/$AF$48</f>
        <v>104.20793991316449</v>
      </c>
      <c r="AK50" s="48"/>
      <c r="AL50" s="48">
        <f>(100*AL48)/$AF$48</f>
        <v>85.87082426534424</v>
      </c>
      <c r="AM50" s="48"/>
      <c r="AN50" s="48">
        <f>(100*AN48)/$AF$48</f>
        <v>57.523279460558719</v>
      </c>
      <c r="AP50" s="80"/>
      <c r="AQ50" s="48">
        <f>(100*AQ48)/$AQ$48</f>
        <v>100</v>
      </c>
      <c r="AR50" s="48"/>
      <c r="AS50" s="48">
        <f t="shared" ref="AS50:AY50" si="10">(100*AS48)/$AQ$48</f>
        <v>102.27804981903343</v>
      </c>
      <c r="AT50" s="48"/>
      <c r="AU50" s="48">
        <f t="shared" si="10"/>
        <v>102.36648597304337</v>
      </c>
      <c r="AV50" s="48"/>
      <c r="AW50" s="48">
        <f t="shared" si="10"/>
        <v>98.951958788024385</v>
      </c>
      <c r="AX50" s="48"/>
      <c r="AY50" s="48">
        <f t="shared" si="10"/>
        <v>81.576893052302893</v>
      </c>
    </row>
    <row r="51" spans="2:55" ht="15" customHeight="1" thickBot="1">
      <c r="B51" s="19"/>
      <c r="C51" s="19"/>
      <c r="D51" s="19"/>
      <c r="E51" s="19"/>
      <c r="F51" s="19"/>
      <c r="G51" s="19"/>
      <c r="K51" s="60" t="s">
        <v>40</v>
      </c>
      <c r="L51" s="62">
        <f>AVERAGE(L18:L48)</f>
        <v>43.499354838709692</v>
      </c>
      <c r="N51" s="62">
        <f>AVERAGE(N18:N48)</f>
        <v>42.977741935483884</v>
      </c>
      <c r="O51" s="45"/>
      <c r="S51" s="62">
        <f>AVERAGE(S18:S49)</f>
        <v>63.882580645161312</v>
      </c>
      <c r="U51" s="62">
        <f>AVERAGE(U18:U48)</f>
        <v>59.627741935483876</v>
      </c>
      <c r="AE51" s="80"/>
      <c r="AF51" s="37">
        <v>0</v>
      </c>
      <c r="AH51" s="42">
        <v>0.5</v>
      </c>
      <c r="AJ51" s="42">
        <v>2</v>
      </c>
      <c r="AL51" s="42">
        <v>8</v>
      </c>
      <c r="AN51" s="42">
        <v>32</v>
      </c>
      <c r="AP51" s="80"/>
      <c r="AQ51" s="37">
        <v>0</v>
      </c>
      <c r="AS51" s="42">
        <v>0.5</v>
      </c>
      <c r="AU51" s="42">
        <v>2</v>
      </c>
      <c r="AW51" s="42">
        <v>8</v>
      </c>
      <c r="AY51" s="42">
        <v>32</v>
      </c>
    </row>
    <row r="52" spans="2:55" ht="30" customHeight="1">
      <c r="K52" s="60" t="s">
        <v>41</v>
      </c>
      <c r="L52" s="63">
        <f>_xlfn.STDEV.P(L18:L48)</f>
        <v>6.5602605846570032</v>
      </c>
      <c r="N52" s="63">
        <f>_xlfn.STDEV.P(N18:N48)</f>
        <v>7.2469725423914824</v>
      </c>
      <c r="O52" s="45"/>
      <c r="S52" s="63">
        <f>_xlfn.STDEV.P(S18:S48)</f>
        <v>9.9800963107840559</v>
      </c>
      <c r="U52" s="63">
        <f>_xlfn.STDEV.P(U18:U48)</f>
        <v>11.632711305645795</v>
      </c>
      <c r="AE52" s="95" t="s">
        <v>104</v>
      </c>
      <c r="AF52" s="40" t="s">
        <v>34</v>
      </c>
      <c r="AG52" s="41"/>
      <c r="AH52" s="41"/>
      <c r="AI52" s="41"/>
      <c r="AJ52" s="41"/>
      <c r="AK52" s="41"/>
      <c r="AL52" s="41"/>
      <c r="AM52" s="41"/>
      <c r="AN52" s="96"/>
      <c r="AP52" s="95" t="s">
        <v>106</v>
      </c>
      <c r="AQ52" s="40" t="s">
        <v>34</v>
      </c>
      <c r="AR52" s="41"/>
      <c r="AS52" s="41"/>
      <c r="AT52" s="41"/>
      <c r="AU52" s="41"/>
      <c r="AV52" s="41"/>
      <c r="AW52" s="41"/>
      <c r="AX52" s="41"/>
      <c r="AY52" s="96"/>
    </row>
    <row r="53" spans="2:55" ht="15" customHeight="1">
      <c r="K53" s="45"/>
      <c r="AE53" s="146">
        <v>0</v>
      </c>
      <c r="AF53">
        <v>95.2</v>
      </c>
      <c r="AG53" s="147">
        <v>0.5</v>
      </c>
      <c r="AH53">
        <v>86.52</v>
      </c>
      <c r="AI53" s="148">
        <v>2</v>
      </c>
      <c r="AJ53">
        <v>139.47999999999999</v>
      </c>
      <c r="AK53" s="148">
        <v>8</v>
      </c>
      <c r="AL53">
        <v>88.89</v>
      </c>
      <c r="AM53" s="148">
        <v>32</v>
      </c>
      <c r="AN53" s="81">
        <v>83.02</v>
      </c>
      <c r="AP53" s="146">
        <v>0</v>
      </c>
      <c r="AQ53">
        <v>122.16</v>
      </c>
      <c r="AR53" s="147">
        <v>0.5</v>
      </c>
      <c r="AS53">
        <v>61.88</v>
      </c>
      <c r="AT53" s="148">
        <v>2</v>
      </c>
      <c r="AU53">
        <v>85.46</v>
      </c>
      <c r="AV53" s="148">
        <v>8</v>
      </c>
      <c r="AW53">
        <v>94.25</v>
      </c>
      <c r="AX53" s="148">
        <v>32</v>
      </c>
      <c r="AY53" s="81">
        <v>78.790000000000006</v>
      </c>
    </row>
    <row r="54" spans="2:55" ht="15" customHeight="1">
      <c r="K54" s="45"/>
      <c r="AE54" s="146"/>
      <c r="AF54">
        <v>77.56</v>
      </c>
      <c r="AG54" s="147"/>
      <c r="AH54">
        <v>101.94</v>
      </c>
      <c r="AI54" s="148"/>
      <c r="AJ54">
        <v>114.1</v>
      </c>
      <c r="AK54" s="148"/>
      <c r="AL54">
        <v>83.53</v>
      </c>
      <c r="AM54" s="148"/>
      <c r="AN54" s="81">
        <v>82.66</v>
      </c>
      <c r="AP54" s="146"/>
      <c r="AQ54">
        <v>94.2</v>
      </c>
      <c r="AR54" s="147"/>
      <c r="AS54">
        <v>81.96</v>
      </c>
      <c r="AT54" s="148"/>
      <c r="AU54">
        <v>116.24</v>
      </c>
      <c r="AV54" s="148"/>
      <c r="AW54">
        <v>85.4</v>
      </c>
      <c r="AX54" s="148"/>
      <c r="AY54" s="81">
        <v>96.83</v>
      </c>
    </row>
    <row r="55" spans="2:55" ht="15" customHeight="1">
      <c r="K55" s="44" t="s">
        <v>96</v>
      </c>
      <c r="L55" s="45">
        <v>43.499000000000002</v>
      </c>
      <c r="AE55" s="146"/>
      <c r="AF55">
        <v>77.489999999999995</v>
      </c>
      <c r="AG55" s="147"/>
      <c r="AH55">
        <v>74.260000000000005</v>
      </c>
      <c r="AI55" s="148"/>
      <c r="AJ55">
        <v>65.56</v>
      </c>
      <c r="AK55" s="148"/>
      <c r="AL55">
        <v>76.25</v>
      </c>
      <c r="AM55" s="148"/>
      <c r="AN55" s="81">
        <v>73.540000000000006</v>
      </c>
      <c r="AP55" s="146"/>
      <c r="AQ55">
        <v>70.05</v>
      </c>
      <c r="AR55" s="147"/>
      <c r="AS55">
        <v>61.88</v>
      </c>
      <c r="AT55" s="148"/>
      <c r="AU55">
        <v>71.540000000000006</v>
      </c>
      <c r="AV55" s="148"/>
      <c r="AW55">
        <v>73.89</v>
      </c>
      <c r="AX55" s="148"/>
      <c r="AY55" s="81">
        <v>69.03</v>
      </c>
    </row>
    <row r="56" spans="2:55" ht="15" customHeight="1">
      <c r="B56" s="140" t="s">
        <v>76</v>
      </c>
      <c r="C56" s="141"/>
      <c r="D56" s="20" t="s">
        <v>37</v>
      </c>
      <c r="E56" s="59" t="s">
        <v>75</v>
      </c>
      <c r="F56" s="59">
        <v>45337</v>
      </c>
      <c r="G56" s="19"/>
      <c r="K56" s="44" t="s">
        <v>138</v>
      </c>
      <c r="L56" s="45">
        <v>42.978000000000002</v>
      </c>
      <c r="N56" s="67"/>
      <c r="AE56" s="146"/>
      <c r="AF56">
        <v>77.56</v>
      </c>
      <c r="AG56" s="147"/>
      <c r="AH56">
        <v>74.010000000000005</v>
      </c>
      <c r="AI56" s="148"/>
      <c r="AJ56">
        <v>78.66</v>
      </c>
      <c r="AK56" s="148"/>
      <c r="AL56">
        <v>74.400000000000006</v>
      </c>
      <c r="AM56" s="148"/>
      <c r="AN56" s="81">
        <v>78.709999999999994</v>
      </c>
      <c r="AP56" s="146"/>
      <c r="AQ56">
        <v>73.83</v>
      </c>
      <c r="AR56" s="147"/>
      <c r="AS56">
        <v>107.52</v>
      </c>
      <c r="AT56" s="148"/>
      <c r="AU56">
        <v>77.53</v>
      </c>
      <c r="AV56" s="148"/>
      <c r="AW56">
        <v>65.77</v>
      </c>
      <c r="AX56" s="148"/>
      <c r="AY56" s="81">
        <v>84.08</v>
      </c>
      <c r="BA56" s="48"/>
      <c r="BC56" s="48"/>
    </row>
    <row r="57" spans="2:55" ht="15" customHeight="1">
      <c r="B57" s="140"/>
      <c r="C57" s="141"/>
      <c r="D57" s="20"/>
      <c r="E57" s="19"/>
      <c r="F57" s="59"/>
      <c r="G57" s="19"/>
      <c r="K57" s="44" t="s">
        <v>100</v>
      </c>
      <c r="L57" s="45">
        <v>62.854999999999997</v>
      </c>
      <c r="N57" s="67"/>
      <c r="AE57" s="146"/>
      <c r="AF57">
        <v>75.16</v>
      </c>
      <c r="AG57" s="147"/>
      <c r="AH57">
        <v>86.52</v>
      </c>
      <c r="AI57" s="148"/>
      <c r="AJ57">
        <v>69.959999999999994</v>
      </c>
      <c r="AK57" s="148"/>
      <c r="AL57">
        <v>71.16</v>
      </c>
      <c r="AM57" s="148"/>
      <c r="AN57" s="81">
        <v>69.81</v>
      </c>
      <c r="AP57" s="146"/>
      <c r="AQ57">
        <v>103.2</v>
      </c>
      <c r="AR57" s="147"/>
      <c r="AS57">
        <v>91.74</v>
      </c>
      <c r="AT57" s="148"/>
      <c r="AU57">
        <v>69.34</v>
      </c>
      <c r="AV57" s="148"/>
      <c r="AW57">
        <v>78</v>
      </c>
      <c r="AX57" s="148"/>
      <c r="AY57" s="81">
        <v>48.23</v>
      </c>
    </row>
    <row r="58" spans="2:55" ht="30" customHeight="1">
      <c r="B58" s="140" t="s">
        <v>72</v>
      </c>
      <c r="C58" s="141"/>
      <c r="D58" s="20" t="s">
        <v>93</v>
      </c>
      <c r="E58" s="19" t="s">
        <v>94</v>
      </c>
      <c r="F58" s="59">
        <v>45341</v>
      </c>
      <c r="G58" s="19"/>
      <c r="K58" s="44" t="s">
        <v>137</v>
      </c>
      <c r="L58" s="45">
        <v>59.628</v>
      </c>
      <c r="N58" s="67"/>
      <c r="AE58" s="146"/>
      <c r="AF58">
        <v>105.2</v>
      </c>
      <c r="AG58" s="147"/>
      <c r="AH58">
        <v>82.18</v>
      </c>
      <c r="AI58" s="148"/>
      <c r="AJ58">
        <v>87.3</v>
      </c>
      <c r="AK58" s="148"/>
      <c r="AL58">
        <v>91.9</v>
      </c>
      <c r="AM58" s="148"/>
      <c r="AN58" s="81">
        <v>97.44</v>
      </c>
      <c r="AP58" s="146"/>
      <c r="AQ58">
        <v>86.92</v>
      </c>
      <c r="AR58" s="147"/>
      <c r="AS58">
        <v>102.57</v>
      </c>
      <c r="AT58" s="148"/>
      <c r="AU58">
        <v>60.88</v>
      </c>
      <c r="AV58" s="148"/>
      <c r="AW58">
        <v>52.63</v>
      </c>
      <c r="AX58" s="148"/>
      <c r="AY58" s="81">
        <v>67.83</v>
      </c>
    </row>
    <row r="59" spans="2:55" ht="15" customHeight="1">
      <c r="B59" s="142" t="s">
        <v>141</v>
      </c>
      <c r="C59" s="143"/>
      <c r="D59" s="20" t="s">
        <v>130</v>
      </c>
      <c r="E59" s="19" t="s">
        <v>143</v>
      </c>
      <c r="F59" s="59">
        <v>45345</v>
      </c>
      <c r="K59" s="44"/>
      <c r="L59" s="45"/>
      <c r="N59" s="67"/>
      <c r="AE59" s="146"/>
      <c r="AF59">
        <v>85.35</v>
      </c>
      <c r="AG59" s="147"/>
      <c r="AH59">
        <v>72.38</v>
      </c>
      <c r="AI59" s="148"/>
      <c r="AJ59">
        <v>72.12</v>
      </c>
      <c r="AK59" s="148"/>
      <c r="AL59">
        <v>81.819999999999993</v>
      </c>
      <c r="AM59" s="148"/>
      <c r="AN59" s="81">
        <v>71.42</v>
      </c>
      <c r="AP59" s="146"/>
      <c r="AQ59">
        <v>147.21</v>
      </c>
      <c r="AR59" s="147"/>
      <c r="AS59">
        <v>83.49</v>
      </c>
      <c r="AT59" s="148"/>
      <c r="AU59">
        <v>61.04</v>
      </c>
      <c r="AV59" s="148"/>
      <c r="AW59">
        <v>104.7</v>
      </c>
      <c r="AX59" s="148"/>
      <c r="AY59" s="81">
        <v>81.36</v>
      </c>
    </row>
    <row r="60" spans="2:55" ht="15" customHeight="1">
      <c r="K60" s="68"/>
      <c r="L60" s="45"/>
      <c r="N60" s="67"/>
      <c r="AE60" s="146"/>
      <c r="AF60">
        <v>82.03</v>
      </c>
      <c r="AG60" s="147"/>
      <c r="AH60">
        <v>94.12</v>
      </c>
      <c r="AI60" s="148"/>
      <c r="AJ60">
        <v>93.4</v>
      </c>
      <c r="AK60" s="148"/>
      <c r="AL60">
        <v>109.02</v>
      </c>
      <c r="AM60" s="148"/>
      <c r="AN60" s="81">
        <v>77.489999999999995</v>
      </c>
      <c r="AP60" s="146"/>
      <c r="AQ60">
        <v>130.04</v>
      </c>
      <c r="AR60" s="147"/>
      <c r="AS60">
        <v>76.64</v>
      </c>
      <c r="AT60" s="148"/>
      <c r="AU60">
        <v>100.74</v>
      </c>
      <c r="AV60" s="148"/>
      <c r="AW60">
        <v>81.08</v>
      </c>
      <c r="AX60" s="148"/>
      <c r="AY60" s="81">
        <v>98.6</v>
      </c>
    </row>
    <row r="61" spans="2:55" ht="15" customHeight="1">
      <c r="B61" s="6" t="s">
        <v>38</v>
      </c>
      <c r="C61" s="6"/>
      <c r="D61" s="6"/>
      <c r="E61" s="6"/>
      <c r="F61" s="6"/>
      <c r="G61" s="6"/>
      <c r="L61" s="45"/>
      <c r="N61" s="67"/>
      <c r="AE61" s="146"/>
      <c r="AF61">
        <v>117.26</v>
      </c>
      <c r="AG61" s="147"/>
      <c r="AH61">
        <v>114.85</v>
      </c>
      <c r="AI61" s="148"/>
      <c r="AJ61">
        <v>79.73</v>
      </c>
      <c r="AK61" s="148"/>
      <c r="AL61">
        <v>89.2</v>
      </c>
      <c r="AM61" s="148"/>
      <c r="AN61" s="81">
        <v>72.17</v>
      </c>
      <c r="AP61" s="146"/>
      <c r="AQ61">
        <v>57.53</v>
      </c>
      <c r="AR61" s="147"/>
      <c r="AS61">
        <v>78.16</v>
      </c>
      <c r="AT61" s="148"/>
      <c r="AU61">
        <v>85.18</v>
      </c>
      <c r="AV61" s="148"/>
      <c r="AW61">
        <v>56.62</v>
      </c>
      <c r="AX61" s="148"/>
      <c r="AY61" s="81">
        <v>78.349999999999994</v>
      </c>
    </row>
    <row r="62" spans="2:55" ht="15" customHeight="1">
      <c r="K62" s="69"/>
      <c r="L62" s="45"/>
      <c r="AE62" s="146"/>
      <c r="AF62">
        <v>115.17</v>
      </c>
      <c r="AG62" s="147"/>
      <c r="AH62">
        <v>56.37</v>
      </c>
      <c r="AI62" s="148"/>
      <c r="AJ62">
        <v>97.49</v>
      </c>
      <c r="AK62" s="148"/>
      <c r="AL62">
        <v>85.69</v>
      </c>
      <c r="AM62" s="148"/>
      <c r="AN62" s="81">
        <v>69.91</v>
      </c>
      <c r="AP62" s="146"/>
      <c r="AQ62">
        <v>125.65</v>
      </c>
      <c r="AR62" s="147"/>
      <c r="AS62">
        <v>74.739999999999995</v>
      </c>
      <c r="AT62" s="148"/>
      <c r="AU62">
        <v>103.4</v>
      </c>
      <c r="AV62" s="148"/>
      <c r="AW62">
        <v>62.15</v>
      </c>
      <c r="AX62" s="148"/>
      <c r="AY62" s="81">
        <v>55</v>
      </c>
    </row>
    <row r="63" spans="2:55" ht="15" customHeight="1">
      <c r="AE63" s="146"/>
      <c r="AF63">
        <v>101.19</v>
      </c>
      <c r="AG63" s="147"/>
      <c r="AH63">
        <v>91.94</v>
      </c>
      <c r="AI63" s="148"/>
      <c r="AJ63">
        <v>97.02</v>
      </c>
      <c r="AK63" s="148"/>
      <c r="AL63">
        <v>84.09</v>
      </c>
      <c r="AM63" s="148"/>
      <c r="AN63" s="81">
        <v>68.77</v>
      </c>
      <c r="AP63" s="146"/>
      <c r="AQ63">
        <v>101.39</v>
      </c>
      <c r="AR63" s="147"/>
      <c r="AS63">
        <v>61.24</v>
      </c>
      <c r="AT63" s="148"/>
      <c r="AU63">
        <v>95.52</v>
      </c>
      <c r="AV63" s="148"/>
      <c r="AW63">
        <v>66.930000000000007</v>
      </c>
      <c r="AX63" s="148"/>
      <c r="AY63" s="81">
        <v>69.989999999999995</v>
      </c>
    </row>
    <row r="64" spans="2:55" ht="15" customHeight="1">
      <c r="AE64" s="146"/>
      <c r="AF64">
        <v>63.72</v>
      </c>
      <c r="AG64" s="147"/>
      <c r="AH64">
        <v>67.89</v>
      </c>
      <c r="AI64" s="148"/>
      <c r="AJ64">
        <v>73.03</v>
      </c>
      <c r="AK64" s="148"/>
      <c r="AL64">
        <v>85.69</v>
      </c>
      <c r="AM64" s="148"/>
      <c r="AN64" s="81">
        <v>91.1</v>
      </c>
      <c r="AP64" s="146"/>
      <c r="AQ64">
        <v>49.92</v>
      </c>
      <c r="AR64" s="147"/>
      <c r="AS64">
        <v>78.27</v>
      </c>
      <c r="AT64" s="148"/>
      <c r="AU64">
        <v>105.54</v>
      </c>
      <c r="AV64" s="148"/>
      <c r="AW64">
        <v>63.6</v>
      </c>
      <c r="AX64" s="148"/>
      <c r="AY64" s="81"/>
    </row>
    <row r="65" spans="15:51" ht="15" customHeight="1">
      <c r="AE65" s="146"/>
      <c r="AF65">
        <v>68.099999999999994</v>
      </c>
      <c r="AG65" s="147"/>
      <c r="AH65">
        <v>100.95</v>
      </c>
      <c r="AI65" s="148"/>
      <c r="AJ65">
        <v>79.459999999999994</v>
      </c>
      <c r="AK65" s="148"/>
      <c r="AL65">
        <v>70.45</v>
      </c>
      <c r="AM65" s="148"/>
      <c r="AN65" s="81">
        <v>76.67</v>
      </c>
      <c r="AP65" s="146"/>
      <c r="AQ65">
        <v>53.24</v>
      </c>
      <c r="AR65" s="147"/>
      <c r="AS65">
        <v>97.22</v>
      </c>
      <c r="AT65" s="148"/>
      <c r="AU65">
        <v>47.69</v>
      </c>
      <c r="AV65" s="148"/>
      <c r="AW65">
        <v>84.66</v>
      </c>
      <c r="AX65" s="148"/>
      <c r="AY65" s="81"/>
    </row>
    <row r="66" spans="15:51" ht="15" customHeight="1">
      <c r="AE66" s="146"/>
      <c r="AF66">
        <v>63.11</v>
      </c>
      <c r="AG66" s="147"/>
      <c r="AH66">
        <v>106.83</v>
      </c>
      <c r="AI66" s="148"/>
      <c r="AJ66">
        <v>119.32</v>
      </c>
      <c r="AK66" s="148"/>
      <c r="AL66">
        <v>91.94</v>
      </c>
      <c r="AM66" s="148"/>
      <c r="AN66" s="81">
        <v>89.14</v>
      </c>
      <c r="AP66" s="146"/>
      <c r="AQ66">
        <v>106.36</v>
      </c>
      <c r="AR66" s="147"/>
      <c r="AS66">
        <v>137.15</v>
      </c>
      <c r="AT66" s="148"/>
      <c r="AU66">
        <v>90.376999999999995</v>
      </c>
      <c r="AV66" s="148"/>
      <c r="AW66">
        <v>70.010000000000005</v>
      </c>
      <c r="AX66" s="148"/>
      <c r="AY66" s="81"/>
    </row>
    <row r="67" spans="15:51" ht="15" customHeight="1">
      <c r="O67" s="21" t="s">
        <v>139</v>
      </c>
      <c r="AE67" s="146"/>
      <c r="AF67">
        <v>94.09</v>
      </c>
      <c r="AG67" s="147"/>
      <c r="AH67">
        <v>83.81</v>
      </c>
      <c r="AI67" s="148"/>
      <c r="AJ67">
        <v>116.66</v>
      </c>
      <c r="AK67" s="148"/>
      <c r="AL67">
        <v>85.49</v>
      </c>
      <c r="AM67" s="148"/>
      <c r="AN67" s="81">
        <v>114.29</v>
      </c>
      <c r="AP67" s="146"/>
      <c r="AQ67">
        <v>106</v>
      </c>
      <c r="AR67" s="147"/>
      <c r="AS67">
        <v>99.14</v>
      </c>
      <c r="AT67" s="148"/>
      <c r="AU67">
        <v>97.7</v>
      </c>
      <c r="AV67" s="148"/>
      <c r="AW67">
        <v>106.99</v>
      </c>
      <c r="AX67" s="148"/>
      <c r="AY67" s="81"/>
    </row>
    <row r="68" spans="15:51" ht="15" customHeight="1">
      <c r="AE68" s="146"/>
      <c r="AF68">
        <v>94.74</v>
      </c>
      <c r="AG68" s="147"/>
      <c r="AH68">
        <v>64.260000000000005</v>
      </c>
      <c r="AI68" s="148"/>
      <c r="AJ68">
        <v>79.2</v>
      </c>
      <c r="AK68" s="148"/>
      <c r="AL68">
        <v>74.599999999999994</v>
      </c>
      <c r="AM68" s="148"/>
      <c r="AN68" s="81">
        <v>73.599999999999994</v>
      </c>
      <c r="AP68" s="146"/>
      <c r="AQ68">
        <v>90.27</v>
      </c>
      <c r="AR68" s="147"/>
      <c r="AS68">
        <v>125.11</v>
      </c>
      <c r="AT68" s="148"/>
      <c r="AU68">
        <v>52.13</v>
      </c>
      <c r="AV68" s="148"/>
      <c r="AW68">
        <v>68.819999999999993</v>
      </c>
      <c r="AX68" s="148"/>
      <c r="AY68" s="81"/>
    </row>
    <row r="69" spans="15:51" ht="15" customHeight="1">
      <c r="AE69" s="146"/>
      <c r="AF69">
        <v>90</v>
      </c>
      <c r="AG69" s="147"/>
      <c r="AH69">
        <v>97.72</v>
      </c>
      <c r="AI69" s="148"/>
      <c r="AJ69">
        <v>70.8</v>
      </c>
      <c r="AK69" s="148"/>
      <c r="AL69">
        <v>74.69</v>
      </c>
      <c r="AM69" s="148"/>
      <c r="AN69" s="81">
        <v>84.14</v>
      </c>
      <c r="AP69" s="146"/>
      <c r="AQ69">
        <v>123.12</v>
      </c>
      <c r="AR69" s="147"/>
      <c r="AS69">
        <v>122.29</v>
      </c>
      <c r="AT69" s="148"/>
      <c r="AU69">
        <v>85.75</v>
      </c>
      <c r="AV69" s="148"/>
      <c r="AW69">
        <v>98.27</v>
      </c>
      <c r="AX69" s="148"/>
      <c r="AY69" s="81"/>
    </row>
    <row r="70" spans="15:51" ht="15" customHeight="1">
      <c r="AE70" s="146"/>
      <c r="AF70">
        <v>95.61</v>
      </c>
      <c r="AG70" s="147"/>
      <c r="AH70">
        <v>99.78</v>
      </c>
      <c r="AI70" s="148"/>
      <c r="AJ70">
        <v>89.45</v>
      </c>
      <c r="AK70" s="148"/>
      <c r="AL70">
        <v>85.49</v>
      </c>
      <c r="AM70" s="148"/>
      <c r="AN70" s="81">
        <v>76.260000000000005</v>
      </c>
      <c r="AP70" s="146"/>
      <c r="AQ70">
        <v>117.46</v>
      </c>
      <c r="AR70" s="147"/>
      <c r="AS70">
        <v>102.4</v>
      </c>
      <c r="AT70" s="148"/>
      <c r="AV70" s="148"/>
      <c r="AW70">
        <v>75.55</v>
      </c>
      <c r="AX70" s="148"/>
      <c r="AY70" s="81"/>
    </row>
    <row r="71" spans="15:51" ht="15" customHeight="1">
      <c r="AE71" s="146"/>
      <c r="AF71">
        <v>134.16999999999999</v>
      </c>
      <c r="AG71" s="147"/>
      <c r="AH71">
        <v>118.49</v>
      </c>
      <c r="AI71" s="148"/>
      <c r="AJ71">
        <v>77.489999999999995</v>
      </c>
      <c r="AK71" s="148"/>
      <c r="AL71">
        <v>89.12</v>
      </c>
      <c r="AM71" s="148"/>
      <c r="AN71" s="81">
        <v>103.8</v>
      </c>
      <c r="AP71" s="146"/>
      <c r="AQ71">
        <v>107.94</v>
      </c>
      <c r="AR71" s="147"/>
      <c r="AT71" s="148"/>
      <c r="AV71" s="148"/>
      <c r="AX71" s="148"/>
      <c r="AY71" s="81"/>
    </row>
    <row r="72" spans="15:51" ht="15" customHeight="1">
      <c r="AE72" s="146"/>
      <c r="AF72">
        <v>74.83</v>
      </c>
      <c r="AG72" s="147"/>
      <c r="AH72">
        <v>86.72</v>
      </c>
      <c r="AI72" s="148"/>
      <c r="AJ72">
        <v>78.790000000000006</v>
      </c>
      <c r="AK72" s="148"/>
      <c r="AL72">
        <v>82.28</v>
      </c>
      <c r="AM72" s="148"/>
      <c r="AN72" s="81">
        <v>93.63</v>
      </c>
      <c r="AP72" s="146"/>
      <c r="AR72" s="147"/>
      <c r="AT72" s="148"/>
      <c r="AV72" s="148"/>
      <c r="AX72" s="148"/>
      <c r="AY72" s="81"/>
    </row>
    <row r="73" spans="15:51" ht="15" customHeight="1">
      <c r="AE73" s="146"/>
      <c r="AF73">
        <v>72.260000000000005</v>
      </c>
      <c r="AG73" s="147"/>
      <c r="AH73">
        <v>88.07</v>
      </c>
      <c r="AI73" s="148"/>
      <c r="AJ73">
        <v>92.15</v>
      </c>
      <c r="AK73" s="148"/>
      <c r="AL73">
        <v>107.94</v>
      </c>
      <c r="AM73" s="148"/>
      <c r="AN73" s="81">
        <v>91.94</v>
      </c>
      <c r="AP73" s="146"/>
      <c r="AR73" s="147"/>
      <c r="AT73" s="148"/>
      <c r="AV73" s="148"/>
      <c r="AX73" s="148"/>
      <c r="AY73" s="81"/>
    </row>
    <row r="74" spans="15:51" ht="15" customHeight="1">
      <c r="AE74" s="146"/>
      <c r="AF74">
        <v>95.02</v>
      </c>
      <c r="AG74" s="147"/>
      <c r="AH74">
        <v>70.989999999999995</v>
      </c>
      <c r="AI74" s="148"/>
      <c r="AJ74">
        <v>84.02</v>
      </c>
      <c r="AK74" s="148"/>
      <c r="AL74">
        <v>70</v>
      </c>
      <c r="AM74" s="148"/>
      <c r="AN74" s="81">
        <v>85.35</v>
      </c>
      <c r="AP74" s="146"/>
      <c r="AR74" s="147"/>
      <c r="AT74" s="148"/>
      <c r="AV74" s="148"/>
      <c r="AX74" s="148"/>
      <c r="AY74" s="81"/>
    </row>
    <row r="75" spans="15:51" ht="15" customHeight="1">
      <c r="AE75" s="146"/>
      <c r="AF75">
        <v>77.37</v>
      </c>
      <c r="AG75" s="147"/>
      <c r="AI75" s="148"/>
      <c r="AJ75">
        <v>96.13</v>
      </c>
      <c r="AK75" s="148"/>
      <c r="AL75">
        <v>81.41</v>
      </c>
      <c r="AM75" s="148"/>
      <c r="AN75" s="81"/>
      <c r="AP75" s="146"/>
      <c r="AR75" s="147"/>
      <c r="AT75" s="148"/>
      <c r="AV75" s="148"/>
      <c r="AX75" s="148"/>
      <c r="AY75" s="81"/>
    </row>
    <row r="76" spans="15:51" ht="15" customHeight="1">
      <c r="AE76" s="146"/>
      <c r="AF76">
        <v>77.680000000000007</v>
      </c>
      <c r="AG76" s="147"/>
      <c r="AI76" s="148"/>
      <c r="AK76" s="148"/>
      <c r="AL76">
        <v>94.2</v>
      </c>
      <c r="AM76" s="148"/>
      <c r="AN76" s="81"/>
      <c r="AP76" s="146"/>
      <c r="AR76" s="147"/>
      <c r="AT76" s="148"/>
      <c r="AV76" s="148"/>
      <c r="AX76" s="148"/>
      <c r="AY76" s="81"/>
    </row>
    <row r="77" spans="15:51" ht="15" customHeight="1">
      <c r="AE77" s="146"/>
      <c r="AF77">
        <v>74.989999999999995</v>
      </c>
      <c r="AG77" s="147"/>
      <c r="AI77" s="148"/>
      <c r="AK77" s="148"/>
      <c r="AL77">
        <v>71.400000000000006</v>
      </c>
      <c r="AM77" s="148"/>
      <c r="AN77" s="81"/>
      <c r="AP77" s="146"/>
      <c r="AR77" s="147"/>
      <c r="AT77" s="148"/>
      <c r="AV77" s="148"/>
      <c r="AX77" s="148"/>
      <c r="AY77" s="81"/>
    </row>
    <row r="78" spans="15:51" ht="15" customHeight="1">
      <c r="AE78" s="146"/>
      <c r="AG78" s="147"/>
      <c r="AI78" s="148"/>
      <c r="AK78" s="148"/>
      <c r="AM78" s="148"/>
      <c r="AN78" s="81"/>
      <c r="AP78" s="146"/>
      <c r="AR78" s="147"/>
      <c r="AT78" s="148"/>
      <c r="AV78" s="148"/>
      <c r="AX78" s="148"/>
      <c r="AY78" s="81"/>
    </row>
    <row r="79" spans="15:51" ht="15" customHeight="1">
      <c r="AE79" s="146"/>
      <c r="AG79" s="147"/>
      <c r="AI79" s="148"/>
      <c r="AK79" s="148"/>
      <c r="AM79" s="148"/>
      <c r="AN79" s="81"/>
      <c r="AP79" s="146"/>
      <c r="AR79" s="147"/>
      <c r="AT79" s="148"/>
      <c r="AV79" s="148"/>
      <c r="AX79" s="148"/>
      <c r="AY79" s="81"/>
    </row>
    <row r="80" spans="15:51" ht="15" customHeight="1">
      <c r="AE80" s="146"/>
      <c r="AG80" s="147"/>
      <c r="AI80" s="148"/>
      <c r="AK80" s="148"/>
      <c r="AM80" s="148"/>
      <c r="AN80" s="81"/>
      <c r="AP80" s="146"/>
      <c r="AR80" s="147"/>
      <c r="AT80" s="148"/>
      <c r="AV80" s="148"/>
      <c r="AX80" s="148"/>
      <c r="AY80" s="81"/>
    </row>
    <row r="81" spans="31:51" ht="15" customHeight="1">
      <c r="AE81" s="146"/>
      <c r="AG81" s="147"/>
      <c r="AI81" s="148"/>
      <c r="AK81" s="148"/>
      <c r="AM81" s="148"/>
      <c r="AN81" s="81"/>
      <c r="AP81" s="146"/>
      <c r="AR81" s="147"/>
      <c r="AT81" s="148"/>
      <c r="AV81" s="148"/>
      <c r="AX81" s="148"/>
      <c r="AY81" s="81"/>
    </row>
    <row r="82" spans="31:51">
      <c r="AE82" s="80"/>
      <c r="AN82" s="81"/>
      <c r="AP82" s="80"/>
      <c r="AY82" s="81"/>
    </row>
    <row r="83" spans="31:51">
      <c r="AE83" s="90" t="s">
        <v>39</v>
      </c>
      <c r="AF83" s="60"/>
      <c r="AH83" s="60"/>
      <c r="AJ83" s="60"/>
      <c r="AL83" s="60"/>
      <c r="AN83" s="91"/>
      <c r="AP83" s="90" t="s">
        <v>39</v>
      </c>
      <c r="AQ83" s="60">
        <v>11</v>
      </c>
      <c r="AS83" s="60">
        <v>14</v>
      </c>
      <c r="AU83" s="60">
        <v>16</v>
      </c>
      <c r="AW83" s="60">
        <v>19</v>
      </c>
      <c r="AY83" s="91">
        <v>6</v>
      </c>
    </row>
    <row r="84" spans="31:51">
      <c r="AE84" s="90" t="s">
        <v>40</v>
      </c>
      <c r="AF84" s="64">
        <f>AVERAGE(AF53:AF77)</f>
        <v>87.394399999999962</v>
      </c>
      <c r="AG84" s="48"/>
      <c r="AH84" s="64">
        <f>AVERAGE(AH53:AH79)</f>
        <v>87.299999999999983</v>
      </c>
      <c r="AI84" s="48"/>
      <c r="AJ84" s="64">
        <f>AVERAGE(AJ53:AJ79)</f>
        <v>89.187826086956534</v>
      </c>
      <c r="AK84" s="48"/>
      <c r="AL84" s="64">
        <f>AVERAGE(AL53:AL77)</f>
        <v>84.02600000000001</v>
      </c>
      <c r="AM84" s="48"/>
      <c r="AN84" s="92">
        <f>AVERAGE(AN53:AN74)</f>
        <v>82.948181818181808</v>
      </c>
      <c r="AP84" s="90" t="s">
        <v>40</v>
      </c>
      <c r="AQ84" s="64">
        <f>AVERAGE(AQ53:AQ71)</f>
        <v>98.236315789473693</v>
      </c>
      <c r="AR84" s="48"/>
      <c r="AS84" s="64">
        <f>AVERAGE(AS53:AS79)</f>
        <v>91.300000000000011</v>
      </c>
      <c r="AT84" s="48"/>
      <c r="AU84" s="64">
        <f>AVERAGE(AU53:AU79)</f>
        <v>82.709235294117661</v>
      </c>
      <c r="AV84" s="48"/>
      <c r="AW84" s="64">
        <f>AVERAGE(AW53:AW73)</f>
        <v>77.184444444444438</v>
      </c>
      <c r="AX84" s="48"/>
      <c r="AY84" s="92">
        <f>AVERAGE(AY53:AY70)</f>
        <v>75.280909090909091</v>
      </c>
    </row>
    <row r="85" spans="31:51">
      <c r="AE85" s="97" t="s">
        <v>41</v>
      </c>
      <c r="AF85" s="98">
        <f>_xlfn.STDEV.P(AF53:AF77)</f>
        <v>17.185102404117487</v>
      </c>
      <c r="AG85" s="98"/>
      <c r="AH85" s="98">
        <f>_xlfn.STDEV.P(AH53:AH79)</f>
        <v>15.935015474790703</v>
      </c>
      <c r="AI85" s="98"/>
      <c r="AJ85" s="98">
        <f>_xlfn.STDEV.P(AJ53:AJ79)</f>
        <v>18.065117228833344</v>
      </c>
      <c r="AK85" s="98"/>
      <c r="AL85" s="98">
        <f>_xlfn.STDEV.P(AL53:AL73)</f>
        <v>9.9455539810977314</v>
      </c>
      <c r="AM85" s="98"/>
      <c r="AN85" s="99">
        <f>_xlfn.STDEV.P(AN53:AN71)</f>
        <v>12.157453945073939</v>
      </c>
      <c r="AP85" s="97" t="s">
        <v>41</v>
      </c>
      <c r="AQ85" s="98">
        <f>_xlfn.STDEV.P(AQ53:AQ72)</f>
        <v>26.745978194571368</v>
      </c>
      <c r="AR85" s="98"/>
      <c r="AS85" s="98">
        <f>_xlfn.STDEV.P(AS53:AS79)</f>
        <v>21.641310034283936</v>
      </c>
      <c r="AT85" s="98"/>
      <c r="AU85" s="98">
        <f>_xlfn.STDEV.P(AU53:AU79)</f>
        <v>19.261579678451632</v>
      </c>
      <c r="AV85" s="98"/>
      <c r="AW85" s="98">
        <f>_xlfn.STDEV.P(AW53:AW73)</f>
        <v>15.505059827260057</v>
      </c>
      <c r="AX85" s="98"/>
      <c r="AY85" s="99">
        <f>_xlfn.STDEV.P(AY53:AY71)</f>
        <v>14.801432028106067</v>
      </c>
    </row>
    <row r="86" spans="31:51">
      <c r="AF86" s="48">
        <f>(100*AF84)/$AF$84</f>
        <v>100.00000000000001</v>
      </c>
      <c r="AG86" s="48"/>
      <c r="AH86" s="48">
        <f t="shared" ref="AH86:AN86" si="11">(100*AH84)/$AF$84</f>
        <v>99.891983925743546</v>
      </c>
      <c r="AI86" s="48"/>
      <c r="AJ86" s="48">
        <f t="shared" si="11"/>
        <v>102.05210641294703</v>
      </c>
      <c r="AK86" s="48"/>
      <c r="AL86" s="48">
        <f t="shared" si="11"/>
        <v>96.145748469009504</v>
      </c>
      <c r="AM86" s="48"/>
      <c r="AN86" s="48">
        <f t="shared" si="11"/>
        <v>94.912467867714454</v>
      </c>
      <c r="AQ86" s="48">
        <f>(100*AQ84)/$AQ$84</f>
        <v>100.00000000000001</v>
      </c>
      <c r="AR86" s="48"/>
      <c r="AS86" s="48">
        <f t="shared" ref="AS86:AY86" si="12">(100*AS84)/$AQ$84</f>
        <v>92.939153169853583</v>
      </c>
      <c r="AT86" s="48"/>
      <c r="AU86" s="48">
        <f t="shared" si="12"/>
        <v>84.194154299687398</v>
      </c>
      <c r="AV86" s="48"/>
      <c r="AW86" s="48">
        <f t="shared" si="12"/>
        <v>78.570174201010673</v>
      </c>
      <c r="AX86" s="48"/>
      <c r="AY86" s="48">
        <f t="shared" si="12"/>
        <v>76.632463754280636</v>
      </c>
    </row>
  </sheetData>
  <mergeCells count="25">
    <mergeCell ref="AP53:AP81"/>
    <mergeCell ref="AR53:AR81"/>
    <mergeCell ref="AT53:AT81"/>
    <mergeCell ref="AV53:AV81"/>
    <mergeCell ref="AX53:AX81"/>
    <mergeCell ref="AP17:AP42"/>
    <mergeCell ref="AR17:AR42"/>
    <mergeCell ref="AT17:AT45"/>
    <mergeCell ref="AV17:AV45"/>
    <mergeCell ref="AX17:AX40"/>
    <mergeCell ref="AM17:AM40"/>
    <mergeCell ref="B56:C56"/>
    <mergeCell ref="B57:C57"/>
    <mergeCell ref="B58:C58"/>
    <mergeCell ref="B59:C59"/>
    <mergeCell ref="Y17:Z17"/>
    <mergeCell ref="AE17:AE42"/>
    <mergeCell ref="AG17:AG42"/>
    <mergeCell ref="AI17:AI45"/>
    <mergeCell ref="AK17:AK45"/>
    <mergeCell ref="AE53:AE81"/>
    <mergeCell ref="AG53:AG81"/>
    <mergeCell ref="AI53:AI81"/>
    <mergeCell ref="AK53:AK81"/>
    <mergeCell ref="AM53:AM81"/>
  </mergeCells>
  <pageMargins left="0.7" right="0.7" top="0.78740157499999996" bottom="0.78740157499999996" header="0.3" footer="0.3"/>
  <pageSetup paperSize="9" scale="1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"/>
  <sheetViews>
    <sheetView tabSelected="1" workbookViewId="0">
      <selection activeCell="C12" sqref="C12:M17"/>
    </sheetView>
  </sheetViews>
  <sheetFormatPr baseColWidth="10" defaultRowHeight="15"/>
  <sheetData>
    <row r="1" spans="3:25">
      <c r="C1" t="s">
        <v>49</v>
      </c>
      <c r="O1" t="s">
        <v>65</v>
      </c>
    </row>
    <row r="2" spans="3:25">
      <c r="D2" t="s">
        <v>150</v>
      </c>
      <c r="I2" t="s">
        <v>58</v>
      </c>
      <c r="P2" t="s">
        <v>150</v>
      </c>
      <c r="U2" t="s">
        <v>58</v>
      </c>
    </row>
    <row r="3" spans="3:25">
      <c r="C3" s="12" t="s">
        <v>109</v>
      </c>
      <c r="D3" s="70">
        <v>0</v>
      </c>
      <c r="E3" s="70">
        <v>0.1</v>
      </c>
      <c r="F3" s="70">
        <v>0.4</v>
      </c>
      <c r="G3" s="70">
        <v>1.6</v>
      </c>
      <c r="H3" s="70">
        <v>6.4</v>
      </c>
      <c r="I3" s="72">
        <v>0</v>
      </c>
      <c r="J3" s="72">
        <v>0.5</v>
      </c>
      <c r="K3" s="72">
        <v>2</v>
      </c>
      <c r="L3" s="72">
        <v>8</v>
      </c>
      <c r="M3" s="72">
        <v>32</v>
      </c>
      <c r="O3" s="12" t="s">
        <v>109</v>
      </c>
      <c r="P3" s="70">
        <v>0</v>
      </c>
      <c r="Q3" s="70">
        <v>0.1</v>
      </c>
      <c r="R3" s="70">
        <v>0.4</v>
      </c>
      <c r="S3" s="70">
        <v>1.6</v>
      </c>
      <c r="T3" s="70">
        <v>6.4</v>
      </c>
      <c r="U3" s="72">
        <v>0</v>
      </c>
      <c r="V3" s="136">
        <v>0.5</v>
      </c>
      <c r="W3" s="136">
        <v>2</v>
      </c>
      <c r="X3" s="136">
        <v>8</v>
      </c>
      <c r="Y3" s="136">
        <v>32</v>
      </c>
    </row>
    <row r="4" spans="3:25">
      <c r="C4" s="12" t="s">
        <v>109</v>
      </c>
      <c r="D4" s="70">
        <v>0</v>
      </c>
      <c r="E4" s="70">
        <v>0.1</v>
      </c>
      <c r="F4" s="70">
        <v>0.4</v>
      </c>
      <c r="G4" s="70">
        <v>1.6</v>
      </c>
      <c r="H4" s="70">
        <v>6.4</v>
      </c>
      <c r="I4" s="72">
        <v>0</v>
      </c>
      <c r="J4" s="72">
        <v>0.5</v>
      </c>
      <c r="K4" s="72">
        <v>2</v>
      </c>
      <c r="L4" s="72">
        <v>8</v>
      </c>
      <c r="M4" s="72">
        <v>32</v>
      </c>
      <c r="O4" s="12" t="s">
        <v>109</v>
      </c>
      <c r="P4" s="70">
        <v>0</v>
      </c>
      <c r="Q4" s="70">
        <v>0.1</v>
      </c>
      <c r="R4" s="70">
        <v>0.4</v>
      </c>
      <c r="S4" s="70">
        <v>1.6</v>
      </c>
      <c r="T4" s="70">
        <v>6.4</v>
      </c>
      <c r="U4" s="72">
        <v>0</v>
      </c>
      <c r="V4" s="72">
        <v>0.5</v>
      </c>
      <c r="W4" s="72">
        <v>2</v>
      </c>
      <c r="X4" s="72">
        <v>8</v>
      </c>
      <c r="Y4" s="72">
        <v>32</v>
      </c>
    </row>
    <row r="5" spans="3:25">
      <c r="C5" s="12" t="s">
        <v>109</v>
      </c>
      <c r="D5" s="70">
        <v>0</v>
      </c>
      <c r="E5" s="70">
        <v>0.1</v>
      </c>
      <c r="F5" s="70">
        <v>0.4</v>
      </c>
      <c r="G5" s="70">
        <v>1.6</v>
      </c>
      <c r="H5" s="70">
        <v>6.4</v>
      </c>
      <c r="I5" s="72">
        <v>0</v>
      </c>
      <c r="J5" s="72">
        <v>0.5</v>
      </c>
      <c r="K5" s="72">
        <v>2</v>
      </c>
      <c r="L5" s="72">
        <v>8</v>
      </c>
      <c r="M5" s="72">
        <v>32</v>
      </c>
      <c r="O5" s="12" t="s">
        <v>109</v>
      </c>
      <c r="P5" s="70">
        <v>0</v>
      </c>
      <c r="Q5" s="70">
        <v>0.1</v>
      </c>
      <c r="R5" s="70">
        <v>0.4</v>
      </c>
      <c r="S5" s="70">
        <v>1.6</v>
      </c>
      <c r="T5" s="70">
        <v>6.4</v>
      </c>
      <c r="U5" s="72">
        <v>0</v>
      </c>
      <c r="V5" s="72">
        <v>0.5</v>
      </c>
      <c r="W5" s="72">
        <v>2</v>
      </c>
      <c r="X5" s="72">
        <v>8</v>
      </c>
      <c r="Y5" s="72">
        <v>32</v>
      </c>
    </row>
    <row r="6" spans="3:25">
      <c r="C6" s="12" t="s">
        <v>109</v>
      </c>
      <c r="D6" s="70">
        <v>0</v>
      </c>
      <c r="E6" s="70">
        <v>0.1</v>
      </c>
      <c r="F6" s="70">
        <v>0.4</v>
      </c>
      <c r="G6" s="70">
        <v>1.6</v>
      </c>
      <c r="H6" s="70">
        <v>6.4</v>
      </c>
      <c r="I6" s="72">
        <v>0</v>
      </c>
      <c r="J6" s="72">
        <v>0.5</v>
      </c>
      <c r="K6" s="72">
        <v>2</v>
      </c>
      <c r="L6" s="72">
        <v>8</v>
      </c>
      <c r="M6" s="72">
        <v>32</v>
      </c>
      <c r="O6" s="12" t="s">
        <v>109</v>
      </c>
      <c r="P6" s="70">
        <v>0</v>
      </c>
      <c r="Q6" s="70">
        <v>0.1</v>
      </c>
      <c r="R6" s="70">
        <v>0.4</v>
      </c>
      <c r="S6" s="70">
        <v>1.6</v>
      </c>
      <c r="T6" s="70">
        <v>6.4</v>
      </c>
      <c r="U6" s="72">
        <v>0</v>
      </c>
      <c r="V6" s="72">
        <v>0.5</v>
      </c>
      <c r="W6" s="72">
        <v>2</v>
      </c>
      <c r="X6" s="72">
        <v>8</v>
      </c>
      <c r="Y6" s="72">
        <v>32</v>
      </c>
    </row>
    <row r="7" spans="3:25">
      <c r="C7" s="12" t="s">
        <v>109</v>
      </c>
      <c r="D7" s="70">
        <v>0</v>
      </c>
      <c r="E7" s="70">
        <v>0.1</v>
      </c>
      <c r="F7" s="70">
        <v>0.4</v>
      </c>
      <c r="G7" s="70">
        <v>1.6</v>
      </c>
      <c r="H7" s="70">
        <v>6.4</v>
      </c>
      <c r="I7" s="72">
        <v>0</v>
      </c>
      <c r="J7" s="72">
        <v>0.5</v>
      </c>
      <c r="K7" s="72">
        <v>2</v>
      </c>
      <c r="L7" s="72">
        <v>8</v>
      </c>
      <c r="M7" s="72">
        <v>32</v>
      </c>
      <c r="O7" s="12" t="s">
        <v>109</v>
      </c>
      <c r="P7" s="70">
        <v>0</v>
      </c>
      <c r="Q7" s="70">
        <v>0.1</v>
      </c>
      <c r="R7" s="70">
        <v>0.4</v>
      </c>
      <c r="S7" s="70">
        <v>1.6</v>
      </c>
      <c r="T7" s="70">
        <v>6.4</v>
      </c>
      <c r="U7" s="72">
        <v>0</v>
      </c>
      <c r="V7" s="72">
        <v>0.5</v>
      </c>
      <c r="W7" s="72">
        <v>2</v>
      </c>
      <c r="X7" s="72">
        <v>8</v>
      </c>
      <c r="Y7" s="72">
        <v>32</v>
      </c>
    </row>
    <row r="8" spans="3:25">
      <c r="C8" s="12" t="s">
        <v>109</v>
      </c>
      <c r="D8" s="70">
        <v>0</v>
      </c>
      <c r="E8" s="70">
        <v>0.1</v>
      </c>
      <c r="F8" s="70">
        <v>0.4</v>
      </c>
      <c r="G8" s="70">
        <v>1.6</v>
      </c>
      <c r="H8" s="70">
        <v>6.4</v>
      </c>
      <c r="I8" s="72">
        <v>0</v>
      </c>
      <c r="J8" s="72">
        <v>0.5</v>
      </c>
      <c r="K8" s="72">
        <v>2</v>
      </c>
      <c r="L8" s="72">
        <v>8</v>
      </c>
      <c r="M8" s="72">
        <v>32</v>
      </c>
      <c r="O8" s="12" t="s">
        <v>109</v>
      </c>
      <c r="P8" s="70">
        <v>0</v>
      </c>
      <c r="Q8" s="70">
        <v>0.1</v>
      </c>
      <c r="R8" s="70">
        <v>0.4</v>
      </c>
      <c r="S8" s="70">
        <v>1.6</v>
      </c>
      <c r="T8" s="70">
        <v>6.4</v>
      </c>
      <c r="U8" s="72">
        <v>0</v>
      </c>
      <c r="V8" s="72">
        <v>0.5</v>
      </c>
      <c r="W8" s="72">
        <v>2</v>
      </c>
      <c r="X8" s="72">
        <v>8</v>
      </c>
      <c r="Y8" s="72">
        <v>32</v>
      </c>
    </row>
    <row r="12" spans="3:25">
      <c r="C12">
        <v>14076</v>
      </c>
      <c r="D12">
        <v>459231</v>
      </c>
      <c r="E12">
        <v>352940</v>
      </c>
      <c r="F12">
        <v>204799</v>
      </c>
      <c r="G12">
        <v>258976</v>
      </c>
      <c r="H12">
        <v>52381</v>
      </c>
      <c r="I12">
        <v>463164</v>
      </c>
      <c r="J12">
        <v>456408</v>
      </c>
      <c r="K12">
        <v>505838</v>
      </c>
      <c r="L12">
        <v>437462</v>
      </c>
      <c r="M12">
        <v>392837</v>
      </c>
      <c r="O12">
        <v>7616</v>
      </c>
      <c r="P12">
        <v>192090</v>
      </c>
      <c r="Q12">
        <v>257251</v>
      </c>
      <c r="R12">
        <v>281131</v>
      </c>
      <c r="S12">
        <v>206588</v>
      </c>
      <c r="T12">
        <v>139799</v>
      </c>
      <c r="U12">
        <v>202903</v>
      </c>
      <c r="V12">
        <v>145589</v>
      </c>
      <c r="W12">
        <v>76371</v>
      </c>
      <c r="X12">
        <v>88606</v>
      </c>
      <c r="Y12">
        <v>48152</v>
      </c>
    </row>
    <row r="13" spans="3:25">
      <c r="C13">
        <v>18261</v>
      </c>
      <c r="D13">
        <v>492442</v>
      </c>
      <c r="E13" s="6">
        <v>436283</v>
      </c>
      <c r="F13">
        <v>480275</v>
      </c>
      <c r="G13">
        <v>310108</v>
      </c>
      <c r="H13">
        <v>91332</v>
      </c>
      <c r="I13">
        <v>528463</v>
      </c>
      <c r="J13">
        <v>523547</v>
      </c>
      <c r="K13">
        <v>539627</v>
      </c>
      <c r="L13">
        <v>530990</v>
      </c>
      <c r="M13">
        <v>481341</v>
      </c>
      <c r="O13">
        <v>10258</v>
      </c>
      <c r="P13">
        <v>240027</v>
      </c>
      <c r="Q13">
        <v>278027</v>
      </c>
      <c r="R13">
        <v>277315</v>
      </c>
      <c r="S13">
        <v>226127</v>
      </c>
      <c r="T13">
        <v>185758</v>
      </c>
      <c r="U13">
        <v>258342</v>
      </c>
      <c r="V13">
        <v>170576</v>
      </c>
      <c r="W13">
        <v>86207</v>
      </c>
      <c r="X13">
        <v>105475</v>
      </c>
      <c r="Y13">
        <v>74028</v>
      </c>
    </row>
    <row r="14" spans="3:25">
      <c r="C14">
        <v>20906</v>
      </c>
      <c r="D14">
        <v>532516</v>
      </c>
      <c r="E14">
        <v>529715</v>
      </c>
      <c r="F14" s="6">
        <v>508434</v>
      </c>
      <c r="G14">
        <v>347359</v>
      </c>
      <c r="H14">
        <v>115218</v>
      </c>
      <c r="I14">
        <v>519339</v>
      </c>
      <c r="J14">
        <v>542378</v>
      </c>
      <c r="K14">
        <v>554431</v>
      </c>
      <c r="L14">
        <v>517407</v>
      </c>
      <c r="M14">
        <v>392667</v>
      </c>
      <c r="O14">
        <v>11864</v>
      </c>
      <c r="P14">
        <v>272885</v>
      </c>
      <c r="Q14">
        <v>292204</v>
      </c>
      <c r="R14">
        <v>281929</v>
      </c>
      <c r="S14">
        <v>258114</v>
      </c>
      <c r="T14">
        <v>183495</v>
      </c>
      <c r="U14">
        <v>244553</v>
      </c>
      <c r="V14">
        <v>155718</v>
      </c>
      <c r="W14">
        <v>128395</v>
      </c>
      <c r="X14">
        <v>104045</v>
      </c>
      <c r="Y14">
        <v>79602</v>
      </c>
    </row>
    <row r="15" spans="3:25">
      <c r="C15">
        <v>20389</v>
      </c>
      <c r="D15">
        <v>449386</v>
      </c>
      <c r="E15">
        <v>451499</v>
      </c>
      <c r="F15">
        <v>326368</v>
      </c>
      <c r="G15">
        <v>247104</v>
      </c>
      <c r="H15">
        <v>81153</v>
      </c>
      <c r="I15">
        <v>323068</v>
      </c>
      <c r="J15">
        <v>499512</v>
      </c>
      <c r="K15">
        <v>474990</v>
      </c>
      <c r="L15">
        <v>501053</v>
      </c>
      <c r="M15">
        <v>413901</v>
      </c>
      <c r="O15">
        <v>12724</v>
      </c>
      <c r="P15">
        <v>280960</v>
      </c>
      <c r="Q15">
        <v>356774</v>
      </c>
      <c r="R15">
        <v>331482</v>
      </c>
      <c r="S15">
        <v>334083</v>
      </c>
      <c r="T15">
        <v>234617</v>
      </c>
      <c r="U15">
        <v>294671</v>
      </c>
      <c r="V15">
        <v>210725</v>
      </c>
      <c r="W15">
        <v>162513</v>
      </c>
      <c r="X15">
        <v>106412</v>
      </c>
      <c r="Y15">
        <v>107970</v>
      </c>
    </row>
    <row r="16" spans="3:25">
      <c r="C16">
        <v>19107</v>
      </c>
      <c r="D16">
        <v>493132</v>
      </c>
      <c r="E16">
        <v>488730</v>
      </c>
      <c r="F16">
        <v>518953</v>
      </c>
      <c r="G16">
        <v>339441</v>
      </c>
      <c r="H16">
        <v>102766</v>
      </c>
      <c r="I16">
        <v>516561</v>
      </c>
      <c r="J16">
        <v>526452</v>
      </c>
      <c r="K16">
        <v>519055</v>
      </c>
      <c r="L16">
        <v>524744</v>
      </c>
      <c r="M16">
        <v>488264</v>
      </c>
      <c r="O16">
        <v>13295</v>
      </c>
      <c r="P16">
        <v>373523</v>
      </c>
      <c r="Q16">
        <v>343148</v>
      </c>
      <c r="R16">
        <v>396584</v>
      </c>
      <c r="S16">
        <v>358902</v>
      </c>
      <c r="T16">
        <v>249718</v>
      </c>
      <c r="U16">
        <v>371326</v>
      </c>
      <c r="V16">
        <v>231886</v>
      </c>
      <c r="W16">
        <v>147007</v>
      </c>
      <c r="X16">
        <v>137718</v>
      </c>
      <c r="Y16">
        <v>97445</v>
      </c>
    </row>
    <row r="17" spans="2:25">
      <c r="C17">
        <v>15805</v>
      </c>
      <c r="D17">
        <v>481521</v>
      </c>
      <c r="E17">
        <v>545257</v>
      </c>
      <c r="F17">
        <v>532024</v>
      </c>
      <c r="G17">
        <v>340470</v>
      </c>
      <c r="H17">
        <v>110366</v>
      </c>
      <c r="I17">
        <v>531613</v>
      </c>
      <c r="J17">
        <v>556791</v>
      </c>
      <c r="K17">
        <v>558275</v>
      </c>
      <c r="L17">
        <v>509755</v>
      </c>
      <c r="M17">
        <v>484231</v>
      </c>
      <c r="O17">
        <v>11283</v>
      </c>
      <c r="P17">
        <v>313908</v>
      </c>
      <c r="Q17">
        <v>366296</v>
      </c>
      <c r="R17">
        <v>353048</v>
      </c>
      <c r="S17">
        <v>346701</v>
      </c>
      <c r="T17">
        <v>233069</v>
      </c>
      <c r="U17">
        <v>355385</v>
      </c>
      <c r="V17">
        <v>201091</v>
      </c>
      <c r="W17">
        <v>151913</v>
      </c>
      <c r="X17">
        <v>127405</v>
      </c>
      <c r="Y17">
        <v>77300</v>
      </c>
    </row>
    <row r="18" spans="2:25">
      <c r="C18" t="s">
        <v>198</v>
      </c>
    </row>
    <row r="19" spans="2:25">
      <c r="B19" t="s">
        <v>149</v>
      </c>
      <c r="C19">
        <f>AVERAGE(C12:C17)</f>
        <v>18090.666666666668</v>
      </c>
      <c r="D19">
        <f t="shared" ref="D19:M19" si="0">AVERAGE(D12:D17)</f>
        <v>484704.66666666669</v>
      </c>
      <c r="E19">
        <f t="shared" si="0"/>
        <v>467404</v>
      </c>
      <c r="F19">
        <f t="shared" si="0"/>
        <v>428475.5</v>
      </c>
      <c r="G19">
        <f t="shared" si="0"/>
        <v>307243</v>
      </c>
      <c r="H19">
        <f t="shared" si="0"/>
        <v>92202.666666666672</v>
      </c>
      <c r="I19">
        <f t="shared" si="0"/>
        <v>480368</v>
      </c>
      <c r="J19">
        <f t="shared" si="0"/>
        <v>517514.66666666669</v>
      </c>
      <c r="K19">
        <f t="shared" si="0"/>
        <v>525369.33333333337</v>
      </c>
      <c r="L19">
        <f t="shared" si="0"/>
        <v>503568.5</v>
      </c>
      <c r="M19">
        <f t="shared" si="0"/>
        <v>442206.83333333331</v>
      </c>
      <c r="O19">
        <f>AVERAGE(O12:O18)</f>
        <v>11173.333333333334</v>
      </c>
      <c r="P19">
        <f t="shared" ref="P19:Y19" si="1">AVERAGE(P12:P18)</f>
        <v>278898.83333333331</v>
      </c>
      <c r="Q19">
        <f t="shared" si="1"/>
        <v>315616.66666666669</v>
      </c>
      <c r="R19">
        <f t="shared" si="1"/>
        <v>320248.16666666669</v>
      </c>
      <c r="S19">
        <f t="shared" si="1"/>
        <v>288419.16666666669</v>
      </c>
      <c r="T19">
        <f t="shared" si="1"/>
        <v>204409.33333333334</v>
      </c>
      <c r="U19">
        <f t="shared" si="1"/>
        <v>287863.33333333331</v>
      </c>
      <c r="V19">
        <f t="shared" si="1"/>
        <v>185930.83333333334</v>
      </c>
      <c r="W19">
        <f t="shared" si="1"/>
        <v>125401</v>
      </c>
      <c r="X19">
        <f t="shared" si="1"/>
        <v>111610.16666666667</v>
      </c>
      <c r="Y19">
        <f t="shared" si="1"/>
        <v>80749.5</v>
      </c>
    </row>
    <row r="20" spans="2:25">
      <c r="B20" t="s">
        <v>41</v>
      </c>
      <c r="C20" s="63">
        <f>_xlfn.STDEV.P(C12:C17)</f>
        <v>2436.2609785397694</v>
      </c>
      <c r="D20" s="63">
        <f t="shared" ref="D20:M20" si="2">_xlfn.STDEV.P(D12:D17)</f>
        <v>26842.942931471251</v>
      </c>
      <c r="E20" s="63">
        <f t="shared" si="2"/>
        <v>64189.876626562647</v>
      </c>
      <c r="F20" s="63">
        <f t="shared" si="2"/>
        <v>121409.86916879259</v>
      </c>
      <c r="G20" s="63">
        <f t="shared" si="2"/>
        <v>40217.42786404919</v>
      </c>
      <c r="H20" s="63">
        <f t="shared" si="2"/>
        <v>21133.758883728082</v>
      </c>
      <c r="I20" s="63">
        <f t="shared" si="2"/>
        <v>73944.933065085672</v>
      </c>
      <c r="J20" s="63">
        <f t="shared" si="2"/>
        <v>32494.105607359346</v>
      </c>
      <c r="K20" s="63">
        <f t="shared" si="2"/>
        <v>29126.349586280503</v>
      </c>
      <c r="L20" s="63">
        <f t="shared" si="2"/>
        <v>31108.719060471347</v>
      </c>
      <c r="M20" s="63">
        <f t="shared" si="2"/>
        <v>43034.040628385752</v>
      </c>
      <c r="O20" s="63">
        <f>_xlfn.STDEV.P(O12:O17)</f>
        <v>1865.8125724615415</v>
      </c>
      <c r="P20" s="63">
        <f t="shared" ref="P20:Y20" si="3">_xlfn.STDEV.P(P12:P17)</f>
        <v>56666.542507952217</v>
      </c>
      <c r="Q20" s="63">
        <f t="shared" si="3"/>
        <v>41609.258335402017</v>
      </c>
      <c r="R20" s="63">
        <f t="shared" si="3"/>
        <v>44480.249532486014</v>
      </c>
      <c r="S20" s="63">
        <f t="shared" si="3"/>
        <v>60477.054269688837</v>
      </c>
      <c r="T20" s="63">
        <f t="shared" si="3"/>
        <v>38180.56146202614</v>
      </c>
      <c r="U20" s="63">
        <f t="shared" si="3"/>
        <v>59912.559697909383</v>
      </c>
      <c r="V20" s="63">
        <f t="shared" si="3"/>
        <v>30909.837751200757</v>
      </c>
      <c r="W20" s="63">
        <f t="shared" si="3"/>
        <v>32904.104343784631</v>
      </c>
      <c r="X20" s="63">
        <f t="shared" si="3"/>
        <v>16238.74152981758</v>
      </c>
      <c r="Y20" s="63">
        <f t="shared" si="3"/>
        <v>18888.650540734772</v>
      </c>
    </row>
    <row r="21" spans="2:25">
      <c r="H21" t="s">
        <v>200</v>
      </c>
      <c r="I21">
        <f>1-(((3*D20)+(3*C20))/(D19-C19))</f>
        <v>0.81175530153395936</v>
      </c>
      <c r="T21" t="s">
        <v>200</v>
      </c>
      <c r="U21">
        <f>1-(((3*P20)+(3*O20))/(P19-O19))</f>
        <v>0.3441152776211408</v>
      </c>
    </row>
    <row r="22" spans="2:25">
      <c r="C22" s="63"/>
      <c r="H22" t="s">
        <v>201</v>
      </c>
      <c r="I22">
        <f>1-(((3*I20)+(3*C20))/(I19-C19))</f>
        <v>0.50431577408609773</v>
      </c>
      <c r="O22" s="63"/>
      <c r="T22" t="s">
        <v>201</v>
      </c>
      <c r="U22">
        <f>1-(((3*U20)+(3*O20))/(U19-O19))</f>
        <v>0.33017052726476281</v>
      </c>
    </row>
    <row r="23" spans="2:25">
      <c r="C23" s="48"/>
    </row>
    <row r="27" spans="2:25">
      <c r="D27" t="s">
        <v>151</v>
      </c>
      <c r="E27" t="s">
        <v>152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P27" t="s">
        <v>151</v>
      </c>
      <c r="Q27" t="s">
        <v>152</v>
      </c>
      <c r="R27" t="s">
        <v>153</v>
      </c>
      <c r="S27" t="s">
        <v>154</v>
      </c>
      <c r="T27" t="s">
        <v>155</v>
      </c>
      <c r="U27" t="s">
        <v>156</v>
      </c>
      <c r="V27" t="s">
        <v>157</v>
      </c>
      <c r="W27" t="s">
        <v>158</v>
      </c>
      <c r="X27" t="s">
        <v>159</v>
      </c>
      <c r="Y27" t="s">
        <v>160</v>
      </c>
    </row>
    <row r="28" spans="2:25">
      <c r="D28">
        <f t="shared" ref="D28:M28" si="4">D12-$C$19</f>
        <v>441140.33333333331</v>
      </c>
      <c r="E28">
        <f t="shared" si="4"/>
        <v>334849.33333333331</v>
      </c>
      <c r="F28">
        <f t="shared" si="4"/>
        <v>186708.33333333334</v>
      </c>
      <c r="G28">
        <f t="shared" si="4"/>
        <v>240885.33333333334</v>
      </c>
      <c r="H28">
        <f t="shared" si="4"/>
        <v>34290.333333333328</v>
      </c>
      <c r="I28">
        <f>I12-$C$19</f>
        <v>445073.33333333331</v>
      </c>
      <c r="J28">
        <f t="shared" si="4"/>
        <v>438317.33333333331</v>
      </c>
      <c r="K28">
        <f t="shared" si="4"/>
        <v>487747.33333333331</v>
      </c>
      <c r="L28" s="21">
        <f t="shared" si="4"/>
        <v>419371.33333333331</v>
      </c>
      <c r="M28">
        <f t="shared" si="4"/>
        <v>374746.33333333331</v>
      </c>
      <c r="P28">
        <f>P12-$O$19</f>
        <v>180916.66666666666</v>
      </c>
      <c r="Q28">
        <f t="shared" ref="Q28:Y28" si="5">Q12-$O$19</f>
        <v>246077.66666666666</v>
      </c>
      <c r="R28">
        <f t="shared" si="5"/>
        <v>269957.66666666669</v>
      </c>
      <c r="S28">
        <f t="shared" si="5"/>
        <v>195414.66666666666</v>
      </c>
      <c r="T28">
        <f t="shared" si="5"/>
        <v>128625.66666666667</v>
      </c>
      <c r="U28">
        <f t="shared" si="5"/>
        <v>191729.66666666666</v>
      </c>
      <c r="V28">
        <f t="shared" si="5"/>
        <v>134415.66666666666</v>
      </c>
      <c r="W28">
        <f t="shared" si="5"/>
        <v>65197.666666666664</v>
      </c>
      <c r="X28">
        <f t="shared" si="5"/>
        <v>77432.666666666672</v>
      </c>
      <c r="Y28">
        <f t="shared" si="5"/>
        <v>36978.666666666664</v>
      </c>
    </row>
    <row r="29" spans="2:25">
      <c r="D29">
        <f t="shared" ref="D29:M29" si="6">D13-$C$19</f>
        <v>474351.33333333331</v>
      </c>
      <c r="E29">
        <f t="shared" si="6"/>
        <v>418192.33333333331</v>
      </c>
      <c r="F29">
        <f t="shared" si="6"/>
        <v>462184.33333333331</v>
      </c>
      <c r="G29">
        <f t="shared" si="6"/>
        <v>292017.33333333331</v>
      </c>
      <c r="H29">
        <f t="shared" si="6"/>
        <v>73241.333333333328</v>
      </c>
      <c r="I29">
        <f t="shared" si="6"/>
        <v>510372.33333333331</v>
      </c>
      <c r="J29">
        <f t="shared" si="6"/>
        <v>505456.33333333331</v>
      </c>
      <c r="K29">
        <f t="shared" si="6"/>
        <v>521536.33333333331</v>
      </c>
      <c r="L29">
        <f t="shared" si="6"/>
        <v>512899.33333333331</v>
      </c>
      <c r="M29">
        <f t="shared" si="6"/>
        <v>463250.33333333331</v>
      </c>
      <c r="P29">
        <f t="shared" ref="P29:Y29" si="7">P13-$O$19</f>
        <v>228853.66666666666</v>
      </c>
      <c r="Q29">
        <f t="shared" si="7"/>
        <v>266853.66666666669</v>
      </c>
      <c r="R29">
        <f t="shared" si="7"/>
        <v>266141.66666666669</v>
      </c>
      <c r="S29">
        <f t="shared" si="7"/>
        <v>214953.66666666666</v>
      </c>
      <c r="T29">
        <f t="shared" si="7"/>
        <v>174584.66666666666</v>
      </c>
      <c r="U29">
        <f t="shared" si="7"/>
        <v>247168.66666666666</v>
      </c>
      <c r="V29">
        <f t="shared" si="7"/>
        <v>159402.66666666666</v>
      </c>
      <c r="W29">
        <f t="shared" si="7"/>
        <v>75033.666666666672</v>
      </c>
      <c r="X29">
        <f t="shared" si="7"/>
        <v>94301.666666666672</v>
      </c>
      <c r="Y29">
        <f t="shared" si="7"/>
        <v>62854.666666666664</v>
      </c>
    </row>
    <row r="30" spans="2:25">
      <c r="D30">
        <f t="shared" ref="D30:M30" si="8">D14-$C$19</f>
        <v>514425.33333333331</v>
      </c>
      <c r="E30">
        <f t="shared" si="8"/>
        <v>511624.33333333331</v>
      </c>
      <c r="F30">
        <f t="shared" si="8"/>
        <v>490343.33333333331</v>
      </c>
      <c r="G30">
        <f t="shared" si="8"/>
        <v>329268.33333333331</v>
      </c>
      <c r="H30">
        <f t="shared" si="8"/>
        <v>97127.333333333328</v>
      </c>
      <c r="I30">
        <f t="shared" si="8"/>
        <v>501248.33333333331</v>
      </c>
      <c r="J30">
        <f t="shared" si="8"/>
        <v>524287.33333333331</v>
      </c>
      <c r="K30">
        <f t="shared" si="8"/>
        <v>536340.33333333337</v>
      </c>
      <c r="L30">
        <f t="shared" si="8"/>
        <v>499316.33333333331</v>
      </c>
      <c r="M30">
        <f t="shared" si="8"/>
        <v>374576.33333333331</v>
      </c>
      <c r="P30">
        <f t="shared" ref="P30:Y30" si="9">P14-$O$19</f>
        <v>261711.66666666666</v>
      </c>
      <c r="Q30">
        <f t="shared" si="9"/>
        <v>281030.66666666669</v>
      </c>
      <c r="R30">
        <f t="shared" si="9"/>
        <v>270755.66666666669</v>
      </c>
      <c r="S30">
        <f t="shared" si="9"/>
        <v>246940.66666666666</v>
      </c>
      <c r="T30">
        <f t="shared" si="9"/>
        <v>172321.66666666666</v>
      </c>
      <c r="U30">
        <f t="shared" si="9"/>
        <v>233379.66666666666</v>
      </c>
      <c r="V30">
        <f t="shared" si="9"/>
        <v>144544.66666666666</v>
      </c>
      <c r="W30">
        <f t="shared" si="9"/>
        <v>117221.66666666667</v>
      </c>
      <c r="X30">
        <f t="shared" si="9"/>
        <v>92871.666666666672</v>
      </c>
      <c r="Y30">
        <f t="shared" si="9"/>
        <v>68428.666666666672</v>
      </c>
    </row>
    <row r="31" spans="2:25">
      <c r="D31">
        <f t="shared" ref="D31:M31" si="10">D15-$C$19</f>
        <v>431295.33333333331</v>
      </c>
      <c r="E31">
        <f t="shared" si="10"/>
        <v>433408.33333333331</v>
      </c>
      <c r="F31">
        <f t="shared" si="10"/>
        <v>308277.33333333331</v>
      </c>
      <c r="G31">
        <f t="shared" si="10"/>
        <v>229013.33333333334</v>
      </c>
      <c r="H31">
        <f t="shared" si="10"/>
        <v>63062.333333333328</v>
      </c>
      <c r="I31" s="21">
        <f>I15-$C$19</f>
        <v>304977.33333333331</v>
      </c>
      <c r="J31">
        <f t="shared" si="10"/>
        <v>481421.33333333331</v>
      </c>
      <c r="K31">
        <f t="shared" si="10"/>
        <v>456899.33333333331</v>
      </c>
      <c r="L31">
        <f t="shared" si="10"/>
        <v>482962.33333333331</v>
      </c>
      <c r="M31">
        <f t="shared" si="10"/>
        <v>395810.33333333331</v>
      </c>
      <c r="P31">
        <f t="shared" ref="P31:Y31" si="11">P15-$O$19</f>
        <v>269786.66666666669</v>
      </c>
      <c r="Q31">
        <f t="shared" si="11"/>
        <v>345600.66666666669</v>
      </c>
      <c r="R31">
        <f t="shared" si="11"/>
        <v>320308.66666666669</v>
      </c>
      <c r="S31">
        <f t="shared" si="11"/>
        <v>322909.66666666669</v>
      </c>
      <c r="T31">
        <f t="shared" si="11"/>
        <v>223443.66666666666</v>
      </c>
      <c r="U31">
        <f t="shared" si="11"/>
        <v>283497.66666666669</v>
      </c>
      <c r="V31">
        <f t="shared" si="11"/>
        <v>199551.66666666666</v>
      </c>
      <c r="W31">
        <f t="shared" si="11"/>
        <v>151339.66666666666</v>
      </c>
      <c r="X31">
        <f t="shared" si="11"/>
        <v>95238.666666666672</v>
      </c>
      <c r="Y31">
        <f t="shared" si="11"/>
        <v>96796.666666666672</v>
      </c>
    </row>
    <row r="32" spans="2:25">
      <c r="D32">
        <f>D16-$C$19</f>
        <v>475041.33333333331</v>
      </c>
      <c r="E32">
        <f>E16-$C$19</f>
        <v>470639.33333333331</v>
      </c>
      <c r="F32">
        <f>F16-$C$19</f>
        <v>500862.33333333331</v>
      </c>
      <c r="G32">
        <f>G16-$C$19</f>
        <v>321350.33333333331</v>
      </c>
      <c r="H32">
        <f>H16-$C$19</f>
        <v>84675.333333333328</v>
      </c>
      <c r="I32">
        <f>I16-$C$19</f>
        <v>498470.33333333331</v>
      </c>
      <c r="J32">
        <f>J16-$C$19</f>
        <v>508361.33333333331</v>
      </c>
      <c r="K32">
        <f>K16-$C$19</f>
        <v>500964.33333333331</v>
      </c>
      <c r="L32">
        <f>L16-$C$19</f>
        <v>506653.33333333331</v>
      </c>
      <c r="M32">
        <f>M16-$C$19</f>
        <v>470173.33333333331</v>
      </c>
      <c r="P32">
        <f t="shared" ref="P32:Y32" si="12">P16-$O$19</f>
        <v>362349.66666666669</v>
      </c>
      <c r="Q32">
        <f t="shared" si="12"/>
        <v>331974.66666666669</v>
      </c>
      <c r="R32">
        <f t="shared" si="12"/>
        <v>385410.66666666669</v>
      </c>
      <c r="S32">
        <f t="shared" si="12"/>
        <v>347728.66666666669</v>
      </c>
      <c r="T32">
        <f t="shared" si="12"/>
        <v>238544.66666666666</v>
      </c>
      <c r="U32">
        <f t="shared" si="12"/>
        <v>360152.66666666669</v>
      </c>
      <c r="V32">
        <f t="shared" si="12"/>
        <v>220712.66666666666</v>
      </c>
      <c r="W32">
        <f t="shared" si="12"/>
        <v>135833.66666666666</v>
      </c>
      <c r="X32">
        <f t="shared" si="12"/>
        <v>126544.66666666667</v>
      </c>
      <c r="Y32">
        <f t="shared" si="12"/>
        <v>86271.666666666672</v>
      </c>
    </row>
    <row r="33" spans="1:25">
      <c r="D33">
        <f t="shared" ref="D33:E33" si="13">D17-$C$19</f>
        <v>463430.33333333331</v>
      </c>
      <c r="E33">
        <f t="shared" si="13"/>
        <v>527166.33333333337</v>
      </c>
      <c r="F33">
        <f t="shared" ref="F33" si="14">F17-$C$19</f>
        <v>513933.33333333331</v>
      </c>
      <c r="G33">
        <f t="shared" ref="G33" si="15">G17-$C$19</f>
        <v>322379.33333333331</v>
      </c>
      <c r="H33">
        <f>H17-$C$19</f>
        <v>92275.333333333328</v>
      </c>
      <c r="I33">
        <f t="shared" ref="I33:M33" si="16">I17-$C$19</f>
        <v>513522.33333333331</v>
      </c>
      <c r="J33">
        <f t="shared" si="16"/>
        <v>538700.33333333337</v>
      </c>
      <c r="K33">
        <f t="shared" si="16"/>
        <v>540184.33333333337</v>
      </c>
      <c r="L33">
        <f t="shared" si="16"/>
        <v>491664.33333333331</v>
      </c>
      <c r="M33">
        <f t="shared" si="16"/>
        <v>466140.33333333331</v>
      </c>
      <c r="P33">
        <f t="shared" ref="P33:Y33" si="17">P17-$O$19</f>
        <v>302734.66666666669</v>
      </c>
      <c r="Q33">
        <f t="shared" si="17"/>
        <v>355122.66666666669</v>
      </c>
      <c r="R33">
        <f t="shared" si="17"/>
        <v>341874.66666666669</v>
      </c>
      <c r="S33">
        <f t="shared" si="17"/>
        <v>335527.66666666669</v>
      </c>
      <c r="T33">
        <f>T17-$O$19</f>
        <v>221895.66666666666</v>
      </c>
      <c r="U33">
        <f t="shared" si="17"/>
        <v>344211.66666666669</v>
      </c>
      <c r="V33">
        <f t="shared" si="17"/>
        <v>189917.66666666666</v>
      </c>
      <c r="W33">
        <f>W17-$O$19</f>
        <v>140739.66666666666</v>
      </c>
      <c r="X33">
        <f t="shared" si="17"/>
        <v>116231.66666666667</v>
      </c>
      <c r="Y33">
        <f t="shared" si="17"/>
        <v>66126.666666666672</v>
      </c>
    </row>
    <row r="34" spans="1:25">
      <c r="D34">
        <v>445073.33333333331</v>
      </c>
      <c r="P34">
        <v>191729.66666666666</v>
      </c>
    </row>
    <row r="35" spans="1:25">
      <c r="D35">
        <v>510372.33333333331</v>
      </c>
      <c r="P35">
        <v>247168.66666666666</v>
      </c>
    </row>
    <row r="36" spans="1:25">
      <c r="D36">
        <v>501248.33333333331</v>
      </c>
      <c r="P36">
        <v>233379.66666666666</v>
      </c>
    </row>
    <row r="37" spans="1:25">
      <c r="D37" s="21">
        <v>304977.33333333331</v>
      </c>
      <c r="P37">
        <v>283497.66666666669</v>
      </c>
    </row>
    <row r="38" spans="1:25">
      <c r="D38">
        <v>498470.33333333331</v>
      </c>
      <c r="P38">
        <v>360152.66666666669</v>
      </c>
    </row>
    <row r="39" spans="1:25">
      <c r="D39">
        <v>513522.33333333331</v>
      </c>
      <c r="P39">
        <v>344211.66666666669</v>
      </c>
    </row>
    <row r="41" spans="1:25">
      <c r="B41" t="s">
        <v>149</v>
      </c>
      <c r="D41">
        <f>AVERAGE(D28:D39)</f>
        <v>464445.66666666657</v>
      </c>
      <c r="E41">
        <f>AVERAGE(E28:E33)</f>
        <v>449313.33333333331</v>
      </c>
      <c r="F41">
        <f>AVERAGE(F28:F33)</f>
        <v>410384.83333333331</v>
      </c>
      <c r="G41">
        <f>AVERAGE(G28:G33)</f>
        <v>289152.33333333331</v>
      </c>
      <c r="H41">
        <f>AVERAGE(H28:H33)</f>
        <v>74111.999999999985</v>
      </c>
      <c r="I41">
        <f>AVERAGE(I28:I33:D28:D33)</f>
        <v>358642.30555555568</v>
      </c>
      <c r="J41">
        <f>AVERAGE(J28:J33)</f>
        <v>499424</v>
      </c>
      <c r="K41">
        <f>AVERAGE(K28:K33)</f>
        <v>507278.66666666669</v>
      </c>
      <c r="L41">
        <f>AVERAGE(L28:L33)</f>
        <v>485477.83333333331</v>
      </c>
      <c r="M41">
        <f>AVERAGE(M28:M33)</f>
        <v>424116.16666666669</v>
      </c>
      <c r="P41">
        <f>AVERAGE(P28:P39)</f>
        <v>272207.75</v>
      </c>
      <c r="Q41">
        <f t="shared" ref="Q41" si="18">AVERAGE(Q28:Q34)</f>
        <v>304443.33333333337</v>
      </c>
      <c r="R41">
        <f>AVERAGE(R28:R34)</f>
        <v>309074.83333333337</v>
      </c>
      <c r="S41">
        <f>AVERAGE(S28:S34)</f>
        <v>277245.83333333337</v>
      </c>
      <c r="T41">
        <f t="shared" ref="T41" si="19">AVERAGE(T28:T34)</f>
        <v>193236</v>
      </c>
      <c r="U41">
        <f t="shared" ref="U41" si="20">AVERAGE(U28:U34)</f>
        <v>276690.00000000006</v>
      </c>
      <c r="V41">
        <f t="shared" ref="V41" si="21">AVERAGE(V28:V34)</f>
        <v>174757.49999999997</v>
      </c>
      <c r="W41">
        <f t="shared" ref="W41" si="22">AVERAGE(W28:W34)</f>
        <v>114227.66666666664</v>
      </c>
      <c r="X41">
        <f t="shared" ref="X41" si="23">AVERAGE(X28:X34)</f>
        <v>100436.83333333333</v>
      </c>
      <c r="Y41">
        <f t="shared" ref="Y41" si="24">AVERAGE(Y28:Y34)</f>
        <v>69576.166666666672</v>
      </c>
    </row>
    <row r="42" spans="1:25">
      <c r="B42" t="s">
        <v>41</v>
      </c>
      <c r="D42" s="63">
        <f>_xlfn.STDEV.P(D28:D39)</f>
        <v>55667.76468527937</v>
      </c>
      <c r="E42" s="63">
        <f>_xlfn.STDEV.P(E28:E33)</f>
        <v>64189.876626562647</v>
      </c>
      <c r="F42" s="63">
        <f>_xlfn.STDEV.P(F28:F33)</f>
        <v>121409.86916879259</v>
      </c>
      <c r="G42" s="63">
        <f>_xlfn.STDEV.P(G28:G33)</f>
        <v>40217.427864049525</v>
      </c>
      <c r="H42" s="63">
        <f>_xlfn.STDEV.P(H28:H33)</f>
        <v>21133.7588837281</v>
      </c>
      <c r="I42" s="63">
        <f>_xlfn.STDEV.P(I28:I33:D28:D33)</f>
        <v>156096.20528939567</v>
      </c>
      <c r="J42" s="63">
        <f>_xlfn.STDEV.P(J28:J33)</f>
        <v>32494.105607359357</v>
      </c>
      <c r="K42" s="63">
        <f>_xlfn.STDEV.P(K28:K33)</f>
        <v>29126.349586280521</v>
      </c>
      <c r="L42" s="63">
        <f>_xlfn.STDEV.P(L28:L33)</f>
        <v>31108.719060471347</v>
      </c>
      <c r="M42" s="63">
        <f>_xlfn.STDEV.P(M28:M33)</f>
        <v>43034.040628385752</v>
      </c>
      <c r="P42" s="63">
        <f>_xlfn.STDEV.P(P28:P39)</f>
        <v>58484.155886385633</v>
      </c>
      <c r="Q42" s="63">
        <f t="shared" ref="Q42" si="25">_xlfn.STDEV.P(Q28:Q33)</f>
        <v>41609.25833540169</v>
      </c>
      <c r="R42" s="63">
        <f>_xlfn.STDEV.P(R28:R33)</f>
        <v>44480.249532485708</v>
      </c>
      <c r="S42" s="63">
        <f t="shared" ref="S42:Y42" si="26">_xlfn.STDEV.P(S28:S33)</f>
        <v>60477.054269688611</v>
      </c>
      <c r="T42" s="63">
        <f t="shared" si="26"/>
        <v>38180.56146202614</v>
      </c>
      <c r="U42" s="63">
        <f t="shared" si="26"/>
        <v>59912.559697909157</v>
      </c>
      <c r="V42" s="63">
        <f t="shared" si="26"/>
        <v>30909.83775120087</v>
      </c>
      <c r="W42" s="63">
        <f t="shared" si="26"/>
        <v>32904.104343784682</v>
      </c>
      <c r="X42" s="63">
        <f t="shared" si="26"/>
        <v>16238.741529817633</v>
      </c>
      <c r="Y42" s="63">
        <f t="shared" si="26"/>
        <v>18888.65054073475</v>
      </c>
    </row>
    <row r="43" spans="1:25">
      <c r="B43" t="s">
        <v>187</v>
      </c>
      <c r="D43" s="48">
        <f>(D42/D41)*100</f>
        <v>11.985850806792481</v>
      </c>
      <c r="E43" s="48">
        <f t="shared" ref="E43:H43" si="27">(E42/E41)*100</f>
        <v>14.28621673662685</v>
      </c>
      <c r="F43" s="48">
        <f t="shared" si="27"/>
        <v>29.584394769817905</v>
      </c>
      <c r="G43" s="48">
        <f t="shared" si="27"/>
        <v>13.908733642376347</v>
      </c>
      <c r="H43" s="48">
        <f t="shared" si="27"/>
        <v>28.515974314184078</v>
      </c>
      <c r="I43" s="48">
        <f>(I42/I41)*100</f>
        <v>43.524203048938823</v>
      </c>
      <c r="J43" s="48">
        <f t="shared" ref="J43:M43" si="28">(J42/J41)*100</f>
        <v>6.5063163979623235</v>
      </c>
      <c r="K43" s="48">
        <f t="shared" si="28"/>
        <v>5.7416862762374894</v>
      </c>
      <c r="L43" s="48">
        <f t="shared" si="28"/>
        <v>6.407855709266097</v>
      </c>
      <c r="M43" s="48">
        <f t="shared" si="28"/>
        <v>10.146757895746115</v>
      </c>
      <c r="P43" s="48">
        <f>(P42/P41)*100</f>
        <v>21.48511785075393</v>
      </c>
      <c r="Q43" s="48">
        <f t="shared" ref="Q43:Y43" si="29">(Q42/Q41)*100</f>
        <v>13.667324516462292</v>
      </c>
      <c r="R43" s="48">
        <f t="shared" si="29"/>
        <v>14.391417461192743</v>
      </c>
      <c r="S43" s="48">
        <f t="shared" si="29"/>
        <v>21.813512413359483</v>
      </c>
      <c r="T43" s="48">
        <f t="shared" si="29"/>
        <v>19.75851366309908</v>
      </c>
      <c r="U43" s="48">
        <f t="shared" si="29"/>
        <v>21.653315876218564</v>
      </c>
      <c r="V43" s="48">
        <f t="shared" si="29"/>
        <v>17.687273937428081</v>
      </c>
      <c r="W43" s="48">
        <f t="shared" si="29"/>
        <v>28.805722207216018</v>
      </c>
      <c r="X43" s="48">
        <f t="shared" si="29"/>
        <v>16.168113819283729</v>
      </c>
      <c r="Y43" s="48">
        <f t="shared" si="29"/>
        <v>27.148162144701971</v>
      </c>
    </row>
    <row r="44" spans="1:25">
      <c r="A44" t="s">
        <v>181</v>
      </c>
      <c r="B44" t="s">
        <v>49</v>
      </c>
      <c r="D44" s="48">
        <f>(100*D41)/$D$41</f>
        <v>100</v>
      </c>
      <c r="E44" s="48">
        <f>(100*E41)/$D$41</f>
        <v>96.741850679340331</v>
      </c>
      <c r="F44" s="48">
        <f>(100*F41)/$D$41</f>
        <v>88.360138286717429</v>
      </c>
      <c r="G44" s="48">
        <f>(100*G41)/$D$41</f>
        <v>62.257515590269989</v>
      </c>
      <c r="H44" s="48">
        <f>(100*H41)/$D$41</f>
        <v>15.957087194268148</v>
      </c>
      <c r="I44" s="48">
        <f>(100*I41)/$I$41</f>
        <v>100</v>
      </c>
      <c r="J44" s="48">
        <f>(100*J41)/$I$41</f>
        <v>139.25406798463615</v>
      </c>
      <c r="K44" s="48">
        <f>(100*K41)/$I$41</f>
        <v>141.44417956517026</v>
      </c>
      <c r="L44" s="48">
        <f>(100*L41)/$I$41</f>
        <v>135.3654674345523</v>
      </c>
      <c r="M44" s="48">
        <f>(100*M41)/$I$41</f>
        <v>118.25603396389296</v>
      </c>
      <c r="O44" t="s">
        <v>65</v>
      </c>
      <c r="P44" s="48">
        <f>(100*P41)/$D$41</f>
        <v>58.609169928021736</v>
      </c>
      <c r="Q44" s="48">
        <f>(100*Q41)/$P$41</f>
        <v>111.84227243101394</v>
      </c>
      <c r="R44" s="48">
        <f>(100*R41)/$P$41</f>
        <v>113.54373023300525</v>
      </c>
      <c r="S44" s="48">
        <f>(100*S41)/$P$41</f>
        <v>101.85082288558402</v>
      </c>
      <c r="T44" s="48">
        <f>(100*T41)/$P$41</f>
        <v>70.988427037804769</v>
      </c>
      <c r="U44" s="48">
        <f>(100*U41)/$U$41</f>
        <v>100</v>
      </c>
      <c r="V44" s="48">
        <f t="shared" ref="V44:Y44" si="30">(100*V41)/$U$41</f>
        <v>63.160034695868994</v>
      </c>
      <c r="W44" s="48">
        <f t="shared" si="30"/>
        <v>41.283626682087032</v>
      </c>
      <c r="X44" s="48">
        <f t="shared" si="30"/>
        <v>36.299408483621853</v>
      </c>
      <c r="Y44" s="48">
        <f t="shared" si="30"/>
        <v>25.145891310371411</v>
      </c>
    </row>
    <row r="45" spans="1:25"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spans="1:25">
      <c r="B46" t="s">
        <v>190</v>
      </c>
      <c r="D46">
        <f>_xlfn.QUARTILE.INC(D28:D39,1)</f>
        <v>444090.08333333331</v>
      </c>
      <c r="E46">
        <f>_xlfn.QUARTILE.INC(E28:E33,1)</f>
        <v>421996.33333333331</v>
      </c>
      <c r="F46">
        <f>_xlfn.QUARTILE.INC(F28:F33,1)</f>
        <v>346754.08333333331</v>
      </c>
      <c r="G46">
        <f>_xlfn.QUARTILE.INC(G28:G33,1)</f>
        <v>253668.33333333334</v>
      </c>
      <c r="H46">
        <f>_xlfn.QUARTILE.INC(H28:H33,1)</f>
        <v>65607.083333333328</v>
      </c>
      <c r="J46">
        <f>_xlfn.QUARTILE.INC(J28:J33,1)</f>
        <v>487430.08333333331</v>
      </c>
      <c r="K46">
        <f>_xlfn.QUARTILE.INC(K28:K33,1)</f>
        <v>491051.58333333331</v>
      </c>
      <c r="L46">
        <f>_xlfn.QUARTILE.INC(L28:L33,1)</f>
        <v>485137.83333333331</v>
      </c>
      <c r="M46">
        <f>_xlfn.QUARTILE.INC(M28:M33,1)</f>
        <v>380012.33333333331</v>
      </c>
      <c r="P46">
        <f>_xlfn.QUARTILE.INC(P28:P39,1)</f>
        <v>232248.16666666666</v>
      </c>
      <c r="Q46">
        <f t="shared" ref="Q46:R46" si="31">_xlfn.QUARTILE.INC(Q28:Q33,1)</f>
        <v>270397.91666666669</v>
      </c>
      <c r="R46">
        <f t="shared" si="31"/>
        <v>270157.16666666669</v>
      </c>
      <c r="S46">
        <f>_xlfn.QUARTILE.INC(S28:S33,1)</f>
        <v>222950.41666666666</v>
      </c>
      <c r="T46">
        <f>_xlfn.QUARTILE.INC(T28:T33,1)</f>
        <v>172887.41666666666</v>
      </c>
      <c r="U46">
        <f t="shared" ref="U46:Y46" si="32">_xlfn.QUARTILE.INC(U28:U33,1)</f>
        <v>236826.91666666666</v>
      </c>
      <c r="V46">
        <f t="shared" si="32"/>
        <v>148259.16666666666</v>
      </c>
      <c r="W46">
        <f>_xlfn.QUARTILE.INC(W28:W33,1)</f>
        <v>85580.666666666672</v>
      </c>
      <c r="X46">
        <f t="shared" si="32"/>
        <v>93229.166666666672</v>
      </c>
      <c r="Y46">
        <f t="shared" si="32"/>
        <v>63672.666666666664</v>
      </c>
    </row>
    <row r="47" spans="1:25">
      <c r="B47" t="s">
        <v>191</v>
      </c>
      <c r="D47" s="134">
        <f>_xlfn.QUARTILE.INC(D28:D39,3)</f>
        <v>503529.33333333331</v>
      </c>
      <c r="E47" s="134">
        <f t="shared" ref="E47:M47" si="33">_xlfn.QUARTILE.INC(E28:E33,3)</f>
        <v>501378.08333333331</v>
      </c>
      <c r="F47" s="134">
        <f t="shared" si="33"/>
        <v>498232.58333333331</v>
      </c>
      <c r="G47" s="134">
        <f t="shared" si="33"/>
        <v>322122.08333333331</v>
      </c>
      <c r="H47" s="134">
        <f>_xlfn.QUARTILE.INC(H28:H33,3)</f>
        <v>90375.333333333328</v>
      </c>
      <c r="I47" s="134"/>
      <c r="J47" s="134">
        <f t="shared" si="33"/>
        <v>520305.83333333331</v>
      </c>
      <c r="K47" s="134">
        <f t="shared" si="33"/>
        <v>532639.33333333337</v>
      </c>
      <c r="L47" s="134">
        <f t="shared" si="33"/>
        <v>504819.08333333331</v>
      </c>
      <c r="M47" s="134">
        <f t="shared" si="33"/>
        <v>465417.83333333331</v>
      </c>
      <c r="P47" s="134">
        <f>_xlfn.QUARTILE.INC(P28:P39,3)</f>
        <v>313103.91666666669</v>
      </c>
      <c r="Q47" s="134">
        <f t="shared" ref="Q47:S47" si="34">_xlfn.QUARTILE.INC(Q28:Q33,3)</f>
        <v>342194.16666666669</v>
      </c>
      <c r="R47" s="134">
        <f t="shared" si="34"/>
        <v>336483.16666666669</v>
      </c>
      <c r="S47" s="134">
        <f t="shared" si="34"/>
        <v>332373.16666666669</v>
      </c>
      <c r="T47" s="134">
        <f>_xlfn.QUARTILE.INC(T28:T33,3)</f>
        <v>223056.66666666666</v>
      </c>
      <c r="U47" s="134">
        <f t="shared" ref="U47:Y47" si="35">_xlfn.QUARTILE.INC(U28:U33,3)</f>
        <v>329033.16666666669</v>
      </c>
      <c r="V47" s="134">
        <f t="shared" si="35"/>
        <v>197143.16666666666</v>
      </c>
      <c r="W47" s="134">
        <f>_xlfn.QUARTILE.INC(W28:W33,3)</f>
        <v>139513.16666666666</v>
      </c>
      <c r="X47" s="134">
        <f t="shared" si="35"/>
        <v>110983.41666666667</v>
      </c>
      <c r="Y47" s="134">
        <f t="shared" si="35"/>
        <v>81810.916666666672</v>
      </c>
    </row>
    <row r="48" spans="1:25">
      <c r="B48" t="s">
        <v>192</v>
      </c>
      <c r="D48" s="134">
        <f>D47-D46</f>
        <v>59439.25</v>
      </c>
      <c r="E48" s="134">
        <f t="shared" ref="E48:M48" si="36">E47-E46</f>
        <v>79381.75</v>
      </c>
      <c r="F48" s="134">
        <f t="shared" si="36"/>
        <v>151478.5</v>
      </c>
      <c r="G48" s="134">
        <f t="shared" si="36"/>
        <v>68453.749999999971</v>
      </c>
      <c r="H48" s="134">
        <f t="shared" si="36"/>
        <v>24768.25</v>
      </c>
      <c r="I48" s="134"/>
      <c r="J48" s="134">
        <f t="shared" si="36"/>
        <v>32875.75</v>
      </c>
      <c r="K48" s="134">
        <f t="shared" si="36"/>
        <v>41587.750000000058</v>
      </c>
      <c r="L48" s="134">
        <f t="shared" si="36"/>
        <v>19681.25</v>
      </c>
      <c r="M48" s="134">
        <f t="shared" si="36"/>
        <v>85405.5</v>
      </c>
      <c r="P48" s="134">
        <f>P47-P46</f>
        <v>80855.750000000029</v>
      </c>
      <c r="Q48" s="134">
        <f t="shared" ref="Q48" si="37">Q47-Q46</f>
        <v>71796.25</v>
      </c>
      <c r="R48" s="134">
        <f t="shared" ref="R48" si="38">R47-R46</f>
        <v>66326</v>
      </c>
      <c r="S48" s="134">
        <f t="shared" ref="S48" si="39">S47-S46</f>
        <v>109422.75000000003</v>
      </c>
      <c r="T48" s="134">
        <f t="shared" ref="T48" si="40">T47-T46</f>
        <v>50169.25</v>
      </c>
      <c r="U48" s="134">
        <f t="shared" ref="U48" si="41">U47-U46</f>
        <v>92206.250000000029</v>
      </c>
      <c r="V48" s="134">
        <f t="shared" ref="V48" si="42">V47-V46</f>
        <v>48884</v>
      </c>
      <c r="W48" s="134">
        <f>W47-W46</f>
        <v>53932.499999999985</v>
      </c>
      <c r="X48" s="134">
        <f t="shared" ref="X48" si="43">X47-X46</f>
        <v>17754.25</v>
      </c>
      <c r="Y48" s="134">
        <f t="shared" ref="Y48" si="44">Y47-Y46</f>
        <v>18138.250000000007</v>
      </c>
    </row>
    <row r="49" spans="1:25">
      <c r="B49" t="s">
        <v>193</v>
      </c>
      <c r="D49" s="134">
        <f>1.5*D48</f>
        <v>89158.875</v>
      </c>
      <c r="E49" s="134">
        <f t="shared" ref="E49:M49" si="45">1.5*E48</f>
        <v>119072.625</v>
      </c>
      <c r="F49" s="134">
        <f t="shared" si="45"/>
        <v>227217.75</v>
      </c>
      <c r="G49" s="134">
        <f t="shared" si="45"/>
        <v>102680.62499999996</v>
      </c>
      <c r="H49" s="134">
        <f t="shared" si="45"/>
        <v>37152.375</v>
      </c>
      <c r="I49" s="134"/>
      <c r="J49" s="134">
        <f t="shared" si="45"/>
        <v>49313.625</v>
      </c>
      <c r="K49" s="134">
        <f t="shared" si="45"/>
        <v>62381.625000000087</v>
      </c>
      <c r="L49" s="134">
        <f t="shared" si="45"/>
        <v>29521.875</v>
      </c>
      <c r="M49" s="134">
        <f t="shared" si="45"/>
        <v>128108.25</v>
      </c>
      <c r="P49" s="134">
        <f>1.5*P48</f>
        <v>121283.62500000004</v>
      </c>
      <c r="Q49" s="134">
        <f t="shared" ref="Q49" si="46">1.5*Q48</f>
        <v>107694.375</v>
      </c>
      <c r="R49" s="134">
        <f t="shared" ref="R49" si="47">1.5*R48</f>
        <v>99489</v>
      </c>
      <c r="S49" s="134">
        <f t="shared" ref="S49" si="48">1.5*S48</f>
        <v>164134.12500000006</v>
      </c>
      <c r="T49" s="134">
        <f t="shared" ref="T49" si="49">1.5*T48</f>
        <v>75253.875</v>
      </c>
      <c r="U49" s="134">
        <f t="shared" ref="U49" si="50">1.5*U48</f>
        <v>138309.37500000006</v>
      </c>
      <c r="V49" s="134">
        <f t="shared" ref="V49" si="51">1.5*V48</f>
        <v>73326</v>
      </c>
      <c r="W49" s="134">
        <f t="shared" ref="W49" si="52">1.5*W48</f>
        <v>80898.749999999971</v>
      </c>
      <c r="X49" s="134">
        <f t="shared" ref="X49" si="53">1.5*X48</f>
        <v>26631.375</v>
      </c>
      <c r="Y49" s="134">
        <f t="shared" ref="Y49" si="54">1.5*Y48</f>
        <v>27207.375000000011</v>
      </c>
    </row>
    <row r="50" spans="1:25">
      <c r="B50" t="s">
        <v>194</v>
      </c>
      <c r="D50" s="134">
        <f>D47+D49</f>
        <v>592688.20833333326</v>
      </c>
      <c r="E50" s="134">
        <f t="shared" ref="E50:M50" si="55">E47+E49</f>
        <v>620450.70833333326</v>
      </c>
      <c r="F50" s="134">
        <f t="shared" si="55"/>
        <v>725450.33333333326</v>
      </c>
      <c r="G50" s="134">
        <f t="shared" si="55"/>
        <v>424802.70833333326</v>
      </c>
      <c r="H50" s="134">
        <f t="shared" si="55"/>
        <v>127527.70833333333</v>
      </c>
      <c r="I50" s="134"/>
      <c r="J50" s="134">
        <f t="shared" si="55"/>
        <v>569619.45833333326</v>
      </c>
      <c r="K50" s="134">
        <f t="shared" si="55"/>
        <v>595020.95833333349</v>
      </c>
      <c r="L50" s="134">
        <f t="shared" si="55"/>
        <v>534340.95833333326</v>
      </c>
      <c r="M50" s="134">
        <f t="shared" si="55"/>
        <v>593526.08333333326</v>
      </c>
      <c r="P50" s="134">
        <f>P47+P49</f>
        <v>434387.54166666674</v>
      </c>
      <c r="Q50" s="134">
        <f t="shared" ref="Q50" si="56">Q47+Q49</f>
        <v>449888.54166666669</v>
      </c>
      <c r="R50" s="134">
        <f t="shared" ref="R50" si="57">R47+R49</f>
        <v>435972.16666666669</v>
      </c>
      <c r="S50" s="134">
        <f t="shared" ref="S50" si="58">S47+S49</f>
        <v>496507.29166666674</v>
      </c>
      <c r="T50" s="134">
        <f t="shared" ref="T50" si="59">T47+T49</f>
        <v>298310.54166666663</v>
      </c>
      <c r="U50" s="134">
        <f t="shared" ref="U50" si="60">U47+U49</f>
        <v>467342.54166666674</v>
      </c>
      <c r="V50" s="134">
        <f t="shared" ref="V50" si="61">V47+V49</f>
        <v>270469.16666666663</v>
      </c>
      <c r="W50" s="134">
        <f t="shared" ref="W50" si="62">W47+W49</f>
        <v>220411.91666666663</v>
      </c>
      <c r="X50" s="134">
        <f t="shared" ref="X50" si="63">X47+X49</f>
        <v>137614.79166666669</v>
      </c>
      <c r="Y50" s="134">
        <f t="shared" ref="Y50" si="64">Y47+Y49</f>
        <v>109018.29166666669</v>
      </c>
    </row>
    <row r="51" spans="1:25">
      <c r="B51" t="s">
        <v>195</v>
      </c>
      <c r="D51" s="134">
        <f>D46-D49</f>
        <v>354931.20833333331</v>
      </c>
      <c r="E51" s="134">
        <f t="shared" ref="E51:M51" si="65">E46-E49</f>
        <v>302923.70833333331</v>
      </c>
      <c r="F51" s="134">
        <f t="shared" si="65"/>
        <v>119536.33333333331</v>
      </c>
      <c r="G51" s="134">
        <f t="shared" si="65"/>
        <v>150987.70833333337</v>
      </c>
      <c r="H51" s="134">
        <f t="shared" si="65"/>
        <v>28454.708333333328</v>
      </c>
      <c r="I51" s="134"/>
      <c r="J51" s="134">
        <f t="shared" si="65"/>
        <v>438116.45833333331</v>
      </c>
      <c r="K51" s="134">
        <f t="shared" si="65"/>
        <v>428669.95833333326</v>
      </c>
      <c r="L51" s="134">
        <f t="shared" si="65"/>
        <v>455615.95833333331</v>
      </c>
      <c r="M51" s="134">
        <f t="shared" si="65"/>
        <v>251904.08333333331</v>
      </c>
      <c r="P51" s="134">
        <f>P46-P49</f>
        <v>110964.54166666661</v>
      </c>
      <c r="Q51" s="134">
        <f t="shared" ref="Q51:Y51" si="66">Q46-Q49</f>
        <v>162703.54166666669</v>
      </c>
      <c r="R51" s="134">
        <f t="shared" si="66"/>
        <v>170668.16666666669</v>
      </c>
      <c r="S51" s="134">
        <f t="shared" si="66"/>
        <v>58816.291666666599</v>
      </c>
      <c r="T51" s="134">
        <f t="shared" si="66"/>
        <v>97633.541666666657</v>
      </c>
      <c r="U51" s="134">
        <f t="shared" si="66"/>
        <v>98517.541666666599</v>
      </c>
      <c r="V51" s="134">
        <f t="shared" si="66"/>
        <v>74933.166666666657</v>
      </c>
      <c r="W51" s="134">
        <f t="shared" si="66"/>
        <v>4681.9166666667006</v>
      </c>
      <c r="X51" s="134">
        <f t="shared" si="66"/>
        <v>66597.791666666672</v>
      </c>
      <c r="Y51" s="134">
        <f t="shared" si="66"/>
        <v>36465.291666666657</v>
      </c>
    </row>
    <row r="54" spans="1:25">
      <c r="A54" s="62" t="s">
        <v>196</v>
      </c>
    </row>
    <row r="56" spans="1:25">
      <c r="D56" t="s">
        <v>151</v>
      </c>
      <c r="E56" t="s">
        <v>152</v>
      </c>
      <c r="F56" t="s">
        <v>153</v>
      </c>
      <c r="G56" t="s">
        <v>154</v>
      </c>
      <c r="H56" t="s">
        <v>155</v>
      </c>
      <c r="I56" t="s">
        <v>156</v>
      </c>
      <c r="J56" t="s">
        <v>157</v>
      </c>
      <c r="K56" t="s">
        <v>158</v>
      </c>
      <c r="L56" t="s">
        <v>159</v>
      </c>
      <c r="M56" t="s">
        <v>160</v>
      </c>
      <c r="P56" t="s">
        <v>151</v>
      </c>
      <c r="Q56" t="s">
        <v>152</v>
      </c>
      <c r="R56" t="s">
        <v>153</v>
      </c>
      <c r="S56" t="s">
        <v>154</v>
      </c>
      <c r="T56" t="s">
        <v>155</v>
      </c>
      <c r="U56" t="s">
        <v>156</v>
      </c>
      <c r="V56" t="s">
        <v>157</v>
      </c>
      <c r="W56" t="s">
        <v>158</v>
      </c>
      <c r="X56" t="s">
        <v>159</v>
      </c>
      <c r="Y56" t="s">
        <v>160</v>
      </c>
    </row>
    <row r="57" spans="1:25">
      <c r="D57">
        <v>441140.33333333331</v>
      </c>
      <c r="E57">
        <v>334849.33333333331</v>
      </c>
      <c r="F57">
        <v>186708.33333333334</v>
      </c>
      <c r="G57">
        <v>240885.33333333334</v>
      </c>
      <c r="H57">
        <v>34290.333333333328</v>
      </c>
      <c r="I57" s="135">
        <v>441140.33333333331</v>
      </c>
      <c r="J57">
        <v>438317.33333333331</v>
      </c>
      <c r="K57">
        <v>487747.33333333331</v>
      </c>
      <c r="L57" s="21"/>
      <c r="M57">
        <v>374746.33333333331</v>
      </c>
      <c r="P57">
        <v>180916.66666666666</v>
      </c>
      <c r="Q57">
        <v>246077.66666666666</v>
      </c>
      <c r="R57">
        <v>269957.66666666669</v>
      </c>
      <c r="S57">
        <v>195414.66666666666</v>
      </c>
      <c r="T57">
        <v>128625.66666666667</v>
      </c>
      <c r="U57">
        <v>180916.66666666666</v>
      </c>
      <c r="V57">
        <v>134415.66666666666</v>
      </c>
      <c r="W57">
        <v>65197.666666666664</v>
      </c>
      <c r="X57">
        <v>77432.666666666672</v>
      </c>
      <c r="Y57">
        <v>36978.666666666664</v>
      </c>
    </row>
    <row r="58" spans="1:25">
      <c r="D58">
        <v>474351.33333333331</v>
      </c>
      <c r="E58">
        <v>418192.33333333331</v>
      </c>
      <c r="F58">
        <v>462184.33333333331</v>
      </c>
      <c r="G58">
        <v>292017.33333333331</v>
      </c>
      <c r="H58">
        <v>73241.333333333328</v>
      </c>
      <c r="I58" s="135">
        <v>474351.33333333331</v>
      </c>
      <c r="J58">
        <v>505456.33333333331</v>
      </c>
      <c r="K58">
        <v>521536.33333333331</v>
      </c>
      <c r="L58">
        <v>512899.33333333331</v>
      </c>
      <c r="M58">
        <v>463250.33333333331</v>
      </c>
      <c r="P58">
        <v>228853.66666666666</v>
      </c>
      <c r="Q58">
        <v>266853.66666666669</v>
      </c>
      <c r="R58">
        <v>266141.66666666669</v>
      </c>
      <c r="S58">
        <v>214953.66666666666</v>
      </c>
      <c r="T58">
        <v>174584.66666666666</v>
      </c>
      <c r="U58">
        <v>228853.66666666666</v>
      </c>
      <c r="V58">
        <v>159402.66666666666</v>
      </c>
      <c r="W58">
        <v>75033.666666666672</v>
      </c>
      <c r="X58">
        <v>94301.666666666672</v>
      </c>
      <c r="Y58">
        <v>62854.666666666664</v>
      </c>
    </row>
    <row r="59" spans="1:25">
      <c r="D59">
        <v>514425.33333333331</v>
      </c>
      <c r="E59">
        <v>511624.33333333331</v>
      </c>
      <c r="F59">
        <v>490343.33333333331</v>
      </c>
      <c r="G59">
        <v>329268.33333333331</v>
      </c>
      <c r="H59">
        <v>97127.333333333328</v>
      </c>
      <c r="I59" s="135">
        <v>514425.33333333331</v>
      </c>
      <c r="J59">
        <v>524287.33333333331</v>
      </c>
      <c r="K59">
        <v>536340.33333333337</v>
      </c>
      <c r="L59">
        <v>499316.33333333331</v>
      </c>
      <c r="M59">
        <v>374576.33333333331</v>
      </c>
      <c r="P59">
        <v>261711.66666666666</v>
      </c>
      <c r="Q59">
        <v>281030.66666666669</v>
      </c>
      <c r="R59">
        <v>270755.66666666669</v>
      </c>
      <c r="S59">
        <v>246940.66666666666</v>
      </c>
      <c r="T59">
        <v>172321.66666666666</v>
      </c>
      <c r="U59">
        <v>261711.66666666666</v>
      </c>
      <c r="V59">
        <v>144544.66666666666</v>
      </c>
      <c r="W59">
        <v>117221.66666666667</v>
      </c>
      <c r="X59">
        <v>92871.666666666672</v>
      </c>
      <c r="Y59">
        <v>68428.666666666672</v>
      </c>
    </row>
    <row r="60" spans="1:25">
      <c r="D60">
        <v>431295.33333333331</v>
      </c>
      <c r="E60">
        <v>433408.33333333331</v>
      </c>
      <c r="F60">
        <v>308277.33333333331</v>
      </c>
      <c r="G60">
        <v>229013.33333333334</v>
      </c>
      <c r="H60">
        <v>63062.333333333328</v>
      </c>
      <c r="I60" s="135">
        <v>431295.33333333331</v>
      </c>
      <c r="J60">
        <v>481421.33333333331</v>
      </c>
      <c r="K60">
        <v>456899.33333333331</v>
      </c>
      <c r="L60">
        <v>482962.33333333331</v>
      </c>
      <c r="M60">
        <v>395810.33333333331</v>
      </c>
      <c r="P60">
        <v>269786.66666666669</v>
      </c>
      <c r="Q60">
        <v>345600.66666666669</v>
      </c>
      <c r="R60">
        <v>320308.66666666669</v>
      </c>
      <c r="S60">
        <v>322909.66666666669</v>
      </c>
      <c r="T60">
        <v>223443.66666666666</v>
      </c>
      <c r="U60">
        <v>269786.66666666669</v>
      </c>
      <c r="V60">
        <v>199551.66666666666</v>
      </c>
      <c r="W60">
        <v>151339.66666666666</v>
      </c>
      <c r="X60">
        <v>95238.666666666672</v>
      </c>
      <c r="Y60">
        <v>96796.666666666672</v>
      </c>
    </row>
    <row r="61" spans="1:25">
      <c r="D61">
        <v>475041.33333333331</v>
      </c>
      <c r="E61">
        <v>470639.33333333331</v>
      </c>
      <c r="F61">
        <v>500862.33333333331</v>
      </c>
      <c r="G61">
        <v>321350.33333333331</v>
      </c>
      <c r="H61">
        <v>84675.333333333328</v>
      </c>
      <c r="I61" s="135">
        <v>475041.33333333331</v>
      </c>
      <c r="J61">
        <v>508361.33333333331</v>
      </c>
      <c r="K61">
        <v>500964.33333333331</v>
      </c>
      <c r="L61">
        <v>506653.33333333331</v>
      </c>
      <c r="M61">
        <v>470173.33333333331</v>
      </c>
      <c r="P61">
        <v>362349.66666666669</v>
      </c>
      <c r="Q61">
        <v>331974.66666666669</v>
      </c>
      <c r="R61">
        <v>385410.66666666669</v>
      </c>
      <c r="S61">
        <v>347728.66666666669</v>
      </c>
      <c r="T61">
        <v>238544.66666666666</v>
      </c>
      <c r="U61">
        <v>362349.66666666669</v>
      </c>
      <c r="V61">
        <v>220712.66666666666</v>
      </c>
      <c r="W61">
        <v>135833.66666666666</v>
      </c>
      <c r="X61">
        <v>126544.66666666667</v>
      </c>
      <c r="Y61">
        <v>86271.666666666672</v>
      </c>
    </row>
    <row r="62" spans="1:25">
      <c r="D62">
        <v>463430.33333333331</v>
      </c>
      <c r="E62">
        <v>527166.33333333337</v>
      </c>
      <c r="F62">
        <v>513933.33333333331</v>
      </c>
      <c r="G62">
        <v>322379.33333333331</v>
      </c>
      <c r="H62">
        <v>92275.333333333328</v>
      </c>
      <c r="I62" s="135">
        <v>463430.33333333331</v>
      </c>
      <c r="J62">
        <v>538700.33333333337</v>
      </c>
      <c r="K62">
        <v>540184.33333333337</v>
      </c>
      <c r="L62">
        <v>491664.33333333331</v>
      </c>
      <c r="M62">
        <v>466140.33333333331</v>
      </c>
      <c r="P62">
        <v>302734.66666666669</v>
      </c>
      <c r="Q62">
        <v>355122.66666666669</v>
      </c>
      <c r="R62">
        <v>341874.66666666669</v>
      </c>
      <c r="S62">
        <v>335527.66666666669</v>
      </c>
      <c r="T62">
        <v>221895.66666666666</v>
      </c>
      <c r="U62">
        <v>302734.66666666669</v>
      </c>
      <c r="V62">
        <v>189917.66666666666</v>
      </c>
      <c r="W62">
        <v>140739.66666666666</v>
      </c>
      <c r="X62">
        <v>116231.66666666667</v>
      </c>
      <c r="Y62">
        <v>66126.666666666672</v>
      </c>
    </row>
    <row r="63" spans="1:25">
      <c r="D63">
        <v>445073.33333333331</v>
      </c>
      <c r="I63" s="135">
        <v>445073.33333333331</v>
      </c>
      <c r="P63">
        <v>191729.66666666666</v>
      </c>
      <c r="U63">
        <v>191729.66666666666</v>
      </c>
    </row>
    <row r="64" spans="1:25">
      <c r="D64">
        <v>510372.33333333331</v>
      </c>
      <c r="I64" s="135">
        <v>510372.33333333331</v>
      </c>
      <c r="P64">
        <v>247168.66666666666</v>
      </c>
      <c r="U64">
        <v>247168.66666666666</v>
      </c>
    </row>
    <row r="65" spans="1:25">
      <c r="D65">
        <v>501248.33333333331</v>
      </c>
      <c r="I65" s="135">
        <v>501248.33333333331</v>
      </c>
      <c r="P65">
        <v>233379.66666666666</v>
      </c>
      <c r="U65">
        <v>233379.66666666666</v>
      </c>
    </row>
    <row r="66" spans="1:25">
      <c r="I66" s="135"/>
      <c r="P66">
        <v>283497.66666666669</v>
      </c>
      <c r="U66">
        <v>283497.66666666669</v>
      </c>
    </row>
    <row r="67" spans="1:25">
      <c r="D67">
        <v>498470.33333333331</v>
      </c>
      <c r="I67" s="135">
        <v>498470.33333333331</v>
      </c>
      <c r="P67">
        <v>360152.66666666669</v>
      </c>
      <c r="U67">
        <v>360152.66666666669</v>
      </c>
    </row>
    <row r="68" spans="1:25">
      <c r="D68">
        <v>513522.33333333331</v>
      </c>
      <c r="I68">
        <v>513522.33333333331</v>
      </c>
      <c r="P68">
        <v>344211.66666666669</v>
      </c>
      <c r="U68">
        <v>344211.66666666669</v>
      </c>
    </row>
    <row r="70" spans="1:25">
      <c r="B70" t="s">
        <v>149</v>
      </c>
      <c r="D70" s="48">
        <f>AVERAGE(D57:D68)</f>
        <v>478942.78787878784</v>
      </c>
      <c r="E70">
        <f t="shared" ref="E70" si="67">AVERAGE(E57:E68)</f>
        <v>449313.33333333331</v>
      </c>
      <c r="F70">
        <f>AVERAGE(F57:F68)</f>
        <v>410384.83333333331</v>
      </c>
      <c r="G70">
        <f>AVERAGE(G57:G68)</f>
        <v>289152.33333333331</v>
      </c>
      <c r="H70">
        <f t="shared" ref="H70:M70" si="68">AVERAGE(H57:H68)</f>
        <v>74111.999999999985</v>
      </c>
      <c r="I70" s="48">
        <f>AVERAGE(I57:I68)</f>
        <v>478942.78787878784</v>
      </c>
      <c r="J70" s="48">
        <f>AVERAGE(J57:J68)</f>
        <v>499424</v>
      </c>
      <c r="K70">
        <f t="shared" si="68"/>
        <v>507278.66666666669</v>
      </c>
      <c r="L70">
        <f>AVERAGE(L57:L68)</f>
        <v>498699.1333333333</v>
      </c>
      <c r="M70">
        <f t="shared" si="68"/>
        <v>424116.16666666669</v>
      </c>
      <c r="P70">
        <f>AVERAGE(P57:P68)</f>
        <v>272207.75</v>
      </c>
      <c r="Q70">
        <f t="shared" ref="Q70" si="69">AVERAGE(Q57:Q68)</f>
        <v>304443.33333333337</v>
      </c>
      <c r="R70">
        <f>AVERAGE(R57:R68)</f>
        <v>309074.83333333337</v>
      </c>
      <c r="S70">
        <f>AVERAGE(S57:S68)</f>
        <v>277245.83333333337</v>
      </c>
      <c r="T70">
        <f t="shared" ref="T70:Y70" si="70">AVERAGE(T57:T68)</f>
        <v>193236</v>
      </c>
      <c r="U70">
        <f t="shared" si="70"/>
        <v>272207.75</v>
      </c>
      <c r="V70">
        <f t="shared" si="70"/>
        <v>174757.49999999997</v>
      </c>
      <c r="W70">
        <f t="shared" si="70"/>
        <v>114227.66666666664</v>
      </c>
      <c r="X70">
        <f t="shared" si="70"/>
        <v>100436.83333333333</v>
      </c>
      <c r="Y70">
        <f t="shared" si="70"/>
        <v>69576.166666666672</v>
      </c>
    </row>
    <row r="71" spans="1:25">
      <c r="B71" t="s">
        <v>41</v>
      </c>
      <c r="D71" s="63">
        <f>_xlfn.STDEV.P(D57:D68)</f>
        <v>29302.217115506763</v>
      </c>
      <c r="E71" s="63">
        <f t="shared" ref="E71" si="71">_xlfn.STDEV.P(E57:E62)</f>
        <v>64189.876626562647</v>
      </c>
      <c r="F71" s="63">
        <f>_xlfn.STDEV.P(F57:F62)</f>
        <v>121409.86916879259</v>
      </c>
      <c r="G71" s="63">
        <f t="shared" ref="G71:M71" si="72">_xlfn.STDEV.P(G57:G62)</f>
        <v>40217.427864049525</v>
      </c>
      <c r="H71" s="63">
        <f t="shared" si="72"/>
        <v>21133.7588837281</v>
      </c>
      <c r="I71" s="63">
        <f>_xlfn.STDEV.P(I57:I68)</f>
        <v>29302.217115506763</v>
      </c>
      <c r="J71" s="63">
        <f t="shared" si="72"/>
        <v>32494.105607359357</v>
      </c>
      <c r="K71" s="63">
        <f t="shared" si="72"/>
        <v>29126.349586280521</v>
      </c>
      <c r="L71" s="63">
        <f t="shared" si="72"/>
        <v>10605.953034027634</v>
      </c>
      <c r="M71" s="63">
        <f t="shared" si="72"/>
        <v>43034.040628385752</v>
      </c>
      <c r="P71" s="63">
        <f>_xlfn.STDEV.P(P57:P68)</f>
        <v>58484.155886385633</v>
      </c>
      <c r="Q71" s="63">
        <f t="shared" ref="Q71" si="73">_xlfn.STDEV.P(Q57:Q62)</f>
        <v>41609.25833540169</v>
      </c>
      <c r="R71" s="63">
        <f>_xlfn.STDEV.P(R57:R62)</f>
        <v>44480.249532485708</v>
      </c>
      <c r="S71" s="63">
        <f t="shared" ref="S71:Y71" si="74">_xlfn.STDEV.P(S57:S62)</f>
        <v>60477.054269688611</v>
      </c>
      <c r="T71" s="63">
        <f t="shared" si="74"/>
        <v>38180.56146202614</v>
      </c>
      <c r="U71" s="63">
        <f>_xlfn.STDEV.P(U57:U68)</f>
        <v>58484.155886385633</v>
      </c>
      <c r="V71" s="63">
        <f t="shared" si="74"/>
        <v>30909.83775120087</v>
      </c>
      <c r="W71" s="63">
        <f t="shared" si="74"/>
        <v>32904.104343784682</v>
      </c>
      <c r="X71" s="63">
        <f t="shared" si="74"/>
        <v>16238.741529817633</v>
      </c>
      <c r="Y71" s="63">
        <f t="shared" si="74"/>
        <v>18888.65054073475</v>
      </c>
    </row>
    <row r="72" spans="1:25">
      <c r="B72" t="s">
        <v>187</v>
      </c>
      <c r="D72" s="48">
        <f>(D71/D70)*100</f>
        <v>6.1181038439444357</v>
      </c>
      <c r="E72" s="48">
        <f t="shared" ref="E72" si="75">(E71/E70)*100</f>
        <v>14.28621673662685</v>
      </c>
      <c r="F72" s="48">
        <f t="shared" ref="F72" si="76">(F71/F70)*100</f>
        <v>29.584394769817905</v>
      </c>
      <c r="G72" s="48">
        <f t="shared" ref="G72" si="77">(G71/G70)*100</f>
        <v>13.908733642376347</v>
      </c>
      <c r="H72" s="48">
        <f t="shared" ref="H72" si="78">(H71/H70)*100</f>
        <v>28.515974314184078</v>
      </c>
      <c r="I72" s="48">
        <f>(I71/I70)*100</f>
        <v>6.1181038439444357</v>
      </c>
      <c r="J72" s="48">
        <f t="shared" ref="J72" si="79">(J71/J70)*100</f>
        <v>6.5063163979623235</v>
      </c>
      <c r="K72" s="48">
        <f t="shared" ref="K72" si="80">(K71/K70)*100</f>
        <v>5.7416862762374894</v>
      </c>
      <c r="L72" s="48">
        <f t="shared" ref="L72" si="81">(L71/L70)*100</f>
        <v>2.1267237749415848</v>
      </c>
      <c r="M72" s="48">
        <f t="shared" ref="M72" si="82">(M71/M70)*100</f>
        <v>10.146757895746115</v>
      </c>
      <c r="P72" s="48">
        <f>(P71/P70)*100</f>
        <v>21.48511785075393</v>
      </c>
      <c r="Q72" s="48">
        <f t="shared" ref="Q72" si="83">(Q71/Q70)*100</f>
        <v>13.667324516462292</v>
      </c>
      <c r="R72" s="48">
        <f t="shared" ref="R72" si="84">(R71/R70)*100</f>
        <v>14.391417461192743</v>
      </c>
      <c r="S72" s="48">
        <f>(S71/S70)*100</f>
        <v>21.813512413359483</v>
      </c>
      <c r="T72" s="48">
        <f t="shared" ref="T72" si="85">(T71/T70)*100</f>
        <v>19.75851366309908</v>
      </c>
      <c r="U72" s="48">
        <f t="shared" ref="U72" si="86">(U71/U70)*100</f>
        <v>21.48511785075393</v>
      </c>
      <c r="V72" s="48">
        <f t="shared" ref="V72" si="87">(V71/V70)*100</f>
        <v>17.687273937428081</v>
      </c>
      <c r="W72" s="48">
        <f t="shared" ref="W72" si="88">(W71/W70)*100</f>
        <v>28.805722207216018</v>
      </c>
      <c r="X72" s="48">
        <f t="shared" ref="X72" si="89">(X71/X70)*100</f>
        <v>16.168113819283729</v>
      </c>
      <c r="Y72" s="48">
        <f t="shared" ref="Y72" si="90">(Y71/Y70)*100</f>
        <v>27.148162144701971</v>
      </c>
    </row>
    <row r="73" spans="1:25">
      <c r="A73" t="s">
        <v>181</v>
      </c>
      <c r="B73" t="s">
        <v>49</v>
      </c>
      <c r="D73" s="48">
        <f>(100*D70)/$D$70</f>
        <v>100</v>
      </c>
      <c r="E73" s="48">
        <f t="shared" ref="E73:H73" si="91">(100*E70)/$D$70</f>
        <v>93.813571204050945</v>
      </c>
      <c r="F73" s="48">
        <f t="shared" si="91"/>
        <v>85.685564898243044</v>
      </c>
      <c r="G73" s="48">
        <f t="shared" si="91"/>
        <v>60.37304259533245</v>
      </c>
      <c r="H73" s="48">
        <f t="shared" si="91"/>
        <v>15.474082056489062</v>
      </c>
      <c r="I73" s="48">
        <f>(100*I70)/$I$70</f>
        <v>100</v>
      </c>
      <c r="J73" s="48">
        <f>(100*J70)/$I$70</f>
        <v>104.27633793420762</v>
      </c>
      <c r="K73" s="48">
        <f t="shared" ref="K73:M73" si="92">(100*K70)/$I$70</f>
        <v>105.91633896678495</v>
      </c>
      <c r="L73" s="48">
        <f t="shared" si="92"/>
        <v>104.12499069921175</v>
      </c>
      <c r="M73" s="48">
        <f t="shared" si="92"/>
        <v>88.552574002639162</v>
      </c>
      <c r="O73" t="s">
        <v>65</v>
      </c>
      <c r="P73" s="48">
        <f>(100*P70)/$P$70</f>
        <v>100</v>
      </c>
      <c r="Q73" s="48">
        <f>(100*Q70)/$P$70</f>
        <v>111.84227243101394</v>
      </c>
      <c r="R73" s="48">
        <f>(100*R70)/$P$70</f>
        <v>113.54373023300525</v>
      </c>
      <c r="S73" s="48">
        <f>(100*S70)/$P$70</f>
        <v>101.85082288558402</v>
      </c>
      <c r="T73" s="48">
        <f t="shared" ref="T73" si="93">(100*T70)/$P$70</f>
        <v>70.988427037804769</v>
      </c>
      <c r="U73" s="48">
        <f>(100*U70)/$U$70</f>
        <v>100</v>
      </c>
      <c r="V73" s="48">
        <f t="shared" ref="V73:Y73" si="94">(100*V70)/$U$70</f>
        <v>64.200045737125393</v>
      </c>
      <c r="W73" s="48">
        <f t="shared" si="94"/>
        <v>41.963414585612142</v>
      </c>
      <c r="X73" s="48">
        <f t="shared" si="94"/>
        <v>36.897124836942858</v>
      </c>
      <c r="Y73" s="48">
        <f t="shared" si="94"/>
        <v>25.55995068717429</v>
      </c>
    </row>
  </sheetData>
  <conditionalFormatting sqref="C12:M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M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M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Y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P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Y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Y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C11" sqref="C11"/>
    </sheetView>
  </sheetViews>
  <sheetFormatPr baseColWidth="10" defaultRowHeight="15"/>
  <sheetData>
    <row r="1" spans="1:7">
      <c r="A1" t="s">
        <v>49</v>
      </c>
      <c r="E1" t="s">
        <v>65</v>
      </c>
    </row>
    <row r="2" spans="1:7">
      <c r="A2" t="s">
        <v>183</v>
      </c>
      <c r="E2" t="s">
        <v>188</v>
      </c>
      <c r="F2" t="s">
        <v>40</v>
      </c>
    </row>
    <row r="3" spans="1:7">
      <c r="A3" t="s">
        <v>184</v>
      </c>
      <c r="B3" t="s">
        <v>185</v>
      </c>
      <c r="C3" t="s">
        <v>186</v>
      </c>
      <c r="E3" t="s">
        <v>189</v>
      </c>
      <c r="F3" t="s">
        <v>185</v>
      </c>
      <c r="G3" t="s">
        <v>186</v>
      </c>
    </row>
    <row r="4" spans="1:7">
      <c r="A4">
        <v>0</v>
      </c>
      <c r="B4">
        <v>100</v>
      </c>
      <c r="C4">
        <v>0</v>
      </c>
      <c r="E4">
        <v>0</v>
      </c>
      <c r="F4">
        <v>100</v>
      </c>
      <c r="G4">
        <v>0</v>
      </c>
    </row>
    <row r="5" spans="1:7">
      <c r="A5">
        <v>2</v>
      </c>
      <c r="B5">
        <v>61.623333333333335</v>
      </c>
      <c r="C5">
        <v>36.224279457598897</v>
      </c>
      <c r="E5">
        <v>2</v>
      </c>
      <c r="F5">
        <v>67.599999999999994</v>
      </c>
      <c r="G5">
        <v>23.200000000000014</v>
      </c>
    </row>
    <row r="6" spans="1:7">
      <c r="A6">
        <v>4</v>
      </c>
      <c r="B6">
        <v>29.38</v>
      </c>
      <c r="C6">
        <v>13.60091173414488</v>
      </c>
      <c r="E6">
        <v>4</v>
      </c>
      <c r="F6">
        <v>64.45</v>
      </c>
      <c r="G6">
        <v>3.3499999999999979</v>
      </c>
    </row>
    <row r="7" spans="1:7">
      <c r="A7">
        <v>6</v>
      </c>
      <c r="B7">
        <v>13.893333333333333</v>
      </c>
      <c r="C7">
        <v>14.246125399170429</v>
      </c>
      <c r="E7">
        <v>6</v>
      </c>
      <c r="F7">
        <v>39.700000000000003</v>
      </c>
      <c r="G7">
        <v>13</v>
      </c>
    </row>
    <row r="8" spans="1:7">
      <c r="A8">
        <v>8</v>
      </c>
      <c r="B8">
        <v>15.824999999999999</v>
      </c>
      <c r="C8">
        <v>12.324999999999999</v>
      </c>
      <c r="E8">
        <v>8</v>
      </c>
      <c r="F8">
        <v>45.55</v>
      </c>
      <c r="G8">
        <v>12.150000000000016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D86"/>
  <sheetViews>
    <sheetView topLeftCell="I22" workbookViewId="0">
      <selection activeCell="AQ84" sqref="AQ84"/>
    </sheetView>
  </sheetViews>
  <sheetFormatPr baseColWidth="10" defaultColWidth="9.140625" defaultRowHeight="15"/>
  <cols>
    <col min="1" max="1" width="10.140625" bestFit="1" customWidth="1"/>
    <col min="2" max="2" width="12.42578125" customWidth="1"/>
    <col min="3" max="3" width="12.85546875" customWidth="1"/>
    <col min="4" max="4" width="11.7109375" customWidth="1"/>
    <col min="5" max="5" width="11.28515625" customWidth="1"/>
    <col min="6" max="7" width="11.85546875" customWidth="1"/>
    <col min="9" max="9" width="1" style="1" customWidth="1"/>
    <col min="10" max="10" width="11.5703125" customWidth="1"/>
    <col min="11" max="22" width="6.7109375" customWidth="1"/>
    <col min="24" max="24" width="11.5703125" bestFit="1" customWidth="1"/>
    <col min="28" max="28" width="9.5703125" bestFit="1" customWidth="1"/>
    <col min="29" max="29" width="1" style="1" customWidth="1"/>
    <col min="30" max="30" width="10.140625" bestFit="1" customWidth="1"/>
    <col min="52" max="52" width="10.28515625" bestFit="1" customWidth="1"/>
  </cols>
  <sheetData>
    <row r="1" spans="1:82" ht="21" customHeight="1">
      <c r="J1" s="2">
        <v>45341</v>
      </c>
      <c r="K1" t="s">
        <v>0</v>
      </c>
      <c r="O1" t="s">
        <v>97</v>
      </c>
      <c r="AB1" t="s">
        <v>1</v>
      </c>
      <c r="AC1"/>
      <c r="AE1" s="3" t="s">
        <v>2</v>
      </c>
    </row>
    <row r="2" spans="1:82" ht="21" customHeight="1" thickBot="1">
      <c r="C2" t="s">
        <v>47</v>
      </c>
      <c r="D2" t="s">
        <v>48</v>
      </c>
      <c r="X2" s="4"/>
      <c r="Y2" s="4" t="s">
        <v>3</v>
      </c>
      <c r="Z2" s="4" t="s">
        <v>4</v>
      </c>
      <c r="AA2" s="4" t="s">
        <v>5</v>
      </c>
      <c r="AB2" s="4" t="s">
        <v>6</v>
      </c>
      <c r="AC2"/>
      <c r="AE2" t="s">
        <v>7</v>
      </c>
      <c r="AG2" s="5" t="s">
        <v>8</v>
      </c>
      <c r="AH2" s="6"/>
      <c r="AI2" s="6"/>
      <c r="AJ2" s="6"/>
      <c r="AM2" t="s">
        <v>115</v>
      </c>
    </row>
    <row r="3" spans="1:82" ht="21" customHeight="1" thickBot="1">
      <c r="A3" s="2"/>
      <c r="B3" s="71" t="s">
        <v>9</v>
      </c>
      <c r="C3" s="71"/>
      <c r="K3" s="7" t="s">
        <v>10</v>
      </c>
      <c r="L3" s="8" t="s">
        <v>10</v>
      </c>
      <c r="M3" s="8" t="s">
        <v>10</v>
      </c>
      <c r="N3" s="8" t="s">
        <v>10</v>
      </c>
      <c r="O3" s="8" t="s">
        <v>10</v>
      </c>
      <c r="P3" s="8" t="s">
        <v>10</v>
      </c>
      <c r="Q3" s="8" t="s">
        <v>10</v>
      </c>
      <c r="R3" s="8" t="s">
        <v>10</v>
      </c>
      <c r="S3" s="8" t="s">
        <v>10</v>
      </c>
      <c r="T3" s="8" t="s">
        <v>10</v>
      </c>
      <c r="U3" s="8" t="s">
        <v>10</v>
      </c>
      <c r="V3" s="9" t="s">
        <v>10</v>
      </c>
      <c r="X3" s="10" t="s">
        <v>50</v>
      </c>
      <c r="Y3" s="4" t="s">
        <v>98</v>
      </c>
      <c r="Z3" s="4">
        <v>1230000</v>
      </c>
      <c r="AA3" s="4" t="s">
        <v>124</v>
      </c>
      <c r="AB3" s="11">
        <f>(32000*1000)/Z3</f>
        <v>26.016260162601625</v>
      </c>
      <c r="AC3"/>
      <c r="AE3" t="s">
        <v>11</v>
      </c>
      <c r="AG3" s="5" t="s">
        <v>12</v>
      </c>
      <c r="AH3" s="6"/>
      <c r="AI3" s="6"/>
      <c r="AJ3" s="6"/>
    </row>
    <row r="4" spans="1:82" ht="21" customHeight="1" thickBot="1">
      <c r="K4" s="12" t="s">
        <v>109</v>
      </c>
      <c r="L4" s="70">
        <v>0</v>
      </c>
      <c r="M4" s="70">
        <v>0.1</v>
      </c>
      <c r="N4" s="70">
        <v>0.4</v>
      </c>
      <c r="O4" s="70">
        <v>1.6</v>
      </c>
      <c r="P4" s="70">
        <v>6.4</v>
      </c>
      <c r="Q4" s="72">
        <v>0</v>
      </c>
      <c r="R4" s="72">
        <v>0.5</v>
      </c>
      <c r="S4" s="72">
        <v>2</v>
      </c>
      <c r="T4" s="72">
        <v>8</v>
      </c>
      <c r="U4" s="72">
        <v>32</v>
      </c>
      <c r="V4" s="9" t="s">
        <v>10</v>
      </c>
      <c r="X4" s="10" t="s">
        <v>51</v>
      </c>
      <c r="Y4" s="4" t="s">
        <v>123</v>
      </c>
      <c r="Z4" s="4">
        <v>295000</v>
      </c>
      <c r="AA4" s="4" t="s">
        <v>124</v>
      </c>
      <c r="AB4" s="11">
        <f>(32000*1000)/Z4</f>
        <v>108.47457627118644</v>
      </c>
      <c r="AC4"/>
      <c r="AD4" s="13"/>
      <c r="AE4" t="s">
        <v>13</v>
      </c>
      <c r="AG4" s="5" t="s">
        <v>110</v>
      </c>
      <c r="AH4" s="6"/>
      <c r="AI4" s="6"/>
      <c r="AJ4" s="6"/>
      <c r="AK4" s="6"/>
      <c r="AL4" t="s">
        <v>114</v>
      </c>
    </row>
    <row r="5" spans="1:82" ht="21" customHeight="1" thickBot="1">
      <c r="C5" s="14" t="s">
        <v>14</v>
      </c>
      <c r="K5" s="12" t="s">
        <v>109</v>
      </c>
      <c r="L5" s="70">
        <v>0</v>
      </c>
      <c r="M5" s="70">
        <v>0.1</v>
      </c>
      <c r="N5" s="70">
        <v>0.4</v>
      </c>
      <c r="O5" s="70">
        <v>1.6</v>
      </c>
      <c r="P5" s="70">
        <v>6.4</v>
      </c>
      <c r="Q5" s="72">
        <v>0</v>
      </c>
      <c r="R5" s="72">
        <v>0.5</v>
      </c>
      <c r="S5" s="72">
        <v>2</v>
      </c>
      <c r="T5" s="72">
        <v>8</v>
      </c>
      <c r="U5" s="72">
        <v>32</v>
      </c>
      <c r="V5" s="9" t="s">
        <v>10</v>
      </c>
      <c r="X5" s="10"/>
      <c r="Y5" s="4"/>
      <c r="Z5" s="4"/>
      <c r="AA5" s="4"/>
      <c r="AB5" s="11" t="e">
        <f>(30000*1000)/Z5</f>
        <v>#DIV/0!</v>
      </c>
      <c r="AC5"/>
      <c r="AD5" s="13"/>
      <c r="AJ5" s="15" t="s">
        <v>112</v>
      </c>
    </row>
    <row r="6" spans="1:82" ht="21" customHeight="1" thickBot="1">
      <c r="B6" s="16"/>
      <c r="D6" s="16">
        <v>10</v>
      </c>
      <c r="E6" s="17" t="s">
        <v>15</v>
      </c>
      <c r="F6" s="17"/>
      <c r="G6" s="17"/>
      <c r="K6" s="12" t="s">
        <v>109</v>
      </c>
      <c r="L6" s="70">
        <v>0</v>
      </c>
      <c r="M6" s="70">
        <v>0.1</v>
      </c>
      <c r="N6" s="70">
        <v>0.4</v>
      </c>
      <c r="O6" s="70">
        <v>1.6</v>
      </c>
      <c r="P6" s="70">
        <v>6.4</v>
      </c>
      <c r="Q6" s="72">
        <v>0</v>
      </c>
      <c r="R6" s="72">
        <v>0.5</v>
      </c>
      <c r="S6" s="72">
        <v>2</v>
      </c>
      <c r="T6" s="72">
        <v>8</v>
      </c>
      <c r="U6" s="72">
        <v>32</v>
      </c>
      <c r="V6" s="9" t="s">
        <v>10</v>
      </c>
      <c r="X6" s="10"/>
      <c r="Y6" s="4"/>
      <c r="Z6" s="4"/>
      <c r="AA6" s="4"/>
      <c r="AB6" s="11" t="e">
        <f t="shared" ref="AB6:AB8" si="0">(30000*1000)/Z6</f>
        <v>#DIV/0!</v>
      </c>
      <c r="AC6"/>
      <c r="AD6" s="13"/>
      <c r="AE6" s="18" t="s">
        <v>16</v>
      </c>
    </row>
    <row r="7" spans="1:82" ht="21" customHeight="1" thickBot="1">
      <c r="B7" s="19"/>
      <c r="C7" s="20" t="s">
        <v>17</v>
      </c>
      <c r="D7" s="19">
        <v>10000</v>
      </c>
      <c r="E7" s="20" t="s">
        <v>18</v>
      </c>
      <c r="F7" s="20"/>
      <c r="G7" s="20"/>
      <c r="K7" s="12" t="s">
        <v>109</v>
      </c>
      <c r="L7" s="70">
        <v>0</v>
      </c>
      <c r="M7" s="70">
        <v>0.1</v>
      </c>
      <c r="N7" s="70">
        <v>0.4</v>
      </c>
      <c r="O7" s="70">
        <v>1.6</v>
      </c>
      <c r="P7" s="70">
        <v>6.4</v>
      </c>
      <c r="Q7" s="72">
        <v>0</v>
      </c>
      <c r="R7" s="72">
        <v>0.5</v>
      </c>
      <c r="S7" s="72">
        <v>2</v>
      </c>
      <c r="T7" s="72">
        <v>8</v>
      </c>
      <c r="U7" s="72">
        <v>32</v>
      </c>
      <c r="V7" s="9" t="s">
        <v>10</v>
      </c>
      <c r="X7" s="10"/>
      <c r="Y7" s="4"/>
      <c r="Z7" s="4"/>
      <c r="AA7" s="4"/>
      <c r="AB7" s="11" t="e">
        <f t="shared" si="0"/>
        <v>#DIV/0!</v>
      </c>
      <c r="AC7"/>
      <c r="AE7" s="21" t="s">
        <v>19</v>
      </c>
    </row>
    <row r="8" spans="1:82" ht="21" customHeight="1" thickBot="1">
      <c r="B8" s="19"/>
      <c r="C8" s="19"/>
      <c r="D8" s="19"/>
      <c r="E8" s="19"/>
      <c r="F8" s="19"/>
      <c r="G8" s="19"/>
      <c r="K8" s="12" t="s">
        <v>109</v>
      </c>
      <c r="L8" s="70">
        <v>0</v>
      </c>
      <c r="M8" s="70">
        <v>0.1</v>
      </c>
      <c r="N8" s="70">
        <v>0.4</v>
      </c>
      <c r="O8" s="70">
        <v>1.6</v>
      </c>
      <c r="P8" s="70">
        <v>6.4</v>
      </c>
      <c r="Q8" s="72">
        <v>0</v>
      </c>
      <c r="R8" s="72">
        <v>0.5</v>
      </c>
      <c r="S8" s="72">
        <v>2</v>
      </c>
      <c r="T8" s="72">
        <v>8</v>
      </c>
      <c r="U8" s="72">
        <v>32</v>
      </c>
      <c r="V8" s="9" t="s">
        <v>10</v>
      </c>
      <c r="X8" s="10"/>
      <c r="Y8" s="4"/>
      <c r="Z8" s="4"/>
      <c r="AA8" s="4"/>
      <c r="AB8" s="11" t="e">
        <f t="shared" si="0"/>
        <v>#DIV/0!</v>
      </c>
      <c r="AC8"/>
      <c r="AE8" s="21" t="s">
        <v>20</v>
      </c>
    </row>
    <row r="9" spans="1:82" ht="21" customHeight="1">
      <c r="B9" s="19" t="s">
        <v>21</v>
      </c>
      <c r="C9" s="20" t="s">
        <v>22</v>
      </c>
      <c r="D9" s="19">
        <v>1300</v>
      </c>
      <c r="E9" s="20" t="s">
        <v>23</v>
      </c>
      <c r="F9" s="20"/>
      <c r="G9" s="20" t="s">
        <v>23</v>
      </c>
      <c r="K9" s="12" t="s">
        <v>109</v>
      </c>
      <c r="L9" s="70">
        <v>0</v>
      </c>
      <c r="M9" s="70">
        <v>0.1</v>
      </c>
      <c r="N9" s="70">
        <v>0.4</v>
      </c>
      <c r="O9" s="70">
        <v>1.6</v>
      </c>
      <c r="P9" s="70">
        <v>6.4</v>
      </c>
      <c r="Q9" s="72">
        <v>0</v>
      </c>
      <c r="R9" s="72">
        <v>0.5</v>
      </c>
      <c r="S9" s="72">
        <v>2</v>
      </c>
      <c r="T9" s="72">
        <v>8</v>
      </c>
      <c r="U9" s="72">
        <v>32</v>
      </c>
      <c r="V9" s="9" t="s">
        <v>10</v>
      </c>
      <c r="X9" s="22"/>
      <c r="Y9" s="6"/>
      <c r="Z9" s="6"/>
      <c r="AA9" s="6"/>
      <c r="AB9" s="6"/>
      <c r="AC9"/>
      <c r="AE9" s="23" t="s">
        <v>24</v>
      </c>
    </row>
    <row r="10" spans="1:82" ht="21" customHeight="1" thickBot="1">
      <c r="B10" s="19"/>
      <c r="C10" s="20" t="s">
        <v>17</v>
      </c>
      <c r="D10" s="19">
        <v>10000</v>
      </c>
      <c r="E10" s="20" t="s">
        <v>18</v>
      </c>
      <c r="F10" s="19"/>
      <c r="G10" s="19"/>
      <c r="K10" s="24" t="s">
        <v>10</v>
      </c>
      <c r="L10" s="25" t="s">
        <v>10</v>
      </c>
      <c r="M10" s="25" t="s">
        <v>10</v>
      </c>
      <c r="N10" s="25" t="s">
        <v>10</v>
      </c>
      <c r="O10" s="25" t="s">
        <v>10</v>
      </c>
      <c r="P10" s="25" t="s">
        <v>10</v>
      </c>
      <c r="Q10" s="25" t="s">
        <v>10</v>
      </c>
      <c r="R10" s="25" t="s">
        <v>10</v>
      </c>
      <c r="S10" s="25" t="s">
        <v>10</v>
      </c>
      <c r="T10" s="25" t="s">
        <v>10</v>
      </c>
      <c r="U10" s="25" t="s">
        <v>10</v>
      </c>
      <c r="V10" s="26" t="s">
        <v>10</v>
      </c>
      <c r="X10" s="27"/>
      <c r="AC10"/>
      <c r="AE10" t="s">
        <v>25</v>
      </c>
    </row>
    <row r="11" spans="1:82" ht="21" customHeight="1">
      <c r="L11" t="s">
        <v>26</v>
      </c>
      <c r="AC11"/>
      <c r="AE11" s="21" t="s">
        <v>27</v>
      </c>
      <c r="AP11" s="28" t="s">
        <v>28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2" s="1" customFormat="1" ht="6" customHeight="1">
      <c r="A12"/>
      <c r="B12"/>
      <c r="C12"/>
      <c r="D12"/>
      <c r="E12"/>
      <c r="F12"/>
      <c r="G12"/>
      <c r="H12"/>
    </row>
    <row r="13" spans="1:82" ht="21" customHeight="1" thickBot="1">
      <c r="B13" s="29"/>
      <c r="C13" s="30" t="s">
        <v>29</v>
      </c>
      <c r="D13" s="31" t="s">
        <v>43</v>
      </c>
      <c r="E13" s="32" t="s">
        <v>118</v>
      </c>
      <c r="F13" s="31"/>
      <c r="G13" s="32"/>
      <c r="AD13" s="33"/>
    </row>
    <row r="14" spans="1:82" ht="29.25" customHeight="1" thickTop="1" thickBot="1">
      <c r="B14" s="34" t="s">
        <v>30</v>
      </c>
      <c r="C14" s="35" t="s">
        <v>18</v>
      </c>
      <c r="D14" s="35" t="s">
        <v>31</v>
      </c>
      <c r="E14" s="36" t="s">
        <v>32</v>
      </c>
      <c r="F14" s="35" t="s">
        <v>31</v>
      </c>
      <c r="G14" s="36" t="s">
        <v>32</v>
      </c>
      <c r="J14" s="2">
        <v>45344</v>
      </c>
      <c r="K14" t="s">
        <v>33</v>
      </c>
      <c r="AD14" s="2">
        <v>45348</v>
      </c>
      <c r="AE14" t="s">
        <v>102</v>
      </c>
    </row>
    <row r="15" spans="1:82" ht="21" customHeight="1" thickTop="1">
      <c r="B15" s="37">
        <v>0</v>
      </c>
      <c r="C15" s="38">
        <v>0</v>
      </c>
      <c r="D15" s="38">
        <f>(C15*$D$9)/$D$7</f>
        <v>0</v>
      </c>
      <c r="E15" s="39">
        <f>$D$9-D15</f>
        <v>1300</v>
      </c>
      <c r="F15" s="38">
        <f>(C15*$F$9)/$D$7</f>
        <v>0</v>
      </c>
      <c r="G15" s="39">
        <f t="shared" ref="G15:G19" si="1">$F$9-F15</f>
        <v>0</v>
      </c>
      <c r="K15" t="s">
        <v>95</v>
      </c>
      <c r="AF15" s="37">
        <v>0</v>
      </c>
      <c r="AH15" s="42">
        <v>0.1</v>
      </c>
      <c r="AJ15" s="42">
        <v>0.4</v>
      </c>
      <c r="AL15" s="42">
        <v>1.6</v>
      </c>
      <c r="AN15" s="42">
        <v>6.4</v>
      </c>
      <c r="AQ15" s="37">
        <v>0</v>
      </c>
      <c r="AS15" s="42">
        <v>0.1</v>
      </c>
      <c r="AU15" s="42">
        <v>0.4</v>
      </c>
      <c r="AW15" s="42">
        <v>1.6</v>
      </c>
      <c r="AY15" s="42">
        <v>6.4</v>
      </c>
    </row>
    <row r="16" spans="1:82" ht="21" customHeight="1">
      <c r="B16" s="42">
        <v>0.1</v>
      </c>
      <c r="C16" s="43">
        <v>30.1</v>
      </c>
      <c r="D16" s="38">
        <f>(C16*$D$9)/$D$7</f>
        <v>3.9129999999999998</v>
      </c>
      <c r="E16" s="39">
        <f>$D$9-D16</f>
        <v>1296.087</v>
      </c>
      <c r="F16" s="38">
        <f>(C16*$F$9)/$D$7</f>
        <v>0</v>
      </c>
      <c r="G16" s="39">
        <f t="shared" si="1"/>
        <v>0</v>
      </c>
      <c r="AE16" s="88" t="s">
        <v>133</v>
      </c>
      <c r="AF16" s="89" t="s">
        <v>34</v>
      </c>
      <c r="AG16" s="78"/>
      <c r="AH16" s="78"/>
      <c r="AI16" s="78"/>
      <c r="AJ16" s="78"/>
      <c r="AK16" s="78"/>
      <c r="AL16" s="78"/>
      <c r="AM16" s="78"/>
      <c r="AN16" s="79"/>
      <c r="AP16" s="88" t="s">
        <v>134</v>
      </c>
      <c r="AQ16" s="89" t="s">
        <v>34</v>
      </c>
      <c r="AR16" s="78"/>
      <c r="AS16" s="78"/>
      <c r="AT16" s="78"/>
      <c r="AU16" s="78"/>
      <c r="AV16" s="78"/>
      <c r="AW16" s="78"/>
      <c r="AX16" s="78"/>
      <c r="AY16" s="79"/>
    </row>
    <row r="17" spans="2:64" ht="21" customHeight="1">
      <c r="B17" s="42">
        <v>0.4</v>
      </c>
      <c r="C17" s="43">
        <v>120.4</v>
      </c>
      <c r="D17" s="38">
        <f>(C17*$D$9)/$D$7</f>
        <v>15.651999999999999</v>
      </c>
      <c r="E17" s="39">
        <f>$D$9-D17</f>
        <v>1284.348</v>
      </c>
      <c r="F17" s="38">
        <f t="shared" ref="F17" si="2">(C17*$F$9)/$D$7</f>
        <v>0</v>
      </c>
      <c r="G17" s="39">
        <f t="shared" si="1"/>
        <v>0</v>
      </c>
      <c r="L17" s="44" t="s">
        <v>128</v>
      </c>
      <c r="N17" s="44"/>
      <c r="O17" s="44"/>
      <c r="P17" s="45"/>
      <c r="R17" s="44"/>
      <c r="S17" s="44" t="s">
        <v>145</v>
      </c>
      <c r="U17" s="44"/>
      <c r="W17" s="44"/>
      <c r="Y17" s="144"/>
      <c r="Z17" s="144"/>
      <c r="AA17" s="45"/>
      <c r="AE17" s="145">
        <v>0</v>
      </c>
      <c r="AF17" s="100">
        <v>78.25</v>
      </c>
      <c r="AG17" s="147">
        <v>0.1</v>
      </c>
      <c r="AH17" s="100">
        <v>56.45</v>
      </c>
      <c r="AI17" s="147">
        <v>0.4</v>
      </c>
      <c r="AJ17" s="100">
        <v>68.209999999999994</v>
      </c>
      <c r="AK17" s="147">
        <v>1.6</v>
      </c>
      <c r="AL17" s="100">
        <v>44.83</v>
      </c>
      <c r="AM17" s="147">
        <v>6.4</v>
      </c>
      <c r="AN17" s="81">
        <v>79.37</v>
      </c>
      <c r="AP17" s="145">
        <v>0</v>
      </c>
      <c r="AQ17" s="100">
        <v>41.66</v>
      </c>
      <c r="AR17" s="147">
        <v>0.1</v>
      </c>
      <c r="AS17" s="100">
        <v>53.18</v>
      </c>
      <c r="AT17" s="147">
        <v>0.4</v>
      </c>
      <c r="AU17" s="100">
        <v>48.61</v>
      </c>
      <c r="AV17" s="147">
        <v>1.6</v>
      </c>
      <c r="AW17" s="100">
        <v>44.83</v>
      </c>
      <c r="AX17" s="147">
        <v>6.4</v>
      </c>
      <c r="AY17" s="81">
        <v>21.81</v>
      </c>
    </row>
    <row r="18" spans="2:64" ht="21" customHeight="1">
      <c r="B18" s="42">
        <v>1.6</v>
      </c>
      <c r="C18" s="43">
        <v>481.6</v>
      </c>
      <c r="D18" s="38">
        <f>(C18*$D$9)/$D$7</f>
        <v>62.607999999999997</v>
      </c>
      <c r="E18" s="39">
        <f>$D$9-D18</f>
        <v>1237.3920000000001</v>
      </c>
      <c r="F18" s="38">
        <f>(C18*$F$9)/$D$7</f>
        <v>0</v>
      </c>
      <c r="G18" s="39">
        <f t="shared" si="1"/>
        <v>0</v>
      </c>
      <c r="L18" s="45">
        <v>35.880000000000003</v>
      </c>
      <c r="O18" s="45"/>
      <c r="P18" s="45"/>
      <c r="Q18" s="46"/>
      <c r="S18">
        <v>37.39</v>
      </c>
      <c r="AE18" s="145"/>
      <c r="AF18" s="100">
        <v>55.74</v>
      </c>
      <c r="AG18" s="147"/>
      <c r="AH18" s="100">
        <v>61.23</v>
      </c>
      <c r="AI18" s="147"/>
      <c r="AJ18" s="100">
        <v>94.43</v>
      </c>
      <c r="AK18" s="147"/>
      <c r="AL18" s="100">
        <v>83.46</v>
      </c>
      <c r="AM18" s="147"/>
      <c r="AN18" s="81">
        <v>69.34</v>
      </c>
      <c r="AP18" s="145"/>
      <c r="AQ18" s="100">
        <v>40.4</v>
      </c>
      <c r="AR18" s="147"/>
      <c r="AS18" s="100">
        <v>51.5</v>
      </c>
      <c r="AT18" s="147"/>
      <c r="AU18" s="100">
        <v>33.22</v>
      </c>
      <c r="AV18" s="147"/>
      <c r="AW18" s="100">
        <v>74.430000000000007</v>
      </c>
      <c r="AX18" s="147"/>
      <c r="AY18" s="81">
        <v>31.31</v>
      </c>
    </row>
    <row r="19" spans="2:64" ht="21" customHeight="1">
      <c r="B19" s="42">
        <v>6.4</v>
      </c>
      <c r="C19" s="43">
        <v>1926.4</v>
      </c>
      <c r="D19" s="38">
        <f>(C19*$D$9)/$D$7</f>
        <v>250.43199999999999</v>
      </c>
      <c r="E19" s="39">
        <f>$D$9-D19</f>
        <v>1049.568</v>
      </c>
      <c r="F19" s="38">
        <f>(C19*$F$9)/$D$7</f>
        <v>0</v>
      </c>
      <c r="G19" s="39">
        <f t="shared" si="1"/>
        <v>0</v>
      </c>
      <c r="L19" s="45">
        <v>42.68</v>
      </c>
      <c r="O19" s="45"/>
      <c r="P19" s="45"/>
      <c r="Q19" s="46"/>
      <c r="S19">
        <v>31.09</v>
      </c>
      <c r="AE19" s="145"/>
      <c r="AF19" s="100">
        <v>68.2</v>
      </c>
      <c r="AG19" s="147"/>
      <c r="AH19" s="100">
        <v>99.72</v>
      </c>
      <c r="AI19" s="147"/>
      <c r="AJ19" s="100">
        <v>79.7</v>
      </c>
      <c r="AK19" s="147"/>
      <c r="AL19" s="100">
        <v>75.739999999999995</v>
      </c>
      <c r="AM19" s="147"/>
      <c r="AN19" s="81">
        <v>88.18</v>
      </c>
      <c r="AP19" s="145"/>
      <c r="AQ19" s="100">
        <v>34.369999999999997</v>
      </c>
      <c r="AR19" s="147"/>
      <c r="AS19" s="100">
        <v>62.34</v>
      </c>
      <c r="AT19" s="147"/>
      <c r="AU19" s="100">
        <v>61.67</v>
      </c>
      <c r="AV19" s="147"/>
      <c r="AW19" s="100">
        <v>44.28</v>
      </c>
      <c r="AX19" s="147"/>
      <c r="AY19" s="81">
        <v>37.58</v>
      </c>
    </row>
    <row r="20" spans="2:64" ht="21" customHeight="1">
      <c r="B20" s="42"/>
      <c r="C20" s="43"/>
      <c r="D20" s="43"/>
      <c r="E20" s="47"/>
      <c r="F20" s="38"/>
      <c r="G20" s="39"/>
      <c r="L20" s="45">
        <v>50.53</v>
      </c>
      <c r="O20" s="45"/>
      <c r="P20" s="45"/>
      <c r="Q20" s="46"/>
      <c r="S20">
        <v>39.33</v>
      </c>
      <c r="AE20" s="145"/>
      <c r="AF20" s="100">
        <v>59.94</v>
      </c>
      <c r="AG20" s="147"/>
      <c r="AH20" s="100">
        <v>93.01</v>
      </c>
      <c r="AI20" s="147"/>
      <c r="AJ20" s="100">
        <v>51.69</v>
      </c>
      <c r="AK20" s="147"/>
      <c r="AL20" s="100">
        <v>57.56</v>
      </c>
      <c r="AM20" s="147"/>
      <c r="AN20" s="81">
        <v>43.67</v>
      </c>
      <c r="AP20" s="145"/>
      <c r="AQ20" s="100">
        <v>32.92</v>
      </c>
      <c r="AR20" s="147"/>
      <c r="AS20" s="100">
        <v>81.08</v>
      </c>
      <c r="AT20" s="147"/>
      <c r="AU20" s="100">
        <v>35.01</v>
      </c>
      <c r="AV20" s="147"/>
      <c r="AW20" s="100">
        <v>43.61</v>
      </c>
      <c r="AX20" s="147"/>
      <c r="AY20" s="81">
        <v>33.799999999999997</v>
      </c>
    </row>
    <row r="21" spans="2:64" ht="21" customHeight="1" thickBot="1">
      <c r="B21" s="49"/>
      <c r="C21" s="50"/>
      <c r="D21" s="50"/>
      <c r="E21" s="51"/>
      <c r="F21" s="38"/>
      <c r="G21" s="39"/>
      <c r="L21" s="45">
        <v>41.19</v>
      </c>
      <c r="O21" s="45"/>
      <c r="P21" s="45"/>
      <c r="Q21" s="46"/>
      <c r="S21">
        <v>26.89</v>
      </c>
      <c r="AE21" s="145"/>
      <c r="AF21" s="100">
        <v>57.15</v>
      </c>
      <c r="AG21" s="147"/>
      <c r="AH21" s="100">
        <v>96.12</v>
      </c>
      <c r="AI21" s="147"/>
      <c r="AJ21" s="100">
        <v>121.12</v>
      </c>
      <c r="AK21" s="147"/>
      <c r="AL21" s="100">
        <v>47.9</v>
      </c>
      <c r="AM21" s="147"/>
      <c r="AN21" s="81">
        <v>39.85</v>
      </c>
      <c r="AP21" s="145"/>
      <c r="AQ21" s="100">
        <v>53.23</v>
      </c>
      <c r="AR21" s="147"/>
      <c r="AS21" s="100">
        <v>39.229999999999997</v>
      </c>
      <c r="AT21" s="147"/>
      <c r="AU21" s="100">
        <v>41.78</v>
      </c>
      <c r="AV21" s="147"/>
      <c r="AW21" s="100">
        <v>48.76</v>
      </c>
      <c r="AX21" s="147"/>
      <c r="AY21" s="81">
        <v>54.82</v>
      </c>
    </row>
    <row r="22" spans="2:64" ht="21" customHeight="1" thickTop="1">
      <c r="B22" s="52"/>
      <c r="C22" s="53"/>
      <c r="D22" s="54">
        <f>SUM(D15:D21)</f>
        <v>332.60500000000002</v>
      </c>
      <c r="E22" s="54">
        <f>SUM(E15:E21)</f>
        <v>6167.3950000000004</v>
      </c>
      <c r="F22" s="54">
        <f>SUM(F15:F21)</f>
        <v>0</v>
      </c>
      <c r="G22" s="54">
        <f>SUM(G15:G21)</f>
        <v>0</v>
      </c>
      <c r="L22" s="45">
        <v>40.19</v>
      </c>
      <c r="O22" s="45"/>
      <c r="P22" s="45"/>
      <c r="Q22" s="46"/>
      <c r="S22">
        <v>29.4</v>
      </c>
      <c r="AE22" s="145"/>
      <c r="AF22" s="100">
        <v>51.83</v>
      </c>
      <c r="AG22" s="147"/>
      <c r="AH22" s="100">
        <v>113.69</v>
      </c>
      <c r="AI22" s="147"/>
      <c r="AJ22" s="100">
        <v>75.790000000000006</v>
      </c>
      <c r="AK22" s="147"/>
      <c r="AL22" s="100">
        <v>56.44</v>
      </c>
      <c r="AM22" s="147"/>
      <c r="AN22" s="81">
        <v>69.099999999999994</v>
      </c>
      <c r="AP22" s="145"/>
      <c r="AQ22" s="100">
        <v>23.95</v>
      </c>
      <c r="AR22" s="147"/>
      <c r="AS22" s="100">
        <v>42.3</v>
      </c>
      <c r="AT22" s="147"/>
      <c r="AU22" s="100">
        <v>42.12</v>
      </c>
      <c r="AV22" s="147"/>
      <c r="AW22" s="100">
        <v>49.5</v>
      </c>
      <c r="AX22" s="147"/>
      <c r="AY22" s="81">
        <v>40.799999999999997</v>
      </c>
    </row>
    <row r="23" spans="2:64" ht="21" customHeight="1">
      <c r="B23" s="19"/>
      <c r="C23" s="19"/>
      <c r="D23" s="55" t="s">
        <v>35</v>
      </c>
      <c r="E23" s="19">
        <v>360</v>
      </c>
      <c r="F23" s="19" t="s">
        <v>23</v>
      </c>
      <c r="G23" s="19"/>
      <c r="L23" s="45">
        <v>37.799999999999997</v>
      </c>
      <c r="O23" s="45"/>
      <c r="P23" s="45"/>
      <c r="Q23" s="46"/>
      <c r="S23">
        <v>38.03</v>
      </c>
      <c r="AE23" s="145"/>
      <c r="AF23" s="100">
        <v>78.459999999999994</v>
      </c>
      <c r="AG23" s="147"/>
      <c r="AH23" s="100">
        <v>59.78</v>
      </c>
      <c r="AI23" s="147"/>
      <c r="AJ23" s="100">
        <v>75.569999999999993</v>
      </c>
      <c r="AK23" s="147"/>
      <c r="AL23" s="100">
        <v>79.37</v>
      </c>
      <c r="AM23" s="147"/>
      <c r="AN23" s="81">
        <v>66.349999999999994</v>
      </c>
      <c r="AP23" s="145"/>
      <c r="AQ23" s="100">
        <v>39.61</v>
      </c>
      <c r="AR23" s="147"/>
      <c r="AS23" s="100">
        <v>48.56</v>
      </c>
      <c r="AT23" s="147"/>
      <c r="AU23" s="100">
        <v>36.51</v>
      </c>
      <c r="AV23" s="147"/>
      <c r="AW23" s="100">
        <v>60.91</v>
      </c>
      <c r="AX23" s="147"/>
      <c r="AY23" s="81">
        <v>35.700000000000003</v>
      </c>
    </row>
    <row r="24" spans="2:64" ht="21" customHeight="1">
      <c r="B24" s="19"/>
      <c r="C24" s="19"/>
      <c r="D24" s="56" t="s">
        <v>36</v>
      </c>
      <c r="E24" s="57">
        <f>E23/100</f>
        <v>3.6</v>
      </c>
      <c r="F24" s="19"/>
      <c r="G24" s="19"/>
      <c r="L24" s="45">
        <v>48.12</v>
      </c>
      <c r="O24" s="45"/>
      <c r="P24" s="45"/>
      <c r="Q24" s="46"/>
      <c r="S24">
        <v>39.08</v>
      </c>
      <c r="AE24" s="145"/>
      <c r="AF24" s="100">
        <v>86.99</v>
      </c>
      <c r="AG24" s="147"/>
      <c r="AH24" s="100">
        <v>64.81</v>
      </c>
      <c r="AI24" s="147"/>
      <c r="AJ24" s="100">
        <v>65.11</v>
      </c>
      <c r="AK24" s="147"/>
      <c r="AL24" s="100">
        <v>68.37</v>
      </c>
      <c r="AM24" s="147"/>
      <c r="AN24" s="81">
        <v>62.04</v>
      </c>
      <c r="AP24" s="145"/>
      <c r="AQ24" s="100">
        <v>26.66</v>
      </c>
      <c r="AR24" s="147"/>
      <c r="AS24" s="100">
        <v>55.52</v>
      </c>
      <c r="AT24" s="147"/>
      <c r="AU24" s="100">
        <v>35.770000000000003</v>
      </c>
      <c r="AV24" s="147"/>
      <c r="AW24" s="100">
        <v>43.5</v>
      </c>
      <c r="AX24" s="147"/>
      <c r="AY24" s="81">
        <v>42.54</v>
      </c>
      <c r="BB24" s="48"/>
      <c r="BD24" s="48"/>
      <c r="BF24" s="48"/>
      <c r="BH24" s="48"/>
      <c r="BJ24" s="48"/>
      <c r="BL24" s="48"/>
    </row>
    <row r="25" spans="2:64" ht="21" customHeight="1">
      <c r="B25" s="19"/>
      <c r="C25" s="19"/>
      <c r="D25" s="56" t="s">
        <v>32</v>
      </c>
      <c r="E25" s="58">
        <f>E23-E24</f>
        <v>356.4</v>
      </c>
      <c r="F25" s="19"/>
      <c r="G25" s="19"/>
      <c r="L25" s="45">
        <v>45.79</v>
      </c>
      <c r="O25" s="45"/>
      <c r="S25">
        <v>28.39</v>
      </c>
      <c r="AE25" s="145"/>
      <c r="AF25" s="100">
        <v>64.36</v>
      </c>
      <c r="AG25" s="147"/>
      <c r="AH25" s="100">
        <v>113.69</v>
      </c>
      <c r="AI25" s="147"/>
      <c r="AJ25" s="100">
        <v>63.4</v>
      </c>
      <c r="AK25" s="147"/>
      <c r="AL25" s="100">
        <v>55</v>
      </c>
      <c r="AM25" s="147"/>
      <c r="AN25" s="81">
        <v>50.2</v>
      </c>
      <c r="AP25" s="145"/>
      <c r="AQ25" s="100">
        <v>35.700000000000003</v>
      </c>
      <c r="AR25" s="147"/>
      <c r="AS25" s="100">
        <v>37.64</v>
      </c>
      <c r="AT25" s="147"/>
      <c r="AU25" s="100">
        <v>57.56</v>
      </c>
      <c r="AV25" s="147"/>
      <c r="AW25" s="100">
        <v>33.799999999999997</v>
      </c>
      <c r="AX25" s="147"/>
      <c r="AY25" s="81">
        <v>30.99</v>
      </c>
      <c r="BB25" s="48"/>
      <c r="BD25" s="48"/>
      <c r="BF25" s="48"/>
      <c r="BH25" s="48"/>
      <c r="BJ25" s="48"/>
    </row>
    <row r="26" spans="2:64" ht="21" customHeight="1">
      <c r="B26" s="19"/>
      <c r="C26" s="19"/>
      <c r="D26" s="19"/>
      <c r="E26" s="19"/>
      <c r="F26" s="19"/>
      <c r="G26" s="19"/>
      <c r="L26" s="45">
        <v>39.619999999999997</v>
      </c>
      <c r="O26" s="45"/>
      <c r="S26">
        <v>43.01</v>
      </c>
      <c r="AE26" s="145"/>
      <c r="AF26" s="100">
        <v>95.73</v>
      </c>
      <c r="AG26" s="147"/>
      <c r="AH26" s="100">
        <v>55.74</v>
      </c>
      <c r="AI26" s="147"/>
      <c r="AJ26" s="100">
        <v>78.53</v>
      </c>
      <c r="AK26" s="147"/>
      <c r="AL26" s="100">
        <v>62.35</v>
      </c>
      <c r="AM26" s="147"/>
      <c r="AN26" s="81">
        <v>61.57</v>
      </c>
      <c r="AP26" s="145"/>
      <c r="AQ26" s="100">
        <v>36.04</v>
      </c>
      <c r="AR26" s="147"/>
      <c r="AS26" s="100">
        <v>81.19</v>
      </c>
      <c r="AT26" s="147"/>
      <c r="AU26" s="100">
        <v>48.76</v>
      </c>
      <c r="AV26" s="147"/>
      <c r="AW26" s="100">
        <v>40.700000000000003</v>
      </c>
      <c r="AX26" s="147"/>
      <c r="AY26" s="81">
        <v>33.799999999999997</v>
      </c>
    </row>
    <row r="27" spans="2:64" ht="21" customHeight="1">
      <c r="L27" s="45">
        <v>44.52</v>
      </c>
      <c r="O27" s="45"/>
      <c r="S27">
        <v>36.46</v>
      </c>
      <c r="AE27" s="145"/>
      <c r="AF27" s="100">
        <v>51.83</v>
      </c>
      <c r="AG27" s="147"/>
      <c r="AH27" s="100">
        <v>112.24</v>
      </c>
      <c r="AI27" s="147"/>
      <c r="AJ27" s="100">
        <v>56.45</v>
      </c>
      <c r="AK27" s="147"/>
      <c r="AL27" s="100">
        <v>63.4</v>
      </c>
      <c r="AM27" s="147"/>
      <c r="AN27" s="81">
        <v>54.46</v>
      </c>
      <c r="AP27" s="145"/>
      <c r="AQ27" s="100">
        <v>73.19</v>
      </c>
      <c r="AR27" s="147"/>
      <c r="AS27" s="100">
        <v>73.599999999999994</v>
      </c>
      <c r="AT27" s="147"/>
      <c r="AU27" s="100">
        <v>47.9</v>
      </c>
      <c r="AV27" s="147"/>
      <c r="AW27" s="100">
        <v>28.87</v>
      </c>
      <c r="AX27" s="147"/>
      <c r="AY27" s="81">
        <v>33.72</v>
      </c>
      <c r="BC27" s="48"/>
    </row>
    <row r="28" spans="2:64" ht="21" customHeight="1">
      <c r="B28" s="73" t="s">
        <v>45</v>
      </c>
      <c r="C28" s="73"/>
      <c r="D28" t="s">
        <v>46</v>
      </c>
      <c r="L28" s="45">
        <v>45.09</v>
      </c>
      <c r="O28" s="45"/>
      <c r="S28">
        <v>38.31</v>
      </c>
      <c r="AE28" s="145"/>
      <c r="AF28" s="100">
        <v>98.83</v>
      </c>
      <c r="AG28" s="147"/>
      <c r="AH28" s="100">
        <v>63.03</v>
      </c>
      <c r="AI28" s="147"/>
      <c r="AJ28" s="100">
        <v>106.64</v>
      </c>
      <c r="AK28" s="147"/>
      <c r="AL28" s="100">
        <v>80.5</v>
      </c>
      <c r="AM28" s="147"/>
      <c r="AN28" s="81">
        <v>56.45</v>
      </c>
      <c r="AP28" s="145"/>
      <c r="AQ28" s="100">
        <v>31.7</v>
      </c>
      <c r="AR28" s="147"/>
      <c r="AS28" s="100">
        <v>39.85</v>
      </c>
      <c r="AT28" s="147"/>
      <c r="AU28" s="100">
        <v>29.54</v>
      </c>
      <c r="AV28" s="147"/>
      <c r="AW28" s="100">
        <v>28.78</v>
      </c>
      <c r="AX28" s="147"/>
      <c r="AY28" s="81">
        <v>26.57</v>
      </c>
    </row>
    <row r="29" spans="2:64" ht="15" customHeight="1">
      <c r="L29" s="45">
        <v>43.99</v>
      </c>
      <c r="O29" s="45"/>
      <c r="S29">
        <v>33.619999999999997</v>
      </c>
      <c r="AE29" s="145"/>
      <c r="AF29" s="100">
        <v>70.88</v>
      </c>
      <c r="AG29" s="147"/>
      <c r="AH29" s="100">
        <v>51.11</v>
      </c>
      <c r="AI29" s="147"/>
      <c r="AJ29" s="100">
        <v>99.85</v>
      </c>
      <c r="AK29" s="147"/>
      <c r="AL29" s="100">
        <v>122.11</v>
      </c>
      <c r="AM29" s="147"/>
      <c r="AN29" s="81">
        <v>49.16</v>
      </c>
      <c r="AP29" s="145"/>
      <c r="AQ29" s="100">
        <v>74.430000000000007</v>
      </c>
      <c r="AR29" s="147"/>
      <c r="AS29" s="100">
        <v>33.869999999999997</v>
      </c>
      <c r="AT29" s="147"/>
      <c r="AU29" s="100">
        <v>28</v>
      </c>
      <c r="AV29" s="147"/>
      <c r="AW29" s="100">
        <v>29.7</v>
      </c>
      <c r="AX29" s="147"/>
      <c r="AY29" s="81">
        <v>23.11</v>
      </c>
      <c r="BA29" s="48"/>
      <c r="BC29" s="48"/>
      <c r="BE29" s="48"/>
      <c r="BG29" s="48"/>
    </row>
    <row r="30" spans="2:64" ht="15" customHeight="1">
      <c r="C30" s="14" t="s">
        <v>14</v>
      </c>
      <c r="L30" s="45">
        <v>46.5</v>
      </c>
      <c r="O30" s="45"/>
      <c r="S30">
        <v>34.53</v>
      </c>
      <c r="AE30" s="145"/>
      <c r="AF30" s="100">
        <v>56.01</v>
      </c>
      <c r="AG30" s="147"/>
      <c r="AH30" s="100">
        <v>65.150000000000006</v>
      </c>
      <c r="AI30" s="147"/>
      <c r="AJ30" s="100">
        <v>102.36</v>
      </c>
      <c r="AK30" s="147"/>
      <c r="AL30" s="100">
        <v>64.36</v>
      </c>
      <c r="AM30" s="147"/>
      <c r="AN30" s="81">
        <v>59.62</v>
      </c>
      <c r="AP30" s="145"/>
      <c r="AQ30" s="100">
        <v>52.63</v>
      </c>
      <c r="AR30" s="147"/>
      <c r="AS30" s="100">
        <v>57.74</v>
      </c>
      <c r="AT30" s="147"/>
      <c r="AU30" s="100">
        <v>41.78</v>
      </c>
      <c r="AV30" s="147"/>
      <c r="AW30" s="100">
        <v>36.65</v>
      </c>
      <c r="AX30" s="147"/>
      <c r="AY30" s="81">
        <v>26.66</v>
      </c>
      <c r="BB30" s="48"/>
      <c r="BD30" s="48"/>
      <c r="BF30" s="48"/>
      <c r="BH30" s="48"/>
      <c r="BJ30" s="48"/>
    </row>
    <row r="31" spans="2:64" ht="15" customHeight="1">
      <c r="B31" s="16"/>
      <c r="D31" s="16">
        <v>50</v>
      </c>
      <c r="E31" s="17" t="s">
        <v>15</v>
      </c>
      <c r="F31" s="17"/>
      <c r="G31" s="17"/>
      <c r="L31" s="45">
        <v>34.450000000000003</v>
      </c>
      <c r="O31" s="45"/>
      <c r="S31">
        <v>35.880000000000003</v>
      </c>
      <c r="AE31" s="145"/>
      <c r="AF31" s="100">
        <v>75.790000000000006</v>
      </c>
      <c r="AG31" s="147"/>
      <c r="AH31" s="100">
        <v>77.5</v>
      </c>
      <c r="AI31" s="147"/>
      <c r="AJ31" s="100">
        <v>77.010000000000005</v>
      </c>
      <c r="AK31" s="147"/>
      <c r="AL31" s="100">
        <v>75.790000000000006</v>
      </c>
      <c r="AM31" s="147"/>
      <c r="AN31" s="81">
        <v>66.599999999999994</v>
      </c>
      <c r="AP31" s="145"/>
      <c r="AQ31" s="100">
        <v>55.52</v>
      </c>
      <c r="AR31" s="147"/>
      <c r="AS31" s="100">
        <v>22.8</v>
      </c>
      <c r="AT31" s="147"/>
      <c r="AU31" s="100">
        <v>59.63</v>
      </c>
      <c r="AV31" s="147"/>
      <c r="AW31" s="100">
        <v>75.180000000000007</v>
      </c>
      <c r="AX31" s="147"/>
      <c r="AY31" s="81">
        <v>29.54</v>
      </c>
      <c r="BC31" s="48"/>
    </row>
    <row r="32" spans="2:64" ht="30" customHeight="1">
      <c r="B32" s="19"/>
      <c r="C32" s="20" t="s">
        <v>17</v>
      </c>
      <c r="D32" s="19">
        <v>50</v>
      </c>
      <c r="E32" s="20" t="s">
        <v>15</v>
      </c>
      <c r="F32" s="20"/>
      <c r="G32" s="20"/>
      <c r="L32" s="45">
        <v>40.46</v>
      </c>
      <c r="O32" s="45"/>
      <c r="S32">
        <v>38.67</v>
      </c>
      <c r="AE32" s="145"/>
      <c r="AF32" s="100">
        <v>69.2</v>
      </c>
      <c r="AG32" s="147"/>
      <c r="AH32" s="100">
        <v>60.79</v>
      </c>
      <c r="AI32" s="147"/>
      <c r="AJ32" s="100">
        <v>84.16</v>
      </c>
      <c r="AK32" s="147"/>
      <c r="AL32" s="100">
        <v>79.37</v>
      </c>
      <c r="AM32" s="147"/>
      <c r="AN32" s="81">
        <v>58.82</v>
      </c>
      <c r="AP32" s="145"/>
      <c r="AQ32" s="100"/>
      <c r="AR32" s="147"/>
      <c r="AS32" s="100"/>
      <c r="AT32" s="147"/>
      <c r="AU32" s="100">
        <v>32.909999999999997</v>
      </c>
      <c r="AV32" s="147"/>
      <c r="AW32" s="100">
        <v>29.7</v>
      </c>
      <c r="AX32" s="147"/>
      <c r="AY32" s="81"/>
      <c r="BE32" s="48"/>
      <c r="BJ32" s="48"/>
    </row>
    <row r="33" spans="2:55" ht="27" customHeight="1">
      <c r="B33" s="19"/>
      <c r="C33" s="19"/>
      <c r="D33" s="19"/>
      <c r="E33" s="19"/>
      <c r="F33" s="19"/>
      <c r="G33" s="19"/>
      <c r="L33" s="45">
        <v>34.630000000000003</v>
      </c>
      <c r="O33" s="45"/>
      <c r="S33">
        <v>35.43</v>
      </c>
      <c r="AE33" s="145"/>
      <c r="AF33" s="100">
        <v>76.489999999999995</v>
      </c>
      <c r="AG33" s="147"/>
      <c r="AH33" s="100">
        <v>77.989999999999995</v>
      </c>
      <c r="AI33" s="147"/>
      <c r="AJ33" s="100">
        <v>55.52</v>
      </c>
      <c r="AK33" s="147"/>
      <c r="AL33" s="100">
        <v>67.45</v>
      </c>
      <c r="AM33" s="147"/>
      <c r="AN33" s="81">
        <v>66.45</v>
      </c>
      <c r="AP33" s="145"/>
      <c r="AQ33" s="100"/>
      <c r="AR33" s="147"/>
      <c r="AS33" s="100"/>
      <c r="AT33" s="147"/>
      <c r="AU33" s="100">
        <v>53.32</v>
      </c>
      <c r="AV33" s="147"/>
      <c r="AW33" s="100">
        <v>50.2</v>
      </c>
      <c r="AX33" s="147"/>
      <c r="AY33" s="81"/>
      <c r="BA33" s="48"/>
      <c r="BC33" s="48"/>
    </row>
    <row r="34" spans="2:55" ht="30" customHeight="1">
      <c r="B34" s="19" t="s">
        <v>21</v>
      </c>
      <c r="C34" s="20" t="s">
        <v>22</v>
      </c>
      <c r="D34" s="19">
        <v>1300</v>
      </c>
      <c r="E34" s="20" t="s">
        <v>23</v>
      </c>
      <c r="F34" s="20"/>
      <c r="G34" s="20" t="s">
        <v>23</v>
      </c>
      <c r="L34" s="45">
        <v>50.27</v>
      </c>
      <c r="O34" s="45"/>
      <c r="S34">
        <v>39.950000000000003</v>
      </c>
      <c r="AE34" s="145"/>
      <c r="AF34" s="100">
        <v>71.16</v>
      </c>
      <c r="AG34" s="147"/>
      <c r="AH34" s="100">
        <v>82.66</v>
      </c>
      <c r="AI34" s="147"/>
      <c r="AJ34" s="100"/>
      <c r="AK34" s="147"/>
      <c r="AL34" s="100">
        <v>38.67</v>
      </c>
      <c r="AM34" s="147"/>
      <c r="AN34" s="81"/>
      <c r="AP34" s="145"/>
      <c r="AQ34" s="100"/>
      <c r="AR34" s="147"/>
      <c r="AS34" s="100"/>
      <c r="AT34" s="147"/>
      <c r="AU34" s="100"/>
      <c r="AV34" s="147"/>
      <c r="AW34" s="100">
        <v>40.4</v>
      </c>
      <c r="AX34" s="147"/>
      <c r="AY34" s="81"/>
    </row>
    <row r="35" spans="2:55" ht="15" customHeight="1">
      <c r="B35" s="19"/>
      <c r="C35" s="20" t="s">
        <v>17</v>
      </c>
      <c r="D35" s="19">
        <v>50</v>
      </c>
      <c r="E35" s="20" t="s">
        <v>15</v>
      </c>
      <c r="F35" s="19"/>
      <c r="G35" s="19"/>
      <c r="L35" s="45">
        <v>39.86</v>
      </c>
      <c r="O35" s="45"/>
      <c r="S35">
        <v>47.8</v>
      </c>
      <c r="AE35" s="145"/>
      <c r="AF35" s="100">
        <v>53.5</v>
      </c>
      <c r="AG35" s="147"/>
      <c r="AH35" s="100">
        <v>62.63</v>
      </c>
      <c r="AI35" s="147"/>
      <c r="AJ35" s="100"/>
      <c r="AK35" s="147"/>
      <c r="AL35" s="100">
        <v>56.75</v>
      </c>
      <c r="AM35" s="147"/>
      <c r="AN35" s="81"/>
      <c r="AP35" s="145"/>
      <c r="AQ35" s="100"/>
      <c r="AR35" s="147"/>
      <c r="AS35" s="100"/>
      <c r="AT35" s="147"/>
      <c r="AU35" s="100"/>
      <c r="AV35" s="147"/>
      <c r="AW35" s="100"/>
      <c r="AX35" s="147"/>
      <c r="AY35" s="81"/>
    </row>
    <row r="36" spans="2:55" ht="15" customHeight="1">
      <c r="L36" s="45">
        <v>33.86</v>
      </c>
      <c r="O36" s="45"/>
      <c r="S36">
        <v>33.86</v>
      </c>
      <c r="AE36" s="145"/>
      <c r="AF36" s="100">
        <v>70.86</v>
      </c>
      <c r="AG36" s="147"/>
      <c r="AH36" s="100">
        <v>61.23</v>
      </c>
      <c r="AI36" s="147"/>
      <c r="AJ36" s="100"/>
      <c r="AK36" s="147"/>
      <c r="AL36" s="100"/>
      <c r="AM36" s="147"/>
      <c r="AN36" s="81"/>
      <c r="AP36" s="145"/>
      <c r="AQ36" s="100"/>
      <c r="AR36" s="147"/>
      <c r="AS36" s="100"/>
      <c r="AT36" s="147"/>
      <c r="AU36" s="100"/>
      <c r="AV36" s="147"/>
      <c r="AW36" s="100"/>
      <c r="AX36" s="147"/>
      <c r="AY36" s="81"/>
    </row>
    <row r="37" spans="2:55" ht="15.75" customHeight="1">
      <c r="L37" s="45">
        <v>43.01</v>
      </c>
      <c r="O37" s="45"/>
      <c r="S37">
        <v>25.2</v>
      </c>
      <c r="AE37" s="145"/>
      <c r="AF37" s="100">
        <v>126.21</v>
      </c>
      <c r="AG37" s="147"/>
      <c r="AH37" s="100">
        <v>86.24</v>
      </c>
      <c r="AI37" s="147"/>
      <c r="AJ37" s="100"/>
      <c r="AK37" s="147"/>
      <c r="AL37" s="100"/>
      <c r="AM37" s="147"/>
      <c r="AN37" s="81"/>
      <c r="AP37" s="145"/>
      <c r="AQ37" s="100"/>
      <c r="AR37" s="147"/>
      <c r="AS37" s="100"/>
      <c r="AT37" s="147"/>
      <c r="AU37" s="100"/>
      <c r="AV37" s="147"/>
      <c r="AW37" s="100"/>
      <c r="AX37" s="147"/>
      <c r="AY37" s="81"/>
    </row>
    <row r="38" spans="2:55" ht="22.5" customHeight="1" thickBot="1">
      <c r="B38" s="29"/>
      <c r="C38" s="30" t="s">
        <v>29</v>
      </c>
      <c r="D38" s="31" t="s">
        <v>120</v>
      </c>
      <c r="E38" s="32" t="s">
        <v>119</v>
      </c>
      <c r="F38" s="31"/>
      <c r="G38" s="32"/>
      <c r="L38" s="45">
        <v>41.59</v>
      </c>
      <c r="O38" s="45"/>
      <c r="S38">
        <v>29.24</v>
      </c>
      <c r="AE38" s="145"/>
      <c r="AF38" s="100"/>
      <c r="AG38" s="147"/>
      <c r="AH38" s="100">
        <v>106.5</v>
      </c>
      <c r="AI38" s="147"/>
      <c r="AJ38" s="100"/>
      <c r="AK38" s="147"/>
      <c r="AL38" s="100"/>
      <c r="AM38" s="147"/>
      <c r="AN38" s="81"/>
      <c r="AP38" s="145"/>
      <c r="AQ38" s="100"/>
      <c r="AR38" s="147"/>
      <c r="AS38" s="100"/>
      <c r="AT38" s="147"/>
      <c r="AU38" s="100"/>
      <c r="AV38" s="147"/>
      <c r="AW38" s="100"/>
      <c r="AX38" s="147"/>
      <c r="AY38" s="81"/>
    </row>
    <row r="39" spans="2:55" ht="15.75" customHeight="1" thickTop="1" thickBot="1">
      <c r="B39" s="34" t="s">
        <v>44</v>
      </c>
      <c r="C39" s="35" t="s">
        <v>18</v>
      </c>
      <c r="D39" s="35" t="s">
        <v>31</v>
      </c>
      <c r="E39" s="36" t="s">
        <v>32</v>
      </c>
      <c r="F39" s="35" t="s">
        <v>31</v>
      </c>
      <c r="G39" s="36" t="s">
        <v>32</v>
      </c>
      <c r="L39" s="45">
        <v>37.39</v>
      </c>
      <c r="O39" s="45"/>
      <c r="S39">
        <v>44.14</v>
      </c>
      <c r="AE39" s="145"/>
      <c r="AF39" s="100"/>
      <c r="AG39" s="147"/>
      <c r="AH39" s="100">
        <v>79.7</v>
      </c>
      <c r="AI39" s="147"/>
      <c r="AJ39" s="100"/>
      <c r="AK39" s="147"/>
      <c r="AL39" s="100"/>
      <c r="AM39" s="147"/>
      <c r="AN39" s="81"/>
      <c r="AP39" s="145"/>
      <c r="AQ39" s="100"/>
      <c r="AR39" s="147"/>
      <c r="AS39" s="100"/>
      <c r="AT39" s="147"/>
      <c r="AU39" s="100"/>
      <c r="AV39" s="147"/>
      <c r="AW39" s="100"/>
      <c r="AX39" s="147"/>
      <c r="AY39" s="81"/>
    </row>
    <row r="40" spans="2:55" ht="17.25" customHeight="1" thickTop="1">
      <c r="B40" s="37">
        <v>0</v>
      </c>
      <c r="C40" s="43">
        <v>0</v>
      </c>
      <c r="D40" s="38">
        <f>(C40*$D$34)/$D$35</f>
        <v>0</v>
      </c>
      <c r="E40" s="39">
        <f t="shared" ref="E40" si="3">D30-D40</f>
        <v>0</v>
      </c>
      <c r="F40" s="38">
        <f>(C40*$F$9)/$D$7</f>
        <v>0</v>
      </c>
      <c r="G40" s="39">
        <f t="shared" ref="G40:G44" si="4">$F$9-F40</f>
        <v>0</v>
      </c>
      <c r="K40" s="45"/>
      <c r="L40" s="45">
        <v>48.83</v>
      </c>
      <c r="O40" s="45"/>
      <c r="S40">
        <v>29.96</v>
      </c>
      <c r="AE40" s="145"/>
      <c r="AF40" s="100"/>
      <c r="AG40" s="147"/>
      <c r="AH40" s="100"/>
      <c r="AI40" s="147"/>
      <c r="AJ40" s="100"/>
      <c r="AK40" s="147"/>
      <c r="AL40" s="100"/>
      <c r="AM40" s="147"/>
      <c r="AN40" s="81"/>
      <c r="AP40" s="145"/>
      <c r="AQ40" s="100"/>
      <c r="AR40" s="147"/>
      <c r="AS40" s="100"/>
      <c r="AT40" s="147"/>
      <c r="AU40" s="100"/>
      <c r="AV40" s="147"/>
      <c r="AW40" s="100"/>
      <c r="AX40" s="147"/>
      <c r="AY40" s="81"/>
    </row>
    <row r="41" spans="2:55" ht="17.25" customHeight="1">
      <c r="B41" s="42">
        <v>0.5</v>
      </c>
      <c r="C41" s="43">
        <f>B41*1000</f>
        <v>500</v>
      </c>
      <c r="D41" s="38">
        <f>(B41*$D$34)/$D$35</f>
        <v>13</v>
      </c>
      <c r="E41" s="39">
        <f>D34-D41</f>
        <v>1287</v>
      </c>
      <c r="F41" s="38">
        <f>(C41*$F$9)/$D$7</f>
        <v>0</v>
      </c>
      <c r="G41" s="39">
        <f t="shared" si="4"/>
        <v>0</v>
      </c>
      <c r="K41" s="45"/>
      <c r="L41" s="45">
        <v>39.840000000000003</v>
      </c>
      <c r="O41" s="45"/>
      <c r="S41">
        <v>32.549999999999997</v>
      </c>
      <c r="AE41" s="145"/>
      <c r="AF41" s="100"/>
      <c r="AG41" s="147"/>
      <c r="AH41" s="100"/>
      <c r="AI41" s="147"/>
      <c r="AJ41" s="100"/>
      <c r="AK41" s="147"/>
      <c r="AL41" s="100"/>
      <c r="AM41" s="76"/>
      <c r="AN41" s="81"/>
      <c r="AP41" s="145"/>
      <c r="AQ41" s="100"/>
      <c r="AR41" s="147"/>
      <c r="AS41" s="100"/>
      <c r="AT41" s="147"/>
      <c r="AU41" s="100"/>
      <c r="AV41" s="147"/>
      <c r="AW41" s="100"/>
      <c r="AX41" s="76"/>
      <c r="AY41" s="81"/>
    </row>
    <row r="42" spans="2:55" ht="17.25" customHeight="1">
      <c r="B42" s="42">
        <v>2</v>
      </c>
      <c r="C42" s="43">
        <f t="shared" ref="C42:C44" si="5">B42*1000</f>
        <v>2000</v>
      </c>
      <c r="D42" s="38">
        <f>(B42*$D$34)/$D$35</f>
        <v>52</v>
      </c>
      <c r="E42" s="39">
        <f>D34-D42</f>
        <v>1248</v>
      </c>
      <c r="F42" s="38">
        <f t="shared" ref="F42" si="6">(C42*$F$9)/$D$7</f>
        <v>0</v>
      </c>
      <c r="G42" s="39">
        <f t="shared" si="4"/>
        <v>0</v>
      </c>
      <c r="K42" s="45"/>
      <c r="L42" s="45"/>
      <c r="O42" s="45"/>
      <c r="AE42" s="145"/>
      <c r="AF42" s="100"/>
      <c r="AG42" s="147"/>
      <c r="AH42" s="100"/>
      <c r="AI42" s="147"/>
      <c r="AJ42" s="100"/>
      <c r="AK42" s="147"/>
      <c r="AL42" s="100"/>
      <c r="AM42" s="76"/>
      <c r="AN42" s="81"/>
      <c r="AP42" s="145"/>
      <c r="AQ42" s="100"/>
      <c r="AR42" s="147"/>
      <c r="AS42" s="100"/>
      <c r="AT42" s="147"/>
      <c r="AU42" s="100"/>
      <c r="AV42" s="147"/>
      <c r="AW42" s="100"/>
      <c r="AX42" s="76"/>
      <c r="AY42" s="81"/>
    </row>
    <row r="43" spans="2:55" ht="17.25" customHeight="1">
      <c r="B43" s="42">
        <v>8</v>
      </c>
      <c r="C43" s="43">
        <f t="shared" si="5"/>
        <v>8000</v>
      </c>
      <c r="D43" s="38">
        <f>(B43*$D$34)/$D$35</f>
        <v>208</v>
      </c>
      <c r="E43" s="39">
        <f>D34-D43</f>
        <v>1092</v>
      </c>
      <c r="F43" s="38">
        <f>(C43*$F$9)/$D$7</f>
        <v>0</v>
      </c>
      <c r="G43" s="39">
        <f t="shared" si="4"/>
        <v>0</v>
      </c>
      <c r="K43" s="60" t="s">
        <v>39</v>
      </c>
      <c r="L43" s="61"/>
      <c r="O43" s="45"/>
      <c r="AE43" s="101"/>
      <c r="AF43" s="100"/>
      <c r="AG43" s="76"/>
      <c r="AH43" s="100"/>
      <c r="AI43" s="147"/>
      <c r="AJ43" s="100"/>
      <c r="AK43" s="147"/>
      <c r="AL43" s="100"/>
      <c r="AM43" s="76"/>
      <c r="AN43" s="81"/>
      <c r="AP43" s="101"/>
      <c r="AQ43" s="100"/>
      <c r="AR43" s="76"/>
      <c r="AS43" s="100"/>
      <c r="AT43" s="147"/>
      <c r="AU43" s="100"/>
      <c r="AV43" s="147"/>
      <c r="AW43" s="100"/>
      <c r="AX43" s="76"/>
      <c r="AY43" s="81"/>
    </row>
    <row r="44" spans="2:55" ht="17.25" customHeight="1">
      <c r="B44" s="42">
        <v>32</v>
      </c>
      <c r="C44" s="43">
        <f t="shared" si="5"/>
        <v>32000</v>
      </c>
      <c r="D44" s="38">
        <f>(B44*$D$34)/$D$35</f>
        <v>832</v>
      </c>
      <c r="E44" s="39">
        <f>D34-D44</f>
        <v>468</v>
      </c>
      <c r="F44" s="38">
        <f>(C44*$F$9)/$D$7</f>
        <v>0</v>
      </c>
      <c r="G44" s="39">
        <f t="shared" si="4"/>
        <v>0</v>
      </c>
      <c r="K44" s="60" t="s">
        <v>40</v>
      </c>
      <c r="L44" s="62">
        <f>AVERAGE(L18:L41)</f>
        <v>41.920416666666675</v>
      </c>
      <c r="N44" s="62" t="e">
        <f>AVERAGE(N18:N40)</f>
        <v>#DIV/0!</v>
      </c>
      <c r="O44" s="45"/>
      <c r="S44" s="62">
        <f>AVERAGE(S18:S41)</f>
        <v>35.342083333333328</v>
      </c>
      <c r="U44" s="62" t="e">
        <f>AVERAGE(U18:U40)</f>
        <v>#DIV/0!</v>
      </c>
      <c r="AE44" s="101"/>
      <c r="AF44" s="100"/>
      <c r="AG44" s="76"/>
      <c r="AH44" s="100"/>
      <c r="AI44" s="147"/>
      <c r="AJ44" s="100"/>
      <c r="AK44" s="147"/>
      <c r="AL44" s="100"/>
      <c r="AM44" s="76"/>
      <c r="AN44" s="81"/>
      <c r="AP44" s="101"/>
      <c r="AQ44" s="100"/>
      <c r="AR44" s="76"/>
      <c r="AS44" s="100"/>
      <c r="AT44" s="147"/>
      <c r="AU44" s="100"/>
      <c r="AV44" s="147"/>
      <c r="AW44" s="100"/>
      <c r="AX44" s="76"/>
      <c r="AY44" s="81"/>
    </row>
    <row r="45" spans="2:55" ht="15" customHeight="1">
      <c r="B45" s="42"/>
      <c r="C45" s="43"/>
      <c r="D45" s="43"/>
      <c r="E45" s="47"/>
      <c r="F45" s="38"/>
      <c r="G45" s="39"/>
      <c r="K45" s="60" t="s">
        <v>41</v>
      </c>
      <c r="L45" s="63">
        <f>_xlfn.STDEV.P(L18:L40)</f>
        <v>4.8983181790269859</v>
      </c>
      <c r="N45" s="63" t="e">
        <f>_xlfn.STDEV.P(N18:N40)</f>
        <v>#DIV/0!</v>
      </c>
      <c r="O45" s="45"/>
      <c r="S45" s="63">
        <f>_xlfn.STDEV.P(S18:S40)</f>
        <v>5.6069139064083391</v>
      </c>
      <c r="U45" s="63" t="e">
        <f>_xlfn.STDEV.P(U18:U40)</f>
        <v>#DIV/0!</v>
      </c>
      <c r="AE45" s="101"/>
      <c r="AF45" s="100"/>
      <c r="AG45" s="76"/>
      <c r="AH45" s="100"/>
      <c r="AI45" s="147"/>
      <c r="AJ45" s="100"/>
      <c r="AK45" s="147"/>
      <c r="AL45" s="100"/>
      <c r="AM45" s="76"/>
      <c r="AN45" s="81"/>
      <c r="AP45" s="101"/>
      <c r="AQ45" s="100"/>
      <c r="AR45" s="76"/>
      <c r="AS45" s="100"/>
      <c r="AT45" s="147"/>
      <c r="AU45" s="100"/>
      <c r="AV45" s="147"/>
      <c r="AW45" s="100"/>
      <c r="AX45" s="76"/>
      <c r="AY45" s="81"/>
    </row>
    <row r="46" spans="2:55" ht="15.75" thickBot="1">
      <c r="B46" s="49"/>
      <c r="C46" s="50"/>
      <c r="D46" s="50"/>
      <c r="E46" s="51"/>
      <c r="F46" s="38"/>
      <c r="G46" s="39"/>
      <c r="K46" s="45"/>
      <c r="L46" s="45"/>
      <c r="O46" s="45"/>
      <c r="AD46" s="60"/>
      <c r="AE46" s="80"/>
      <c r="AN46" s="81"/>
      <c r="AP46" s="80"/>
      <c r="AY46" s="81"/>
    </row>
    <row r="47" spans="2:55" ht="15.75" thickTop="1">
      <c r="B47" s="52"/>
      <c r="C47" s="53"/>
      <c r="D47" s="54">
        <f>SUM(D40:D46)</f>
        <v>1105</v>
      </c>
      <c r="E47" s="54">
        <f>SUM(E40:E46)</f>
        <v>4095</v>
      </c>
      <c r="F47" s="54">
        <f>SUM(F40:F46)</f>
        <v>0</v>
      </c>
      <c r="G47" s="54">
        <f>SUM(G40:G46)</f>
        <v>0</v>
      </c>
      <c r="K47" s="45"/>
      <c r="L47" s="45"/>
      <c r="O47" s="45"/>
      <c r="AD47" s="60"/>
      <c r="AE47" s="90" t="s">
        <v>39</v>
      </c>
      <c r="AF47" s="60"/>
      <c r="AH47" s="60"/>
      <c r="AJ47" s="60"/>
      <c r="AL47" s="60"/>
      <c r="AN47" s="91"/>
      <c r="AP47" s="90" t="s">
        <v>39</v>
      </c>
      <c r="AQ47" s="60"/>
      <c r="AS47" s="60"/>
      <c r="AU47" s="60"/>
      <c r="AW47" s="60"/>
      <c r="AY47" s="91"/>
    </row>
    <row r="48" spans="2:55">
      <c r="B48" s="19"/>
      <c r="C48" s="19"/>
      <c r="D48" s="55" t="s">
        <v>35</v>
      </c>
      <c r="E48" s="19">
        <v>1200</v>
      </c>
      <c r="F48" s="19" t="s">
        <v>23</v>
      </c>
      <c r="G48" s="19"/>
      <c r="K48" s="45"/>
      <c r="L48" s="45"/>
      <c r="O48" s="45"/>
      <c r="P48" s="46"/>
      <c r="Q48" s="46"/>
      <c r="S48" s="46"/>
      <c r="T48" s="46"/>
      <c r="V48" s="46"/>
      <c r="AD48" s="60"/>
      <c r="AE48" s="90" t="s">
        <v>40</v>
      </c>
      <c r="AF48" s="64">
        <f>AVERAGE(AF17:AF42)</f>
        <v>72.257619047619045</v>
      </c>
      <c r="AG48" s="48"/>
      <c r="AH48" s="64">
        <f>AVERAGE(AH17:AH39)</f>
        <v>78.30478260869566</v>
      </c>
      <c r="AI48" s="48"/>
      <c r="AJ48" s="64">
        <f>AVERAGE(AJ17:AJ44)</f>
        <v>79.737647058823526</v>
      </c>
      <c r="AK48" s="48"/>
      <c r="AL48" s="64">
        <f>AVERAGE(AL17:AL45)</f>
        <v>67.337894736842117</v>
      </c>
      <c r="AM48" s="48"/>
      <c r="AN48" s="92">
        <f>AVERAGE(AN17:AN40)</f>
        <v>61.24882352941178</v>
      </c>
      <c r="AP48" s="90" t="s">
        <v>40</v>
      </c>
      <c r="AQ48" s="64">
        <f>AVERAGE(AQ17:AQ42)</f>
        <v>43.467333333333336</v>
      </c>
      <c r="AR48" s="48"/>
      <c r="AS48" s="64">
        <f>AVERAGE(AS17:AS33)</f>
        <v>52.026666666666664</v>
      </c>
      <c r="AT48" s="48"/>
      <c r="AU48" s="64">
        <f>AVERAGE(AU17:AU44)</f>
        <v>43.181764705882351</v>
      </c>
      <c r="AV48" s="48"/>
      <c r="AW48" s="64">
        <f>AVERAGE(AW17:AW45)</f>
        <v>44.655555555555559</v>
      </c>
      <c r="AX48" s="48"/>
      <c r="AY48" s="92">
        <f>AVERAGE(AY17:AY40)</f>
        <v>33.516666666666673</v>
      </c>
    </row>
    <row r="49" spans="2:55" ht="15.75" thickBot="1">
      <c r="B49" s="19"/>
      <c r="C49" s="19"/>
      <c r="D49" s="56" t="s">
        <v>121</v>
      </c>
      <c r="E49" s="57">
        <f>E48/100</f>
        <v>12</v>
      </c>
      <c r="F49" s="19"/>
      <c r="G49" s="19"/>
      <c r="K49" s="45"/>
      <c r="L49" s="45"/>
      <c r="O49" s="45"/>
      <c r="S49" s="48"/>
      <c r="AE49" s="93" t="s">
        <v>41</v>
      </c>
      <c r="AF49" s="65">
        <f>_xlfn.STDEV.P(AF17:AF42)</f>
        <v>17.84344801848027</v>
      </c>
      <c r="AG49" s="66"/>
      <c r="AH49" s="65">
        <f>_xlfn.STDEV.P(AH17:AH33)</f>
        <v>21.557340916839518</v>
      </c>
      <c r="AI49" s="65"/>
      <c r="AJ49" s="65">
        <f>_xlfn.STDEV.P(AJ17:AJ44)</f>
        <v>19.034089705952763</v>
      </c>
      <c r="AK49" s="65"/>
      <c r="AL49" s="65">
        <f>_xlfn.STDEV.P(AL17:AL45)</f>
        <v>17.917998766000395</v>
      </c>
      <c r="AM49" s="65"/>
      <c r="AN49" s="94">
        <f>_xlfn.STDEV.P(AN17:AN40)</f>
        <v>11.822266569960631</v>
      </c>
      <c r="AP49" s="93" t="s">
        <v>41</v>
      </c>
      <c r="AQ49" s="65">
        <f>_xlfn.STDEV.P(AQ17:AQ42)</f>
        <v>14.844967482468782</v>
      </c>
      <c r="AR49" s="66"/>
      <c r="AS49" s="65">
        <f>_xlfn.STDEV.P(AS17:AS33)</f>
        <v>16.577722668958142</v>
      </c>
      <c r="AT49" s="65"/>
      <c r="AU49" s="65">
        <f>_xlfn.STDEV.P(AU17:AU44)</f>
        <v>10.282287016883863</v>
      </c>
      <c r="AV49" s="65"/>
      <c r="AW49" s="65">
        <f>_xlfn.STDEV.P(AW17:AW45)</f>
        <v>13.581778324988795</v>
      </c>
      <c r="AX49" s="65"/>
      <c r="AY49" s="94">
        <f>_xlfn.STDEV.P(AY17:AY40)</f>
        <v>8.072426869012526</v>
      </c>
    </row>
    <row r="50" spans="2:55" ht="15" customHeight="1">
      <c r="B50" s="19"/>
      <c r="C50" s="19"/>
      <c r="D50" s="56" t="s">
        <v>32</v>
      </c>
      <c r="E50" s="58">
        <f>E48-E49</f>
        <v>1188</v>
      </c>
      <c r="F50" s="19"/>
      <c r="G50" s="19"/>
      <c r="K50" s="45"/>
      <c r="L50" s="45"/>
      <c r="O50" s="45"/>
      <c r="AE50" s="80"/>
      <c r="AN50" s="81"/>
      <c r="AP50" s="80"/>
      <c r="AY50" s="81"/>
    </row>
    <row r="51" spans="2:55" ht="15" customHeight="1" thickBot="1">
      <c r="B51" s="19"/>
      <c r="C51" s="19"/>
      <c r="D51" s="19"/>
      <c r="E51" s="19"/>
      <c r="F51" s="19"/>
      <c r="G51" s="19"/>
      <c r="K51" s="45"/>
      <c r="L51" s="45"/>
      <c r="O51" s="45"/>
      <c r="AE51" s="80"/>
      <c r="AF51" s="37">
        <v>0</v>
      </c>
      <c r="AH51" s="42">
        <v>0.5</v>
      </c>
      <c r="AJ51" s="42">
        <v>2</v>
      </c>
      <c r="AL51" s="42">
        <v>8</v>
      </c>
      <c r="AN51" s="42">
        <v>32</v>
      </c>
      <c r="AP51" s="37">
        <v>0</v>
      </c>
      <c r="AR51" s="42">
        <v>0.5</v>
      </c>
      <c r="AT51" s="42">
        <v>2</v>
      </c>
      <c r="AV51" s="42">
        <v>8</v>
      </c>
      <c r="AX51" s="42">
        <v>32</v>
      </c>
      <c r="AY51" s="81"/>
    </row>
    <row r="52" spans="2:55" ht="30" customHeight="1">
      <c r="K52" s="45"/>
      <c r="AE52" s="95" t="s">
        <v>135</v>
      </c>
      <c r="AF52" s="40" t="s">
        <v>34</v>
      </c>
      <c r="AG52" s="41"/>
      <c r="AH52" s="41"/>
      <c r="AI52" s="41"/>
      <c r="AJ52" s="41"/>
      <c r="AK52" s="41"/>
      <c r="AL52" s="41"/>
      <c r="AM52" s="41"/>
      <c r="AN52" s="96"/>
      <c r="AP52" s="95" t="s">
        <v>136</v>
      </c>
      <c r="AQ52" s="40" t="s">
        <v>34</v>
      </c>
      <c r="AR52" s="41"/>
      <c r="AS52" s="41"/>
      <c r="AT52" s="41"/>
      <c r="AU52" s="41"/>
      <c r="AV52" s="41"/>
      <c r="AW52" s="41"/>
      <c r="AX52" s="41"/>
      <c r="AY52" s="96"/>
    </row>
    <row r="53" spans="2:55" ht="15" customHeight="1">
      <c r="K53" s="45"/>
      <c r="AE53" s="146">
        <v>0</v>
      </c>
      <c r="AF53">
        <v>49.16</v>
      </c>
      <c r="AG53" s="147">
        <v>0.5</v>
      </c>
      <c r="AH53">
        <v>93.22</v>
      </c>
      <c r="AI53" s="148">
        <v>2</v>
      </c>
      <c r="AJ53">
        <v>45.65</v>
      </c>
      <c r="AK53" s="148">
        <v>8</v>
      </c>
      <c r="AL53">
        <v>58.71</v>
      </c>
      <c r="AM53" s="148">
        <v>32</v>
      </c>
      <c r="AN53" s="81">
        <v>69.52</v>
      </c>
      <c r="AP53" s="146">
        <v>0</v>
      </c>
      <c r="AQ53">
        <v>44.56</v>
      </c>
      <c r="AR53" s="147">
        <v>0.5</v>
      </c>
      <c r="AS53">
        <v>52.5</v>
      </c>
      <c r="AT53" s="148">
        <v>2</v>
      </c>
      <c r="AU53">
        <v>34.659999999999997</v>
      </c>
      <c r="AV53" s="148">
        <v>8</v>
      </c>
      <c r="AW53">
        <v>27.4</v>
      </c>
      <c r="AX53" s="148">
        <v>32</v>
      </c>
      <c r="AY53" s="81">
        <v>28.87</v>
      </c>
    </row>
    <row r="54" spans="2:55" ht="15" customHeight="1">
      <c r="K54" s="45" t="s">
        <v>50</v>
      </c>
      <c r="L54">
        <v>41.92</v>
      </c>
      <c r="AE54" s="146"/>
      <c r="AF54">
        <v>50.49</v>
      </c>
      <c r="AG54" s="147"/>
      <c r="AH54">
        <v>53.32</v>
      </c>
      <c r="AI54" s="148"/>
      <c r="AJ54">
        <v>54.05</v>
      </c>
      <c r="AK54" s="148"/>
      <c r="AL54">
        <v>35</v>
      </c>
      <c r="AM54" s="148"/>
      <c r="AN54" s="81">
        <v>40.4</v>
      </c>
      <c r="AP54" s="146"/>
      <c r="AQ54">
        <v>64.55</v>
      </c>
      <c r="AR54" s="147"/>
      <c r="AS54">
        <v>83.55</v>
      </c>
      <c r="AT54" s="148"/>
      <c r="AU54">
        <v>44.83</v>
      </c>
      <c r="AV54" s="148"/>
      <c r="AW54">
        <v>31.7</v>
      </c>
      <c r="AX54" s="148"/>
      <c r="AY54" s="81">
        <v>30.12</v>
      </c>
    </row>
    <row r="55" spans="2:55" ht="15" customHeight="1">
      <c r="K55" s="44" t="s">
        <v>51</v>
      </c>
      <c r="L55" s="45">
        <v>35.340000000000003</v>
      </c>
      <c r="AE55" s="146"/>
      <c r="AF55">
        <v>60.43</v>
      </c>
      <c r="AG55" s="147"/>
      <c r="AH55">
        <v>70.739999999999995</v>
      </c>
      <c r="AI55" s="148"/>
      <c r="AJ55">
        <v>76.739999999999995</v>
      </c>
      <c r="AK55" s="148"/>
      <c r="AL55">
        <v>50.49</v>
      </c>
      <c r="AM55" s="148"/>
      <c r="AN55" s="81">
        <v>35.01</v>
      </c>
      <c r="AP55" s="146"/>
      <c r="AQ55">
        <v>70.88</v>
      </c>
      <c r="AR55" s="147"/>
      <c r="AS55">
        <v>96.54</v>
      </c>
      <c r="AT55" s="148"/>
      <c r="AU55">
        <v>73.19</v>
      </c>
      <c r="AV55" s="148"/>
      <c r="AW55">
        <v>37.11</v>
      </c>
      <c r="AX55" s="148"/>
      <c r="AY55" s="81">
        <v>59.83</v>
      </c>
    </row>
    <row r="56" spans="2:55" ht="15" customHeight="1">
      <c r="B56" s="140" t="s">
        <v>76</v>
      </c>
      <c r="C56" s="141"/>
      <c r="D56" s="20" t="s">
        <v>132</v>
      </c>
      <c r="E56" s="59" t="s">
        <v>75</v>
      </c>
      <c r="F56" s="59"/>
      <c r="G56" s="19"/>
      <c r="K56" s="44"/>
      <c r="L56" s="45"/>
      <c r="N56" s="67"/>
      <c r="AE56" s="146"/>
      <c r="AF56">
        <v>114.39</v>
      </c>
      <c r="AG56" s="147"/>
      <c r="AH56">
        <v>45.65</v>
      </c>
      <c r="AI56" s="148"/>
      <c r="AJ56">
        <v>102.06</v>
      </c>
      <c r="AK56" s="148"/>
      <c r="AL56">
        <v>42.53</v>
      </c>
      <c r="AM56" s="148"/>
      <c r="AN56" s="81">
        <v>56.92</v>
      </c>
      <c r="AP56" s="146"/>
      <c r="AQ56">
        <v>79.989999999999995</v>
      </c>
      <c r="AR56" s="147"/>
      <c r="AS56">
        <v>75.790000000000006</v>
      </c>
      <c r="AT56" s="148"/>
      <c r="AU56">
        <v>29.07</v>
      </c>
      <c r="AV56" s="148"/>
      <c r="AW56">
        <v>38.659999999999997</v>
      </c>
      <c r="AX56" s="148"/>
      <c r="AY56" s="81">
        <v>33.5</v>
      </c>
      <c r="BA56" s="48"/>
      <c r="BC56" s="48"/>
    </row>
    <row r="57" spans="2:55" ht="15" customHeight="1">
      <c r="B57" s="140"/>
      <c r="C57" s="141"/>
      <c r="D57" s="20"/>
      <c r="E57" s="19"/>
      <c r="F57" s="59"/>
      <c r="G57" s="19"/>
      <c r="K57" s="44"/>
      <c r="L57" s="45"/>
      <c r="N57" s="67"/>
      <c r="AE57" s="146"/>
      <c r="AF57">
        <v>57.74</v>
      </c>
      <c r="AG57" s="147"/>
      <c r="AH57">
        <v>80.260000000000005</v>
      </c>
      <c r="AI57" s="148"/>
      <c r="AJ57">
        <v>71.709999999999994</v>
      </c>
      <c r="AK57" s="148"/>
      <c r="AL57">
        <v>46.54</v>
      </c>
      <c r="AM57" s="148"/>
      <c r="AN57" s="81">
        <v>43</v>
      </c>
      <c r="AP57" s="146"/>
      <c r="AQ57">
        <v>62.62</v>
      </c>
      <c r="AR57" s="147"/>
      <c r="AS57">
        <v>36.32</v>
      </c>
      <c r="AT57" s="148"/>
      <c r="AU57">
        <v>21.1</v>
      </c>
      <c r="AV57" s="148"/>
      <c r="AW57">
        <v>28.87</v>
      </c>
      <c r="AX57" s="148"/>
      <c r="AY57" s="81">
        <v>77.33</v>
      </c>
    </row>
    <row r="58" spans="2:55" ht="30" customHeight="1">
      <c r="B58" s="140" t="s">
        <v>72</v>
      </c>
      <c r="C58" s="141"/>
      <c r="D58" s="20" t="s">
        <v>142</v>
      </c>
      <c r="E58" s="19" t="s">
        <v>140</v>
      </c>
      <c r="F58" s="59"/>
      <c r="G58" s="19"/>
      <c r="K58" s="105"/>
      <c r="L58" s="45"/>
      <c r="N58" s="67"/>
      <c r="AE58" s="146"/>
      <c r="AF58">
        <v>61.4</v>
      </c>
      <c r="AG58" s="147"/>
      <c r="AH58">
        <v>124.63</v>
      </c>
      <c r="AI58" s="148"/>
      <c r="AJ58">
        <v>53.37</v>
      </c>
      <c r="AK58" s="148"/>
      <c r="AL58">
        <v>37.11</v>
      </c>
      <c r="AM58" s="148"/>
      <c r="AN58" s="81">
        <v>50.49</v>
      </c>
      <c r="AP58" s="146"/>
      <c r="AQ58">
        <v>55.35</v>
      </c>
      <c r="AR58" s="147"/>
      <c r="AS58">
        <v>107.3</v>
      </c>
      <c r="AT58" s="148"/>
      <c r="AU58">
        <v>41.6</v>
      </c>
      <c r="AV58" s="148"/>
      <c r="AW58">
        <v>42.3</v>
      </c>
      <c r="AX58" s="148"/>
      <c r="AY58" s="81">
        <v>46.96</v>
      </c>
    </row>
    <row r="59" spans="2:55" ht="15" customHeight="1">
      <c r="B59" s="142" t="s">
        <v>141</v>
      </c>
      <c r="C59" s="143"/>
      <c r="D59" s="20" t="s">
        <v>132</v>
      </c>
      <c r="E59" s="19" t="s">
        <v>78</v>
      </c>
      <c r="F59" s="59"/>
      <c r="K59" s="44"/>
      <c r="L59" s="45"/>
      <c r="N59" s="67"/>
      <c r="AE59" s="146"/>
      <c r="AF59">
        <v>58.46</v>
      </c>
      <c r="AG59" s="147"/>
      <c r="AH59">
        <v>44.47</v>
      </c>
      <c r="AI59" s="148"/>
      <c r="AJ59">
        <v>78.53</v>
      </c>
      <c r="AK59" s="148"/>
      <c r="AL59">
        <v>95.3</v>
      </c>
      <c r="AM59" s="148"/>
      <c r="AN59" s="81">
        <v>49.5</v>
      </c>
      <c r="AP59" s="146"/>
      <c r="AQ59">
        <v>44.5</v>
      </c>
      <c r="AR59" s="147"/>
      <c r="AS59">
        <v>33.869999999999997</v>
      </c>
      <c r="AT59" s="148"/>
      <c r="AU59">
        <v>88.14</v>
      </c>
      <c r="AV59" s="148"/>
      <c r="AW59">
        <v>96.13</v>
      </c>
      <c r="AX59" s="148"/>
      <c r="AY59" s="81">
        <v>45.16</v>
      </c>
    </row>
    <row r="60" spans="2:55" ht="15" customHeight="1">
      <c r="K60" s="68"/>
      <c r="L60" s="45"/>
      <c r="N60" s="67"/>
      <c r="AE60" s="146"/>
      <c r="AF60">
        <v>71.31</v>
      </c>
      <c r="AG60" s="147"/>
      <c r="AH60">
        <v>43.91</v>
      </c>
      <c r="AI60" s="148"/>
      <c r="AJ60">
        <v>52.49</v>
      </c>
      <c r="AK60" s="148"/>
      <c r="AL60">
        <v>90.88</v>
      </c>
      <c r="AM60" s="148"/>
      <c r="AN60" s="81">
        <v>88.61</v>
      </c>
      <c r="AP60" s="146"/>
      <c r="AQ60">
        <v>97.53</v>
      </c>
      <c r="AR60" s="147"/>
      <c r="AS60">
        <v>38.729999999999997</v>
      </c>
      <c r="AT60" s="148"/>
      <c r="AU60">
        <v>62.62</v>
      </c>
      <c r="AV60" s="148"/>
      <c r="AW60">
        <v>75.22</v>
      </c>
      <c r="AX60" s="148"/>
      <c r="AY60" s="81">
        <v>37.83</v>
      </c>
    </row>
    <row r="61" spans="2:55" ht="15" customHeight="1">
      <c r="B61" s="6" t="s">
        <v>38</v>
      </c>
      <c r="C61" s="6"/>
      <c r="D61" s="6"/>
      <c r="E61" s="6"/>
      <c r="F61" s="6"/>
      <c r="G61" s="6"/>
      <c r="L61" s="45"/>
      <c r="N61" s="67"/>
      <c r="AE61" s="146"/>
      <c r="AF61">
        <v>68.95</v>
      </c>
      <c r="AG61" s="147"/>
      <c r="AH61">
        <v>128.83000000000001</v>
      </c>
      <c r="AI61" s="148"/>
      <c r="AJ61">
        <v>111.44</v>
      </c>
      <c r="AK61" s="148"/>
      <c r="AL61">
        <v>94.58</v>
      </c>
      <c r="AM61" s="148"/>
      <c r="AN61" s="81">
        <v>47.69</v>
      </c>
      <c r="AP61" s="146"/>
      <c r="AQ61">
        <v>42.59</v>
      </c>
      <c r="AR61" s="147"/>
      <c r="AS61">
        <v>35.49</v>
      </c>
      <c r="AT61" s="148"/>
      <c r="AU61">
        <v>33.72</v>
      </c>
      <c r="AV61" s="148"/>
      <c r="AW61">
        <v>29.52</v>
      </c>
      <c r="AX61" s="148"/>
      <c r="AY61" s="81">
        <v>46.49</v>
      </c>
    </row>
    <row r="62" spans="2:55" ht="15" customHeight="1">
      <c r="K62" s="69"/>
      <c r="L62" s="45"/>
      <c r="AE62" s="146"/>
      <c r="AF62">
        <v>54.35</v>
      </c>
      <c r="AG62" s="147"/>
      <c r="AH62">
        <v>83.7</v>
      </c>
      <c r="AI62" s="148"/>
      <c r="AJ62">
        <v>41.4</v>
      </c>
      <c r="AK62" s="148"/>
      <c r="AL62">
        <v>46.07</v>
      </c>
      <c r="AM62" s="148"/>
      <c r="AN62" s="81">
        <v>42.3</v>
      </c>
      <c r="AP62" s="146"/>
      <c r="AQ62">
        <v>42.06</v>
      </c>
      <c r="AR62" s="147"/>
      <c r="AS62">
        <v>28.79</v>
      </c>
      <c r="AT62" s="148"/>
      <c r="AU62">
        <v>73.33</v>
      </c>
      <c r="AV62" s="148"/>
      <c r="AW62">
        <v>27.74</v>
      </c>
      <c r="AX62" s="148"/>
      <c r="AY62" s="81">
        <v>28.78</v>
      </c>
    </row>
    <row r="63" spans="2:55" ht="15" customHeight="1">
      <c r="AE63" s="146"/>
      <c r="AF63">
        <v>63.01</v>
      </c>
      <c r="AG63" s="147"/>
      <c r="AH63">
        <v>46.91</v>
      </c>
      <c r="AI63" s="148"/>
      <c r="AJ63">
        <v>53.2</v>
      </c>
      <c r="AK63" s="148"/>
      <c r="AL63">
        <v>86.46</v>
      </c>
      <c r="AM63" s="148"/>
      <c r="AN63" s="81">
        <v>77.52</v>
      </c>
      <c r="AP63" s="146"/>
      <c r="AQ63">
        <v>35.700000000000003</v>
      </c>
      <c r="AR63" s="147"/>
      <c r="AS63">
        <v>30.84</v>
      </c>
      <c r="AT63" s="148"/>
      <c r="AU63">
        <v>22.58</v>
      </c>
      <c r="AV63" s="148"/>
      <c r="AW63">
        <v>44.77</v>
      </c>
      <c r="AX63" s="148"/>
      <c r="AY63" s="81">
        <v>34.590000000000003</v>
      </c>
    </row>
    <row r="64" spans="2:55" ht="15" customHeight="1">
      <c r="AE64" s="146"/>
      <c r="AF64">
        <v>65.84</v>
      </c>
      <c r="AG64" s="147"/>
      <c r="AH64">
        <v>112.91</v>
      </c>
      <c r="AI64" s="148"/>
      <c r="AJ64">
        <v>48.76</v>
      </c>
      <c r="AK64" s="148"/>
      <c r="AL64">
        <v>41.6</v>
      </c>
      <c r="AM64" s="148"/>
      <c r="AN64" s="81">
        <v>39.909999999999997</v>
      </c>
      <c r="AP64" s="146"/>
      <c r="AQ64">
        <v>37.83</v>
      </c>
      <c r="AR64" s="147"/>
      <c r="AS64">
        <v>35.700000000000003</v>
      </c>
      <c r="AT64" s="148"/>
      <c r="AU64">
        <v>35.42</v>
      </c>
      <c r="AV64" s="148"/>
      <c r="AW64">
        <v>53.87</v>
      </c>
      <c r="AX64" s="148"/>
      <c r="AY64" s="81">
        <v>33.28</v>
      </c>
    </row>
    <row r="65" spans="15:51" ht="15" customHeight="1">
      <c r="AE65" s="146"/>
      <c r="AF65">
        <v>59.61</v>
      </c>
      <c r="AG65" s="147"/>
      <c r="AH65">
        <v>110.71</v>
      </c>
      <c r="AI65" s="148"/>
      <c r="AJ65">
        <v>70.47</v>
      </c>
      <c r="AK65" s="148"/>
      <c r="AL65">
        <v>91.74</v>
      </c>
      <c r="AM65" s="148"/>
      <c r="AN65" s="81">
        <v>38.729999999999997</v>
      </c>
      <c r="AP65" s="146"/>
      <c r="AQ65">
        <v>38.200000000000003</v>
      </c>
      <c r="AR65" s="147"/>
      <c r="AT65" s="148"/>
      <c r="AU65">
        <v>32.700000000000003</v>
      </c>
      <c r="AV65" s="148"/>
      <c r="AW65">
        <v>38.659999999999997</v>
      </c>
      <c r="AX65" s="148"/>
      <c r="AY65" s="81">
        <v>28.87</v>
      </c>
    </row>
    <row r="66" spans="15:51" ht="15" customHeight="1">
      <c r="AE66" s="146"/>
      <c r="AF66">
        <v>53.35</v>
      </c>
      <c r="AG66" s="147"/>
      <c r="AH66">
        <v>64</v>
      </c>
      <c r="AI66" s="148"/>
      <c r="AJ66">
        <v>75.790000000000006</v>
      </c>
      <c r="AK66" s="148"/>
      <c r="AL66">
        <v>51.68</v>
      </c>
      <c r="AM66" s="148"/>
      <c r="AN66" s="81">
        <v>66.349999999999994</v>
      </c>
      <c r="AP66" s="146"/>
      <c r="AQ66">
        <v>53.55</v>
      </c>
      <c r="AR66" s="147"/>
      <c r="AT66" s="148"/>
      <c r="AU66">
        <v>42.1</v>
      </c>
      <c r="AV66" s="148"/>
      <c r="AW66">
        <v>78.84</v>
      </c>
      <c r="AX66" s="148"/>
      <c r="AY66" s="81">
        <v>24.75</v>
      </c>
    </row>
    <row r="67" spans="15:51" ht="15" customHeight="1">
      <c r="O67" s="21" t="s">
        <v>42</v>
      </c>
      <c r="AE67" s="146"/>
      <c r="AF67">
        <v>94.53</v>
      </c>
      <c r="AG67" s="147"/>
      <c r="AI67" s="148"/>
      <c r="AJ67">
        <v>56.71</v>
      </c>
      <c r="AK67" s="148"/>
      <c r="AL67">
        <v>78.459999999999994</v>
      </c>
      <c r="AM67" s="148"/>
      <c r="AN67" s="81"/>
      <c r="AP67" s="146"/>
      <c r="AQ67">
        <v>37.729999999999997</v>
      </c>
      <c r="AR67" s="147"/>
      <c r="AT67" s="148"/>
      <c r="AU67">
        <v>25.2</v>
      </c>
      <c r="AV67" s="148"/>
      <c r="AW67">
        <v>31.31</v>
      </c>
      <c r="AX67" s="148"/>
      <c r="AY67" s="81">
        <v>77.52</v>
      </c>
    </row>
    <row r="68" spans="15:51" ht="15" customHeight="1">
      <c r="AE68" s="146"/>
      <c r="AF68">
        <v>59.5</v>
      </c>
      <c r="AG68" s="147"/>
      <c r="AI68" s="148"/>
      <c r="AJ68">
        <v>123.78</v>
      </c>
      <c r="AK68" s="148"/>
      <c r="AL68">
        <v>38.659999999999997</v>
      </c>
      <c r="AM68" s="148"/>
      <c r="AN68" s="81"/>
      <c r="AP68" s="146"/>
      <c r="AR68" s="147"/>
      <c r="AT68" s="148"/>
      <c r="AU68">
        <v>46.96</v>
      </c>
      <c r="AV68" s="148"/>
      <c r="AW68">
        <v>42.3</v>
      </c>
      <c r="AX68" s="148"/>
      <c r="AY68" s="81">
        <v>33.21</v>
      </c>
    </row>
    <row r="69" spans="15:51" ht="15" customHeight="1">
      <c r="AE69" s="146"/>
      <c r="AF69">
        <v>151.33000000000001</v>
      </c>
      <c r="AG69" s="147"/>
      <c r="AI69" s="148"/>
      <c r="AK69" s="148"/>
      <c r="AL69">
        <v>84.75</v>
      </c>
      <c r="AM69" s="148"/>
      <c r="AN69" s="81"/>
      <c r="AP69" s="146"/>
      <c r="AR69" s="147"/>
      <c r="AT69" s="148"/>
      <c r="AU69">
        <v>80.23</v>
      </c>
      <c r="AV69" s="148"/>
      <c r="AX69" s="148"/>
      <c r="AY69" s="81"/>
    </row>
    <row r="70" spans="15:51" ht="15" customHeight="1">
      <c r="AE70" s="146"/>
      <c r="AF70">
        <v>139.43</v>
      </c>
      <c r="AG70" s="147"/>
      <c r="AI70" s="148"/>
      <c r="AK70" s="148"/>
      <c r="AL70">
        <v>89</v>
      </c>
      <c r="AM70" s="148"/>
      <c r="AN70" s="81"/>
      <c r="AP70" s="146"/>
      <c r="AR70" s="147"/>
      <c r="AT70" s="148"/>
      <c r="AV70" s="148"/>
      <c r="AX70" s="148"/>
      <c r="AY70" s="81"/>
    </row>
    <row r="71" spans="15:51" ht="15" customHeight="1">
      <c r="AE71" s="146"/>
      <c r="AG71" s="147"/>
      <c r="AI71" s="148"/>
      <c r="AK71" s="148"/>
      <c r="AL71">
        <v>69.17</v>
      </c>
      <c r="AM71" s="148"/>
      <c r="AN71" s="81"/>
      <c r="AP71" s="146"/>
      <c r="AR71" s="147"/>
      <c r="AT71" s="148"/>
      <c r="AV71" s="148"/>
      <c r="AX71" s="148"/>
      <c r="AY71" s="81"/>
    </row>
    <row r="72" spans="15:51" ht="15" customHeight="1">
      <c r="AE72" s="146"/>
      <c r="AG72" s="147"/>
      <c r="AI72" s="148"/>
      <c r="AK72" s="148"/>
      <c r="AL72">
        <v>77.489999999999995</v>
      </c>
      <c r="AM72" s="148"/>
      <c r="AN72" s="81"/>
      <c r="AP72" s="146"/>
      <c r="AR72" s="147"/>
      <c r="AT72" s="148"/>
      <c r="AV72" s="148"/>
      <c r="AX72" s="148"/>
      <c r="AY72" s="81"/>
    </row>
    <row r="73" spans="15:51" ht="15" customHeight="1">
      <c r="AE73" s="146"/>
      <c r="AG73" s="147"/>
      <c r="AI73" s="148"/>
      <c r="AK73" s="148"/>
      <c r="AL73">
        <v>55.35</v>
      </c>
      <c r="AM73" s="148"/>
      <c r="AN73" s="81"/>
      <c r="AP73" s="146"/>
      <c r="AR73" s="147"/>
      <c r="AT73" s="148"/>
      <c r="AV73" s="148"/>
      <c r="AX73" s="148"/>
      <c r="AY73" s="81"/>
    </row>
    <row r="74" spans="15:51" ht="15" customHeight="1">
      <c r="AE74" s="146"/>
      <c r="AG74" s="147"/>
      <c r="AI74" s="148"/>
      <c r="AK74" s="148"/>
      <c r="AL74">
        <v>59.41</v>
      </c>
      <c r="AM74" s="148"/>
      <c r="AN74" s="81"/>
      <c r="AP74" s="146"/>
      <c r="AR74" s="147"/>
      <c r="AT74" s="148"/>
      <c r="AV74" s="148"/>
      <c r="AX74" s="148"/>
      <c r="AY74" s="81"/>
    </row>
    <row r="75" spans="15:51" ht="15" customHeight="1">
      <c r="AE75" s="146"/>
      <c r="AG75" s="147"/>
      <c r="AI75" s="148"/>
      <c r="AK75" s="148"/>
      <c r="AL75">
        <v>92.93</v>
      </c>
      <c r="AM75" s="148"/>
      <c r="AN75" s="81"/>
      <c r="AP75" s="146"/>
      <c r="AR75" s="147"/>
      <c r="AT75" s="148"/>
      <c r="AV75" s="148"/>
      <c r="AX75" s="148"/>
      <c r="AY75" s="81"/>
    </row>
    <row r="76" spans="15:51" ht="15" customHeight="1">
      <c r="AE76" s="146"/>
      <c r="AG76" s="147"/>
      <c r="AI76" s="148"/>
      <c r="AK76" s="148"/>
      <c r="AM76" s="148"/>
      <c r="AN76" s="81"/>
      <c r="AP76" s="146"/>
      <c r="AR76" s="147"/>
      <c r="AT76" s="148"/>
      <c r="AV76" s="148"/>
      <c r="AX76" s="148"/>
      <c r="AY76" s="81"/>
    </row>
    <row r="77" spans="15:51" ht="15" customHeight="1">
      <c r="AE77" s="146"/>
      <c r="AG77" s="147"/>
      <c r="AI77" s="148"/>
      <c r="AK77" s="148"/>
      <c r="AM77" s="148"/>
      <c r="AN77" s="81"/>
      <c r="AP77" s="146"/>
      <c r="AR77" s="147"/>
      <c r="AT77" s="148"/>
      <c r="AV77" s="148"/>
      <c r="AX77" s="148"/>
      <c r="AY77" s="81"/>
    </row>
    <row r="78" spans="15:51" ht="15" customHeight="1">
      <c r="AE78" s="146"/>
      <c r="AG78" s="147"/>
      <c r="AI78" s="148"/>
      <c r="AK78" s="148"/>
      <c r="AM78" s="148"/>
      <c r="AN78" s="81"/>
      <c r="AP78" s="146"/>
      <c r="AR78" s="147"/>
      <c r="AT78" s="148"/>
      <c r="AV78" s="148"/>
      <c r="AX78" s="148"/>
      <c r="AY78" s="81"/>
    </row>
    <row r="79" spans="15:51" ht="15" customHeight="1">
      <c r="AE79" s="146"/>
      <c r="AG79" s="147"/>
      <c r="AI79" s="148"/>
      <c r="AK79" s="148"/>
      <c r="AM79" s="148"/>
      <c r="AN79" s="81"/>
      <c r="AP79" s="146"/>
      <c r="AR79" s="147"/>
      <c r="AT79" s="148"/>
      <c r="AV79" s="148"/>
      <c r="AX79" s="148"/>
      <c r="AY79" s="81"/>
    </row>
    <row r="80" spans="15:51" ht="15" customHeight="1">
      <c r="AE80" s="146"/>
      <c r="AG80" s="147"/>
      <c r="AI80" s="148"/>
      <c r="AK80" s="148"/>
      <c r="AM80" s="148"/>
      <c r="AN80" s="81"/>
      <c r="AP80" s="146"/>
      <c r="AR80" s="147"/>
      <c r="AT80" s="148"/>
      <c r="AV80" s="148"/>
      <c r="AX80" s="148"/>
      <c r="AY80" s="81"/>
    </row>
    <row r="81" spans="31:51" ht="15" customHeight="1">
      <c r="AE81" s="146"/>
      <c r="AG81" s="147"/>
      <c r="AI81" s="148"/>
      <c r="AK81" s="148"/>
      <c r="AM81" s="148"/>
      <c r="AN81" s="81"/>
      <c r="AP81" s="146"/>
      <c r="AR81" s="147"/>
      <c r="AT81" s="148"/>
      <c r="AV81" s="148"/>
      <c r="AX81" s="148"/>
      <c r="AY81" s="81"/>
    </row>
    <row r="82" spans="31:51">
      <c r="AE82" s="80"/>
      <c r="AN82" s="81"/>
      <c r="AP82" s="80"/>
      <c r="AY82" s="81"/>
    </row>
    <row r="83" spans="31:51">
      <c r="AE83" s="90" t="s">
        <v>39</v>
      </c>
      <c r="AF83" s="60">
        <v>11</v>
      </c>
      <c r="AH83" s="60">
        <v>14</v>
      </c>
      <c r="AJ83" s="60">
        <v>16</v>
      </c>
      <c r="AL83" s="60">
        <v>19</v>
      </c>
      <c r="AN83" s="91">
        <v>6</v>
      </c>
      <c r="AP83" s="90" t="s">
        <v>39</v>
      </c>
      <c r="AQ83" s="60">
        <v>11</v>
      </c>
      <c r="AS83" s="60">
        <v>14</v>
      </c>
      <c r="AU83" s="60">
        <v>16</v>
      </c>
      <c r="AW83" s="60">
        <v>19</v>
      </c>
      <c r="AY83" s="91">
        <v>6</v>
      </c>
    </row>
    <row r="84" spans="31:51">
      <c r="AE84" s="90" t="s">
        <v>40</v>
      </c>
      <c r="AF84" s="64">
        <f>AVERAGE(AF53:AF71)</f>
        <v>74.071111111111108</v>
      </c>
      <c r="AG84" s="48"/>
      <c r="AH84" s="64">
        <f>AVERAGE(AH53:AH79)</f>
        <v>78.804285714285712</v>
      </c>
      <c r="AI84" s="48"/>
      <c r="AJ84" s="64">
        <f>AVERAGE(AJ53:AJ79)</f>
        <v>69.759375000000006</v>
      </c>
      <c r="AK84" s="48"/>
      <c r="AL84" s="64">
        <f>AVERAGE(AL53:AL76)</f>
        <v>65.822173913043486</v>
      </c>
      <c r="AM84" s="48"/>
      <c r="AN84" s="92">
        <f>AVERAGE(AN53:AN70)</f>
        <v>53.282142857142851</v>
      </c>
      <c r="AP84" s="90" t="s">
        <v>40</v>
      </c>
      <c r="AQ84" s="64">
        <f>AVERAGE(AQ53:AQ71)</f>
        <v>53.84266666666668</v>
      </c>
      <c r="AR84" s="48"/>
      <c r="AS84" s="64">
        <f>AVERAGE(AS53:AS79)</f>
        <v>54.618333333333339</v>
      </c>
      <c r="AT84" s="48"/>
      <c r="AU84" s="64">
        <f>AVERAGE(AU53:AU79)</f>
        <v>46.320588235294117</v>
      </c>
      <c r="AV84" s="48"/>
      <c r="AW84" s="64">
        <f>AVERAGE(AW53:AW73)</f>
        <v>45.274999999999991</v>
      </c>
      <c r="AX84" s="48"/>
      <c r="AY84" s="92">
        <f>AVERAGE(AY53:AY70)</f>
        <v>41.693125000000002</v>
      </c>
    </row>
    <row r="85" spans="31:51">
      <c r="AE85" s="97" t="s">
        <v>41</v>
      </c>
      <c r="AF85" s="98">
        <f>_xlfn.STDEV.P(AF53:AF72)</f>
        <v>29.610674668453392</v>
      </c>
      <c r="AG85" s="98"/>
      <c r="AH85" s="98">
        <f>_xlfn.STDEV.P(AH53:AH79)</f>
        <v>29.837892187687828</v>
      </c>
      <c r="AI85" s="98"/>
      <c r="AJ85" s="98">
        <f>_xlfn.STDEV.P(AJ53:AJ79)</f>
        <v>23.650819877107292</v>
      </c>
      <c r="AK85" s="98"/>
      <c r="AL85" s="98">
        <f>_xlfn.STDEV.P(AL53:AL76)</f>
        <v>21.263034867954307</v>
      </c>
      <c r="AM85" s="98"/>
      <c r="AN85" s="99">
        <f>_xlfn.STDEV.P(AN53:AN71)</f>
        <v>15.705560061224695</v>
      </c>
      <c r="AP85" s="97" t="s">
        <v>41</v>
      </c>
      <c r="AQ85" s="98">
        <f>_xlfn.STDEV.P(AQ53:AQ72)</f>
        <v>17.522106215356096</v>
      </c>
      <c r="AR85" s="98"/>
      <c r="AS85" s="98">
        <f>_xlfn.STDEV.P(AS53:AS79)</f>
        <v>27.07493023485419</v>
      </c>
      <c r="AT85" s="98"/>
      <c r="AU85" s="98">
        <f>_xlfn.STDEV.P(AU53:AU79)</f>
        <v>20.581297755511869</v>
      </c>
      <c r="AV85" s="98"/>
      <c r="AW85" s="98">
        <f>_xlfn.STDEV.P(AW53:AW73)</f>
        <v>19.967465725524633</v>
      </c>
      <c r="AX85" s="98"/>
      <c r="AY85" s="99">
        <f>_xlfn.STDEV.P(AY53:AY71)</f>
        <v>16.080145645620728</v>
      </c>
    </row>
    <row r="86" spans="31:51">
      <c r="AF86" s="48">
        <f>(100*AF84)/$AF$84</f>
        <v>100</v>
      </c>
      <c r="AG86" s="48"/>
      <c r="AH86" s="48">
        <f t="shared" ref="AH86:AN86" si="7">(100*AH84)/$AF$84</f>
        <v>106.39004131593836</v>
      </c>
      <c r="AI86" s="48"/>
      <c r="AJ86" s="48">
        <f t="shared" si="7"/>
        <v>94.178923406936292</v>
      </c>
      <c r="AK86" s="48"/>
      <c r="AL86" s="48">
        <f t="shared" si="7"/>
        <v>88.863489322181607</v>
      </c>
      <c r="AM86" s="48"/>
      <c r="AN86" s="48">
        <f t="shared" si="7"/>
        <v>71.93377020795117</v>
      </c>
      <c r="AQ86" s="48">
        <f>(100*AQ84)/$AQ$84</f>
        <v>100</v>
      </c>
      <c r="AR86" s="48"/>
      <c r="AS86" s="48">
        <f t="shared" ref="AS86:AY86" si="8">(100*AS84)/$AQ$84</f>
        <v>101.44061710663165</v>
      </c>
      <c r="AT86" s="48"/>
      <c r="AU86" s="48">
        <f t="shared" si="8"/>
        <v>86.029521015478622</v>
      </c>
      <c r="AV86" s="48"/>
      <c r="AW86" s="48">
        <f t="shared" si="8"/>
        <v>84.087588529542828</v>
      </c>
      <c r="AX86" s="48"/>
      <c r="AY86" s="48">
        <f t="shared" si="8"/>
        <v>77.435104130553199</v>
      </c>
    </row>
  </sheetData>
  <mergeCells count="25">
    <mergeCell ref="AX17:AX40"/>
    <mergeCell ref="AE53:AE81"/>
    <mergeCell ref="AG53:AG81"/>
    <mergeCell ref="AI53:AI81"/>
    <mergeCell ref="AK53:AK81"/>
    <mergeCell ref="AM53:AM81"/>
    <mergeCell ref="AE17:AE42"/>
    <mergeCell ref="AG17:AG42"/>
    <mergeCell ref="AI17:AI45"/>
    <mergeCell ref="AK17:AK45"/>
    <mergeCell ref="AM17:AM40"/>
    <mergeCell ref="AR53:AR81"/>
    <mergeCell ref="AT53:AT81"/>
    <mergeCell ref="AP17:AP42"/>
    <mergeCell ref="AX53:AX81"/>
    <mergeCell ref="AP53:AP81"/>
    <mergeCell ref="AR17:AR42"/>
    <mergeCell ref="AT17:AT45"/>
    <mergeCell ref="AV53:AV81"/>
    <mergeCell ref="AV17:AV45"/>
    <mergeCell ref="B56:C56"/>
    <mergeCell ref="B57:C57"/>
    <mergeCell ref="B58:C58"/>
    <mergeCell ref="B59:C59"/>
    <mergeCell ref="Y17:Z17"/>
  </mergeCells>
  <pageMargins left="0.7" right="0.7" top="0.78740157499999996" bottom="0.78740157499999996" header="0.3" footer="0.3"/>
  <pageSetup paperSize="9" scale="10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0"/>
  <sheetViews>
    <sheetView topLeftCell="A55" workbookViewId="0">
      <selection activeCell="T74" sqref="T74"/>
    </sheetView>
  </sheetViews>
  <sheetFormatPr baseColWidth="10" defaultRowHeight="15"/>
  <sheetData>
    <row r="1" spans="3:25">
      <c r="C1" t="s">
        <v>50</v>
      </c>
      <c r="O1" t="s">
        <v>65</v>
      </c>
    </row>
    <row r="2" spans="3:25">
      <c r="D2" t="s">
        <v>150</v>
      </c>
      <c r="I2" t="s">
        <v>58</v>
      </c>
      <c r="P2" t="s">
        <v>150</v>
      </c>
      <c r="U2" t="s">
        <v>58</v>
      </c>
    </row>
    <row r="3" spans="3:25">
      <c r="C3" s="12" t="s">
        <v>109</v>
      </c>
      <c r="D3" s="70">
        <v>0</v>
      </c>
      <c r="E3" s="70">
        <v>0.1</v>
      </c>
      <c r="F3" s="70">
        <v>0.4</v>
      </c>
      <c r="G3" s="70">
        <v>1.6</v>
      </c>
      <c r="H3" s="70">
        <v>6.4</v>
      </c>
      <c r="I3" s="72">
        <v>0</v>
      </c>
      <c r="J3" s="72">
        <v>0.5</v>
      </c>
      <c r="K3" s="72">
        <v>2</v>
      </c>
      <c r="L3" s="72">
        <v>8</v>
      </c>
      <c r="M3" s="72">
        <v>32</v>
      </c>
      <c r="O3" s="12" t="s">
        <v>109</v>
      </c>
      <c r="P3" s="70">
        <v>0</v>
      </c>
      <c r="Q3" s="70">
        <v>0.1</v>
      </c>
      <c r="R3" s="70">
        <v>0.4</v>
      </c>
      <c r="S3" s="70">
        <v>1.6</v>
      </c>
      <c r="T3" s="70">
        <v>6.4</v>
      </c>
      <c r="U3" s="72">
        <v>0</v>
      </c>
      <c r="V3" s="72">
        <v>0.5</v>
      </c>
      <c r="W3" s="72">
        <v>2</v>
      </c>
      <c r="X3" s="72">
        <v>8</v>
      </c>
      <c r="Y3" s="72">
        <v>32</v>
      </c>
    </row>
    <row r="4" spans="3:25">
      <c r="C4" s="12" t="s">
        <v>109</v>
      </c>
      <c r="D4" s="70">
        <v>0</v>
      </c>
      <c r="E4" s="70">
        <v>0.1</v>
      </c>
      <c r="F4" s="70">
        <v>0.4</v>
      </c>
      <c r="G4" s="70">
        <v>1.6</v>
      </c>
      <c r="H4" s="70">
        <v>6.4</v>
      </c>
      <c r="I4" s="72">
        <v>0</v>
      </c>
      <c r="J4" s="72">
        <v>0.5</v>
      </c>
      <c r="K4" s="72">
        <v>2</v>
      </c>
      <c r="L4" s="72">
        <v>8</v>
      </c>
      <c r="M4" s="72">
        <v>32</v>
      </c>
      <c r="O4" s="12" t="s">
        <v>109</v>
      </c>
      <c r="P4" s="70">
        <v>0</v>
      </c>
      <c r="Q4" s="70">
        <v>0.1</v>
      </c>
      <c r="R4" s="70">
        <v>0.4</v>
      </c>
      <c r="S4" s="70">
        <v>1.6</v>
      </c>
      <c r="T4" s="70">
        <v>6.4</v>
      </c>
      <c r="U4" s="72">
        <v>0</v>
      </c>
      <c r="V4" s="72">
        <v>0.5</v>
      </c>
      <c r="W4" s="72">
        <v>2</v>
      </c>
      <c r="X4" s="72">
        <v>8</v>
      </c>
      <c r="Y4" s="72">
        <v>32</v>
      </c>
    </row>
    <row r="5" spans="3:25">
      <c r="C5" s="12" t="s">
        <v>109</v>
      </c>
      <c r="D5" s="70">
        <v>0</v>
      </c>
      <c r="E5" s="70">
        <v>0.1</v>
      </c>
      <c r="F5" s="70">
        <v>0.4</v>
      </c>
      <c r="G5" s="70">
        <v>1.6</v>
      </c>
      <c r="H5" s="70">
        <v>6.4</v>
      </c>
      <c r="I5" s="72">
        <v>0</v>
      </c>
      <c r="J5" s="72">
        <v>0.5</v>
      </c>
      <c r="K5" s="72">
        <v>2</v>
      </c>
      <c r="L5" s="72">
        <v>8</v>
      </c>
      <c r="M5" s="72">
        <v>32</v>
      </c>
      <c r="O5" s="12" t="s">
        <v>109</v>
      </c>
      <c r="P5" s="70">
        <v>0</v>
      </c>
      <c r="Q5" s="70">
        <v>0.1</v>
      </c>
      <c r="R5" s="70">
        <v>0.4</v>
      </c>
      <c r="S5" s="70">
        <v>1.6</v>
      </c>
      <c r="T5" s="70">
        <v>6.4</v>
      </c>
      <c r="U5" s="72">
        <v>0</v>
      </c>
      <c r="V5" s="72">
        <v>0.5</v>
      </c>
      <c r="W5" s="72">
        <v>2</v>
      </c>
      <c r="X5" s="72">
        <v>8</v>
      </c>
      <c r="Y5" s="72">
        <v>32</v>
      </c>
    </row>
    <row r="6" spans="3:25">
      <c r="C6" s="12" t="s">
        <v>109</v>
      </c>
      <c r="D6" s="70">
        <v>0</v>
      </c>
      <c r="E6" s="70">
        <v>0.1</v>
      </c>
      <c r="F6" s="70">
        <v>0.4</v>
      </c>
      <c r="G6" s="70">
        <v>1.6</v>
      </c>
      <c r="H6" s="70">
        <v>6.4</v>
      </c>
      <c r="I6" s="72">
        <v>0</v>
      </c>
      <c r="J6" s="72">
        <v>0.5</v>
      </c>
      <c r="K6" s="72">
        <v>2</v>
      </c>
      <c r="L6" s="72">
        <v>8</v>
      </c>
      <c r="M6" s="72">
        <v>32</v>
      </c>
      <c r="O6" s="12" t="s">
        <v>109</v>
      </c>
      <c r="P6" s="70">
        <v>0</v>
      </c>
      <c r="Q6" s="70">
        <v>0.1</v>
      </c>
      <c r="R6" s="70">
        <v>0.4</v>
      </c>
      <c r="S6" s="70">
        <v>1.6</v>
      </c>
      <c r="T6" s="70">
        <v>6.4</v>
      </c>
      <c r="U6" s="72">
        <v>0</v>
      </c>
      <c r="V6" s="72">
        <v>0.5</v>
      </c>
      <c r="W6" s="72">
        <v>2</v>
      </c>
      <c r="X6" s="72">
        <v>8</v>
      </c>
      <c r="Y6" s="72">
        <v>32</v>
      </c>
    </row>
    <row r="7" spans="3:25">
      <c r="C7" s="12" t="s">
        <v>109</v>
      </c>
      <c r="D7" s="70">
        <v>0</v>
      </c>
      <c r="E7" s="70">
        <v>0.1</v>
      </c>
      <c r="F7" s="70">
        <v>0.4</v>
      </c>
      <c r="G7" s="70">
        <v>1.6</v>
      </c>
      <c r="H7" s="70">
        <v>6.4</v>
      </c>
      <c r="I7" s="72">
        <v>0</v>
      </c>
      <c r="J7" s="72">
        <v>0.5</v>
      </c>
      <c r="K7" s="72">
        <v>2</v>
      </c>
      <c r="L7" s="72">
        <v>8</v>
      </c>
      <c r="M7" s="72">
        <v>32</v>
      </c>
      <c r="O7" s="12" t="s">
        <v>109</v>
      </c>
      <c r="P7" s="70">
        <v>0</v>
      </c>
      <c r="Q7" s="70">
        <v>0.1</v>
      </c>
      <c r="R7" s="70">
        <v>0.4</v>
      </c>
      <c r="S7" s="70">
        <v>1.6</v>
      </c>
      <c r="T7" s="70">
        <v>6.4</v>
      </c>
      <c r="U7" s="72">
        <v>0</v>
      </c>
      <c r="V7" s="72">
        <v>0.5</v>
      </c>
      <c r="W7" s="72">
        <v>2</v>
      </c>
      <c r="X7" s="72">
        <v>8</v>
      </c>
      <c r="Y7" s="72">
        <v>32</v>
      </c>
    </row>
    <row r="8" spans="3:25">
      <c r="C8" s="12" t="s">
        <v>109</v>
      </c>
      <c r="D8" s="70">
        <v>0</v>
      </c>
      <c r="E8" s="70">
        <v>0.1</v>
      </c>
      <c r="F8" s="70">
        <v>0.4</v>
      </c>
      <c r="G8" s="70">
        <v>1.6</v>
      </c>
      <c r="H8" s="70">
        <v>6.4</v>
      </c>
      <c r="I8" s="72">
        <v>0</v>
      </c>
      <c r="J8" s="72">
        <v>0.5</v>
      </c>
      <c r="K8" s="72">
        <v>2</v>
      </c>
      <c r="L8" s="72">
        <v>8</v>
      </c>
      <c r="M8" s="72">
        <v>32</v>
      </c>
      <c r="O8" s="12" t="s">
        <v>109</v>
      </c>
      <c r="P8" s="70">
        <v>0</v>
      </c>
      <c r="Q8" s="70">
        <v>0.1</v>
      </c>
      <c r="R8" s="70">
        <v>0.4</v>
      </c>
      <c r="S8" s="70">
        <v>1.6</v>
      </c>
      <c r="T8" s="70">
        <v>6.4</v>
      </c>
      <c r="U8" s="72">
        <v>0</v>
      </c>
      <c r="V8" s="72">
        <v>0.5</v>
      </c>
      <c r="W8" s="72">
        <v>2</v>
      </c>
      <c r="X8" s="72">
        <v>8</v>
      </c>
      <c r="Y8" s="72">
        <v>32</v>
      </c>
    </row>
    <row r="12" spans="3:25">
      <c r="C12">
        <v>4683</v>
      </c>
      <c r="D12" s="6">
        <v>118099</v>
      </c>
      <c r="E12">
        <v>88741</v>
      </c>
      <c r="F12">
        <v>101350</v>
      </c>
      <c r="G12">
        <v>128357</v>
      </c>
      <c r="H12" s="6">
        <v>93424</v>
      </c>
      <c r="I12">
        <v>142784</v>
      </c>
      <c r="J12">
        <v>137599</v>
      </c>
      <c r="K12">
        <v>133478</v>
      </c>
      <c r="L12">
        <v>101892</v>
      </c>
      <c r="M12">
        <v>57034</v>
      </c>
      <c r="O12">
        <v>1848</v>
      </c>
      <c r="P12" s="6">
        <v>16199</v>
      </c>
      <c r="Q12">
        <v>14812</v>
      </c>
      <c r="R12">
        <v>48795</v>
      </c>
      <c r="S12">
        <v>26674</v>
      </c>
      <c r="T12" s="6">
        <v>27431</v>
      </c>
      <c r="U12" s="6">
        <v>100387</v>
      </c>
      <c r="V12" s="6">
        <v>30502</v>
      </c>
      <c r="W12" s="6">
        <v>68408</v>
      </c>
      <c r="X12">
        <v>20584</v>
      </c>
      <c r="Y12" s="6">
        <v>44583</v>
      </c>
    </row>
    <row r="13" spans="3:25">
      <c r="C13">
        <v>6236</v>
      </c>
      <c r="D13">
        <v>131324</v>
      </c>
      <c r="E13">
        <v>123694</v>
      </c>
      <c r="F13">
        <v>142534</v>
      </c>
      <c r="G13" s="6">
        <v>134705</v>
      </c>
      <c r="H13">
        <v>97339</v>
      </c>
      <c r="I13">
        <v>138250</v>
      </c>
      <c r="J13">
        <v>151467</v>
      </c>
      <c r="K13">
        <v>158379</v>
      </c>
      <c r="L13">
        <v>103208</v>
      </c>
      <c r="M13">
        <v>85723</v>
      </c>
      <c r="O13">
        <v>2647</v>
      </c>
      <c r="P13">
        <v>46843</v>
      </c>
      <c r="Q13">
        <v>58640</v>
      </c>
      <c r="R13">
        <v>74662</v>
      </c>
      <c r="S13">
        <v>64243</v>
      </c>
      <c r="T13" s="6">
        <v>61319</v>
      </c>
      <c r="U13" s="6">
        <v>85615</v>
      </c>
      <c r="V13" s="6">
        <v>61888</v>
      </c>
      <c r="W13" s="6">
        <v>54608</v>
      </c>
      <c r="X13">
        <v>63925</v>
      </c>
      <c r="Y13" s="6">
        <v>52000</v>
      </c>
    </row>
    <row r="14" spans="3:25">
      <c r="C14">
        <v>6585</v>
      </c>
      <c r="D14">
        <v>146193</v>
      </c>
      <c r="E14">
        <v>146356</v>
      </c>
      <c r="F14">
        <v>121649</v>
      </c>
      <c r="G14">
        <v>106619</v>
      </c>
      <c r="H14">
        <v>109732</v>
      </c>
      <c r="I14">
        <v>144798</v>
      </c>
      <c r="J14">
        <v>146347</v>
      </c>
      <c r="K14">
        <v>119960</v>
      </c>
      <c r="L14">
        <v>89138</v>
      </c>
      <c r="M14">
        <v>77188</v>
      </c>
      <c r="O14">
        <v>3499</v>
      </c>
      <c r="P14">
        <v>85728</v>
      </c>
      <c r="Q14">
        <v>102853</v>
      </c>
      <c r="R14">
        <v>101703</v>
      </c>
      <c r="S14" s="6">
        <v>93108</v>
      </c>
      <c r="T14">
        <v>84181</v>
      </c>
      <c r="U14" s="6">
        <v>102807</v>
      </c>
      <c r="V14" s="6">
        <v>95281</v>
      </c>
      <c r="W14" s="6">
        <v>84191</v>
      </c>
      <c r="X14" s="6">
        <v>88793</v>
      </c>
      <c r="Y14">
        <v>83277</v>
      </c>
    </row>
    <row r="15" spans="3:25">
      <c r="C15">
        <v>6268</v>
      </c>
      <c r="D15">
        <v>117384</v>
      </c>
      <c r="E15">
        <v>144819</v>
      </c>
      <c r="F15">
        <v>144271</v>
      </c>
      <c r="G15">
        <v>123462</v>
      </c>
      <c r="H15">
        <v>86170</v>
      </c>
      <c r="I15">
        <v>89166</v>
      </c>
      <c r="J15">
        <v>87501</v>
      </c>
      <c r="K15">
        <v>78860</v>
      </c>
      <c r="L15">
        <v>91516</v>
      </c>
      <c r="M15">
        <v>61097</v>
      </c>
      <c r="O15">
        <v>3093</v>
      </c>
      <c r="P15">
        <v>48872</v>
      </c>
      <c r="Q15">
        <v>47948</v>
      </c>
      <c r="R15">
        <v>50936</v>
      </c>
      <c r="S15">
        <v>53888</v>
      </c>
      <c r="T15">
        <v>56806</v>
      </c>
      <c r="U15">
        <v>60298</v>
      </c>
      <c r="V15">
        <v>49399</v>
      </c>
      <c r="W15">
        <v>66481</v>
      </c>
      <c r="X15" s="6">
        <v>62461</v>
      </c>
      <c r="Y15">
        <v>33979</v>
      </c>
    </row>
    <row r="16" spans="3:25">
      <c r="C16">
        <v>5230</v>
      </c>
      <c r="D16">
        <v>97111</v>
      </c>
      <c r="E16">
        <v>101908</v>
      </c>
      <c r="F16" s="6">
        <v>130787</v>
      </c>
      <c r="G16">
        <v>112053</v>
      </c>
      <c r="H16">
        <v>94996</v>
      </c>
      <c r="I16">
        <v>128064</v>
      </c>
      <c r="J16">
        <v>106682</v>
      </c>
      <c r="K16">
        <v>130457</v>
      </c>
      <c r="L16">
        <v>95034</v>
      </c>
      <c r="M16">
        <v>68558</v>
      </c>
      <c r="O16">
        <v>2982</v>
      </c>
      <c r="P16">
        <v>52543</v>
      </c>
      <c r="Q16">
        <v>47758</v>
      </c>
      <c r="R16">
        <v>54891</v>
      </c>
      <c r="S16">
        <v>63532</v>
      </c>
      <c r="T16">
        <v>46784</v>
      </c>
      <c r="U16">
        <v>81821</v>
      </c>
      <c r="V16">
        <v>61319</v>
      </c>
      <c r="W16">
        <v>48755</v>
      </c>
      <c r="X16">
        <v>42923</v>
      </c>
      <c r="Y16">
        <v>36765</v>
      </c>
    </row>
    <row r="17" spans="2:25">
      <c r="C17">
        <v>4266</v>
      </c>
      <c r="D17">
        <v>103704</v>
      </c>
      <c r="E17">
        <v>140646</v>
      </c>
      <c r="F17">
        <v>131404</v>
      </c>
      <c r="G17">
        <v>114171</v>
      </c>
      <c r="H17">
        <v>102898</v>
      </c>
      <c r="I17">
        <v>123996</v>
      </c>
      <c r="J17">
        <v>135455</v>
      </c>
      <c r="K17">
        <v>92449</v>
      </c>
      <c r="L17">
        <v>97045</v>
      </c>
      <c r="M17">
        <v>77585</v>
      </c>
      <c r="O17">
        <v>2517</v>
      </c>
      <c r="P17">
        <v>62959</v>
      </c>
      <c r="Q17">
        <v>66806</v>
      </c>
      <c r="R17">
        <v>64170</v>
      </c>
      <c r="S17">
        <v>62402</v>
      </c>
      <c r="T17">
        <v>75507</v>
      </c>
      <c r="U17">
        <v>90455</v>
      </c>
      <c r="V17">
        <v>70394</v>
      </c>
      <c r="W17">
        <v>72961</v>
      </c>
      <c r="X17">
        <v>62622</v>
      </c>
      <c r="Y17">
        <v>56773</v>
      </c>
    </row>
    <row r="19" spans="2:25">
      <c r="B19" t="s">
        <v>149</v>
      </c>
      <c r="C19">
        <f>AVERAGE(C12:C18)</f>
        <v>5544.666666666667</v>
      </c>
      <c r="I19" t="s">
        <v>200</v>
      </c>
      <c r="J19">
        <f>1-(((3*D68)+(3*C20))/(D67-C19))</f>
        <v>0.49065212494936938</v>
      </c>
      <c r="O19">
        <f>AVERAGE(O12:O18)</f>
        <v>2764.3333333333335</v>
      </c>
      <c r="S19" t="s">
        <v>200</v>
      </c>
      <c r="T19">
        <f>1-(((3*P68)+(3*O20))/(P67-O19))</f>
        <v>-0.18584112512946116</v>
      </c>
    </row>
    <row r="20" spans="2:25">
      <c r="B20" t="s">
        <v>41</v>
      </c>
      <c r="C20" s="63">
        <f>_xlfn.STDEV.P(C12:C17)</f>
        <v>871.77207775631098</v>
      </c>
      <c r="D20" s="63"/>
      <c r="E20" s="63"/>
      <c r="F20" s="63"/>
      <c r="G20" s="63"/>
      <c r="H20" s="63"/>
      <c r="I20" t="s">
        <v>201</v>
      </c>
      <c r="J20">
        <f>1-(((3*I68)+(3*C20))/(I67-C19))</f>
        <v>0.49065212494936938</v>
      </c>
      <c r="K20" s="63"/>
      <c r="L20" s="63"/>
      <c r="M20" s="63"/>
      <c r="O20" s="63">
        <f>_xlfn.STDEV.P(O12:O17)</f>
        <v>517.9677167117228</v>
      </c>
      <c r="S20" t="s">
        <v>201</v>
      </c>
      <c r="T20">
        <f>1-(((3*U68)+(3*O20))/(U67-O19))</f>
        <v>-0.18584112512946116</v>
      </c>
    </row>
    <row r="24" spans="2:25"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P24" t="s">
        <v>151</v>
      </c>
      <c r="Q24" t="s">
        <v>152</v>
      </c>
      <c r="R24" t="s">
        <v>153</v>
      </c>
      <c r="S24" t="s">
        <v>154</v>
      </c>
      <c r="T24" t="s">
        <v>155</v>
      </c>
      <c r="U24" t="s">
        <v>156</v>
      </c>
      <c r="V24" t="s">
        <v>157</v>
      </c>
      <c r="W24" t="s">
        <v>158</v>
      </c>
      <c r="X24" t="s">
        <v>159</v>
      </c>
      <c r="Y24" t="s">
        <v>160</v>
      </c>
    </row>
    <row r="25" spans="2:25">
      <c r="D25" s="134">
        <f>D12-$C$19</f>
        <v>112554.33333333333</v>
      </c>
      <c r="E25" s="134">
        <f t="shared" ref="E25:K25" si="0">E12-$C$19</f>
        <v>83196.333333333328</v>
      </c>
      <c r="F25" s="134">
        <f t="shared" si="0"/>
        <v>95805.333333333328</v>
      </c>
      <c r="G25" s="134">
        <f t="shared" si="0"/>
        <v>122812.33333333333</v>
      </c>
      <c r="H25" s="134">
        <f t="shared" si="0"/>
        <v>87879.333333333328</v>
      </c>
      <c r="I25" s="134">
        <f t="shared" si="0"/>
        <v>137239.33333333334</v>
      </c>
      <c r="J25" s="134">
        <f t="shared" si="0"/>
        <v>132054.33333333334</v>
      </c>
      <c r="K25" s="134">
        <f t="shared" si="0"/>
        <v>127933.33333333333</v>
      </c>
      <c r="L25" s="134">
        <f t="shared" ref="L25:M25" si="1">L12-$C$19</f>
        <v>96347.333333333328</v>
      </c>
      <c r="M25" s="134">
        <f t="shared" si="1"/>
        <v>51489.333333333336</v>
      </c>
      <c r="N25" s="134"/>
      <c r="O25" s="134"/>
      <c r="P25" s="137">
        <f>P12-$O$19</f>
        <v>13434.666666666666</v>
      </c>
      <c r="Q25" s="137">
        <f t="shared" ref="Q25:Y25" si="2">Q12-$O$19</f>
        <v>12047.666666666666</v>
      </c>
      <c r="R25" s="134">
        <f t="shared" si="2"/>
        <v>46030.666666666664</v>
      </c>
      <c r="S25" s="137">
        <f t="shared" si="2"/>
        <v>23909.666666666668</v>
      </c>
      <c r="T25" s="138">
        <f t="shared" si="2"/>
        <v>24666.666666666668</v>
      </c>
      <c r="U25" s="134">
        <f t="shared" si="2"/>
        <v>97622.666666666672</v>
      </c>
      <c r="V25" s="134">
        <f t="shared" si="2"/>
        <v>27737.666666666668</v>
      </c>
      <c r="W25" s="134">
        <f t="shared" si="2"/>
        <v>65643.666666666672</v>
      </c>
      <c r="X25" s="137">
        <f t="shared" si="2"/>
        <v>17819.666666666668</v>
      </c>
      <c r="Y25" s="134">
        <f t="shared" si="2"/>
        <v>41818.666666666664</v>
      </c>
    </row>
    <row r="26" spans="2:25">
      <c r="D26" s="134">
        <f t="shared" ref="D26:K26" si="3">D13-$C$19</f>
        <v>125779.33333333333</v>
      </c>
      <c r="E26" s="134">
        <f t="shared" si="3"/>
        <v>118149.33333333333</v>
      </c>
      <c r="F26" s="134">
        <f t="shared" si="3"/>
        <v>136989.33333333334</v>
      </c>
      <c r="G26" s="134">
        <f t="shared" si="3"/>
        <v>129160.33333333333</v>
      </c>
      <c r="H26" s="134">
        <f t="shared" si="3"/>
        <v>91794.333333333328</v>
      </c>
      <c r="I26" s="134">
        <f t="shared" si="3"/>
        <v>132705.33333333334</v>
      </c>
      <c r="J26" s="134">
        <f t="shared" si="3"/>
        <v>145922.33333333334</v>
      </c>
      <c r="K26" s="134">
        <f t="shared" si="3"/>
        <v>152834.33333333334</v>
      </c>
      <c r="L26" s="134">
        <f t="shared" ref="L26:M26" si="4">L13-$C$19</f>
        <v>97663.333333333328</v>
      </c>
      <c r="M26" s="134">
        <f t="shared" si="4"/>
        <v>80178.333333333328</v>
      </c>
      <c r="N26" s="134"/>
      <c r="O26" s="134"/>
      <c r="P26" s="134">
        <f t="shared" ref="P26:Y26" si="5">P13-$O$19</f>
        <v>44078.666666666664</v>
      </c>
      <c r="Q26" s="134">
        <f t="shared" si="5"/>
        <v>55875.666666666664</v>
      </c>
      <c r="R26" s="134">
        <f t="shared" si="5"/>
        <v>71897.666666666672</v>
      </c>
      <c r="S26" s="134">
        <f t="shared" si="5"/>
        <v>61478.666666666664</v>
      </c>
      <c r="T26" s="134">
        <f t="shared" si="5"/>
        <v>58554.666666666664</v>
      </c>
      <c r="U26" s="134">
        <f t="shared" si="5"/>
        <v>82850.666666666672</v>
      </c>
      <c r="V26" s="134">
        <f t="shared" si="5"/>
        <v>59123.666666666664</v>
      </c>
      <c r="W26" s="134">
        <f t="shared" si="5"/>
        <v>51843.666666666664</v>
      </c>
      <c r="X26" s="134">
        <f t="shared" si="5"/>
        <v>61160.666666666664</v>
      </c>
      <c r="Y26" s="134">
        <f t="shared" si="5"/>
        <v>49235.666666666664</v>
      </c>
    </row>
    <row r="27" spans="2:25">
      <c r="D27" s="134">
        <f t="shared" ref="D27:J27" si="6">D14-$C$19</f>
        <v>140648.33333333334</v>
      </c>
      <c r="E27" s="134">
        <f t="shared" si="6"/>
        <v>140811.33333333334</v>
      </c>
      <c r="F27" s="134">
        <f t="shared" si="6"/>
        <v>116104.33333333333</v>
      </c>
      <c r="G27" s="134">
        <f t="shared" si="6"/>
        <v>101074.33333333333</v>
      </c>
      <c r="H27" s="134">
        <f t="shared" si="6"/>
        <v>104187.33333333333</v>
      </c>
      <c r="I27" s="134">
        <f t="shared" si="6"/>
        <v>139253.33333333334</v>
      </c>
      <c r="J27" s="134">
        <f t="shared" si="6"/>
        <v>140802.33333333334</v>
      </c>
      <c r="K27" s="134">
        <f>K14-$C$19</f>
        <v>114415.33333333333</v>
      </c>
      <c r="L27" s="134">
        <f>L14-$C$19</f>
        <v>83593.333333333328</v>
      </c>
      <c r="M27" s="134">
        <f t="shared" ref="M27" si="7">M14-$C$19</f>
        <v>71643.333333333328</v>
      </c>
      <c r="N27" s="134"/>
      <c r="O27" s="134"/>
      <c r="P27" s="137">
        <f t="shared" ref="P27:Y27" si="8">P14-$O$19</f>
        <v>82963.666666666672</v>
      </c>
      <c r="Q27" s="137">
        <f t="shared" si="8"/>
        <v>100088.66666666667</v>
      </c>
      <c r="R27" s="137">
        <f t="shared" si="8"/>
        <v>98938.666666666672</v>
      </c>
      <c r="S27" s="137">
        <f t="shared" si="8"/>
        <v>90343.666666666672</v>
      </c>
      <c r="T27" s="134">
        <f t="shared" si="8"/>
        <v>81416.666666666672</v>
      </c>
      <c r="U27" s="134">
        <f t="shared" si="8"/>
        <v>100042.66666666667</v>
      </c>
      <c r="V27" s="137">
        <f t="shared" si="8"/>
        <v>92516.666666666672</v>
      </c>
      <c r="W27" s="134">
        <f t="shared" si="8"/>
        <v>81426.666666666672</v>
      </c>
      <c r="X27" s="137">
        <f t="shared" si="8"/>
        <v>86028.666666666672</v>
      </c>
      <c r="Y27" s="137">
        <f t="shared" si="8"/>
        <v>80512.666666666672</v>
      </c>
    </row>
    <row r="28" spans="2:25">
      <c r="D28" s="134">
        <f t="shared" ref="D28:K28" si="9">D15-$C$19</f>
        <v>111839.33333333333</v>
      </c>
      <c r="E28" s="134">
        <f t="shared" si="9"/>
        <v>139274.33333333334</v>
      </c>
      <c r="F28" s="134">
        <f t="shared" si="9"/>
        <v>138726.33333333334</v>
      </c>
      <c r="G28" s="134">
        <f t="shared" si="9"/>
        <v>117917.33333333333</v>
      </c>
      <c r="H28" s="134">
        <f t="shared" si="9"/>
        <v>80625.333333333328</v>
      </c>
      <c r="I28" s="137">
        <f t="shared" si="9"/>
        <v>83621.333333333328</v>
      </c>
      <c r="J28" s="134">
        <f t="shared" si="9"/>
        <v>81956.333333333328</v>
      </c>
      <c r="K28" s="134">
        <f t="shared" si="9"/>
        <v>73315.333333333328</v>
      </c>
      <c r="L28" s="134">
        <f t="shared" ref="L28:M28" si="10">L15-$C$19</f>
        <v>85971.333333333328</v>
      </c>
      <c r="M28" s="134">
        <f t="shared" si="10"/>
        <v>55552.333333333336</v>
      </c>
      <c r="N28" s="134"/>
      <c r="O28" s="134"/>
      <c r="P28" s="134">
        <f t="shared" ref="P28:S28" si="11">P15-$O$19</f>
        <v>46107.666666666664</v>
      </c>
      <c r="Q28" s="134">
        <f t="shared" si="11"/>
        <v>45183.666666666664</v>
      </c>
      <c r="R28" s="134">
        <f t="shared" si="11"/>
        <v>48171.666666666664</v>
      </c>
      <c r="S28" s="134">
        <f t="shared" si="11"/>
        <v>51123.666666666664</v>
      </c>
      <c r="T28" s="134">
        <f t="shared" ref="T28:Y29" si="12">T15-$O$19</f>
        <v>54041.666666666664</v>
      </c>
      <c r="U28" s="134">
        <f t="shared" si="12"/>
        <v>57533.666666666664</v>
      </c>
      <c r="V28" s="134">
        <f t="shared" si="12"/>
        <v>46634.666666666664</v>
      </c>
      <c r="W28" s="134">
        <f t="shared" si="12"/>
        <v>63716.666666666664</v>
      </c>
      <c r="X28" s="134">
        <f t="shared" si="12"/>
        <v>59696.666666666664</v>
      </c>
      <c r="Y28" s="134">
        <f t="shared" si="12"/>
        <v>31214.666666666668</v>
      </c>
    </row>
    <row r="29" spans="2:25">
      <c r="D29" s="134">
        <f t="shared" ref="D29:K29" si="13">D16-$C$19</f>
        <v>91566.333333333328</v>
      </c>
      <c r="E29" s="134">
        <f t="shared" si="13"/>
        <v>96363.333333333328</v>
      </c>
      <c r="F29" s="134">
        <f t="shared" si="13"/>
        <v>125242.33333333333</v>
      </c>
      <c r="G29" s="134">
        <f t="shared" si="13"/>
        <v>106508.33333333333</v>
      </c>
      <c r="H29" s="134">
        <f t="shared" si="13"/>
        <v>89451.333333333328</v>
      </c>
      <c r="I29" s="134">
        <f t="shared" si="13"/>
        <v>122519.33333333333</v>
      </c>
      <c r="J29" s="134">
        <f t="shared" si="13"/>
        <v>101137.33333333333</v>
      </c>
      <c r="K29" s="134">
        <f t="shared" si="13"/>
        <v>124912.33333333333</v>
      </c>
      <c r="L29" s="134">
        <f t="shared" ref="L29:M29" si="14">L16-$C$19</f>
        <v>89489.333333333328</v>
      </c>
      <c r="M29" s="134">
        <f t="shared" si="14"/>
        <v>63013.333333333336</v>
      </c>
      <c r="N29" s="134"/>
      <c r="O29" s="134"/>
      <c r="P29" s="134">
        <f t="shared" ref="P29:S29" si="15">P16-$O$19</f>
        <v>49778.666666666664</v>
      </c>
      <c r="Q29" s="134">
        <f t="shared" si="15"/>
        <v>44993.666666666664</v>
      </c>
      <c r="R29" s="134">
        <f t="shared" si="15"/>
        <v>52126.666666666664</v>
      </c>
      <c r="S29" s="134">
        <f t="shared" si="15"/>
        <v>60767.666666666664</v>
      </c>
      <c r="T29" s="134">
        <f t="shared" si="12"/>
        <v>44019.666666666664</v>
      </c>
      <c r="U29" s="134">
        <f t="shared" si="12"/>
        <v>79056.666666666672</v>
      </c>
      <c r="V29" s="134">
        <f t="shared" si="12"/>
        <v>58554.666666666664</v>
      </c>
      <c r="W29" s="134">
        <f t="shared" si="12"/>
        <v>45990.666666666664</v>
      </c>
      <c r="X29" s="134">
        <f t="shared" si="12"/>
        <v>40158.666666666664</v>
      </c>
      <c r="Y29" s="134">
        <f t="shared" si="12"/>
        <v>34000.666666666664</v>
      </c>
    </row>
    <row r="30" spans="2:25">
      <c r="D30" s="134">
        <f t="shared" ref="D30" si="16">D17-$C$19</f>
        <v>98159.333333333328</v>
      </c>
      <c r="E30" s="134">
        <f t="shared" ref="E30:F30" si="17">E17-$C$19</f>
        <v>135101.33333333334</v>
      </c>
      <c r="F30" s="134">
        <f t="shared" si="17"/>
        <v>125859.33333333333</v>
      </c>
      <c r="G30" s="134">
        <f t="shared" ref="G30:H30" si="18">G17-$C$19</f>
        <v>108626.33333333333</v>
      </c>
      <c r="H30" s="134">
        <f t="shared" si="18"/>
        <v>97353.333333333328</v>
      </c>
      <c r="I30" s="134">
        <f>I17-$C$19</f>
        <v>118451.33333333333</v>
      </c>
      <c r="J30" s="134">
        <f>J17-$C$19</f>
        <v>129910.33333333333</v>
      </c>
      <c r="K30" s="134">
        <f>K17-$C$19</f>
        <v>86904.333333333328</v>
      </c>
      <c r="L30" s="134">
        <f t="shared" ref="L30:M30" si="19">L17-$C$19</f>
        <v>91500.333333333328</v>
      </c>
      <c r="M30" s="134">
        <f t="shared" si="19"/>
        <v>72040.333333333328</v>
      </c>
      <c r="N30" s="134"/>
      <c r="O30" s="134"/>
      <c r="P30" s="134">
        <f t="shared" ref="P30:Y30" si="20">P17-$O$19</f>
        <v>60194.666666666664</v>
      </c>
      <c r="Q30" s="134">
        <f t="shared" si="20"/>
        <v>64041.666666666664</v>
      </c>
      <c r="R30" s="134">
        <f t="shared" si="20"/>
        <v>61405.666666666664</v>
      </c>
      <c r="S30" s="134">
        <f t="shared" si="20"/>
        <v>59637.666666666664</v>
      </c>
      <c r="T30" s="134">
        <f t="shared" ref="T30" si="21">T17-$O$19</f>
        <v>72742.666666666672</v>
      </c>
      <c r="U30" s="134">
        <f t="shared" si="20"/>
        <v>87690.666666666672</v>
      </c>
      <c r="V30" s="134">
        <f t="shared" si="20"/>
        <v>67629.666666666672</v>
      </c>
      <c r="W30" s="134">
        <f t="shared" si="20"/>
        <v>70196.666666666672</v>
      </c>
      <c r="X30" s="134">
        <f t="shared" si="20"/>
        <v>59857.666666666664</v>
      </c>
      <c r="Y30" s="134">
        <f t="shared" si="20"/>
        <v>54008.666666666664</v>
      </c>
    </row>
    <row r="31" spans="2:25">
      <c r="D31" s="134">
        <v>137239.33333333334</v>
      </c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>
        <v>97622.666666666672</v>
      </c>
      <c r="Q31" s="134"/>
      <c r="R31" s="134"/>
      <c r="S31" s="134"/>
      <c r="T31" s="134"/>
      <c r="U31" s="134"/>
      <c r="V31" s="134"/>
      <c r="W31" s="134"/>
      <c r="X31" s="134"/>
      <c r="Y31" s="134"/>
    </row>
    <row r="32" spans="2:25">
      <c r="D32" s="134">
        <v>132705.33333333334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>
        <v>82850.666666666672</v>
      </c>
      <c r="Q32" s="134"/>
      <c r="R32" s="134"/>
      <c r="S32" s="134"/>
      <c r="T32" s="134"/>
      <c r="U32" s="134"/>
      <c r="V32" s="134"/>
      <c r="W32" s="134"/>
      <c r="X32" s="134"/>
      <c r="Y32" s="134"/>
    </row>
    <row r="33" spans="1:25">
      <c r="D33" s="134">
        <v>139253.33333333334</v>
      </c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>
        <v>100042.66666666667</v>
      </c>
      <c r="Q33" s="134"/>
      <c r="R33" s="134"/>
      <c r="S33" s="134"/>
      <c r="T33" s="134"/>
      <c r="U33" s="134"/>
      <c r="V33" s="134"/>
      <c r="W33" s="134"/>
      <c r="X33" s="134"/>
      <c r="Y33" s="134"/>
    </row>
    <row r="34" spans="1:25">
      <c r="D34" s="134">
        <v>83621.333333333328</v>
      </c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>
        <v>57533.666666666664</v>
      </c>
      <c r="Q34" s="134"/>
      <c r="R34" s="134"/>
      <c r="S34" s="134"/>
      <c r="T34" s="134"/>
      <c r="U34" s="134"/>
      <c r="V34" s="134"/>
      <c r="W34" s="134"/>
      <c r="X34" s="134"/>
      <c r="Y34" s="134"/>
    </row>
    <row r="35" spans="1:25">
      <c r="D35" s="134">
        <v>122519.33333333333</v>
      </c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>
        <v>79056.666666666672</v>
      </c>
      <c r="Q35" s="134"/>
      <c r="R35" s="134"/>
      <c r="S35" s="134"/>
      <c r="T35" s="134"/>
      <c r="U35" s="134"/>
      <c r="V35" s="134"/>
      <c r="W35" s="134"/>
      <c r="X35" s="134"/>
      <c r="Y35" s="134"/>
    </row>
    <row r="36" spans="1:25">
      <c r="D36" s="134">
        <v>118451.33333333333</v>
      </c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>
        <v>87690.666666666672</v>
      </c>
      <c r="Q36" s="134"/>
      <c r="R36" s="134"/>
      <c r="S36" s="134"/>
      <c r="T36" s="134"/>
      <c r="U36" s="134"/>
      <c r="V36" s="134"/>
      <c r="W36" s="134"/>
      <c r="X36" s="134"/>
      <c r="Y36" s="134"/>
    </row>
    <row r="38" spans="1:25">
      <c r="B38" t="s">
        <v>149</v>
      </c>
      <c r="D38">
        <f>AVERAGE(D25:D37)</f>
        <v>117861.41666666664</v>
      </c>
      <c r="E38">
        <f t="shared" ref="E38:M38" si="22">AVERAGE(E25:E37)</f>
        <v>118816.00000000001</v>
      </c>
      <c r="F38">
        <f>AVERAGE(F25:F37)</f>
        <v>123121.16666666669</v>
      </c>
      <c r="G38">
        <f>AVERAGE(G25:G37)</f>
        <v>114349.83333333333</v>
      </c>
      <c r="H38">
        <f t="shared" si="22"/>
        <v>91881.833333333328</v>
      </c>
      <c r="I38">
        <f t="shared" si="22"/>
        <v>122298.33333333333</v>
      </c>
      <c r="J38">
        <f t="shared" si="22"/>
        <v>121963.83333333333</v>
      </c>
      <c r="K38">
        <f t="shared" si="22"/>
        <v>113385.83333333333</v>
      </c>
      <c r="L38">
        <f t="shared" si="22"/>
        <v>90760.833333333328</v>
      </c>
      <c r="M38">
        <f t="shared" si="22"/>
        <v>65652.833333333328</v>
      </c>
      <c r="P38" s="134">
        <f>AVERAGE(P25:P37)</f>
        <v>66779.583333333328</v>
      </c>
      <c r="Q38">
        <f t="shared" ref="Q38" si="23">AVERAGE(Q25:Q37)</f>
        <v>53705.166666666664</v>
      </c>
      <c r="R38">
        <f>AVERAGE(R25:R37)</f>
        <v>63095.166666666679</v>
      </c>
      <c r="S38">
        <f>AVERAGE(S25:S37)</f>
        <v>57876.833333333336</v>
      </c>
      <c r="T38">
        <f t="shared" ref="T38:Y38" si="24">AVERAGE(T25:T37)</f>
        <v>55907</v>
      </c>
      <c r="U38">
        <f t="shared" si="24"/>
        <v>84132.833333333343</v>
      </c>
      <c r="V38">
        <f t="shared" si="24"/>
        <v>58699.5</v>
      </c>
      <c r="W38">
        <f t="shared" si="24"/>
        <v>63136.333333333343</v>
      </c>
      <c r="X38">
        <f t="shared" si="24"/>
        <v>54120.333333333336</v>
      </c>
      <c r="Y38">
        <f t="shared" si="24"/>
        <v>48465.166666666664</v>
      </c>
    </row>
    <row r="39" spans="1:25">
      <c r="B39" t="s">
        <v>41</v>
      </c>
      <c r="D39" s="63">
        <f>_xlfn.STDEV.P(D25:D36)</f>
        <v>18197.66057060799</v>
      </c>
      <c r="E39" s="63">
        <f t="shared" ref="E39:M39" si="25">_xlfn.STDEV.P(E25:E30)</f>
        <v>22139.246868149909</v>
      </c>
      <c r="F39" s="63">
        <f>_xlfn.STDEV.P(F25:F30)</f>
        <v>14394.645293958576</v>
      </c>
      <c r="G39" s="63">
        <f t="shared" si="25"/>
        <v>9782.4532327019078</v>
      </c>
      <c r="H39" s="63">
        <f t="shared" si="25"/>
        <v>7416.2707104042529</v>
      </c>
      <c r="I39" s="63">
        <f t="shared" si="25"/>
        <v>18840.425216362113</v>
      </c>
      <c r="J39" s="63">
        <f t="shared" si="25"/>
        <v>22833.480591374297</v>
      </c>
      <c r="K39" s="63">
        <f t="shared" si="25"/>
        <v>26484.740240057734</v>
      </c>
      <c r="L39" s="63">
        <f t="shared" si="25"/>
        <v>5088.04853717677</v>
      </c>
      <c r="M39" s="63">
        <f t="shared" si="25"/>
        <v>9977.2089408812117</v>
      </c>
      <c r="P39" s="63">
        <f>_xlfn.STDEV.P(P25:P36)</f>
        <v>24786.00431176952</v>
      </c>
      <c r="Q39" s="63">
        <f t="shared" ref="Q39" si="26">_xlfn.STDEV.P(Q25:Q30)</f>
        <v>26289.531742691805</v>
      </c>
      <c r="R39" s="63">
        <f>_xlfn.STDEV.P(R25:R30)</f>
        <v>18254.27307737376</v>
      </c>
      <c r="S39" s="63">
        <f t="shared" ref="S39:Y39" si="27">_xlfn.STDEV.P(S25:S30)</f>
        <v>19484.607569537777</v>
      </c>
      <c r="T39" s="63">
        <f t="shared" si="27"/>
        <v>18537.976756437653</v>
      </c>
      <c r="U39" s="63">
        <f t="shared" si="27"/>
        <v>14039.727352726162</v>
      </c>
      <c r="V39" s="63">
        <f t="shared" si="27"/>
        <v>19696.636171494418</v>
      </c>
      <c r="W39" s="63">
        <f t="shared" si="27"/>
        <v>11636.91191377197</v>
      </c>
      <c r="X39" s="63">
        <f t="shared" si="27"/>
        <v>20993.598442276532</v>
      </c>
      <c r="Y39" s="63">
        <f t="shared" si="27"/>
        <v>16377.544542757318</v>
      </c>
    </row>
    <row r="40" spans="1:25">
      <c r="B40" t="s">
        <v>187</v>
      </c>
      <c r="D40" s="48">
        <f>(D39/D38)*100</f>
        <v>15.439879381455476</v>
      </c>
      <c r="E40" s="48">
        <f t="shared" ref="E40:M40" si="28">(E39/E38)*100</f>
        <v>18.633220162393872</v>
      </c>
      <c r="F40" s="48">
        <f t="shared" si="28"/>
        <v>11.691446469907211</v>
      </c>
      <c r="G40" s="48">
        <f t="shared" si="28"/>
        <v>8.5548469530215687</v>
      </c>
      <c r="H40" s="48">
        <f t="shared" si="28"/>
        <v>8.0715310539126381</v>
      </c>
      <c r="I40" s="48">
        <f t="shared" si="28"/>
        <v>15.405300058350848</v>
      </c>
      <c r="J40" s="48">
        <f t="shared" si="28"/>
        <v>18.721517655950709</v>
      </c>
      <c r="K40" s="48">
        <f t="shared" si="28"/>
        <v>23.358068165533087</v>
      </c>
      <c r="L40" s="48">
        <f t="shared" si="28"/>
        <v>5.6059958357699484</v>
      </c>
      <c r="M40" s="48">
        <f t="shared" si="28"/>
        <v>15.196920581058263</v>
      </c>
      <c r="P40" s="48">
        <f>(P39/P38)*100</f>
        <v>37.116141003829043</v>
      </c>
      <c r="Q40" s="48">
        <f t="shared" ref="Q40:Y40" si="29">(Q39/Q38)*100</f>
        <v>48.95158766727932</v>
      </c>
      <c r="R40" s="48">
        <f t="shared" si="29"/>
        <v>28.931333478856686</v>
      </c>
      <c r="S40" s="48">
        <f t="shared" si="29"/>
        <v>33.665642101251407</v>
      </c>
      <c r="T40" s="48">
        <f t="shared" si="29"/>
        <v>33.158596877739193</v>
      </c>
      <c r="U40" s="48">
        <f t="shared" si="29"/>
        <v>16.687572255056381</v>
      </c>
      <c r="V40" s="48">
        <f t="shared" si="29"/>
        <v>33.555032277096771</v>
      </c>
      <c r="W40" s="48">
        <f t="shared" si="29"/>
        <v>18.431402806263645</v>
      </c>
      <c r="X40" s="48">
        <f t="shared" si="29"/>
        <v>38.790593385621911</v>
      </c>
      <c r="Y40" s="48">
        <f t="shared" si="29"/>
        <v>33.792403223120353</v>
      </c>
    </row>
    <row r="41" spans="1:25">
      <c r="A41" t="s">
        <v>165</v>
      </c>
      <c r="B41" t="s">
        <v>50</v>
      </c>
      <c r="D41" s="48">
        <f>(100*D38)/$D$38</f>
        <v>100</v>
      </c>
      <c r="E41" s="48">
        <f>(100*E38)/$D$38</f>
        <v>100.80992012511874</v>
      </c>
      <c r="F41" s="48">
        <f>(100*F38)/$D$38</f>
        <v>104.4626563541787</v>
      </c>
      <c r="G41" s="48">
        <f>(100*G38)/$D$38</f>
        <v>97.020582788967559</v>
      </c>
      <c r="H41" s="48">
        <f>(100*H38)/$D$38</f>
        <v>77.957516490058595</v>
      </c>
      <c r="I41" s="48">
        <f>(100*I38)/$I$38</f>
        <v>100</v>
      </c>
      <c r="J41" s="48">
        <f>(100*J38)/$I$38</f>
        <v>99.726488504885594</v>
      </c>
      <c r="K41" s="48">
        <f>(100*K38)/$I$38</f>
        <v>92.712492675016009</v>
      </c>
      <c r="L41" s="48">
        <f>(100*L38)/$I$38</f>
        <v>74.212649395603634</v>
      </c>
      <c r="M41" s="48">
        <f>(100*M38)/$I$38</f>
        <v>53.682524973084945</v>
      </c>
      <c r="O41" t="s">
        <v>51</v>
      </c>
      <c r="P41" s="48">
        <f>(100*P38)/$P$38</f>
        <v>100</v>
      </c>
      <c r="Q41" s="48">
        <f>(100*Q38)/$P$38</f>
        <v>80.421536023360431</v>
      </c>
      <c r="R41" s="48">
        <f>(100*R38)/$P$38</f>
        <v>94.482719893180956</v>
      </c>
      <c r="S41" s="48">
        <f>(100*S38)/$P$38</f>
        <v>86.668455303829148</v>
      </c>
      <c r="T41" s="48">
        <f>(100*T38)/$P$38</f>
        <v>83.718701449420053</v>
      </c>
      <c r="U41" s="48">
        <f>(100*U38)/$U$38</f>
        <v>100</v>
      </c>
      <c r="V41" s="48">
        <f t="shared" ref="V41:Y41" si="30">(100*V38)/$U$38</f>
        <v>69.77002636703466</v>
      </c>
      <c r="W41" s="48">
        <f t="shared" si="30"/>
        <v>75.043631400345092</v>
      </c>
      <c r="X41" s="48">
        <f t="shared" si="30"/>
        <v>64.327244417062701</v>
      </c>
      <c r="Y41" s="48">
        <f t="shared" si="30"/>
        <v>57.60553252099357</v>
      </c>
    </row>
    <row r="43" spans="1:25">
      <c r="B43" t="s">
        <v>190</v>
      </c>
      <c r="D43">
        <f>_xlfn.QUARTILE.INC(D25:D36,1)</f>
        <v>108419.33333333333</v>
      </c>
      <c r="E43">
        <f t="shared" ref="E43:M43" si="31">_xlfn.QUARTILE.INC(E25:E30,1)</f>
        <v>101809.83333333333</v>
      </c>
      <c r="F43">
        <f t="shared" si="31"/>
        <v>118388.83333333333</v>
      </c>
      <c r="G43">
        <f t="shared" si="31"/>
        <v>107037.83333333333</v>
      </c>
      <c r="H43">
        <f>_xlfn.QUARTILE.INC(H25:H30,1)</f>
        <v>88272.333333333328</v>
      </c>
      <c r="I43">
        <f t="shared" si="31"/>
        <v>119468.33333333333</v>
      </c>
      <c r="J43">
        <f t="shared" si="31"/>
        <v>108330.58333333333</v>
      </c>
      <c r="K43">
        <f t="shared" si="31"/>
        <v>93782.083333333328</v>
      </c>
      <c r="L43">
        <f t="shared" si="31"/>
        <v>86850.833333333328</v>
      </c>
      <c r="M43">
        <f t="shared" si="31"/>
        <v>57417.583333333336</v>
      </c>
      <c r="P43">
        <f>_xlfn.QUARTILE.INC(P25:P36,1)</f>
        <v>48860.916666666664</v>
      </c>
      <c r="Q43">
        <f t="shared" ref="Q43:S43" si="32">_xlfn.QUARTILE.INC(Q25:Q30,1)</f>
        <v>45041.166666666664</v>
      </c>
      <c r="R43">
        <f t="shared" si="32"/>
        <v>49160.416666666664</v>
      </c>
      <c r="S43">
        <f t="shared" si="32"/>
        <v>53252.166666666664</v>
      </c>
      <c r="T43">
        <f>_xlfn.QUARTILE.INC(T25:T30,1)</f>
        <v>46525.166666666664</v>
      </c>
      <c r="U43">
        <f t="shared" ref="U43:Y43" si="33">_xlfn.QUARTILE.INC(U25:U30,1)</f>
        <v>80005.166666666672</v>
      </c>
      <c r="V43">
        <f t="shared" si="33"/>
        <v>49614.666666666664</v>
      </c>
      <c r="W43">
        <f t="shared" si="33"/>
        <v>54811.916666666664</v>
      </c>
      <c r="X43">
        <f t="shared" si="33"/>
        <v>45043.166666666664</v>
      </c>
      <c r="Y43">
        <f t="shared" si="33"/>
        <v>35955.166666666664</v>
      </c>
    </row>
    <row r="44" spans="1:25">
      <c r="B44" t="s">
        <v>191</v>
      </c>
      <c r="D44" s="134">
        <f>_xlfn.QUARTILE.INC(D25:D36,3)</f>
        <v>133838.83333333334</v>
      </c>
      <c r="E44" s="134">
        <f t="shared" ref="E44:M44" si="34">_xlfn.QUARTILE.INC(E25:E30,3)</f>
        <v>138231.08333333334</v>
      </c>
      <c r="F44" s="134">
        <f t="shared" si="34"/>
        <v>134206.83333333334</v>
      </c>
      <c r="G44" s="134">
        <f t="shared" si="34"/>
        <v>121588.58333333333</v>
      </c>
      <c r="H44" s="134">
        <f>_xlfn.QUARTILE.INC(H25:H30,3)</f>
        <v>95963.583333333328</v>
      </c>
      <c r="I44" s="134">
        <f t="shared" si="34"/>
        <v>136105.83333333334</v>
      </c>
      <c r="J44" s="134">
        <f t="shared" si="34"/>
        <v>138615.33333333334</v>
      </c>
      <c r="K44" s="134">
        <f t="shared" si="34"/>
        <v>127178.08333333333</v>
      </c>
      <c r="L44" s="134">
        <f t="shared" si="34"/>
        <v>95135.583333333328</v>
      </c>
      <c r="M44" s="134">
        <f t="shared" si="34"/>
        <v>71941.083333333328</v>
      </c>
      <c r="P44" s="134">
        <f>_xlfn.QUARTILE.INC(P25:P36,3)</f>
        <v>84145.416666666672</v>
      </c>
      <c r="Q44" s="134">
        <f t="shared" ref="Q44:S44" si="35">_xlfn.QUARTILE.INC(Q25:Q30,3)</f>
        <v>62000.166666666664</v>
      </c>
      <c r="R44" s="134">
        <f t="shared" si="35"/>
        <v>69274.666666666672</v>
      </c>
      <c r="S44" s="134">
        <f t="shared" si="35"/>
        <v>61300.916666666664</v>
      </c>
      <c r="T44" s="134">
        <f>_xlfn.QUARTILE.INC(T25:T30,3)</f>
        <v>69195.666666666672</v>
      </c>
      <c r="U44" s="134">
        <f t="shared" ref="U44:Y44" si="36">_xlfn.QUARTILE.INC(U25:U30,3)</f>
        <v>95139.666666666672</v>
      </c>
      <c r="V44" s="134">
        <f t="shared" si="36"/>
        <v>65503.166666666672</v>
      </c>
      <c r="W44" s="134">
        <f t="shared" si="36"/>
        <v>69058.416666666672</v>
      </c>
      <c r="X44" s="134">
        <f t="shared" si="36"/>
        <v>60834.916666666664</v>
      </c>
      <c r="Y44" s="134">
        <f t="shared" si="36"/>
        <v>52815.416666666664</v>
      </c>
    </row>
    <row r="45" spans="1:25">
      <c r="B45" t="s">
        <v>192</v>
      </c>
      <c r="D45" s="134">
        <f>D44-D43</f>
        <v>25419.500000000015</v>
      </c>
      <c r="E45" s="134">
        <f t="shared" ref="E45:M45" si="37">E44-E43</f>
        <v>36421.250000000015</v>
      </c>
      <c r="F45" s="134">
        <f t="shared" si="37"/>
        <v>15818.000000000015</v>
      </c>
      <c r="G45" s="134">
        <f t="shared" si="37"/>
        <v>14550.75</v>
      </c>
      <c r="H45" s="134">
        <f t="shared" si="37"/>
        <v>7691.25</v>
      </c>
      <c r="I45" s="134">
        <f t="shared" si="37"/>
        <v>16637.500000000015</v>
      </c>
      <c r="J45" s="134">
        <f t="shared" si="37"/>
        <v>30284.750000000015</v>
      </c>
      <c r="K45" s="134">
        <f t="shared" si="37"/>
        <v>33396</v>
      </c>
      <c r="L45" s="134">
        <f t="shared" si="37"/>
        <v>8284.75</v>
      </c>
      <c r="M45" s="134">
        <f t="shared" si="37"/>
        <v>14523.499999999993</v>
      </c>
      <c r="P45" s="134">
        <f>P44-P43</f>
        <v>35284.500000000007</v>
      </c>
      <c r="Q45" s="134">
        <f t="shared" ref="Q45" si="38">Q44-Q43</f>
        <v>16959</v>
      </c>
      <c r="R45" s="134">
        <f t="shared" ref="R45" si="39">R44-R43</f>
        <v>20114.250000000007</v>
      </c>
      <c r="S45" s="134">
        <f t="shared" ref="S45" si="40">S44-S43</f>
        <v>8048.75</v>
      </c>
      <c r="T45" s="134">
        <f t="shared" ref="T45" si="41">T44-T43</f>
        <v>22670.500000000007</v>
      </c>
      <c r="U45" s="134">
        <f t="shared" ref="U45" si="42">U44-U43</f>
        <v>15134.5</v>
      </c>
      <c r="V45" s="134">
        <f t="shared" ref="V45" si="43">V44-V43</f>
        <v>15888.500000000007</v>
      </c>
      <c r="W45" s="134">
        <f t="shared" ref="W45" si="44">W44-W43</f>
        <v>14246.500000000007</v>
      </c>
      <c r="X45" s="134">
        <f t="shared" ref="X45" si="45">X44-X43</f>
        <v>15791.75</v>
      </c>
      <c r="Y45" s="134">
        <f t="shared" ref="Y45" si="46">Y44-Y43</f>
        <v>16860.25</v>
      </c>
    </row>
    <row r="46" spans="1:25">
      <c r="B46" t="s">
        <v>193</v>
      </c>
      <c r="D46" s="134">
        <f>1.5*D45</f>
        <v>38129.250000000022</v>
      </c>
      <c r="E46" s="134">
        <f t="shared" ref="E46:M46" si="47">1.5*E45</f>
        <v>54631.875000000022</v>
      </c>
      <c r="F46" s="134">
        <f t="shared" si="47"/>
        <v>23727.000000000022</v>
      </c>
      <c r="G46" s="134">
        <f t="shared" si="47"/>
        <v>21826.125</v>
      </c>
      <c r="H46" s="134">
        <f t="shared" si="47"/>
        <v>11536.875</v>
      </c>
      <c r="I46" s="134">
        <f t="shared" si="47"/>
        <v>24956.250000000022</v>
      </c>
      <c r="J46" s="134">
        <f t="shared" si="47"/>
        <v>45427.125000000022</v>
      </c>
      <c r="K46" s="134">
        <f t="shared" si="47"/>
        <v>50094</v>
      </c>
      <c r="L46" s="134">
        <f t="shared" si="47"/>
        <v>12427.125</v>
      </c>
      <c r="M46" s="134">
        <f t="shared" si="47"/>
        <v>21785.249999999989</v>
      </c>
      <c r="P46" s="134">
        <f>1.5*P45</f>
        <v>52926.750000000015</v>
      </c>
      <c r="Q46" s="134">
        <f t="shared" ref="Q46" si="48">1.5*Q45</f>
        <v>25438.5</v>
      </c>
      <c r="R46" s="134">
        <f t="shared" ref="R46" si="49">1.5*R45</f>
        <v>30171.375000000011</v>
      </c>
      <c r="S46" s="134">
        <f t="shared" ref="S46" si="50">1.5*S45</f>
        <v>12073.125</v>
      </c>
      <c r="T46" s="134">
        <f t="shared" ref="T46" si="51">1.5*T45</f>
        <v>34005.750000000015</v>
      </c>
      <c r="U46" s="134">
        <f t="shared" ref="U46" si="52">1.5*U45</f>
        <v>22701.75</v>
      </c>
      <c r="V46" s="134">
        <f t="shared" ref="V46" si="53">1.5*V45</f>
        <v>23832.750000000011</v>
      </c>
      <c r="W46" s="134">
        <f t="shared" ref="W46" si="54">1.5*W45</f>
        <v>21369.750000000011</v>
      </c>
      <c r="X46" s="134">
        <f t="shared" ref="X46" si="55">1.5*X45</f>
        <v>23687.625</v>
      </c>
      <c r="Y46" s="134">
        <f t="shared" ref="Y46" si="56">1.5*Y45</f>
        <v>25290.375</v>
      </c>
    </row>
    <row r="47" spans="1:25">
      <c r="B47" t="s">
        <v>194</v>
      </c>
      <c r="D47" s="134">
        <f>D44+D46</f>
        <v>171968.08333333337</v>
      </c>
      <c r="E47" s="134">
        <f t="shared" ref="E47:M47" si="57">E44+E46</f>
        <v>192862.95833333337</v>
      </c>
      <c r="F47" s="134">
        <f t="shared" si="57"/>
        <v>157933.83333333337</v>
      </c>
      <c r="G47" s="134">
        <f t="shared" si="57"/>
        <v>143414.70833333331</v>
      </c>
      <c r="H47" s="134">
        <f t="shared" si="57"/>
        <v>107500.45833333333</v>
      </c>
      <c r="I47" s="134">
        <f t="shared" si="57"/>
        <v>161062.08333333337</v>
      </c>
      <c r="J47" s="134">
        <f t="shared" si="57"/>
        <v>184042.45833333337</v>
      </c>
      <c r="K47" s="134">
        <f t="shared" si="57"/>
        <v>177272.08333333331</v>
      </c>
      <c r="L47" s="134">
        <f t="shared" si="57"/>
        <v>107562.70833333333</v>
      </c>
      <c r="M47" s="134">
        <f t="shared" si="57"/>
        <v>93726.333333333314</v>
      </c>
      <c r="P47" s="134">
        <f>P44+P46</f>
        <v>137072.16666666669</v>
      </c>
      <c r="Q47" s="134">
        <f t="shared" ref="Q47" si="58">Q44+Q46</f>
        <v>87438.666666666657</v>
      </c>
      <c r="R47" s="134">
        <f t="shared" ref="R47" si="59">R44+R46</f>
        <v>99446.041666666686</v>
      </c>
      <c r="S47" s="134">
        <f t="shared" ref="S47" si="60">S44+S46</f>
        <v>73374.041666666657</v>
      </c>
      <c r="T47" s="134">
        <f t="shared" ref="T47" si="61">T44+T46</f>
        <v>103201.41666666669</v>
      </c>
      <c r="U47" s="134">
        <f t="shared" ref="U47" si="62">U44+U46</f>
        <v>117841.41666666667</v>
      </c>
      <c r="V47" s="134">
        <f t="shared" ref="V47" si="63">V44+V46</f>
        <v>89335.916666666686</v>
      </c>
      <c r="W47" s="134">
        <f t="shared" ref="W47" si="64">W44+W46</f>
        <v>90428.166666666686</v>
      </c>
      <c r="X47" s="134">
        <f t="shared" ref="X47" si="65">X44+X46</f>
        <v>84522.541666666657</v>
      </c>
      <c r="Y47" s="134">
        <f t="shared" ref="Y47" si="66">Y44+Y46</f>
        <v>78105.791666666657</v>
      </c>
    </row>
    <row r="48" spans="1:25">
      <c r="B48" t="s">
        <v>195</v>
      </c>
      <c r="D48" s="134">
        <f>D43-D46</f>
        <v>70290.083333333314</v>
      </c>
      <c r="E48" s="134">
        <f t="shared" ref="E48:M48" si="67">E43-E46</f>
        <v>47177.958333333307</v>
      </c>
      <c r="F48" s="134">
        <f t="shared" si="67"/>
        <v>94661.833333333314</v>
      </c>
      <c r="G48" s="134">
        <f t="shared" si="67"/>
        <v>85211.708333333328</v>
      </c>
      <c r="H48" s="134">
        <f t="shared" si="67"/>
        <v>76735.458333333328</v>
      </c>
      <c r="I48" s="134">
        <f t="shared" si="67"/>
        <v>94512.083333333314</v>
      </c>
      <c r="J48" s="134">
        <f t="shared" si="67"/>
        <v>62903.458333333307</v>
      </c>
      <c r="K48" s="134">
        <f t="shared" si="67"/>
        <v>43688.083333333328</v>
      </c>
      <c r="L48" s="134">
        <f t="shared" si="67"/>
        <v>74423.708333333328</v>
      </c>
      <c r="M48" s="134">
        <f t="shared" si="67"/>
        <v>35632.333333333343</v>
      </c>
      <c r="P48" s="134">
        <f>P43-P46</f>
        <v>-4065.8333333333503</v>
      </c>
      <c r="Q48" s="134">
        <f t="shared" ref="Q48:Y48" si="68">Q43-Q46</f>
        <v>19602.666666666664</v>
      </c>
      <c r="R48" s="134">
        <f t="shared" si="68"/>
        <v>18989.041666666653</v>
      </c>
      <c r="S48" s="134">
        <f t="shared" si="68"/>
        <v>41179.041666666664</v>
      </c>
      <c r="T48" s="134">
        <f t="shared" si="68"/>
        <v>12519.41666666665</v>
      </c>
      <c r="U48" s="134">
        <f t="shared" si="68"/>
        <v>57303.416666666672</v>
      </c>
      <c r="V48" s="134">
        <f t="shared" si="68"/>
        <v>25781.916666666653</v>
      </c>
      <c r="W48" s="134">
        <f t="shared" si="68"/>
        <v>33442.166666666657</v>
      </c>
      <c r="X48" s="134">
        <f t="shared" si="68"/>
        <v>21355.541666666664</v>
      </c>
      <c r="Y48" s="134">
        <f t="shared" si="68"/>
        <v>10664.791666666664</v>
      </c>
    </row>
    <row r="51" spans="1:25">
      <c r="A51" s="62" t="s">
        <v>196</v>
      </c>
    </row>
    <row r="53" spans="1:25">
      <c r="D53" t="s">
        <v>151</v>
      </c>
      <c r="E53" t="s">
        <v>152</v>
      </c>
      <c r="F53" t="s">
        <v>153</v>
      </c>
      <c r="G53" t="s">
        <v>154</v>
      </c>
      <c r="H53" t="s">
        <v>155</v>
      </c>
      <c r="I53" t="s">
        <v>156</v>
      </c>
      <c r="J53" t="s">
        <v>157</v>
      </c>
      <c r="K53" t="s">
        <v>158</v>
      </c>
      <c r="L53" t="s">
        <v>159</v>
      </c>
      <c r="M53" t="s">
        <v>160</v>
      </c>
      <c r="P53" t="s">
        <v>151</v>
      </c>
      <c r="Q53" t="s">
        <v>152</v>
      </c>
      <c r="R53" t="s">
        <v>153</v>
      </c>
      <c r="S53" t="s">
        <v>154</v>
      </c>
      <c r="T53" t="s">
        <v>155</v>
      </c>
      <c r="U53" t="s">
        <v>156</v>
      </c>
      <c r="V53" t="s">
        <v>157</v>
      </c>
      <c r="W53" t="s">
        <v>158</v>
      </c>
      <c r="X53" t="s">
        <v>159</v>
      </c>
      <c r="Y53" t="s">
        <v>160</v>
      </c>
    </row>
    <row r="54" spans="1:25">
      <c r="D54" s="48">
        <f>D12-$C$19</f>
        <v>112554.33333333333</v>
      </c>
      <c r="E54" s="48">
        <f t="shared" ref="E54:M54" si="69">E12-$C$19</f>
        <v>83196.333333333328</v>
      </c>
      <c r="F54" s="48">
        <f t="shared" si="69"/>
        <v>95805.333333333328</v>
      </c>
      <c r="G54" s="48">
        <f t="shared" si="69"/>
        <v>122812.33333333333</v>
      </c>
      <c r="H54" s="48">
        <f t="shared" si="69"/>
        <v>87879.333333333328</v>
      </c>
      <c r="I54" s="48">
        <v>112554.33333333333</v>
      </c>
      <c r="J54" s="48">
        <f t="shared" si="69"/>
        <v>132054.33333333334</v>
      </c>
      <c r="K54" s="48">
        <f t="shared" si="69"/>
        <v>127933.33333333333</v>
      </c>
      <c r="L54" s="48">
        <f t="shared" si="69"/>
        <v>96347.333333333328</v>
      </c>
      <c r="M54" s="48">
        <f t="shared" si="69"/>
        <v>51489.333333333336</v>
      </c>
      <c r="P54" s="48">
        <v>13434.666666666666</v>
      </c>
      <c r="Q54" s="48"/>
      <c r="R54" s="48">
        <f t="shared" ref="R54:Y54" si="70">R12-$O$19</f>
        <v>46030.666666666664</v>
      </c>
      <c r="S54" s="48"/>
      <c r="T54" s="48">
        <f t="shared" si="70"/>
        <v>24666.666666666668</v>
      </c>
      <c r="U54" s="137">
        <v>13434.666666666666</v>
      </c>
      <c r="V54" s="48"/>
      <c r="W54" s="48">
        <f t="shared" si="70"/>
        <v>65643.666666666672</v>
      </c>
      <c r="X54" s="48"/>
      <c r="Y54" s="48">
        <f t="shared" si="70"/>
        <v>41818.666666666664</v>
      </c>
    </row>
    <row r="55" spans="1:25">
      <c r="D55" s="48">
        <f t="shared" ref="D55:M55" si="71">D13-$C$19</f>
        <v>125779.33333333333</v>
      </c>
      <c r="E55" s="48">
        <f t="shared" si="71"/>
        <v>118149.33333333333</v>
      </c>
      <c r="F55" s="48">
        <f t="shared" si="71"/>
        <v>136989.33333333334</v>
      </c>
      <c r="G55" s="48">
        <f t="shared" si="71"/>
        <v>129160.33333333333</v>
      </c>
      <c r="H55" s="48">
        <f t="shared" si="71"/>
        <v>91794.333333333328</v>
      </c>
      <c r="I55" s="48">
        <v>125779.33333333333</v>
      </c>
      <c r="J55" s="48">
        <f t="shared" si="71"/>
        <v>145922.33333333334</v>
      </c>
      <c r="K55" s="48">
        <f t="shared" si="71"/>
        <v>152834.33333333334</v>
      </c>
      <c r="L55" s="48">
        <f t="shared" si="71"/>
        <v>97663.333333333328</v>
      </c>
      <c r="M55" s="48">
        <f t="shared" si="71"/>
        <v>80178.333333333328</v>
      </c>
      <c r="P55" s="48">
        <v>44078.666666666664</v>
      </c>
      <c r="Q55" s="48">
        <f t="shared" ref="Q55:Y55" si="72">Q13-$O$19</f>
        <v>55875.666666666664</v>
      </c>
      <c r="R55" s="48">
        <f t="shared" si="72"/>
        <v>71897.666666666672</v>
      </c>
      <c r="S55" s="48">
        <f t="shared" si="72"/>
        <v>61478.666666666664</v>
      </c>
      <c r="T55" s="48">
        <f t="shared" si="72"/>
        <v>58554.666666666664</v>
      </c>
      <c r="U55" s="134">
        <v>44078.666666666664</v>
      </c>
      <c r="V55" s="48">
        <f t="shared" si="72"/>
        <v>59123.666666666664</v>
      </c>
      <c r="W55" s="48">
        <f t="shared" si="72"/>
        <v>51843.666666666664</v>
      </c>
      <c r="X55" s="48">
        <f t="shared" si="72"/>
        <v>61160.666666666664</v>
      </c>
      <c r="Y55" s="48">
        <f t="shared" si="72"/>
        <v>49235.666666666664</v>
      </c>
    </row>
    <row r="56" spans="1:25">
      <c r="D56" s="48">
        <f t="shared" ref="D56:M56" si="73">D14-$C$19</f>
        <v>140648.33333333334</v>
      </c>
      <c r="E56" s="48">
        <f t="shared" si="73"/>
        <v>140811.33333333334</v>
      </c>
      <c r="F56" s="48">
        <f t="shared" si="73"/>
        <v>116104.33333333333</v>
      </c>
      <c r="G56" s="48">
        <f t="shared" si="73"/>
        <v>101074.33333333333</v>
      </c>
      <c r="H56" s="48">
        <f t="shared" si="73"/>
        <v>104187.33333333333</v>
      </c>
      <c r="I56" s="48">
        <v>140648.33333333334</v>
      </c>
      <c r="J56" s="48">
        <f t="shared" si="73"/>
        <v>140802.33333333334</v>
      </c>
      <c r="K56" s="48">
        <f t="shared" si="73"/>
        <v>114415.33333333333</v>
      </c>
      <c r="L56" s="48">
        <f t="shared" si="73"/>
        <v>83593.333333333328</v>
      </c>
      <c r="M56" s="48">
        <f t="shared" si="73"/>
        <v>71643.333333333328</v>
      </c>
      <c r="P56" s="48">
        <v>82963.666666666672</v>
      </c>
      <c r="Q56" s="48"/>
      <c r="R56" s="48"/>
      <c r="S56" s="48"/>
      <c r="T56" s="48">
        <f t="shared" ref="T56:W56" si="74">T14-$O$19</f>
        <v>81416.666666666672</v>
      </c>
      <c r="U56" s="137">
        <v>82963.666666666672</v>
      </c>
      <c r="V56" s="48"/>
      <c r="W56" s="48">
        <f t="shared" si="74"/>
        <v>81426.666666666672</v>
      </c>
      <c r="X56" s="48"/>
      <c r="Y56" s="48"/>
    </row>
    <row r="57" spans="1:25">
      <c r="D57" s="48">
        <f t="shared" ref="D57:M57" si="75">D15-$C$19</f>
        <v>111839.33333333333</v>
      </c>
      <c r="E57" s="48">
        <f t="shared" si="75"/>
        <v>139274.33333333334</v>
      </c>
      <c r="F57" s="48">
        <f t="shared" si="75"/>
        <v>138726.33333333334</v>
      </c>
      <c r="G57" s="48">
        <f t="shared" si="75"/>
        <v>117917.33333333333</v>
      </c>
      <c r="H57" s="48">
        <f t="shared" si="75"/>
        <v>80625.333333333328</v>
      </c>
      <c r="I57" s="48">
        <v>111839.33333333333</v>
      </c>
      <c r="J57" s="48">
        <f t="shared" si="75"/>
        <v>81956.333333333328</v>
      </c>
      <c r="K57" s="48">
        <f t="shared" si="75"/>
        <v>73315.333333333328</v>
      </c>
      <c r="L57" s="48">
        <f t="shared" si="75"/>
        <v>85971.333333333328</v>
      </c>
      <c r="M57" s="48">
        <f t="shared" si="75"/>
        <v>55552.333333333336</v>
      </c>
      <c r="P57" s="48">
        <v>46107.666666666664</v>
      </c>
      <c r="Q57" s="48">
        <f t="shared" ref="Q57:Y57" si="76">Q15-$O$19</f>
        <v>45183.666666666664</v>
      </c>
      <c r="R57" s="48">
        <f t="shared" si="76"/>
        <v>48171.666666666664</v>
      </c>
      <c r="S57" s="48">
        <f t="shared" si="76"/>
        <v>51123.666666666664</v>
      </c>
      <c r="T57" s="48">
        <f t="shared" si="76"/>
        <v>54041.666666666664</v>
      </c>
      <c r="U57" s="134">
        <v>46107.666666666664</v>
      </c>
      <c r="V57" s="48">
        <f t="shared" si="76"/>
        <v>46634.666666666664</v>
      </c>
      <c r="W57" s="48">
        <f t="shared" si="76"/>
        <v>63716.666666666664</v>
      </c>
      <c r="X57" s="48">
        <f t="shared" si="76"/>
        <v>59696.666666666664</v>
      </c>
      <c r="Y57" s="48">
        <f t="shared" si="76"/>
        <v>31214.666666666668</v>
      </c>
    </row>
    <row r="58" spans="1:25">
      <c r="D58" s="48">
        <f t="shared" ref="D58:M58" si="77">D16-$C$19</f>
        <v>91566.333333333328</v>
      </c>
      <c r="E58" s="48">
        <f t="shared" si="77"/>
        <v>96363.333333333328</v>
      </c>
      <c r="F58" s="48">
        <f t="shared" si="77"/>
        <v>125242.33333333333</v>
      </c>
      <c r="G58" s="48">
        <f t="shared" si="77"/>
        <v>106508.33333333333</v>
      </c>
      <c r="H58" s="48">
        <f t="shared" si="77"/>
        <v>89451.333333333328</v>
      </c>
      <c r="I58" s="48">
        <v>91566.333333333328</v>
      </c>
      <c r="J58" s="48">
        <f t="shared" si="77"/>
        <v>101137.33333333333</v>
      </c>
      <c r="K58" s="48">
        <f t="shared" si="77"/>
        <v>124912.33333333333</v>
      </c>
      <c r="L58" s="48">
        <f t="shared" si="77"/>
        <v>89489.333333333328</v>
      </c>
      <c r="M58" s="48">
        <f t="shared" si="77"/>
        <v>63013.333333333336</v>
      </c>
      <c r="P58" s="48">
        <v>49778.666666666664</v>
      </c>
      <c r="Q58" s="48">
        <f t="shared" ref="Q58:Y58" si="78">Q16-$O$19</f>
        <v>44993.666666666664</v>
      </c>
      <c r="R58" s="48">
        <f t="shared" si="78"/>
        <v>52126.666666666664</v>
      </c>
      <c r="S58" s="48">
        <f t="shared" si="78"/>
        <v>60767.666666666664</v>
      </c>
      <c r="T58" s="48">
        <f t="shared" si="78"/>
        <v>44019.666666666664</v>
      </c>
      <c r="U58" s="134">
        <v>49778.666666666664</v>
      </c>
      <c r="V58" s="48">
        <f t="shared" si="78"/>
        <v>58554.666666666664</v>
      </c>
      <c r="W58" s="48">
        <f t="shared" si="78"/>
        <v>45990.666666666664</v>
      </c>
      <c r="X58" s="48">
        <f t="shared" si="78"/>
        <v>40158.666666666664</v>
      </c>
      <c r="Y58" s="48">
        <f t="shared" si="78"/>
        <v>34000.666666666664</v>
      </c>
    </row>
    <row r="59" spans="1:25">
      <c r="D59" s="48">
        <f t="shared" ref="D59:M59" si="79">D17-$C$19</f>
        <v>98159.333333333328</v>
      </c>
      <c r="E59" s="48">
        <f t="shared" si="79"/>
        <v>135101.33333333334</v>
      </c>
      <c r="F59" s="48">
        <f t="shared" si="79"/>
        <v>125859.33333333333</v>
      </c>
      <c r="G59" s="48">
        <f t="shared" si="79"/>
        <v>108626.33333333333</v>
      </c>
      <c r="H59" s="48">
        <f t="shared" si="79"/>
        <v>97353.333333333328</v>
      </c>
      <c r="I59" s="48">
        <v>98159.333333333328</v>
      </c>
      <c r="J59" s="48">
        <f t="shared" si="79"/>
        <v>129910.33333333333</v>
      </c>
      <c r="K59" s="48">
        <f t="shared" si="79"/>
        <v>86904.333333333328</v>
      </c>
      <c r="L59" s="48">
        <f t="shared" si="79"/>
        <v>91500.333333333328</v>
      </c>
      <c r="M59" s="48">
        <f t="shared" si="79"/>
        <v>72040.333333333328</v>
      </c>
      <c r="P59" s="48">
        <v>60194.666666666664</v>
      </c>
      <c r="Q59" s="48">
        <f t="shared" ref="Q59:Y59" si="80">Q17-$O$19</f>
        <v>64041.666666666664</v>
      </c>
      <c r="R59" s="48">
        <f t="shared" si="80"/>
        <v>61405.666666666664</v>
      </c>
      <c r="S59" s="48">
        <f t="shared" si="80"/>
        <v>59637.666666666664</v>
      </c>
      <c r="T59" s="48">
        <f t="shared" si="80"/>
        <v>72742.666666666672</v>
      </c>
      <c r="U59" s="134">
        <v>60194.666666666664</v>
      </c>
      <c r="V59" s="48">
        <f t="shared" si="80"/>
        <v>67629.666666666672</v>
      </c>
      <c r="W59" s="48">
        <f t="shared" si="80"/>
        <v>70196.666666666672</v>
      </c>
      <c r="X59" s="48">
        <f t="shared" si="80"/>
        <v>59857.666666666664</v>
      </c>
      <c r="Y59" s="48">
        <f t="shared" si="80"/>
        <v>54008.666666666664</v>
      </c>
    </row>
    <row r="60" spans="1:25">
      <c r="D60" s="48">
        <v>137239.33333333334</v>
      </c>
      <c r="I60" s="48">
        <v>137239.33333333334</v>
      </c>
      <c r="P60" s="134">
        <v>97622.666666666672</v>
      </c>
      <c r="U60" s="134">
        <v>97622.666666666672</v>
      </c>
    </row>
    <row r="61" spans="1:25">
      <c r="D61" s="48">
        <v>132705.33333333334</v>
      </c>
      <c r="I61" s="48">
        <v>132705.33333333334</v>
      </c>
      <c r="P61" s="134">
        <v>82850.666666666672</v>
      </c>
      <c r="U61" s="134">
        <v>82850.666666666672</v>
      </c>
    </row>
    <row r="62" spans="1:25">
      <c r="D62" s="48">
        <v>139253.33333333334</v>
      </c>
      <c r="I62" s="48">
        <v>139253.33333333334</v>
      </c>
      <c r="P62" s="134">
        <v>100042.66666666667</v>
      </c>
      <c r="U62" s="134">
        <v>100042.66666666667</v>
      </c>
    </row>
    <row r="63" spans="1:25">
      <c r="D63" s="48">
        <v>83621.333333333328</v>
      </c>
      <c r="I63" s="48">
        <v>83621.333333333328</v>
      </c>
      <c r="P63" s="134">
        <v>57533.666666666664</v>
      </c>
      <c r="U63" s="134">
        <v>57533.666666666664</v>
      </c>
    </row>
    <row r="64" spans="1:25">
      <c r="D64" s="48">
        <v>122519.33333333333</v>
      </c>
      <c r="I64" s="48">
        <v>122519.33333333333</v>
      </c>
      <c r="P64" s="134">
        <v>79056.666666666672</v>
      </c>
      <c r="U64" s="134">
        <v>79056.666666666672</v>
      </c>
    </row>
    <row r="65" spans="1:25">
      <c r="D65" s="48">
        <v>118451.33333333333</v>
      </c>
      <c r="I65" s="48">
        <v>118451.33333333333</v>
      </c>
      <c r="P65" s="134">
        <v>87690.666666666672</v>
      </c>
      <c r="U65" s="134">
        <v>87690.666666666672</v>
      </c>
    </row>
    <row r="67" spans="1:25">
      <c r="B67" t="s">
        <v>149</v>
      </c>
      <c r="D67" s="48">
        <f>AVERAGE(D54:D66)</f>
        <v>117861.41666666664</v>
      </c>
      <c r="E67">
        <f t="shared" ref="E67" si="81">AVERAGE(E54:E66)</f>
        <v>118816.00000000001</v>
      </c>
      <c r="F67">
        <f>AVERAGE(F54:F66)</f>
        <v>123121.16666666669</v>
      </c>
      <c r="G67">
        <f>AVERAGE(G54:G66)</f>
        <v>114349.83333333333</v>
      </c>
      <c r="H67">
        <f t="shared" ref="H67:M67" si="82">AVERAGE(H54:H66)</f>
        <v>91881.833333333328</v>
      </c>
      <c r="I67" s="48">
        <f>AVERAGE(I54:I66)</f>
        <v>117861.41666666664</v>
      </c>
      <c r="J67" s="48">
        <f>AVERAGE(J54:J66)</f>
        <v>121963.83333333333</v>
      </c>
      <c r="K67">
        <f t="shared" si="82"/>
        <v>113385.83333333333</v>
      </c>
      <c r="L67">
        <f t="shared" si="82"/>
        <v>90760.833333333328</v>
      </c>
      <c r="M67">
        <f t="shared" si="82"/>
        <v>65652.833333333328</v>
      </c>
      <c r="P67" s="48">
        <f>AVERAGE(P54:P66)</f>
        <v>66779.583333333328</v>
      </c>
      <c r="Q67" s="48">
        <f>AVERAGE(Q54:Q66)</f>
        <v>52523.666666666664</v>
      </c>
      <c r="R67">
        <f>AVERAGE(R54:R66)</f>
        <v>55926.46666666666</v>
      </c>
      <c r="S67">
        <f>AVERAGE(S54:S66)</f>
        <v>58251.916666666664</v>
      </c>
      <c r="T67">
        <f t="shared" ref="T67" si="83">AVERAGE(T54:T66)</f>
        <v>55907</v>
      </c>
      <c r="U67" s="48">
        <f>AVERAGE(U54:U66)</f>
        <v>66779.583333333328</v>
      </c>
      <c r="V67" s="48">
        <f>AVERAGE(V54:V66)</f>
        <v>57985.666666666672</v>
      </c>
      <c r="W67">
        <f t="shared" ref="W67:Y67" si="84">AVERAGE(W54:W66)</f>
        <v>63136.333333333343</v>
      </c>
      <c r="X67">
        <f t="shared" si="84"/>
        <v>55218.416666666664</v>
      </c>
      <c r="Y67">
        <f t="shared" si="84"/>
        <v>42055.666666666664</v>
      </c>
    </row>
    <row r="68" spans="1:25">
      <c r="B68" t="s">
        <v>41</v>
      </c>
      <c r="D68" s="63">
        <f>_xlfn.STDEV.P(D54:D65)</f>
        <v>18197.66057060799</v>
      </c>
      <c r="E68" s="63">
        <f t="shared" ref="E68" si="85">_xlfn.STDEV.P(E54:E59)</f>
        <v>22139.246868149909</v>
      </c>
      <c r="F68" s="63">
        <f>_xlfn.STDEV.P(F54:F59)</f>
        <v>14394.645293958576</v>
      </c>
      <c r="G68" s="63">
        <f t="shared" ref="G68:M68" si="86">_xlfn.STDEV.P(G54:G59)</f>
        <v>9782.4532327019078</v>
      </c>
      <c r="H68" s="63">
        <f t="shared" si="86"/>
        <v>7416.2707104042529</v>
      </c>
      <c r="I68" s="63">
        <f>_xlfn.STDEV.P(I54:I65)</f>
        <v>18197.66057060799</v>
      </c>
      <c r="J68" s="63">
        <f t="shared" si="86"/>
        <v>22833.480591374297</v>
      </c>
      <c r="K68" s="63">
        <f t="shared" si="86"/>
        <v>26484.740240057734</v>
      </c>
      <c r="L68" s="63">
        <f t="shared" si="86"/>
        <v>5088.04853717677</v>
      </c>
      <c r="M68" s="63">
        <f t="shared" si="86"/>
        <v>9977.2089408812117</v>
      </c>
      <c r="P68" s="63">
        <f>_xlfn.STDEV.P(P54:P65)</f>
        <v>24786.00431176952</v>
      </c>
      <c r="Q68" s="63">
        <f t="shared" ref="Q68" si="87">_xlfn.STDEV.P(Q54:Q59)</f>
        <v>7976.1633634222917</v>
      </c>
      <c r="R68" s="63">
        <f>_xlfn.STDEV.P(R54:R59)</f>
        <v>9566.6412371323204</v>
      </c>
      <c r="S68" s="63">
        <f t="shared" ref="S68:Y68" si="88">_xlfn.STDEV.P(S54:S59)</f>
        <v>4167.5281867673075</v>
      </c>
      <c r="T68" s="63">
        <f t="shared" si="88"/>
        <v>18537.976756437653</v>
      </c>
      <c r="U68" s="63">
        <f>_xlfn.STDEV.P(U54:U65)</f>
        <v>24786.00431176952</v>
      </c>
      <c r="V68" s="63">
        <f t="shared" si="88"/>
        <v>7474.468910899257</v>
      </c>
      <c r="W68" s="63">
        <f t="shared" si="88"/>
        <v>11636.91191377197</v>
      </c>
      <c r="X68" s="63">
        <f t="shared" si="88"/>
        <v>8713.2624307718397</v>
      </c>
      <c r="Y68" s="63">
        <f t="shared" si="88"/>
        <v>8682.0859705488001</v>
      </c>
    </row>
    <row r="69" spans="1:25">
      <c r="B69" t="s">
        <v>187</v>
      </c>
      <c r="D69" s="48">
        <f>(D68/D67)*100</f>
        <v>15.439879381455476</v>
      </c>
      <c r="E69" s="48">
        <f t="shared" ref="E69:H69" si="89">(E68/E67)*100</f>
        <v>18.633220162393872</v>
      </c>
      <c r="F69" s="48">
        <f t="shared" si="89"/>
        <v>11.691446469907211</v>
      </c>
      <c r="G69" s="48">
        <f t="shared" si="89"/>
        <v>8.5548469530215687</v>
      </c>
      <c r="H69" s="48">
        <f t="shared" si="89"/>
        <v>8.0715310539126381</v>
      </c>
      <c r="I69" s="48">
        <f>(I68/I67)*100</f>
        <v>15.439879381455476</v>
      </c>
      <c r="J69" s="48">
        <f t="shared" ref="J69:M69" si="90">(J68/J67)*100</f>
        <v>18.721517655950709</v>
      </c>
      <c r="K69" s="48">
        <f t="shared" si="90"/>
        <v>23.358068165533087</v>
      </c>
      <c r="L69" s="48">
        <f t="shared" si="90"/>
        <v>5.6059958357699484</v>
      </c>
      <c r="M69" s="48">
        <f t="shared" si="90"/>
        <v>15.196920581058263</v>
      </c>
      <c r="P69" s="48">
        <f>(P68/P67)*100</f>
        <v>37.116141003829043</v>
      </c>
      <c r="Q69" s="48">
        <f t="shared" ref="Q69" si="91">(Q68/Q67)*100</f>
        <v>15.185846437648346</v>
      </c>
      <c r="R69" s="48">
        <f t="shared" ref="R69" si="92">(R68/R67)*100</f>
        <v>17.105749401533778</v>
      </c>
      <c r="S69" s="48">
        <f t="shared" ref="S69" si="93">(S68/S67)*100</f>
        <v>7.1543194202776865</v>
      </c>
      <c r="T69" s="48">
        <f t="shared" ref="T69" si="94">(T68/T67)*100</f>
        <v>33.158596877739193</v>
      </c>
      <c r="U69" s="48">
        <f>(U68/U67)*100</f>
        <v>37.116141003829043</v>
      </c>
      <c r="V69" s="48">
        <f t="shared" ref="V69" si="95">(V68/V67)*100</f>
        <v>12.890200873030558</v>
      </c>
      <c r="W69" s="48">
        <f t="shared" ref="W69" si="96">(W68/W67)*100</f>
        <v>18.431402806263645</v>
      </c>
      <c r="X69" s="48">
        <f t="shared" ref="X69" si="97">(X68/X67)*100</f>
        <v>15.779631066516467</v>
      </c>
      <c r="Y69" s="48">
        <f t="shared" ref="Y69" si="98">(Y68/Y67)*100</f>
        <v>20.644271411420103</v>
      </c>
    </row>
    <row r="70" spans="1:25">
      <c r="A70" t="s">
        <v>181</v>
      </c>
      <c r="B70" t="s">
        <v>50</v>
      </c>
      <c r="D70" s="48">
        <f>(100*D67)/$D$67</f>
        <v>100</v>
      </c>
      <c r="E70" s="48">
        <f>(100*E67)/$D$67</f>
        <v>100.80992012511874</v>
      </c>
      <c r="F70" s="48">
        <f t="shared" ref="F70:H70" si="99">(100*F67)/$D$67</f>
        <v>104.4626563541787</v>
      </c>
      <c r="G70" s="48">
        <f t="shared" si="99"/>
        <v>97.020582788967559</v>
      </c>
      <c r="H70" s="48">
        <f t="shared" si="99"/>
        <v>77.957516490058595</v>
      </c>
      <c r="I70" s="48">
        <f>(100*I67)/$I$67</f>
        <v>100</v>
      </c>
      <c r="J70" s="48">
        <f t="shared" ref="J70:M70" si="100">(100*J67)/$I$67</f>
        <v>103.48071216407406</v>
      </c>
      <c r="K70" s="48">
        <f t="shared" si="100"/>
        <v>96.202673054583187</v>
      </c>
      <c r="L70" s="48">
        <f t="shared" si="100"/>
        <v>77.006399464908299</v>
      </c>
      <c r="M70" s="48">
        <f t="shared" si="100"/>
        <v>55.703414391336729</v>
      </c>
      <c r="O70" t="s">
        <v>51</v>
      </c>
      <c r="P70" s="48">
        <f>(100*P67)/$P$67</f>
        <v>100</v>
      </c>
      <c r="Q70" s="48">
        <f t="shared" ref="Q70:T70" si="101">(100*Q67)/$P$67</f>
        <v>78.652282696183335</v>
      </c>
      <c r="R70" s="48">
        <f>(100*R67)/$P$67</f>
        <v>83.747852075547044</v>
      </c>
      <c r="S70" s="48">
        <f t="shared" si="101"/>
        <v>87.230128969058654</v>
      </c>
      <c r="T70" s="48">
        <f t="shared" si="101"/>
        <v>83.718701449420053</v>
      </c>
      <c r="U70" s="48">
        <f>(100*U67)/$U$67</f>
        <v>100</v>
      </c>
      <c r="V70" s="48">
        <f>(100*V67)/$U$67</f>
        <v>86.831429266679578</v>
      </c>
      <c r="W70" s="48">
        <f>(100*W67)/$U$67</f>
        <v>94.544365480966633</v>
      </c>
      <c r="X70" s="48">
        <f>(100*X67)/$U$67</f>
        <v>82.68757292336106</v>
      </c>
      <c r="Y70" s="48">
        <f>(100*Y67)/$U$67</f>
        <v>62.976832989124667</v>
      </c>
    </row>
  </sheetData>
  <conditionalFormatting sqref="C12:M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M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0:I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Y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T59 V54:Y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Y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4:U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0:U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6"/>
  <sheetViews>
    <sheetView topLeftCell="H64" workbookViewId="0">
      <selection activeCell="V76" sqref="V76"/>
    </sheetView>
  </sheetViews>
  <sheetFormatPr baseColWidth="10" defaultRowHeight="15"/>
  <sheetData>
    <row r="1" spans="1:30">
      <c r="A1" s="3" t="s">
        <v>2</v>
      </c>
      <c r="J1" s="140" t="s">
        <v>77</v>
      </c>
      <c r="K1" s="141"/>
      <c r="L1" s="20" t="s">
        <v>129</v>
      </c>
      <c r="M1" s="59" t="s">
        <v>75</v>
      </c>
      <c r="N1" s="59"/>
      <c r="O1" s="19"/>
      <c r="U1" t="s">
        <v>1</v>
      </c>
    </row>
    <row r="2" spans="1:30" ht="30" customHeight="1">
      <c r="A2" t="s">
        <v>7</v>
      </c>
      <c r="C2" s="5" t="s">
        <v>108</v>
      </c>
      <c r="D2" s="6"/>
      <c r="E2" s="6"/>
      <c r="F2" s="6"/>
      <c r="J2" s="140" t="s">
        <v>71</v>
      </c>
      <c r="K2" s="141"/>
      <c r="L2" s="20" t="s">
        <v>144</v>
      </c>
      <c r="M2" s="19" t="s">
        <v>140</v>
      </c>
      <c r="N2" s="59"/>
      <c r="O2" s="19"/>
      <c r="Q2" s="4"/>
      <c r="R2" s="4" t="s">
        <v>3</v>
      </c>
      <c r="S2" s="4" t="s">
        <v>4</v>
      </c>
      <c r="T2" s="4" t="s">
        <v>5</v>
      </c>
      <c r="U2" s="4" t="s">
        <v>6</v>
      </c>
    </row>
    <row r="3" spans="1:30">
      <c r="A3" t="s">
        <v>11</v>
      </c>
      <c r="C3" s="5" t="s">
        <v>12</v>
      </c>
      <c r="D3" s="6"/>
      <c r="E3" s="6"/>
      <c r="F3" s="6"/>
      <c r="J3" s="142" t="s">
        <v>74</v>
      </c>
      <c r="K3" s="143"/>
      <c r="L3" s="20" t="s">
        <v>144</v>
      </c>
      <c r="M3" s="19" t="s">
        <v>131</v>
      </c>
      <c r="N3" s="59"/>
      <c r="Q3" s="10" t="s">
        <v>50</v>
      </c>
      <c r="R3" s="4" t="s">
        <v>98</v>
      </c>
      <c r="S3" s="4">
        <v>1230000</v>
      </c>
      <c r="T3" s="4" t="s">
        <v>124</v>
      </c>
      <c r="U3" s="11">
        <f>(8000*1000)/S3</f>
        <v>6.5040650406504064</v>
      </c>
    </row>
    <row r="4" spans="1:30" ht="15.75" thickBot="1">
      <c r="A4" t="s">
        <v>13</v>
      </c>
      <c r="C4" s="5" t="s">
        <v>111</v>
      </c>
      <c r="D4" s="6"/>
      <c r="E4" s="6"/>
      <c r="F4" s="6"/>
      <c r="G4" t="s">
        <v>113</v>
      </c>
      <c r="Q4" s="106" t="s">
        <v>51</v>
      </c>
      <c r="R4" s="107" t="s">
        <v>123</v>
      </c>
      <c r="S4" s="4">
        <v>295000</v>
      </c>
      <c r="T4" s="107" t="s">
        <v>124</v>
      </c>
      <c r="U4" s="108">
        <f>(8000*1000)/S4</f>
        <v>27.118644067796609</v>
      </c>
    </row>
    <row r="5" spans="1:30" ht="21">
      <c r="A5" s="109" t="s">
        <v>66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109" t="s">
        <v>69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110"/>
    </row>
    <row r="6" spans="1:30" ht="15.75" thickBot="1">
      <c r="A6" s="111"/>
      <c r="AD6" s="112"/>
    </row>
    <row r="7" spans="1:30" ht="15.75" thickBot="1">
      <c r="A7" s="7" t="s">
        <v>10</v>
      </c>
      <c r="B7" s="8" t="s">
        <v>10</v>
      </c>
      <c r="C7" s="8" t="s">
        <v>10</v>
      </c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  <c r="I7" s="8" t="s">
        <v>10</v>
      </c>
      <c r="J7" s="8" t="s">
        <v>10</v>
      </c>
      <c r="K7" s="8" t="s">
        <v>10</v>
      </c>
      <c r="L7" s="9" t="s">
        <v>10</v>
      </c>
      <c r="N7" s="7" t="s">
        <v>10</v>
      </c>
      <c r="O7" s="8" t="s">
        <v>10</v>
      </c>
      <c r="P7" s="8" t="s">
        <v>10</v>
      </c>
      <c r="Q7" s="8" t="s">
        <v>10</v>
      </c>
      <c r="R7" s="8" t="s">
        <v>10</v>
      </c>
      <c r="S7" s="8" t="s">
        <v>10</v>
      </c>
      <c r="T7" s="8" t="s">
        <v>10</v>
      </c>
      <c r="U7" s="8" t="s">
        <v>10</v>
      </c>
      <c r="V7" s="8" t="s">
        <v>10</v>
      </c>
      <c r="W7" s="8" t="s">
        <v>10</v>
      </c>
      <c r="X7" s="8" t="s">
        <v>10</v>
      </c>
      <c r="Y7" s="9" t="s">
        <v>10</v>
      </c>
      <c r="AD7" s="112"/>
    </row>
    <row r="8" spans="1:30" ht="15.75" thickBot="1">
      <c r="A8" s="7" t="s">
        <v>10</v>
      </c>
      <c r="B8" s="4" t="s">
        <v>50</v>
      </c>
      <c r="C8" s="4" t="s">
        <v>51</v>
      </c>
      <c r="D8" s="4" t="s">
        <v>73</v>
      </c>
      <c r="E8" s="4"/>
      <c r="F8" s="4"/>
      <c r="G8" s="4"/>
      <c r="H8" s="4"/>
      <c r="I8" s="4"/>
      <c r="J8" s="4"/>
      <c r="K8" s="4"/>
      <c r="L8" s="7" t="s">
        <v>10</v>
      </c>
      <c r="N8" s="7" t="s">
        <v>10</v>
      </c>
      <c r="O8" s="4" t="s">
        <v>50</v>
      </c>
      <c r="P8" s="4" t="s">
        <v>51</v>
      </c>
      <c r="Q8" s="4" t="s">
        <v>73</v>
      </c>
      <c r="R8" s="4"/>
      <c r="S8" s="4"/>
      <c r="T8" s="4"/>
      <c r="U8" s="4"/>
      <c r="V8" s="4"/>
      <c r="W8" s="4"/>
      <c r="X8" s="4"/>
      <c r="Y8" s="7" t="s">
        <v>10</v>
      </c>
      <c r="AD8" s="112"/>
    </row>
    <row r="9" spans="1:30" ht="15.75" thickBot="1">
      <c r="A9" s="7" t="s">
        <v>10</v>
      </c>
      <c r="B9" s="4" t="s">
        <v>50</v>
      </c>
      <c r="C9" s="4" t="s">
        <v>51</v>
      </c>
      <c r="D9" s="4" t="s">
        <v>73</v>
      </c>
      <c r="E9" s="4"/>
      <c r="F9" s="4"/>
      <c r="G9" s="4"/>
      <c r="H9" s="4"/>
      <c r="I9" s="4"/>
      <c r="J9" s="4"/>
      <c r="K9" s="4"/>
      <c r="L9" s="7" t="s">
        <v>10</v>
      </c>
      <c r="N9" s="7" t="s">
        <v>10</v>
      </c>
      <c r="O9" s="4" t="s">
        <v>50</v>
      </c>
      <c r="P9" s="4" t="s">
        <v>51</v>
      </c>
      <c r="Q9" s="4" t="s">
        <v>73</v>
      </c>
      <c r="R9" s="4"/>
      <c r="S9" s="4"/>
      <c r="T9" s="4"/>
      <c r="U9" s="4"/>
      <c r="V9" s="4"/>
      <c r="W9" s="4"/>
      <c r="X9" s="4"/>
      <c r="Y9" s="7" t="s">
        <v>10</v>
      </c>
      <c r="AD9" s="112"/>
    </row>
    <row r="10" spans="1:30" ht="15.75" thickBot="1">
      <c r="A10" s="7" t="s">
        <v>10</v>
      </c>
      <c r="B10" s="4" t="s">
        <v>50</v>
      </c>
      <c r="C10" s="4" t="s">
        <v>51</v>
      </c>
      <c r="D10" s="4"/>
      <c r="E10" s="4"/>
      <c r="F10" s="4"/>
      <c r="G10" s="4"/>
      <c r="H10" s="4"/>
      <c r="I10" s="4"/>
      <c r="J10" s="4"/>
      <c r="K10" s="4"/>
      <c r="L10" s="7" t="s">
        <v>10</v>
      </c>
      <c r="N10" s="7" t="s">
        <v>10</v>
      </c>
      <c r="O10" s="4" t="s">
        <v>50</v>
      </c>
      <c r="P10" s="4" t="s">
        <v>51</v>
      </c>
      <c r="Q10" s="4"/>
      <c r="R10" s="4"/>
      <c r="S10" s="4"/>
      <c r="T10" s="4"/>
      <c r="U10" s="4"/>
      <c r="V10" s="4"/>
      <c r="W10" s="4"/>
      <c r="X10" s="4"/>
      <c r="Y10" s="7" t="s">
        <v>10</v>
      </c>
      <c r="AD10" s="112"/>
    </row>
    <row r="11" spans="1:30" ht="15.75" thickBot="1">
      <c r="A11" s="7" t="s">
        <v>10</v>
      </c>
      <c r="B11" s="4" t="s">
        <v>50</v>
      </c>
      <c r="C11" s="4" t="s">
        <v>51</v>
      </c>
      <c r="D11" s="4"/>
      <c r="E11" s="4"/>
      <c r="F11" s="4"/>
      <c r="G11" s="4"/>
      <c r="H11" s="4"/>
      <c r="I11" s="4"/>
      <c r="J11" s="4"/>
      <c r="K11" s="4"/>
      <c r="L11" s="7" t="s">
        <v>10</v>
      </c>
      <c r="N11" s="7" t="s">
        <v>10</v>
      </c>
      <c r="O11" s="4" t="s">
        <v>50</v>
      </c>
      <c r="P11" s="4" t="s">
        <v>51</v>
      </c>
      <c r="Q11" s="4"/>
      <c r="R11" s="4"/>
      <c r="S11" s="4"/>
      <c r="T11" s="4"/>
      <c r="U11" s="4"/>
      <c r="V11" s="4"/>
      <c r="W11" s="4"/>
      <c r="X11" s="4"/>
      <c r="Y11" s="7" t="s">
        <v>10</v>
      </c>
      <c r="AD11" s="112"/>
    </row>
    <row r="12" spans="1:30" ht="15.75" thickBot="1">
      <c r="A12" s="7" t="s">
        <v>10</v>
      </c>
      <c r="B12" s="4" t="s">
        <v>50</v>
      </c>
      <c r="C12" s="4" t="s">
        <v>51</v>
      </c>
      <c r="D12" s="4"/>
      <c r="E12" s="4"/>
      <c r="F12" s="4"/>
      <c r="G12" s="4"/>
      <c r="H12" s="4"/>
      <c r="I12" s="4"/>
      <c r="J12" s="4"/>
      <c r="K12" s="4"/>
      <c r="L12" s="7" t="s">
        <v>10</v>
      </c>
      <c r="N12" s="7" t="s">
        <v>10</v>
      </c>
      <c r="O12" s="4" t="s">
        <v>50</v>
      </c>
      <c r="P12" s="4" t="s">
        <v>51</v>
      </c>
      <c r="Q12" s="4"/>
      <c r="R12" s="4"/>
      <c r="S12" s="4"/>
      <c r="T12" s="4"/>
      <c r="U12" s="4"/>
      <c r="V12" s="4"/>
      <c r="W12" s="4"/>
      <c r="X12" s="4"/>
      <c r="Y12" s="7" t="s">
        <v>10</v>
      </c>
      <c r="AD12" s="112"/>
    </row>
    <row r="13" spans="1:30">
      <c r="A13" s="7" t="s">
        <v>10</v>
      </c>
      <c r="B13" s="4" t="s">
        <v>50</v>
      </c>
      <c r="C13" s="4" t="s">
        <v>51</v>
      </c>
      <c r="D13" s="4"/>
      <c r="E13" s="4"/>
      <c r="F13" s="4"/>
      <c r="G13" s="4"/>
      <c r="H13" s="4"/>
      <c r="I13" s="4"/>
      <c r="J13" s="4"/>
      <c r="K13" s="4"/>
      <c r="L13" s="7" t="s">
        <v>10</v>
      </c>
      <c r="N13" s="7" t="s">
        <v>10</v>
      </c>
      <c r="O13" s="4" t="s">
        <v>50</v>
      </c>
      <c r="P13" s="4" t="s">
        <v>51</v>
      </c>
      <c r="Q13" s="4"/>
      <c r="R13" s="4"/>
      <c r="S13" s="4"/>
      <c r="T13" s="4"/>
      <c r="U13" s="4"/>
      <c r="V13" s="4"/>
      <c r="W13" s="4"/>
      <c r="X13" s="4"/>
      <c r="Y13" s="7" t="s">
        <v>10</v>
      </c>
      <c r="AD13" s="112"/>
    </row>
    <row r="14" spans="1:30" ht="15.75" thickBot="1">
      <c r="A14" s="24" t="s">
        <v>10</v>
      </c>
      <c r="B14" s="25" t="s">
        <v>10</v>
      </c>
      <c r="C14" s="25" t="s">
        <v>10</v>
      </c>
      <c r="D14" s="25" t="s">
        <v>10</v>
      </c>
      <c r="E14" s="25" t="s">
        <v>10</v>
      </c>
      <c r="F14" s="25" t="s">
        <v>10</v>
      </c>
      <c r="G14" s="25" t="s">
        <v>10</v>
      </c>
      <c r="H14" s="25" t="s">
        <v>10</v>
      </c>
      <c r="I14" s="25" t="s">
        <v>10</v>
      </c>
      <c r="J14" s="25" t="s">
        <v>10</v>
      </c>
      <c r="K14" s="25" t="s">
        <v>10</v>
      </c>
      <c r="L14" s="26" t="s">
        <v>10</v>
      </c>
      <c r="N14" s="24" t="s">
        <v>10</v>
      </c>
      <c r="O14" s="25" t="s">
        <v>10</v>
      </c>
      <c r="P14" s="25" t="s">
        <v>10</v>
      </c>
      <c r="Q14" s="25" t="s">
        <v>10</v>
      </c>
      <c r="R14" s="25" t="s">
        <v>10</v>
      </c>
      <c r="S14" s="25" t="s">
        <v>10</v>
      </c>
      <c r="T14" s="25" t="s">
        <v>10</v>
      </c>
      <c r="U14" s="25" t="s">
        <v>10</v>
      </c>
      <c r="V14" s="25" t="s">
        <v>10</v>
      </c>
      <c r="W14" s="25" t="s">
        <v>10</v>
      </c>
      <c r="X14" s="25" t="s">
        <v>10</v>
      </c>
      <c r="Y14" s="26" t="s">
        <v>10</v>
      </c>
      <c r="AD14" s="112"/>
    </row>
    <row r="15" spans="1:30">
      <c r="A15" s="111"/>
      <c r="AD15" s="112"/>
    </row>
    <row r="16" spans="1:30" ht="21">
      <c r="A16" s="113" t="s">
        <v>67</v>
      </c>
      <c r="N16" s="114" t="s">
        <v>70</v>
      </c>
      <c r="AD16" s="112"/>
    </row>
    <row r="17" spans="1:30" ht="15.75" thickBot="1">
      <c r="A17" s="111"/>
      <c r="AD17" s="112"/>
    </row>
    <row r="18" spans="1:30" ht="15.75" thickBot="1">
      <c r="A18" s="7" t="s">
        <v>10</v>
      </c>
      <c r="B18" s="8" t="s">
        <v>10</v>
      </c>
      <c r="C18" s="8" t="s">
        <v>10</v>
      </c>
      <c r="D18" s="8" t="s">
        <v>10</v>
      </c>
      <c r="E18" s="8" t="s">
        <v>10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10</v>
      </c>
      <c r="L18" s="9" t="s">
        <v>10</v>
      </c>
      <c r="N18" s="7" t="s">
        <v>10</v>
      </c>
      <c r="O18" s="8" t="s">
        <v>10</v>
      </c>
      <c r="P18" s="8" t="s">
        <v>10</v>
      </c>
      <c r="Q18" s="8" t="s">
        <v>10</v>
      </c>
      <c r="R18" s="8" t="s">
        <v>10</v>
      </c>
      <c r="S18" s="8" t="s">
        <v>10</v>
      </c>
      <c r="T18" s="8" t="s">
        <v>10</v>
      </c>
      <c r="U18" s="8" t="s">
        <v>10</v>
      </c>
      <c r="V18" s="8" t="s">
        <v>10</v>
      </c>
      <c r="W18" s="8" t="s">
        <v>10</v>
      </c>
      <c r="X18" s="8" t="s">
        <v>10</v>
      </c>
      <c r="Y18" s="9" t="s">
        <v>10</v>
      </c>
      <c r="AD18" s="112"/>
    </row>
    <row r="19" spans="1:30" ht="15.75" thickBot="1">
      <c r="A19" s="7" t="s">
        <v>10</v>
      </c>
      <c r="B19" s="4" t="s">
        <v>50</v>
      </c>
      <c r="C19" s="4" t="s">
        <v>51</v>
      </c>
      <c r="D19" s="4" t="s">
        <v>73</v>
      </c>
      <c r="E19" s="4"/>
      <c r="F19" s="4"/>
      <c r="G19" s="4"/>
      <c r="H19" s="4"/>
      <c r="I19" s="4"/>
      <c r="J19" s="4"/>
      <c r="K19" s="4"/>
      <c r="L19" s="7" t="s">
        <v>10</v>
      </c>
      <c r="N19" s="7" t="s">
        <v>10</v>
      </c>
      <c r="O19" s="4" t="s">
        <v>50</v>
      </c>
      <c r="P19" s="4" t="s">
        <v>51</v>
      </c>
      <c r="Q19" s="4" t="s">
        <v>73</v>
      </c>
      <c r="R19" s="4"/>
      <c r="S19" s="4"/>
      <c r="T19" s="4"/>
      <c r="U19" s="4"/>
      <c r="V19" s="4"/>
      <c r="W19" s="4"/>
      <c r="X19" s="4"/>
      <c r="Y19" s="7" t="s">
        <v>10</v>
      </c>
      <c r="AD19" s="112"/>
    </row>
    <row r="20" spans="1:30" ht="15.75" thickBot="1">
      <c r="A20" s="7" t="s">
        <v>10</v>
      </c>
      <c r="B20" s="4" t="s">
        <v>50</v>
      </c>
      <c r="C20" s="4" t="s">
        <v>51</v>
      </c>
      <c r="D20" s="4" t="s">
        <v>73</v>
      </c>
      <c r="E20" s="4"/>
      <c r="F20" s="4"/>
      <c r="G20" s="4"/>
      <c r="H20" s="4"/>
      <c r="I20" s="4"/>
      <c r="J20" s="4"/>
      <c r="K20" s="4"/>
      <c r="L20" s="7" t="s">
        <v>10</v>
      </c>
      <c r="N20" s="7" t="s">
        <v>10</v>
      </c>
      <c r="O20" s="4" t="s">
        <v>50</v>
      </c>
      <c r="P20" s="4" t="s">
        <v>51</v>
      </c>
      <c r="Q20" s="4" t="s">
        <v>73</v>
      </c>
      <c r="R20" s="4"/>
      <c r="S20" s="4"/>
      <c r="T20" s="4"/>
      <c r="U20" s="4"/>
      <c r="V20" s="4"/>
      <c r="W20" s="4"/>
      <c r="X20" s="4"/>
      <c r="Y20" s="7" t="s">
        <v>10</v>
      </c>
      <c r="AD20" s="112"/>
    </row>
    <row r="21" spans="1:30" ht="15.75" thickBot="1">
      <c r="A21" s="7" t="s">
        <v>10</v>
      </c>
      <c r="B21" s="4" t="s">
        <v>50</v>
      </c>
      <c r="C21" s="4" t="s">
        <v>51</v>
      </c>
      <c r="D21" s="4"/>
      <c r="E21" s="4"/>
      <c r="F21" s="4"/>
      <c r="G21" s="4"/>
      <c r="H21" s="4"/>
      <c r="I21" s="4"/>
      <c r="J21" s="4"/>
      <c r="K21" s="4"/>
      <c r="L21" s="7" t="s">
        <v>10</v>
      </c>
      <c r="N21" s="7" t="s">
        <v>10</v>
      </c>
      <c r="O21" s="4" t="s">
        <v>50</v>
      </c>
      <c r="P21" s="4" t="s">
        <v>51</v>
      </c>
      <c r="Q21" s="4"/>
      <c r="R21" s="4"/>
      <c r="S21" s="4"/>
      <c r="T21" s="4"/>
      <c r="U21" s="4"/>
      <c r="V21" s="4"/>
      <c r="W21" s="4"/>
      <c r="X21" s="4"/>
      <c r="Y21" s="7" t="s">
        <v>10</v>
      </c>
      <c r="AD21" s="112"/>
    </row>
    <row r="22" spans="1:30" ht="15.75" thickBot="1">
      <c r="A22" s="7" t="s">
        <v>10</v>
      </c>
      <c r="B22" s="4" t="s">
        <v>50</v>
      </c>
      <c r="C22" s="4" t="s">
        <v>51</v>
      </c>
      <c r="D22" s="4"/>
      <c r="E22" s="4"/>
      <c r="F22" s="4"/>
      <c r="G22" s="4"/>
      <c r="H22" s="4"/>
      <c r="I22" s="4"/>
      <c r="J22" s="4"/>
      <c r="K22" s="4"/>
      <c r="L22" s="7" t="s">
        <v>10</v>
      </c>
      <c r="N22" s="7" t="s">
        <v>10</v>
      </c>
      <c r="O22" s="4" t="s">
        <v>50</v>
      </c>
      <c r="P22" s="4" t="s">
        <v>51</v>
      </c>
      <c r="Q22" s="4"/>
      <c r="R22" s="4"/>
      <c r="S22" s="4"/>
      <c r="T22" s="4"/>
      <c r="U22" s="4"/>
      <c r="V22" s="4"/>
      <c r="W22" s="4"/>
      <c r="X22" s="4"/>
      <c r="Y22" s="7" t="s">
        <v>10</v>
      </c>
      <c r="AD22" s="112"/>
    </row>
    <row r="23" spans="1:30" ht="15.75" thickBot="1">
      <c r="A23" s="7" t="s">
        <v>10</v>
      </c>
      <c r="B23" s="4" t="s">
        <v>50</v>
      </c>
      <c r="C23" s="4" t="s">
        <v>51</v>
      </c>
      <c r="D23" s="4"/>
      <c r="E23" s="4"/>
      <c r="F23" s="4"/>
      <c r="G23" s="4"/>
      <c r="H23" s="4"/>
      <c r="I23" s="4"/>
      <c r="J23" s="4"/>
      <c r="K23" s="4"/>
      <c r="L23" s="7" t="s">
        <v>10</v>
      </c>
      <c r="N23" s="7" t="s">
        <v>10</v>
      </c>
      <c r="O23" s="4" t="s">
        <v>50</v>
      </c>
      <c r="P23" s="4" t="s">
        <v>51</v>
      </c>
      <c r="Q23" s="4"/>
      <c r="R23" s="4"/>
      <c r="S23" s="4"/>
      <c r="T23" s="4"/>
      <c r="U23" s="4"/>
      <c r="V23" s="4"/>
      <c r="W23" s="4"/>
      <c r="X23" s="4"/>
      <c r="Y23" s="7" t="s">
        <v>10</v>
      </c>
      <c r="AD23" s="112"/>
    </row>
    <row r="24" spans="1:30">
      <c r="A24" s="7" t="s">
        <v>10</v>
      </c>
      <c r="B24" s="4" t="s">
        <v>50</v>
      </c>
      <c r="C24" s="4" t="s">
        <v>51</v>
      </c>
      <c r="D24" s="4"/>
      <c r="E24" s="4"/>
      <c r="F24" s="4"/>
      <c r="G24" s="4"/>
      <c r="H24" s="4"/>
      <c r="I24" s="4"/>
      <c r="J24" s="4"/>
      <c r="K24" s="4"/>
      <c r="L24" s="7" t="s">
        <v>10</v>
      </c>
      <c r="N24" s="7" t="s">
        <v>10</v>
      </c>
      <c r="O24" s="4" t="s">
        <v>50</v>
      </c>
      <c r="P24" s="4" t="s">
        <v>51</v>
      </c>
      <c r="Q24" s="4"/>
      <c r="R24" s="4"/>
      <c r="S24" s="4"/>
      <c r="T24" s="4"/>
      <c r="U24" s="4"/>
      <c r="V24" s="4"/>
      <c r="W24" s="4"/>
      <c r="X24" s="4"/>
      <c r="Y24" s="7" t="s">
        <v>10</v>
      </c>
      <c r="AD24" s="112"/>
    </row>
    <row r="25" spans="1:30" ht="15.75" thickBot="1">
      <c r="A25" s="24" t="s">
        <v>10</v>
      </c>
      <c r="B25" s="25" t="s">
        <v>10</v>
      </c>
      <c r="C25" s="25" t="s">
        <v>10</v>
      </c>
      <c r="D25" s="25" t="s">
        <v>10</v>
      </c>
      <c r="E25" s="25" t="s">
        <v>10</v>
      </c>
      <c r="F25" s="25" t="s">
        <v>10</v>
      </c>
      <c r="G25" s="25" t="s">
        <v>10</v>
      </c>
      <c r="H25" s="25" t="s">
        <v>10</v>
      </c>
      <c r="I25" s="25" t="s">
        <v>10</v>
      </c>
      <c r="J25" s="25" t="s">
        <v>10</v>
      </c>
      <c r="K25" s="25" t="s">
        <v>10</v>
      </c>
      <c r="L25" s="26" t="s">
        <v>10</v>
      </c>
      <c r="N25" s="24" t="s">
        <v>10</v>
      </c>
      <c r="O25" s="25" t="s">
        <v>10</v>
      </c>
      <c r="P25" s="25" t="s">
        <v>10</v>
      </c>
      <c r="Q25" s="25" t="s">
        <v>10</v>
      </c>
      <c r="R25" s="25" t="s">
        <v>10</v>
      </c>
      <c r="S25" s="25" t="s">
        <v>10</v>
      </c>
      <c r="T25" s="25" t="s">
        <v>10</v>
      </c>
      <c r="U25" s="25" t="s">
        <v>10</v>
      </c>
      <c r="V25" s="25" t="s">
        <v>10</v>
      </c>
      <c r="W25" s="25" t="s">
        <v>10</v>
      </c>
      <c r="X25" s="25" t="s">
        <v>10</v>
      </c>
      <c r="Y25" s="26" t="s">
        <v>10</v>
      </c>
      <c r="AD25" s="112"/>
    </row>
    <row r="26" spans="1:30">
      <c r="A26" s="11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AD26" s="112"/>
    </row>
    <row r="27" spans="1:30" ht="21">
      <c r="A27" s="113" t="s">
        <v>68</v>
      </c>
      <c r="AD27" s="112"/>
    </row>
    <row r="28" spans="1:30" ht="21.75" thickBot="1">
      <c r="A28" s="113"/>
      <c r="AD28" s="112"/>
    </row>
    <row r="29" spans="1:30" ht="15.75" thickBot="1">
      <c r="A29" s="7" t="s">
        <v>10</v>
      </c>
      <c r="B29" s="8" t="s">
        <v>10</v>
      </c>
      <c r="C29" s="8" t="s">
        <v>10</v>
      </c>
      <c r="D29" s="8" t="s">
        <v>10</v>
      </c>
      <c r="E29" s="8" t="s">
        <v>10</v>
      </c>
      <c r="F29" s="8" t="s">
        <v>10</v>
      </c>
      <c r="G29" s="8" t="s">
        <v>10</v>
      </c>
      <c r="H29" s="8" t="s">
        <v>10</v>
      </c>
      <c r="I29" s="8" t="s">
        <v>10</v>
      </c>
      <c r="J29" s="8" t="s">
        <v>10</v>
      </c>
      <c r="K29" s="8" t="s">
        <v>10</v>
      </c>
      <c r="L29" s="9" t="s">
        <v>10</v>
      </c>
      <c r="AD29" s="112"/>
    </row>
    <row r="30" spans="1:30" ht="15.75" thickBot="1">
      <c r="A30" s="7" t="s">
        <v>10</v>
      </c>
      <c r="B30" s="4" t="s">
        <v>50</v>
      </c>
      <c r="C30" s="4" t="s">
        <v>51</v>
      </c>
      <c r="D30" s="4" t="s">
        <v>73</v>
      </c>
      <c r="E30" s="4"/>
      <c r="F30" s="4"/>
      <c r="G30" s="4"/>
      <c r="H30" s="4"/>
      <c r="I30" s="4"/>
      <c r="J30" s="4"/>
      <c r="K30" s="4"/>
      <c r="L30" s="7" t="s">
        <v>10</v>
      </c>
      <c r="AD30" s="112"/>
    </row>
    <row r="31" spans="1:30" ht="15.75" thickBot="1">
      <c r="A31" s="7" t="s">
        <v>10</v>
      </c>
      <c r="B31" s="4" t="s">
        <v>50</v>
      </c>
      <c r="C31" s="4" t="s">
        <v>51</v>
      </c>
      <c r="D31" s="4" t="s">
        <v>73</v>
      </c>
      <c r="E31" s="4"/>
      <c r="F31" s="4"/>
      <c r="G31" s="4"/>
      <c r="H31" s="4"/>
      <c r="I31" s="4"/>
      <c r="J31" s="4"/>
      <c r="K31" s="4"/>
      <c r="L31" s="7" t="s">
        <v>10</v>
      </c>
      <c r="AD31" s="112"/>
    </row>
    <row r="32" spans="1:30" ht="15.75" thickBot="1">
      <c r="A32" s="7" t="s">
        <v>10</v>
      </c>
      <c r="B32" s="4" t="s">
        <v>50</v>
      </c>
      <c r="C32" s="4" t="s">
        <v>51</v>
      </c>
      <c r="D32" s="4"/>
      <c r="E32" s="4"/>
      <c r="F32" s="4"/>
      <c r="G32" s="4"/>
      <c r="H32" s="4"/>
      <c r="I32" s="4"/>
      <c r="J32" s="4"/>
      <c r="K32" s="4"/>
      <c r="L32" s="7" t="s">
        <v>10</v>
      </c>
      <c r="AD32" s="112"/>
    </row>
    <row r="33" spans="1:30" ht="15.75" thickBot="1">
      <c r="A33" s="7" t="s">
        <v>10</v>
      </c>
      <c r="B33" s="4" t="s">
        <v>50</v>
      </c>
      <c r="C33" s="4" t="s">
        <v>51</v>
      </c>
      <c r="D33" s="4"/>
      <c r="E33" s="4"/>
      <c r="F33" s="4"/>
      <c r="G33" s="4"/>
      <c r="H33" s="4"/>
      <c r="I33" s="4"/>
      <c r="J33" s="4"/>
      <c r="K33" s="4"/>
      <c r="L33" s="7" t="s">
        <v>10</v>
      </c>
      <c r="AD33" s="112"/>
    </row>
    <row r="34" spans="1:30" ht="15.75" thickBot="1">
      <c r="A34" s="7" t="s">
        <v>10</v>
      </c>
      <c r="B34" s="4" t="s">
        <v>50</v>
      </c>
      <c r="C34" s="4" t="s">
        <v>51</v>
      </c>
      <c r="D34" s="4"/>
      <c r="E34" s="4"/>
      <c r="F34" s="4"/>
      <c r="G34" s="4"/>
      <c r="H34" s="4"/>
      <c r="I34" s="4"/>
      <c r="J34" s="4"/>
      <c r="K34" s="4"/>
      <c r="L34" s="7" t="s">
        <v>10</v>
      </c>
      <c r="AD34" s="112"/>
    </row>
    <row r="35" spans="1:30">
      <c r="A35" s="7" t="s">
        <v>10</v>
      </c>
      <c r="B35" s="4" t="s">
        <v>50</v>
      </c>
      <c r="C35" s="4" t="s">
        <v>51</v>
      </c>
      <c r="D35" s="4"/>
      <c r="E35" s="4"/>
      <c r="F35" s="4"/>
      <c r="G35" s="4"/>
      <c r="H35" s="4"/>
      <c r="I35" s="4"/>
      <c r="J35" s="4"/>
      <c r="K35" s="4"/>
      <c r="L35" s="7" t="s">
        <v>10</v>
      </c>
      <c r="AD35" s="112"/>
    </row>
    <row r="36" spans="1:30" ht="15.75" thickBot="1">
      <c r="A36" s="24" t="s">
        <v>10</v>
      </c>
      <c r="B36" s="25" t="s">
        <v>10</v>
      </c>
      <c r="C36" s="25" t="s">
        <v>10</v>
      </c>
      <c r="D36" s="25" t="s">
        <v>10</v>
      </c>
      <c r="E36" s="25" t="s">
        <v>10</v>
      </c>
      <c r="F36" s="25" t="s">
        <v>10</v>
      </c>
      <c r="G36" s="25" t="s">
        <v>10</v>
      </c>
      <c r="H36" s="25" t="s">
        <v>10</v>
      </c>
      <c r="I36" s="25" t="s">
        <v>10</v>
      </c>
      <c r="J36" s="25" t="s">
        <v>10</v>
      </c>
      <c r="K36" s="25" t="s">
        <v>10</v>
      </c>
      <c r="L36" s="26" t="s">
        <v>10</v>
      </c>
      <c r="AD36" s="112"/>
    </row>
    <row r="37" spans="1:30">
      <c r="A37" s="111"/>
      <c r="AD37" s="112"/>
    </row>
    <row r="38" spans="1:30" ht="15.75" thickBo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8"/>
    </row>
    <row r="40" spans="1:30">
      <c r="A40" s="2">
        <v>45345</v>
      </c>
      <c r="B40" t="s">
        <v>33</v>
      </c>
      <c r="J40" s="2">
        <v>45352</v>
      </c>
      <c r="K40" t="s">
        <v>125</v>
      </c>
    </row>
    <row r="41" spans="1:30">
      <c r="B41" t="s">
        <v>95</v>
      </c>
    </row>
    <row r="42" spans="1:30" ht="30">
      <c r="J42" s="88" t="s">
        <v>126</v>
      </c>
      <c r="K42" s="89" t="s">
        <v>34</v>
      </c>
      <c r="L42" s="78"/>
      <c r="M42" s="78"/>
      <c r="N42" s="78"/>
      <c r="O42" s="78"/>
      <c r="P42" s="78"/>
      <c r="Q42" s="78"/>
      <c r="R42" s="78"/>
      <c r="S42" s="79"/>
      <c r="U42" s="88" t="s">
        <v>127</v>
      </c>
      <c r="V42" s="89" t="s">
        <v>34</v>
      </c>
      <c r="W42" s="78"/>
      <c r="X42" s="78"/>
      <c r="Y42" s="78"/>
      <c r="Z42" s="78"/>
      <c r="AA42" s="78"/>
      <c r="AB42" s="78"/>
      <c r="AC42" s="78"/>
      <c r="AD42" s="79"/>
    </row>
    <row r="43" spans="1:30" ht="23.25">
      <c r="C43" s="44" t="s">
        <v>128</v>
      </c>
      <c r="E43" s="44" t="s">
        <v>51</v>
      </c>
      <c r="F43" s="44"/>
      <c r="G43" s="45"/>
      <c r="J43" s="145">
        <v>0</v>
      </c>
      <c r="K43" s="100">
        <v>51.69</v>
      </c>
      <c r="L43" s="147">
        <v>2</v>
      </c>
      <c r="M43" s="100">
        <v>52.6</v>
      </c>
      <c r="N43" s="147">
        <v>4</v>
      </c>
      <c r="O43" s="100">
        <v>40</v>
      </c>
      <c r="P43" s="147">
        <v>6</v>
      </c>
      <c r="Q43" s="100">
        <v>36.799999999999997</v>
      </c>
      <c r="R43" s="147">
        <v>8</v>
      </c>
      <c r="S43" s="81">
        <v>35.31</v>
      </c>
      <c r="U43" s="145">
        <v>0</v>
      </c>
      <c r="V43" s="100">
        <v>35</v>
      </c>
      <c r="W43" s="147">
        <v>2</v>
      </c>
      <c r="X43" s="100">
        <v>40.83</v>
      </c>
      <c r="Y43" s="147">
        <v>4</v>
      </c>
      <c r="Z43" s="100">
        <v>37.83</v>
      </c>
      <c r="AA43" s="147">
        <v>6</v>
      </c>
      <c r="AB43" s="100">
        <v>42.3</v>
      </c>
      <c r="AC43" s="147">
        <v>8</v>
      </c>
      <c r="AD43" s="81">
        <v>32.18</v>
      </c>
    </row>
    <row r="44" spans="1:30" ht="23.25">
      <c r="C44">
        <v>47.16</v>
      </c>
      <c r="E44">
        <v>42.82</v>
      </c>
      <c r="J44" s="145"/>
      <c r="K44" s="100">
        <v>40.652000000000001</v>
      </c>
      <c r="L44" s="147"/>
      <c r="M44" s="100">
        <v>49.44</v>
      </c>
      <c r="N44" s="147"/>
      <c r="O44" s="100">
        <v>58.85</v>
      </c>
      <c r="P44" s="147"/>
      <c r="Q44" s="100">
        <v>31.72</v>
      </c>
      <c r="R44" s="147"/>
      <c r="S44" s="81">
        <v>46.51</v>
      </c>
      <c r="U44" s="145"/>
      <c r="V44" s="100">
        <v>34.369999999999997</v>
      </c>
      <c r="W44" s="147"/>
      <c r="X44" s="100">
        <v>36.869999999999997</v>
      </c>
      <c r="Y44" s="147"/>
      <c r="Z44" s="100">
        <v>37.11</v>
      </c>
      <c r="AA44" s="147"/>
      <c r="AB44" s="100">
        <v>50.49</v>
      </c>
      <c r="AC44" s="147"/>
      <c r="AD44" s="81">
        <v>41.09</v>
      </c>
    </row>
    <row r="45" spans="1:30" ht="23.25">
      <c r="C45">
        <v>45.48</v>
      </c>
      <c r="E45">
        <v>38.51</v>
      </c>
      <c r="J45" s="145"/>
      <c r="K45" s="100">
        <v>34.39</v>
      </c>
      <c r="L45" s="147"/>
      <c r="M45" s="100">
        <v>42.72</v>
      </c>
      <c r="N45" s="147"/>
      <c r="O45" s="100">
        <v>54.35</v>
      </c>
      <c r="P45" s="147"/>
      <c r="Q45" s="100">
        <v>47.39</v>
      </c>
      <c r="R45" s="147"/>
      <c r="S45" s="81">
        <v>62.03</v>
      </c>
      <c r="U45" s="145"/>
      <c r="V45" s="100">
        <v>47.13</v>
      </c>
      <c r="W45" s="147"/>
      <c r="X45" s="100">
        <v>44.09</v>
      </c>
      <c r="Y45" s="147"/>
      <c r="Z45" s="100">
        <v>46.56</v>
      </c>
      <c r="AA45" s="147"/>
      <c r="AB45" s="100">
        <v>39.42</v>
      </c>
      <c r="AC45" s="147"/>
      <c r="AD45" s="81">
        <v>38.51</v>
      </c>
    </row>
    <row r="46" spans="1:30" ht="23.25">
      <c r="C46">
        <v>31.68</v>
      </c>
      <c r="E46">
        <v>18.64</v>
      </c>
      <c r="J46" s="145"/>
      <c r="K46" s="100">
        <v>40.96</v>
      </c>
      <c r="L46" s="147"/>
      <c r="M46" s="100">
        <v>35.65</v>
      </c>
      <c r="N46" s="147"/>
      <c r="O46" s="100">
        <v>53.42</v>
      </c>
      <c r="P46" s="147"/>
      <c r="Q46" s="100">
        <v>51.64</v>
      </c>
      <c r="R46" s="147"/>
      <c r="S46" s="81">
        <v>31.2</v>
      </c>
      <c r="U46" s="145"/>
      <c r="V46" s="100">
        <v>47.39</v>
      </c>
      <c r="W46" s="147"/>
      <c r="X46" s="100">
        <v>38.43</v>
      </c>
      <c r="Y46" s="147"/>
      <c r="Z46" s="100">
        <v>45.64</v>
      </c>
      <c r="AA46" s="147"/>
      <c r="AB46" s="100">
        <v>28.78</v>
      </c>
      <c r="AC46" s="147"/>
      <c r="AD46" s="81">
        <v>35.44</v>
      </c>
    </row>
    <row r="47" spans="1:30" ht="23.25">
      <c r="C47">
        <v>33.21</v>
      </c>
      <c r="E47">
        <v>26.86</v>
      </c>
      <c r="J47" s="145"/>
      <c r="K47" s="100">
        <v>58.24</v>
      </c>
      <c r="L47" s="147"/>
      <c r="M47" s="100">
        <v>46.51</v>
      </c>
      <c r="N47" s="147"/>
      <c r="O47" s="100">
        <v>58.02</v>
      </c>
      <c r="P47" s="147"/>
      <c r="Q47" s="100">
        <v>43.19</v>
      </c>
      <c r="R47" s="147"/>
      <c r="S47" s="81">
        <v>20.68</v>
      </c>
      <c r="U47" s="145"/>
      <c r="V47" s="100">
        <v>39.56</v>
      </c>
      <c r="W47" s="147"/>
      <c r="X47" s="100">
        <v>58.42</v>
      </c>
      <c r="Y47" s="147"/>
      <c r="Z47" s="100">
        <v>48.94</v>
      </c>
      <c r="AA47" s="147"/>
      <c r="AB47" s="100">
        <v>33.21</v>
      </c>
      <c r="AC47" s="147"/>
      <c r="AD47" s="81">
        <v>57.79</v>
      </c>
    </row>
    <row r="48" spans="1:30" ht="23.25">
      <c r="C48">
        <v>42.52</v>
      </c>
      <c r="E48">
        <v>35.43</v>
      </c>
      <c r="J48" s="145"/>
      <c r="K48" s="100">
        <v>49.42</v>
      </c>
      <c r="L48" s="147"/>
      <c r="M48" s="100">
        <v>68.819999999999993</v>
      </c>
      <c r="N48" s="147"/>
      <c r="O48" s="100">
        <v>50.17</v>
      </c>
      <c r="P48" s="147"/>
      <c r="Q48" s="100">
        <v>77.489999999999995</v>
      </c>
      <c r="R48" s="147"/>
      <c r="S48" s="81">
        <v>63.88</v>
      </c>
      <c r="U48" s="145"/>
      <c r="V48" s="100">
        <v>40.98</v>
      </c>
      <c r="W48" s="147"/>
      <c r="X48" s="100">
        <v>39.43</v>
      </c>
      <c r="Y48" s="147"/>
      <c r="Z48" s="100">
        <v>37.549999999999997</v>
      </c>
      <c r="AA48" s="147"/>
      <c r="AB48" s="100">
        <v>51.83</v>
      </c>
      <c r="AC48" s="147"/>
      <c r="AD48" s="81">
        <v>40.299999999999997</v>
      </c>
    </row>
    <row r="49" spans="3:30" ht="23.25">
      <c r="C49">
        <v>38.33</v>
      </c>
      <c r="E49">
        <v>34.479999999999997</v>
      </c>
      <c r="J49" s="145"/>
      <c r="K49" s="100">
        <v>34.479999999999997</v>
      </c>
      <c r="L49" s="147"/>
      <c r="M49" s="100">
        <v>37.71</v>
      </c>
      <c r="N49" s="147"/>
      <c r="O49" s="100">
        <v>46.67</v>
      </c>
      <c r="P49" s="147"/>
      <c r="Q49" s="100">
        <v>53.06</v>
      </c>
      <c r="R49" s="147"/>
      <c r="S49" s="81">
        <v>29.81</v>
      </c>
      <c r="U49" s="145"/>
      <c r="V49" s="100">
        <v>34.39</v>
      </c>
      <c r="W49" s="147"/>
      <c r="X49" s="100">
        <v>50.12</v>
      </c>
      <c r="Y49" s="147"/>
      <c r="Z49" s="100">
        <v>35.700000000000003</v>
      </c>
      <c r="AA49" s="147"/>
      <c r="AB49" s="100">
        <v>40.6</v>
      </c>
      <c r="AC49" s="147"/>
      <c r="AD49" s="81">
        <v>34.369999999999997</v>
      </c>
    </row>
    <row r="50" spans="3:30" ht="23.25">
      <c r="C50">
        <v>54.59</v>
      </c>
      <c r="E50">
        <v>26.69</v>
      </c>
      <c r="J50" s="145"/>
      <c r="K50" s="100">
        <v>34.17</v>
      </c>
      <c r="L50" s="147"/>
      <c r="M50" s="100">
        <v>66.22</v>
      </c>
      <c r="N50" s="147"/>
      <c r="O50" s="100">
        <v>60.41</v>
      </c>
      <c r="P50" s="147"/>
      <c r="Q50" s="100">
        <v>53.47</v>
      </c>
      <c r="R50" s="147"/>
      <c r="S50" s="81">
        <v>27.5</v>
      </c>
      <c r="U50" s="145"/>
      <c r="V50" s="100">
        <v>39.64</v>
      </c>
      <c r="W50" s="147"/>
      <c r="X50" s="100">
        <v>45.51</v>
      </c>
      <c r="Y50" s="147"/>
      <c r="Z50" s="100">
        <v>34.74</v>
      </c>
      <c r="AA50" s="147"/>
      <c r="AB50" s="100">
        <v>45.92</v>
      </c>
      <c r="AC50" s="147"/>
      <c r="AD50" s="81">
        <v>42.2</v>
      </c>
    </row>
    <row r="51" spans="3:30" ht="23.25">
      <c r="C51">
        <v>29.96</v>
      </c>
      <c r="E51">
        <v>30.66</v>
      </c>
      <c r="J51" s="145"/>
      <c r="K51" s="100">
        <v>54.68</v>
      </c>
      <c r="L51" s="147"/>
      <c r="M51" s="100">
        <v>53.23</v>
      </c>
      <c r="N51" s="147"/>
      <c r="O51" s="100">
        <v>48.56</v>
      </c>
      <c r="P51" s="147"/>
      <c r="Q51" s="100">
        <v>68.209999999999994</v>
      </c>
      <c r="R51" s="147"/>
      <c r="S51" s="81">
        <v>46.61</v>
      </c>
      <c r="U51" s="145"/>
      <c r="V51" s="100">
        <v>47.55</v>
      </c>
      <c r="W51" s="147"/>
      <c r="X51" s="100">
        <v>43.68</v>
      </c>
      <c r="Y51" s="147"/>
      <c r="Z51" s="100">
        <v>46.67</v>
      </c>
      <c r="AA51" s="147"/>
      <c r="AB51" s="100">
        <v>43.5</v>
      </c>
      <c r="AC51" s="147"/>
      <c r="AD51" s="81">
        <v>41.6</v>
      </c>
    </row>
    <row r="52" spans="3:30" ht="23.25">
      <c r="C52">
        <v>31.5</v>
      </c>
      <c r="E52">
        <v>34.86</v>
      </c>
      <c r="J52" s="145"/>
      <c r="K52" s="100">
        <v>48.82</v>
      </c>
      <c r="L52" s="147"/>
      <c r="M52" s="100">
        <v>41.02</v>
      </c>
      <c r="N52" s="147"/>
      <c r="O52" s="100">
        <v>57.2</v>
      </c>
      <c r="P52" s="147"/>
      <c r="Q52" s="100">
        <v>51.03</v>
      </c>
      <c r="R52" s="147"/>
      <c r="S52" s="81">
        <v>55.59</v>
      </c>
      <c r="U52" s="145"/>
      <c r="V52" s="100">
        <v>40.6</v>
      </c>
      <c r="W52" s="147"/>
      <c r="X52" s="100">
        <v>38.56</v>
      </c>
      <c r="Y52" s="147"/>
      <c r="Z52" s="100">
        <v>42.3</v>
      </c>
      <c r="AA52" s="147"/>
      <c r="AB52" s="100">
        <v>43.17</v>
      </c>
      <c r="AC52" s="147"/>
      <c r="AD52" s="81">
        <v>36.950000000000003</v>
      </c>
    </row>
    <row r="53" spans="3:30" ht="23.25">
      <c r="C53">
        <v>30.66</v>
      </c>
      <c r="E53">
        <v>35.64</v>
      </c>
      <c r="J53" s="145"/>
      <c r="K53" s="100">
        <v>45.92</v>
      </c>
      <c r="L53" s="147"/>
      <c r="M53" s="100">
        <v>66.22</v>
      </c>
      <c r="N53" s="147"/>
      <c r="O53" s="100">
        <v>46.51</v>
      </c>
      <c r="P53" s="147"/>
      <c r="Q53" s="100">
        <v>45.51</v>
      </c>
      <c r="R53" s="147"/>
      <c r="S53" s="81">
        <v>56.05</v>
      </c>
      <c r="U53" s="145"/>
      <c r="V53" s="100">
        <v>44.96</v>
      </c>
      <c r="W53" s="147"/>
      <c r="X53" s="100">
        <v>37.46</v>
      </c>
      <c r="Y53" s="147"/>
      <c r="Z53" s="100">
        <v>42.6</v>
      </c>
      <c r="AA53" s="147"/>
      <c r="AB53" s="100">
        <v>43.68</v>
      </c>
      <c r="AC53" s="147"/>
      <c r="AD53" s="81">
        <v>47.33</v>
      </c>
    </row>
    <row r="54" spans="3:30" ht="23.25">
      <c r="C54">
        <v>26.86</v>
      </c>
      <c r="E54">
        <v>29.69</v>
      </c>
      <c r="J54" s="145"/>
      <c r="K54" s="100">
        <v>81.2</v>
      </c>
      <c r="L54" s="147"/>
      <c r="M54" s="100">
        <v>53.23</v>
      </c>
      <c r="N54" s="147"/>
      <c r="O54" s="100">
        <v>35.18</v>
      </c>
      <c r="P54" s="147"/>
      <c r="Q54" s="100">
        <v>55.63</v>
      </c>
      <c r="R54" s="147"/>
      <c r="S54" s="81"/>
      <c r="U54" s="145"/>
      <c r="V54" s="100">
        <v>47.03</v>
      </c>
      <c r="W54" s="147"/>
      <c r="X54" s="100">
        <v>33.72</v>
      </c>
      <c r="Y54" s="147"/>
      <c r="Z54" s="100">
        <v>39.68</v>
      </c>
      <c r="AA54" s="147"/>
      <c r="AB54" s="100">
        <v>45.55</v>
      </c>
      <c r="AC54" s="147"/>
      <c r="AD54" s="81">
        <v>4.3</v>
      </c>
    </row>
    <row r="55" spans="3:30" ht="23.25">
      <c r="C55">
        <v>29.24</v>
      </c>
      <c r="E55">
        <v>36.07</v>
      </c>
      <c r="J55" s="145"/>
      <c r="K55" s="100">
        <v>50.01</v>
      </c>
      <c r="L55" s="147"/>
      <c r="M55" s="100">
        <v>37.71</v>
      </c>
      <c r="N55" s="147"/>
      <c r="O55" s="100">
        <v>40</v>
      </c>
      <c r="P55" s="147"/>
      <c r="Q55" s="100">
        <v>43.87</v>
      </c>
      <c r="R55" s="147"/>
      <c r="S55" s="81"/>
      <c r="U55" s="145"/>
      <c r="V55" s="100">
        <v>51.46</v>
      </c>
      <c r="W55" s="147"/>
      <c r="X55" s="100">
        <v>47.39</v>
      </c>
      <c r="Y55" s="147"/>
      <c r="Z55" s="100">
        <v>42.08</v>
      </c>
      <c r="AA55" s="147"/>
      <c r="AB55" s="100">
        <v>38.76</v>
      </c>
      <c r="AC55" s="147"/>
      <c r="AD55" s="81">
        <v>39</v>
      </c>
    </row>
    <row r="56" spans="3:30" ht="23.25">
      <c r="C56">
        <v>40.04</v>
      </c>
      <c r="E56">
        <v>32.119999999999997</v>
      </c>
      <c r="J56" s="145"/>
      <c r="K56" s="100"/>
      <c r="L56" s="147"/>
      <c r="M56" s="100">
        <v>50.01</v>
      </c>
      <c r="N56" s="147"/>
      <c r="O56" s="100">
        <v>31.02</v>
      </c>
      <c r="P56" s="147"/>
      <c r="Q56" s="100"/>
      <c r="R56" s="147"/>
      <c r="S56" s="81"/>
      <c r="U56" s="145"/>
      <c r="V56" s="100">
        <v>39.31</v>
      </c>
      <c r="W56" s="147"/>
      <c r="X56" s="100">
        <v>39.93</v>
      </c>
      <c r="Y56" s="147"/>
      <c r="Z56" s="100">
        <v>41.45</v>
      </c>
      <c r="AA56" s="147"/>
      <c r="AB56" s="100">
        <v>49.13</v>
      </c>
      <c r="AC56" s="147"/>
      <c r="AD56" s="81">
        <v>43.12</v>
      </c>
    </row>
    <row r="57" spans="3:30" ht="23.25">
      <c r="C57">
        <v>36.479999999999997</v>
      </c>
      <c r="E57">
        <v>38.67</v>
      </c>
      <c r="J57" s="145"/>
      <c r="K57" s="100"/>
      <c r="L57" s="147"/>
      <c r="M57" s="100">
        <v>52.32</v>
      </c>
      <c r="N57" s="147"/>
      <c r="O57" s="100"/>
      <c r="P57" s="147"/>
      <c r="Q57" s="100"/>
      <c r="R57" s="147"/>
      <c r="S57" s="81"/>
      <c r="U57" s="145"/>
      <c r="V57" s="100">
        <v>38.56</v>
      </c>
      <c r="W57" s="147"/>
      <c r="X57" s="100">
        <v>39.229999999999997</v>
      </c>
      <c r="Y57" s="147"/>
      <c r="Z57" s="100">
        <v>33.72</v>
      </c>
      <c r="AA57" s="147"/>
      <c r="AB57" s="100">
        <v>49.47</v>
      </c>
      <c r="AC57" s="147"/>
      <c r="AD57" s="81">
        <v>50.49</v>
      </c>
    </row>
    <row r="58" spans="3:30" ht="23.25">
      <c r="C58">
        <v>44.15</v>
      </c>
      <c r="E58">
        <v>35.76</v>
      </c>
      <c r="J58" s="145"/>
      <c r="K58" s="100"/>
      <c r="L58" s="147"/>
      <c r="M58" s="100">
        <v>50.61</v>
      </c>
      <c r="N58" s="147"/>
      <c r="O58" s="100"/>
      <c r="P58" s="147"/>
      <c r="Q58" s="100"/>
      <c r="R58" s="147"/>
      <c r="S58" s="81"/>
      <c r="U58" s="145"/>
      <c r="V58" s="100">
        <v>42.76</v>
      </c>
      <c r="W58" s="147"/>
      <c r="X58" s="100">
        <v>43.12</v>
      </c>
      <c r="Y58" s="147"/>
      <c r="Z58" s="100">
        <v>35.18</v>
      </c>
      <c r="AA58" s="147"/>
      <c r="AB58" s="100">
        <v>30.07</v>
      </c>
      <c r="AC58" s="147"/>
      <c r="AD58" s="81">
        <v>42.12</v>
      </c>
    </row>
    <row r="59" spans="3:30" ht="23.25">
      <c r="C59">
        <v>33.28</v>
      </c>
      <c r="E59">
        <v>39.869999999999997</v>
      </c>
      <c r="J59" s="145"/>
      <c r="K59" s="100"/>
      <c r="L59" s="147"/>
      <c r="M59" s="100">
        <v>34.1</v>
      </c>
      <c r="N59" s="147"/>
      <c r="O59" s="100"/>
      <c r="P59" s="147"/>
      <c r="Q59" s="100"/>
      <c r="R59" s="147"/>
      <c r="S59" s="81"/>
      <c r="U59" s="145"/>
      <c r="V59" s="100">
        <v>34.590000000000003</v>
      </c>
      <c r="W59" s="147"/>
      <c r="X59" s="100">
        <v>42.3</v>
      </c>
      <c r="Y59" s="147"/>
      <c r="Z59" s="100"/>
      <c r="AA59" s="147"/>
      <c r="AB59" s="100">
        <v>35.44</v>
      </c>
      <c r="AC59" s="147"/>
      <c r="AD59" s="81">
        <v>47.79</v>
      </c>
    </row>
    <row r="60" spans="3:30" ht="23.25">
      <c r="C60">
        <v>44.14</v>
      </c>
      <c r="E60">
        <v>37.49</v>
      </c>
      <c r="J60" s="145"/>
      <c r="K60" s="100"/>
      <c r="L60" s="147"/>
      <c r="M60" s="100"/>
      <c r="N60" s="147"/>
      <c r="O60" s="100"/>
      <c r="P60" s="147"/>
      <c r="Q60" s="100"/>
      <c r="R60" s="147"/>
      <c r="S60" s="81"/>
      <c r="U60" s="145"/>
      <c r="V60" s="100">
        <v>49.38</v>
      </c>
      <c r="W60" s="147"/>
      <c r="X60" s="100">
        <v>42.53</v>
      </c>
      <c r="Y60" s="147"/>
      <c r="Z60" s="100"/>
      <c r="AA60" s="147"/>
      <c r="AB60" s="100">
        <v>28.36</v>
      </c>
      <c r="AC60" s="147"/>
      <c r="AD60" s="81">
        <v>33.96</v>
      </c>
    </row>
    <row r="61" spans="3:30" ht="23.25">
      <c r="C61">
        <v>33.21</v>
      </c>
      <c r="E61">
        <v>31.57</v>
      </c>
      <c r="J61" s="145"/>
      <c r="K61" s="100"/>
      <c r="L61" s="147"/>
      <c r="M61" s="100"/>
      <c r="N61" s="147"/>
      <c r="O61" s="100"/>
      <c r="P61" s="147"/>
      <c r="Q61" s="100"/>
      <c r="R61" s="147"/>
      <c r="S61" s="81"/>
      <c r="U61" s="145"/>
      <c r="V61" s="100">
        <v>34.74</v>
      </c>
      <c r="W61" s="147"/>
      <c r="X61" s="100">
        <v>40.74</v>
      </c>
      <c r="Y61" s="147"/>
      <c r="Z61" s="100"/>
      <c r="AA61" s="147"/>
      <c r="AB61" s="100">
        <v>50.01</v>
      </c>
      <c r="AC61" s="147"/>
      <c r="AD61" s="81">
        <v>40.96</v>
      </c>
    </row>
    <row r="62" spans="3:30" ht="23.25">
      <c r="C62">
        <v>36.46</v>
      </c>
      <c r="E62">
        <v>33.86</v>
      </c>
      <c r="J62" s="145"/>
      <c r="K62" s="100"/>
      <c r="L62" s="147"/>
      <c r="M62" s="100"/>
      <c r="N62" s="147"/>
      <c r="O62" s="100"/>
      <c r="P62" s="147"/>
      <c r="Q62" s="100"/>
      <c r="R62" s="147"/>
      <c r="S62" s="81"/>
      <c r="U62" s="145"/>
      <c r="V62" s="100">
        <v>50.97</v>
      </c>
      <c r="W62" s="147"/>
      <c r="X62" s="100">
        <v>39.93</v>
      </c>
      <c r="Y62" s="147"/>
      <c r="Z62" s="100"/>
      <c r="AA62" s="147"/>
      <c r="AB62" s="100">
        <v>43.79</v>
      </c>
      <c r="AC62" s="147"/>
      <c r="AD62" s="81"/>
    </row>
    <row r="63" spans="3:30" ht="23.25">
      <c r="C63">
        <v>35.76</v>
      </c>
      <c r="E63">
        <v>35</v>
      </c>
      <c r="J63" s="145"/>
      <c r="K63" s="100"/>
      <c r="L63" s="147"/>
      <c r="M63" s="100"/>
      <c r="N63" s="147"/>
      <c r="O63" s="100"/>
      <c r="P63" s="147"/>
      <c r="Q63" s="100"/>
      <c r="R63" s="147"/>
      <c r="S63" s="81"/>
      <c r="U63" s="145"/>
      <c r="V63" s="100">
        <v>38.869999999999997</v>
      </c>
      <c r="W63" s="147"/>
      <c r="X63" s="100">
        <v>37.869999999999997</v>
      </c>
      <c r="Y63" s="147"/>
      <c r="Z63" s="100"/>
      <c r="AA63" s="147"/>
      <c r="AB63" s="100">
        <v>34.17</v>
      </c>
      <c r="AC63" s="147"/>
      <c r="AD63" s="81"/>
    </row>
    <row r="64" spans="3:30" ht="23.25">
      <c r="J64" s="145"/>
      <c r="K64" s="100"/>
      <c r="L64" s="147"/>
      <c r="M64" s="100"/>
      <c r="N64" s="147"/>
      <c r="O64" s="100"/>
      <c r="P64" s="147"/>
      <c r="Q64" s="100"/>
      <c r="R64" s="147"/>
      <c r="S64" s="81"/>
      <c r="U64" s="145"/>
      <c r="V64" s="100"/>
      <c r="W64" s="147"/>
      <c r="X64" s="100">
        <v>25.82</v>
      </c>
      <c r="Y64" s="147"/>
      <c r="Z64" s="100"/>
      <c r="AA64" s="147"/>
      <c r="AB64" s="100">
        <v>60.03</v>
      </c>
      <c r="AC64" s="147"/>
      <c r="AD64" s="81"/>
    </row>
    <row r="65" spans="1:30" ht="23.25">
      <c r="A65" s="60" t="s">
        <v>39</v>
      </c>
      <c r="J65" s="145"/>
      <c r="K65" s="100"/>
      <c r="L65" s="147"/>
      <c r="M65" s="100"/>
      <c r="N65" s="147"/>
      <c r="O65" s="100"/>
      <c r="P65" s="147"/>
      <c r="Q65" s="100"/>
      <c r="R65" s="147"/>
      <c r="S65" s="81"/>
      <c r="U65" s="145"/>
      <c r="V65" s="100"/>
      <c r="W65" s="147"/>
      <c r="X65" s="100">
        <v>46.24</v>
      </c>
      <c r="Y65" s="147"/>
      <c r="Z65" s="100"/>
      <c r="AA65" s="147"/>
      <c r="AB65" s="100"/>
      <c r="AC65" s="147"/>
      <c r="AD65" s="81"/>
    </row>
    <row r="66" spans="1:30" ht="23.25">
      <c r="A66" s="60" t="s">
        <v>40</v>
      </c>
      <c r="C66" s="62">
        <f>AVERAGE(C40:C63)</f>
        <v>37.235500000000002</v>
      </c>
      <c r="E66" s="62">
        <f>AVERAGE(E40:E63)</f>
        <v>33.734500000000004</v>
      </c>
      <c r="J66" s="145"/>
      <c r="K66" s="100"/>
      <c r="L66" s="147"/>
      <c r="M66" s="100"/>
      <c r="N66" s="147"/>
      <c r="O66" s="100"/>
      <c r="P66" s="147"/>
      <c r="Q66" s="100"/>
      <c r="R66" s="147"/>
      <c r="S66" s="81"/>
      <c r="U66" s="145"/>
      <c r="V66" s="100"/>
      <c r="W66" s="147"/>
      <c r="X66" s="100">
        <v>37.79</v>
      </c>
      <c r="Y66" s="147"/>
      <c r="Z66" s="100"/>
      <c r="AA66" s="147"/>
      <c r="AB66" s="100"/>
      <c r="AC66" s="147"/>
      <c r="AD66" s="81"/>
    </row>
    <row r="67" spans="1:30" ht="23.25">
      <c r="A67" s="60" t="s">
        <v>41</v>
      </c>
      <c r="C67" s="63">
        <f>_xlfn.STDEV.P(C40:C62)</f>
        <v>7.1845565754328469</v>
      </c>
      <c r="E67" s="63">
        <f>_xlfn.STDEV.P(E40:E62)</f>
        <v>5.4149195250348567</v>
      </c>
      <c r="J67" s="145"/>
      <c r="K67" s="100"/>
      <c r="L67" s="147"/>
      <c r="M67" s="100"/>
      <c r="N67" s="147"/>
      <c r="O67" s="100"/>
      <c r="P67" s="147"/>
      <c r="Q67" s="100"/>
      <c r="R67" s="76"/>
      <c r="S67" s="81"/>
      <c r="U67" s="145"/>
      <c r="V67" s="100"/>
      <c r="W67" s="147"/>
      <c r="X67" s="100"/>
      <c r="Y67" s="147"/>
      <c r="Z67" s="100"/>
      <c r="AA67" s="147"/>
      <c r="AB67" s="100"/>
      <c r="AC67" s="76"/>
      <c r="AD67" s="81"/>
    </row>
    <row r="68" spans="1:30" ht="23.25">
      <c r="J68" s="145"/>
      <c r="K68" s="100"/>
      <c r="L68" s="147"/>
      <c r="M68" s="100"/>
      <c r="N68" s="147"/>
      <c r="O68" s="100"/>
      <c r="P68" s="147"/>
      <c r="Q68" s="100"/>
      <c r="R68" s="76"/>
      <c r="S68" s="81"/>
      <c r="U68" s="145"/>
      <c r="V68" s="100"/>
      <c r="W68" s="147"/>
      <c r="X68" s="100"/>
      <c r="Y68" s="147"/>
      <c r="Z68" s="100"/>
      <c r="AA68" s="147"/>
      <c r="AB68" s="100"/>
      <c r="AC68" s="76"/>
      <c r="AD68" s="81"/>
    </row>
    <row r="69" spans="1:30" ht="23.25">
      <c r="J69" s="101"/>
      <c r="K69" s="100"/>
      <c r="L69" s="76"/>
      <c r="M69" s="100"/>
      <c r="N69" s="147"/>
      <c r="O69" s="100"/>
      <c r="P69" s="147"/>
      <c r="Q69" s="100"/>
      <c r="R69" s="76"/>
      <c r="S69" s="81"/>
      <c r="U69" s="101"/>
      <c r="V69" s="100"/>
      <c r="W69" s="76"/>
      <c r="X69" s="100"/>
      <c r="Y69" s="147"/>
      <c r="Z69" s="100"/>
      <c r="AA69" s="147"/>
      <c r="AB69" s="100"/>
      <c r="AC69" s="76"/>
      <c r="AD69" s="81"/>
    </row>
    <row r="70" spans="1:30" ht="23.25">
      <c r="J70" s="101"/>
      <c r="K70" s="100"/>
      <c r="L70" s="76"/>
      <c r="M70" s="100"/>
      <c r="N70" s="147"/>
      <c r="O70" s="100"/>
      <c r="P70" s="147"/>
      <c r="Q70" s="100"/>
      <c r="R70" s="76"/>
      <c r="S70" s="81"/>
      <c r="U70" s="101"/>
      <c r="V70" s="100"/>
      <c r="W70" s="76"/>
      <c r="X70" s="100"/>
      <c r="Y70" s="147"/>
      <c r="Z70" s="100"/>
      <c r="AA70" s="147"/>
      <c r="AB70" s="100"/>
      <c r="AC70" s="76"/>
      <c r="AD70" s="81"/>
    </row>
    <row r="71" spans="1:30" ht="23.25">
      <c r="J71" s="101"/>
      <c r="K71" s="100"/>
      <c r="L71" s="76"/>
      <c r="M71" s="100"/>
      <c r="N71" s="147"/>
      <c r="O71" s="100"/>
      <c r="P71" s="147"/>
      <c r="Q71" s="100"/>
      <c r="R71" s="76"/>
      <c r="S71" s="81"/>
      <c r="U71" s="101"/>
      <c r="V71" s="100"/>
      <c r="W71" s="76"/>
      <c r="X71" s="100"/>
      <c r="Y71" s="147"/>
      <c r="Z71" s="100"/>
      <c r="AA71" s="147"/>
      <c r="AB71" s="100"/>
      <c r="AC71" s="76"/>
      <c r="AD71" s="81"/>
    </row>
    <row r="72" spans="1:30">
      <c r="I72" s="60"/>
      <c r="J72" s="80"/>
      <c r="S72" s="81"/>
      <c r="U72" s="80"/>
      <c r="AD72" s="81"/>
    </row>
    <row r="73" spans="1:30">
      <c r="I73" s="60"/>
      <c r="J73" s="90" t="s">
        <v>39</v>
      </c>
      <c r="K73" s="60"/>
      <c r="M73" s="60"/>
      <c r="O73" s="60"/>
      <c r="Q73" s="60"/>
      <c r="S73" s="91"/>
      <c r="U73" s="90" t="s">
        <v>39</v>
      </c>
      <c r="V73" s="60"/>
      <c r="X73" s="60"/>
      <c r="Z73" s="60"/>
      <c r="AB73" s="60"/>
      <c r="AD73" s="91"/>
    </row>
    <row r="74" spans="1:30">
      <c r="I74" s="60"/>
      <c r="J74" s="90" t="s">
        <v>40</v>
      </c>
      <c r="K74" s="64">
        <f>AVERAGE(K43:K68)</f>
        <v>48.048615384615388</v>
      </c>
      <c r="L74" s="48"/>
      <c r="M74" s="64">
        <f>AVERAGE(M43:M59)</f>
        <v>49.301176470588246</v>
      </c>
      <c r="N74" s="48"/>
      <c r="O74" s="64">
        <f>AVERAGE(O43:O70)</f>
        <v>48.597142857142849</v>
      </c>
      <c r="P74" s="48"/>
      <c r="Q74" s="64">
        <f>AVERAGE(Q43:Q71)</f>
        <v>50.693076923076923</v>
      </c>
      <c r="R74" s="48"/>
      <c r="S74" s="92">
        <f>AVERAGE(S43:S66)</f>
        <v>43.197272727272725</v>
      </c>
      <c r="U74" s="90" t="s">
        <v>40</v>
      </c>
      <c r="V74" s="64">
        <f>AVERAGE(V43:V68)</f>
        <v>41.868571428571435</v>
      </c>
      <c r="W74" s="48"/>
      <c r="X74" s="64">
        <f>AVERAGE(X43:X66)</f>
        <v>41.250416666666659</v>
      </c>
      <c r="Y74" s="48"/>
      <c r="Z74" s="64">
        <f>AVERAGE(Z43:Z70)</f>
        <v>40.484375000000007</v>
      </c>
      <c r="AA74" s="48"/>
      <c r="AB74" s="64">
        <f>AVERAGE(AB43:AB71)</f>
        <v>42.167272727272731</v>
      </c>
      <c r="AC74" s="48"/>
      <c r="AD74" s="92">
        <f>AVERAGE(AD43:AD66)</f>
        <v>39.44736842105263</v>
      </c>
    </row>
    <row r="75" spans="1:30" ht="15.75" thickBot="1">
      <c r="J75" s="93" t="s">
        <v>41</v>
      </c>
      <c r="K75" s="65">
        <f>_xlfn.STDEV.P(K43:K68)</f>
        <v>12.213506958964999</v>
      </c>
      <c r="L75" s="66"/>
      <c r="M75" s="65">
        <f>_xlfn.STDEV.P(M43:M59)</f>
        <v>10.325299529825852</v>
      </c>
      <c r="N75" s="65"/>
      <c r="O75" s="65">
        <f>_xlfn.STDEV.P(O43:O70)</f>
        <v>8.9089124144400671</v>
      </c>
      <c r="P75" s="65"/>
      <c r="Q75" s="65">
        <f>_xlfn.STDEV.P(Q43:Q71)</f>
        <v>11.626346330386133</v>
      </c>
      <c r="R75" s="65"/>
      <c r="S75" s="94">
        <f>_xlfn.STDEV.P(S43:S66)</f>
        <v>14.342038076868548</v>
      </c>
      <c r="U75" s="93" t="s">
        <v>41</v>
      </c>
      <c r="V75" s="65">
        <f>_xlfn.STDEV.P(V43:V68)</f>
        <v>5.6103673470377489</v>
      </c>
      <c r="W75" s="66"/>
      <c r="X75" s="65">
        <f>_xlfn.STDEV.P(X43:X59)</f>
        <v>5.6564949348600289</v>
      </c>
      <c r="Y75" s="65"/>
      <c r="Z75" s="65">
        <f>_xlfn.STDEV.P(Z43:Z70)</f>
        <v>4.6231414762447693</v>
      </c>
      <c r="AA75" s="65"/>
      <c r="AB75" s="65">
        <f>_xlfn.STDEV.P(AB43:AB71)</f>
        <v>7.9930084117980247</v>
      </c>
      <c r="AC75" s="65"/>
      <c r="AD75" s="94">
        <f>_xlfn.STDEV.P(AD43:AD66)</f>
        <v>10.249775782967541</v>
      </c>
    </row>
    <row r="76" spans="1:30">
      <c r="J76" s="80"/>
      <c r="K76" s="48">
        <f>(100*K74)/$K$74</f>
        <v>100</v>
      </c>
      <c r="L76" s="48"/>
      <c r="M76" s="48">
        <f t="shared" ref="M76:S76" si="0">(100*M74)/$K$74</f>
        <v>102.60686197915686</v>
      </c>
      <c r="N76" s="48"/>
      <c r="O76" s="48">
        <f t="shared" si="0"/>
        <v>101.14160932242618</v>
      </c>
      <c r="P76" s="48"/>
      <c r="Q76" s="48">
        <f t="shared" si="0"/>
        <v>105.50372059068378</v>
      </c>
      <c r="R76" s="48"/>
      <c r="S76" s="48">
        <f t="shared" si="0"/>
        <v>89.9032623135775</v>
      </c>
      <c r="U76" s="80"/>
      <c r="V76" s="48">
        <f>(100*V74)/$V$74</f>
        <v>99.999999999999986</v>
      </c>
      <c r="W76" s="48"/>
      <c r="X76" s="48">
        <f t="shared" ref="X76:AD76" si="1">(100*X74)/$V$74</f>
        <v>98.523582867021489</v>
      </c>
      <c r="Y76" s="48"/>
      <c r="Z76" s="48">
        <f t="shared" si="1"/>
        <v>96.693948751194213</v>
      </c>
      <c r="AA76" s="48"/>
      <c r="AB76" s="48">
        <f t="shared" si="1"/>
        <v>100.71342605804185</v>
      </c>
      <c r="AC76" s="48"/>
      <c r="AD76" s="48">
        <f t="shared" si="1"/>
        <v>94.217134894011309</v>
      </c>
    </row>
  </sheetData>
  <mergeCells count="13">
    <mergeCell ref="J1:K1"/>
    <mergeCell ref="J2:K2"/>
    <mergeCell ref="J3:K3"/>
    <mergeCell ref="J43:J68"/>
    <mergeCell ref="L43:L68"/>
    <mergeCell ref="Y43:Y71"/>
    <mergeCell ref="AA43:AA71"/>
    <mergeCell ref="AC43:AC66"/>
    <mergeCell ref="N43:N71"/>
    <mergeCell ref="P43:P71"/>
    <mergeCell ref="R43:R66"/>
    <mergeCell ref="U43:U68"/>
    <mergeCell ref="W43:W68"/>
  </mergeCells>
  <pageMargins left="0.7" right="0.7" top="0.78740157499999996" bottom="0.78740157499999996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6"/>
  <sheetViews>
    <sheetView topLeftCell="A25" workbookViewId="0">
      <selection activeCell="R36" sqref="R36"/>
    </sheetView>
  </sheetViews>
  <sheetFormatPr baseColWidth="10" defaultRowHeight="15"/>
  <cols>
    <col min="1" max="1" width="22.85546875" customWidth="1"/>
    <col min="4" max="4" width="9.140625" bestFit="1" customWidth="1"/>
  </cols>
  <sheetData>
    <row r="1" spans="2:24">
      <c r="B1" t="s">
        <v>50</v>
      </c>
      <c r="C1" t="s">
        <v>51</v>
      </c>
      <c r="Q1" s="21"/>
      <c r="R1" s="21"/>
      <c r="S1" s="21"/>
      <c r="T1" s="21"/>
      <c r="U1" s="21"/>
      <c r="V1" s="21"/>
      <c r="W1" s="21"/>
      <c r="X1" s="21"/>
    </row>
    <row r="2" spans="2:24">
      <c r="B2" s="62">
        <v>0</v>
      </c>
      <c r="C2" s="62"/>
      <c r="D2" s="62"/>
      <c r="E2" s="62">
        <v>2</v>
      </c>
      <c r="F2" s="62"/>
      <c r="G2" s="62"/>
      <c r="H2" s="62">
        <v>2</v>
      </c>
      <c r="I2" s="62"/>
      <c r="J2" s="62"/>
      <c r="K2" s="62">
        <v>6</v>
      </c>
      <c r="L2" s="62"/>
      <c r="M2" s="62"/>
      <c r="N2" s="62">
        <v>8</v>
      </c>
      <c r="Q2" s="21"/>
      <c r="R2" s="21"/>
      <c r="S2" s="21"/>
      <c r="T2" s="21"/>
      <c r="U2" s="21"/>
      <c r="V2" s="21"/>
      <c r="W2" s="21"/>
      <c r="X2" s="21"/>
    </row>
    <row r="3" spans="2:24">
      <c r="B3" s="4" t="s">
        <v>50</v>
      </c>
      <c r="C3" s="4" t="s">
        <v>51</v>
      </c>
      <c r="D3" s="4" t="s">
        <v>164</v>
      </c>
      <c r="E3" s="4" t="s">
        <v>50</v>
      </c>
      <c r="F3" s="4" t="s">
        <v>51</v>
      </c>
      <c r="G3" s="4" t="s">
        <v>164</v>
      </c>
      <c r="H3" s="4" t="s">
        <v>50</v>
      </c>
      <c r="I3" s="4" t="s">
        <v>51</v>
      </c>
      <c r="J3" s="4" t="s">
        <v>164</v>
      </c>
      <c r="K3" s="4" t="s">
        <v>50</v>
      </c>
      <c r="L3" s="4" t="s">
        <v>51</v>
      </c>
      <c r="M3" s="4" t="s">
        <v>164</v>
      </c>
      <c r="N3" s="4" t="s">
        <v>50</v>
      </c>
      <c r="O3" s="4" t="s">
        <v>51</v>
      </c>
      <c r="P3" s="4" t="s">
        <v>164</v>
      </c>
      <c r="Q3" s="127"/>
      <c r="R3" s="127"/>
      <c r="S3" s="127"/>
      <c r="T3" s="127"/>
      <c r="U3" s="127"/>
      <c r="V3" s="127"/>
      <c r="W3" s="127"/>
      <c r="X3" s="127"/>
    </row>
    <row r="4" spans="2:24">
      <c r="B4" s="4" t="s">
        <v>50</v>
      </c>
      <c r="C4" s="4" t="s">
        <v>51</v>
      </c>
      <c r="D4" s="4" t="s">
        <v>164</v>
      </c>
      <c r="E4" s="4" t="s">
        <v>50</v>
      </c>
      <c r="F4" s="4" t="s">
        <v>51</v>
      </c>
      <c r="G4" s="4" t="s">
        <v>164</v>
      </c>
      <c r="H4" s="4" t="s">
        <v>50</v>
      </c>
      <c r="I4" s="4" t="s">
        <v>51</v>
      </c>
      <c r="J4" s="4" t="s">
        <v>164</v>
      </c>
      <c r="K4" s="4" t="s">
        <v>50</v>
      </c>
      <c r="L4" s="4" t="s">
        <v>51</v>
      </c>
      <c r="M4" s="4" t="s">
        <v>164</v>
      </c>
      <c r="N4" s="4" t="s">
        <v>50</v>
      </c>
      <c r="O4" s="4" t="s">
        <v>51</v>
      </c>
      <c r="P4" s="4" t="s">
        <v>164</v>
      </c>
      <c r="Q4" s="127"/>
      <c r="R4" s="127"/>
      <c r="S4" s="127"/>
      <c r="T4" s="127"/>
      <c r="U4" s="127"/>
      <c r="V4" s="127"/>
      <c r="W4" s="127"/>
      <c r="X4" s="127"/>
    </row>
    <row r="5" spans="2:24">
      <c r="B5" s="4" t="s">
        <v>50</v>
      </c>
      <c r="C5" s="4" t="s">
        <v>51</v>
      </c>
      <c r="D5" s="4"/>
      <c r="E5" s="4" t="s">
        <v>50</v>
      </c>
      <c r="F5" s="4" t="s">
        <v>51</v>
      </c>
      <c r="G5" s="4"/>
      <c r="H5" s="4" t="s">
        <v>50</v>
      </c>
      <c r="I5" s="4" t="s">
        <v>51</v>
      </c>
      <c r="J5" s="4"/>
      <c r="K5" s="4" t="s">
        <v>50</v>
      </c>
      <c r="L5" s="4" t="s">
        <v>51</v>
      </c>
      <c r="M5" s="4"/>
      <c r="N5" s="4" t="s">
        <v>50</v>
      </c>
      <c r="O5" s="4" t="s">
        <v>51</v>
      </c>
      <c r="P5" s="4"/>
      <c r="Q5" s="127"/>
      <c r="R5" s="127"/>
      <c r="S5" s="127"/>
      <c r="T5" s="127"/>
      <c r="U5" s="127"/>
      <c r="V5" s="127"/>
      <c r="W5" s="127"/>
      <c r="X5" s="127"/>
    </row>
    <row r="6" spans="2:24">
      <c r="B6" s="4" t="s">
        <v>50</v>
      </c>
      <c r="C6" s="4" t="s">
        <v>51</v>
      </c>
      <c r="D6" s="4" t="s">
        <v>50</v>
      </c>
      <c r="E6" s="4" t="s">
        <v>50</v>
      </c>
      <c r="F6" s="4" t="s">
        <v>51</v>
      </c>
      <c r="G6" s="4"/>
      <c r="H6" s="4" t="s">
        <v>50</v>
      </c>
      <c r="I6" s="4" t="s">
        <v>51</v>
      </c>
      <c r="J6" s="4"/>
      <c r="K6" s="4" t="s">
        <v>50</v>
      </c>
      <c r="L6" s="4" t="s">
        <v>51</v>
      </c>
      <c r="M6" s="4"/>
      <c r="N6" s="4" t="s">
        <v>50</v>
      </c>
      <c r="O6" s="4" t="s">
        <v>51</v>
      </c>
      <c r="P6" s="4"/>
      <c r="Q6" s="127"/>
      <c r="R6" s="127"/>
      <c r="S6" s="127"/>
      <c r="T6" s="127"/>
      <c r="U6" s="127"/>
      <c r="V6" s="127"/>
      <c r="W6" s="127"/>
      <c r="X6" s="127"/>
    </row>
    <row r="7" spans="2:24">
      <c r="B7" s="4" t="s">
        <v>50</v>
      </c>
      <c r="C7" s="4" t="s">
        <v>51</v>
      </c>
      <c r="D7" s="4" t="s">
        <v>50</v>
      </c>
      <c r="E7" s="4" t="s">
        <v>50</v>
      </c>
      <c r="F7" s="4" t="s">
        <v>51</v>
      </c>
      <c r="G7" s="4"/>
      <c r="H7" s="4" t="s">
        <v>50</v>
      </c>
      <c r="I7" s="4" t="s">
        <v>51</v>
      </c>
      <c r="J7" s="4"/>
      <c r="K7" s="4" t="s">
        <v>50</v>
      </c>
      <c r="L7" s="4" t="s">
        <v>51</v>
      </c>
      <c r="M7" s="4"/>
      <c r="N7" s="4" t="s">
        <v>50</v>
      </c>
      <c r="O7" s="4" t="s">
        <v>51</v>
      </c>
      <c r="P7" s="4"/>
      <c r="Q7" s="127"/>
      <c r="R7" s="127"/>
      <c r="S7" s="127"/>
      <c r="T7" s="127"/>
      <c r="U7" s="127"/>
      <c r="V7" s="127"/>
      <c r="W7" s="127"/>
      <c r="X7" s="127"/>
    </row>
    <row r="8" spans="2:24">
      <c r="B8" s="4" t="s">
        <v>50</v>
      </c>
      <c r="C8" s="4" t="s">
        <v>51</v>
      </c>
      <c r="D8" s="4"/>
      <c r="E8" s="4" t="s">
        <v>50</v>
      </c>
      <c r="F8" s="4" t="s">
        <v>51</v>
      </c>
      <c r="G8" s="4"/>
      <c r="H8" s="4" t="s">
        <v>50</v>
      </c>
      <c r="I8" s="4" t="s">
        <v>51</v>
      </c>
      <c r="J8" s="4"/>
      <c r="K8" s="4" t="s">
        <v>50</v>
      </c>
      <c r="L8" s="4" t="s">
        <v>51</v>
      </c>
      <c r="M8" s="4"/>
      <c r="N8" s="4" t="s">
        <v>50</v>
      </c>
      <c r="O8" s="4" t="s">
        <v>51</v>
      </c>
      <c r="P8" s="4"/>
      <c r="Q8" s="127"/>
      <c r="R8" s="127"/>
      <c r="S8" s="127"/>
      <c r="T8" s="127"/>
      <c r="U8" s="127"/>
      <c r="V8" s="127"/>
      <c r="W8" s="127"/>
      <c r="X8" s="127"/>
    </row>
    <row r="9" spans="2:24">
      <c r="Q9" s="21"/>
      <c r="R9" s="21"/>
      <c r="S9" s="21"/>
      <c r="T9" s="21"/>
      <c r="U9" s="21"/>
      <c r="V9" s="21"/>
      <c r="W9" s="21"/>
      <c r="X9" s="21"/>
    </row>
    <row r="10" spans="2:24">
      <c r="Q10" s="21"/>
      <c r="R10" s="21"/>
      <c r="S10" s="21"/>
      <c r="T10" s="21"/>
      <c r="U10" s="21"/>
      <c r="V10" s="21"/>
      <c r="W10" s="21"/>
      <c r="X10" s="21"/>
    </row>
    <row r="11" spans="2:24">
      <c r="Q11" s="21"/>
      <c r="R11" s="21"/>
      <c r="S11" s="21"/>
      <c r="T11" s="21"/>
      <c r="U11" s="21"/>
      <c r="V11" s="21"/>
      <c r="W11" s="21"/>
      <c r="X11" s="21"/>
    </row>
    <row r="12" spans="2:24">
      <c r="B12">
        <v>111461</v>
      </c>
      <c r="C12">
        <v>19019</v>
      </c>
      <c r="D12">
        <v>695</v>
      </c>
      <c r="E12" s="6">
        <v>17056</v>
      </c>
      <c r="F12" s="6">
        <v>21316</v>
      </c>
      <c r="G12">
        <v>817</v>
      </c>
      <c r="H12">
        <v>17773</v>
      </c>
      <c r="I12">
        <v>26987</v>
      </c>
      <c r="J12">
        <v>625</v>
      </c>
      <c r="K12">
        <v>18324</v>
      </c>
      <c r="L12">
        <v>16603</v>
      </c>
      <c r="M12">
        <v>493</v>
      </c>
      <c r="N12">
        <v>12169</v>
      </c>
      <c r="O12">
        <v>20713</v>
      </c>
      <c r="P12">
        <v>459</v>
      </c>
      <c r="Q12" s="21"/>
      <c r="R12" t="s">
        <v>199</v>
      </c>
      <c r="S12" t="s">
        <v>50</v>
      </c>
      <c r="T12">
        <f>1-(((3*B54)+(3*D20))/(B53-D19))</f>
        <v>-0.38259323304385107</v>
      </c>
      <c r="U12" s="21"/>
      <c r="V12" s="21"/>
      <c r="W12" s="21"/>
      <c r="X12" s="21"/>
    </row>
    <row r="13" spans="2:24">
      <c r="B13">
        <v>55219</v>
      </c>
      <c r="C13">
        <v>16924</v>
      </c>
      <c r="D13">
        <v>779</v>
      </c>
      <c r="E13" s="6">
        <v>14631</v>
      </c>
      <c r="F13" s="6">
        <v>26024</v>
      </c>
      <c r="G13">
        <v>965</v>
      </c>
      <c r="H13">
        <v>21851</v>
      </c>
      <c r="I13">
        <v>23163</v>
      </c>
      <c r="J13">
        <v>691</v>
      </c>
      <c r="K13">
        <v>16897</v>
      </c>
      <c r="L13">
        <v>24531</v>
      </c>
      <c r="M13">
        <v>648</v>
      </c>
      <c r="N13">
        <v>17789</v>
      </c>
      <c r="O13">
        <v>21282</v>
      </c>
      <c r="P13">
        <v>665</v>
      </c>
      <c r="Q13" s="21"/>
      <c r="R13" t="s">
        <v>199</v>
      </c>
      <c r="S13" t="s">
        <v>117</v>
      </c>
      <c r="T13">
        <f>1-(((3*C54)+(3*D20))/(C53-D19))</f>
        <v>0.57701285892702203</v>
      </c>
      <c r="U13" s="21"/>
      <c r="V13" s="21"/>
      <c r="W13" s="21"/>
      <c r="X13" s="21"/>
    </row>
    <row r="14" spans="2:24">
      <c r="B14">
        <v>14711</v>
      </c>
      <c r="C14">
        <v>18946</v>
      </c>
      <c r="E14" s="6">
        <v>15346</v>
      </c>
      <c r="F14" s="6">
        <v>24405</v>
      </c>
      <c r="H14">
        <v>18214</v>
      </c>
      <c r="I14">
        <v>30223</v>
      </c>
      <c r="K14">
        <v>16279</v>
      </c>
      <c r="L14">
        <v>16692</v>
      </c>
      <c r="N14">
        <v>15218</v>
      </c>
      <c r="O14">
        <v>27240</v>
      </c>
      <c r="Q14" s="21"/>
      <c r="R14" s="21"/>
      <c r="S14" s="21"/>
      <c r="T14" s="21"/>
      <c r="U14" s="21"/>
      <c r="V14" s="21"/>
      <c r="W14" s="21"/>
      <c r="X14" s="21"/>
    </row>
    <row r="15" spans="2:24">
      <c r="B15">
        <v>150333</v>
      </c>
      <c r="C15">
        <v>22729</v>
      </c>
      <c r="D15">
        <v>20353</v>
      </c>
      <c r="E15" s="6">
        <v>21593</v>
      </c>
      <c r="F15" s="6">
        <v>20913</v>
      </c>
      <c r="H15">
        <v>20196</v>
      </c>
      <c r="I15">
        <v>24970</v>
      </c>
      <c r="K15">
        <v>21703</v>
      </c>
      <c r="L15">
        <v>24273</v>
      </c>
      <c r="N15">
        <v>12203</v>
      </c>
      <c r="O15">
        <v>20634</v>
      </c>
      <c r="Q15" s="21"/>
      <c r="R15" s="21"/>
      <c r="S15" s="21"/>
      <c r="T15" s="21"/>
      <c r="U15" s="21"/>
      <c r="V15" s="21"/>
      <c r="W15" s="21"/>
      <c r="X15" s="21"/>
    </row>
    <row r="16" spans="2:24">
      <c r="B16">
        <v>25275</v>
      </c>
      <c r="C16">
        <v>24936</v>
      </c>
      <c r="D16">
        <v>101941</v>
      </c>
      <c r="E16">
        <v>21132</v>
      </c>
      <c r="F16" s="6">
        <v>22986</v>
      </c>
      <c r="H16">
        <v>22659</v>
      </c>
      <c r="I16">
        <v>22581</v>
      </c>
      <c r="K16">
        <v>17270</v>
      </c>
      <c r="L16">
        <v>18070</v>
      </c>
      <c r="N16">
        <v>17756</v>
      </c>
      <c r="O16">
        <v>19845</v>
      </c>
      <c r="Q16" s="21"/>
      <c r="R16" s="21"/>
      <c r="S16" s="21"/>
      <c r="T16" s="21"/>
      <c r="U16" s="21"/>
      <c r="V16" s="21"/>
      <c r="W16" s="21"/>
      <c r="X16" s="21"/>
    </row>
    <row r="17" spans="1:24">
      <c r="B17">
        <v>26791</v>
      </c>
      <c r="C17">
        <v>21067</v>
      </c>
      <c r="E17">
        <v>78199</v>
      </c>
      <c r="F17">
        <v>24040</v>
      </c>
      <c r="H17">
        <v>16507</v>
      </c>
      <c r="I17">
        <v>22953</v>
      </c>
      <c r="K17">
        <v>41338</v>
      </c>
      <c r="L17">
        <v>20293</v>
      </c>
      <c r="N17">
        <v>18454</v>
      </c>
      <c r="O17">
        <v>22995</v>
      </c>
      <c r="Q17" s="21"/>
      <c r="R17" s="21"/>
      <c r="S17" s="21"/>
      <c r="T17" s="21"/>
      <c r="U17" s="21"/>
      <c r="V17" s="21"/>
      <c r="W17" s="21"/>
      <c r="X17" s="21"/>
    </row>
    <row r="19" spans="1:24">
      <c r="A19" t="s">
        <v>149</v>
      </c>
      <c r="D19">
        <f>AVERAGE(D12:D13)</f>
        <v>737</v>
      </c>
      <c r="G19">
        <f>AVERAGE(G12:G13)</f>
        <v>891</v>
      </c>
      <c r="J19">
        <f>AVERAGE(J12:J13)</f>
        <v>658</v>
      </c>
      <c r="M19">
        <f>AVERAGE(M12:M13)</f>
        <v>570.5</v>
      </c>
      <c r="P19">
        <f>AVERAGE(P12:P13)</f>
        <v>562</v>
      </c>
    </row>
    <row r="20" spans="1:24">
      <c r="A20" t="s">
        <v>41</v>
      </c>
      <c r="C20" s="63"/>
      <c r="D20" s="63">
        <f>_xlfn.STDEV.P(D12:D13)</f>
        <v>42</v>
      </c>
      <c r="E20" s="63"/>
      <c r="F20" s="63"/>
      <c r="G20" s="63">
        <f>_xlfn.STDEV.P(G12:G13)</f>
        <v>74</v>
      </c>
      <c r="H20" s="63"/>
      <c r="I20" s="63"/>
      <c r="J20" s="63">
        <f>_xlfn.STDEV.P(J12:J13)</f>
        <v>33</v>
      </c>
      <c r="K20" s="63"/>
      <c r="L20" s="63"/>
      <c r="M20" s="63">
        <f>_xlfn.STDEV.P(M12:M13)</f>
        <v>77.5</v>
      </c>
      <c r="N20" s="63"/>
      <c r="P20" s="63">
        <f>_xlfn.STDEV.P(P12:P13)</f>
        <v>103</v>
      </c>
    </row>
    <row r="23" spans="1:24">
      <c r="B23">
        <f t="shared" ref="B23:B28" si="0">B12-$D$19</f>
        <v>110724</v>
      </c>
      <c r="C23">
        <f>C12-$D$19</f>
        <v>18282</v>
      </c>
      <c r="E23">
        <f>E12-$G$19</f>
        <v>16165</v>
      </c>
      <c r="F23">
        <f>F12-$G$19</f>
        <v>20425</v>
      </c>
      <c r="H23">
        <f>H12-$J$19</f>
        <v>17115</v>
      </c>
      <c r="I23">
        <f t="shared" ref="I23" si="1">I12-$J$19</f>
        <v>26329</v>
      </c>
      <c r="K23">
        <f>K12-$M$19</f>
        <v>17753.5</v>
      </c>
      <c r="L23">
        <f t="shared" ref="L23:L27" si="2">L12-$M$19</f>
        <v>16032.5</v>
      </c>
      <c r="N23">
        <f t="shared" ref="N23:O23" si="3">N12-$P$19</f>
        <v>11607</v>
      </c>
      <c r="O23">
        <f t="shared" si="3"/>
        <v>20151</v>
      </c>
    </row>
    <row r="24" spans="1:24">
      <c r="B24">
        <f t="shared" si="0"/>
        <v>54482</v>
      </c>
      <c r="C24">
        <f t="shared" ref="C24:C25" si="4">C13-$D$19</f>
        <v>16187</v>
      </c>
      <c r="E24">
        <f t="shared" ref="E24:E28" si="5">E13-$G$19</f>
        <v>13740</v>
      </c>
      <c r="F24">
        <f t="shared" ref="F24:F27" si="6">F13-$G$19</f>
        <v>25133</v>
      </c>
      <c r="H24">
        <f t="shared" ref="H24:I28" si="7">H13-$J$19</f>
        <v>21193</v>
      </c>
      <c r="I24">
        <f t="shared" ref="I24" si="8">I13-$J$19</f>
        <v>22505</v>
      </c>
      <c r="K24">
        <f t="shared" ref="K24:K28" si="9">K13-$M$19</f>
        <v>16326.5</v>
      </c>
      <c r="L24">
        <f t="shared" si="2"/>
        <v>23960.5</v>
      </c>
      <c r="N24">
        <f t="shared" ref="N24:O24" si="10">N13-$P$19</f>
        <v>17227</v>
      </c>
      <c r="O24">
        <f t="shared" si="10"/>
        <v>20720</v>
      </c>
    </row>
    <row r="25" spans="1:24">
      <c r="B25">
        <f t="shared" si="0"/>
        <v>13974</v>
      </c>
      <c r="C25">
        <f t="shared" si="4"/>
        <v>18209</v>
      </c>
      <c r="E25">
        <f t="shared" si="5"/>
        <v>14455</v>
      </c>
      <c r="F25">
        <f>F14-$G$19</f>
        <v>23514</v>
      </c>
      <c r="H25">
        <f t="shared" si="7"/>
        <v>17556</v>
      </c>
      <c r="I25">
        <f t="shared" ref="I25" si="11">I14-$J$19</f>
        <v>29565</v>
      </c>
      <c r="K25">
        <f t="shared" si="9"/>
        <v>15708.5</v>
      </c>
      <c r="L25">
        <f t="shared" si="2"/>
        <v>16121.5</v>
      </c>
      <c r="N25">
        <f t="shared" ref="N25" si="12">N14-$P$19</f>
        <v>14656</v>
      </c>
      <c r="O25">
        <f t="shared" ref="N25:O26" si="13">O14-$P$19</f>
        <v>26678</v>
      </c>
    </row>
    <row r="26" spans="1:24">
      <c r="B26">
        <f t="shared" si="0"/>
        <v>149596</v>
      </c>
      <c r="C26">
        <f t="shared" ref="C26:C28" si="14">C15-$D$19</f>
        <v>21992</v>
      </c>
      <c r="D26">
        <f>D15-D19</f>
        <v>19616</v>
      </c>
      <c r="E26">
        <f t="shared" si="5"/>
        <v>20702</v>
      </c>
      <c r="F26">
        <f t="shared" si="6"/>
        <v>20022</v>
      </c>
      <c r="H26">
        <f t="shared" si="7"/>
        <v>19538</v>
      </c>
      <c r="I26">
        <f t="shared" ref="I26" si="15">I15-$J$19</f>
        <v>24312</v>
      </c>
      <c r="K26">
        <f t="shared" si="9"/>
        <v>21132.5</v>
      </c>
      <c r="L26">
        <f t="shared" si="2"/>
        <v>23702.5</v>
      </c>
      <c r="N26">
        <f t="shared" si="13"/>
        <v>11641</v>
      </c>
      <c r="O26">
        <f t="shared" si="13"/>
        <v>20072</v>
      </c>
    </row>
    <row r="27" spans="1:24">
      <c r="B27">
        <f t="shared" si="0"/>
        <v>24538</v>
      </c>
      <c r="C27">
        <f>C16-$D$19</f>
        <v>24199</v>
      </c>
      <c r="D27">
        <f>D16-D20</f>
        <v>101899</v>
      </c>
      <c r="E27">
        <f t="shared" si="5"/>
        <v>20241</v>
      </c>
      <c r="F27">
        <f t="shared" si="6"/>
        <v>22095</v>
      </c>
      <c r="H27">
        <f t="shared" si="7"/>
        <v>22001</v>
      </c>
      <c r="I27">
        <f t="shared" ref="I27" si="16">I16-$J$19</f>
        <v>21923</v>
      </c>
      <c r="K27">
        <f t="shared" si="9"/>
        <v>16699.5</v>
      </c>
      <c r="L27">
        <f t="shared" si="2"/>
        <v>17499.5</v>
      </c>
      <c r="N27">
        <f t="shared" ref="N27:O27" si="17">N16-$P$19</f>
        <v>17194</v>
      </c>
      <c r="O27">
        <f t="shared" si="17"/>
        <v>19283</v>
      </c>
    </row>
    <row r="28" spans="1:24">
      <c r="B28">
        <f t="shared" si="0"/>
        <v>26054</v>
      </c>
      <c r="C28">
        <f t="shared" si="14"/>
        <v>20330</v>
      </c>
      <c r="E28" s="21">
        <f t="shared" si="5"/>
        <v>77308</v>
      </c>
      <c r="F28">
        <f>F17-$G$19</f>
        <v>23149</v>
      </c>
      <c r="H28">
        <f t="shared" si="7"/>
        <v>15849</v>
      </c>
      <c r="I28">
        <f t="shared" si="7"/>
        <v>22295</v>
      </c>
      <c r="K28" s="21">
        <f t="shared" si="9"/>
        <v>40767.5</v>
      </c>
      <c r="L28">
        <f>L17-$M$19</f>
        <v>19722.5</v>
      </c>
      <c r="N28">
        <f t="shared" ref="N28" si="18">N17-$P$19</f>
        <v>17892</v>
      </c>
      <c r="O28">
        <f>O17-$P$19</f>
        <v>22433</v>
      </c>
    </row>
    <row r="32" spans="1:24">
      <c r="A32" t="s">
        <v>149</v>
      </c>
      <c r="B32">
        <f>AVERAGE(B23:B28:D26:D27)</f>
        <v>44291.571428571428</v>
      </c>
      <c r="C32">
        <f>AVERAGE(C23:C29)</f>
        <v>19866.5</v>
      </c>
      <c r="E32">
        <f>AVERAGE(E23:E28)</f>
        <v>27101.833333333332</v>
      </c>
      <c r="F32">
        <f>AVERAGE(F23:F29)</f>
        <v>22389.666666666668</v>
      </c>
      <c r="H32">
        <f>AVERAGE(H23:H29)</f>
        <v>18875.333333333332</v>
      </c>
      <c r="I32">
        <f>AVERAGE(I23:I29)</f>
        <v>24488.166666666668</v>
      </c>
      <c r="K32">
        <f>AVERAGE(K23:K29)</f>
        <v>21398</v>
      </c>
      <c r="L32">
        <f>AVERAGE(L23:L28)</f>
        <v>19506.5</v>
      </c>
      <c r="N32">
        <f>AVERAGE(N23:N29)</f>
        <v>15036.166666666666</v>
      </c>
      <c r="O32">
        <f>AVERAGE(O23:O29)</f>
        <v>21556.166666666668</v>
      </c>
    </row>
    <row r="33" spans="1:24">
      <c r="A33" t="s">
        <v>41</v>
      </c>
      <c r="B33" s="63">
        <f>_xlfn.STDEV.P(B23:B28:D26:D27)</f>
        <v>42086.142063823412</v>
      </c>
      <c r="C33" s="63">
        <f>_xlfn.STDEV.P(C23:C28)</f>
        <v>2655.1775050518436</v>
      </c>
      <c r="D33" s="63"/>
      <c r="E33" s="63">
        <f>_xlfn.STDEV.P(E23:E28)</f>
        <v>22608.196813078412</v>
      </c>
      <c r="F33" s="63">
        <f>_xlfn.STDEV.P(F23:F28)</f>
        <v>1775.724234095924</v>
      </c>
      <c r="G33" s="63"/>
      <c r="H33" s="63">
        <f>_xlfn.STDEV.P(H23:H28)</f>
        <v>2220.3079866440953</v>
      </c>
      <c r="I33" s="63">
        <f>_xlfn.STDEV.P(I23:I28)</f>
        <v>2723.8743495657473</v>
      </c>
      <c r="J33" s="63"/>
      <c r="K33" s="63">
        <f>_xlfn.STDEV.P(K23:K28)</f>
        <v>8838.3334166195236</v>
      </c>
      <c r="L33" s="63">
        <f>_xlfn.STDEV.P(L23:L28)</f>
        <v>3292.5708800267307</v>
      </c>
      <c r="N33" s="63">
        <f>_xlfn.STDEV.P(N23:N28)</f>
        <v>2615.4237015995877</v>
      </c>
      <c r="O33" s="63">
        <f>_xlfn.STDEV.P(O23:O28)</f>
        <v>2484.811154237324</v>
      </c>
      <c r="P33" s="63"/>
      <c r="Q33" s="63"/>
      <c r="R33" s="63"/>
      <c r="S33" s="63"/>
      <c r="T33" s="63"/>
      <c r="U33" s="63"/>
      <c r="V33" s="63"/>
      <c r="W33" s="63"/>
      <c r="X33" s="63"/>
    </row>
    <row r="34" spans="1:24">
      <c r="A34" t="s">
        <v>187</v>
      </c>
      <c r="B34" s="48">
        <f>B33/B32*100</f>
        <v>95.020656766932078</v>
      </c>
      <c r="C34" s="48">
        <f t="shared" ref="C34:O34" si="19">C33/C32*100</f>
        <v>13.365099564854621</v>
      </c>
      <c r="D34" s="48"/>
      <c r="E34" s="48">
        <f>E33/E32*100</f>
        <v>83.419437109709975</v>
      </c>
      <c r="F34" s="48">
        <f t="shared" si="19"/>
        <v>7.9309989761463946</v>
      </c>
      <c r="G34" s="48"/>
      <c r="H34" s="48">
        <f t="shared" si="19"/>
        <v>11.763013385957487</v>
      </c>
      <c r="I34" s="48">
        <f t="shared" si="19"/>
        <v>11.123226930962902</v>
      </c>
      <c r="J34" s="48"/>
      <c r="K34" s="48">
        <f t="shared" si="19"/>
        <v>41.304483674266393</v>
      </c>
      <c r="L34" s="48">
        <f t="shared" si="19"/>
        <v>16.87935242112491</v>
      </c>
      <c r="M34" s="48"/>
      <c r="N34" s="48">
        <f t="shared" si="19"/>
        <v>17.394218616887645</v>
      </c>
      <c r="O34" s="48">
        <f t="shared" si="19"/>
        <v>11.527147626297149</v>
      </c>
    </row>
    <row r="35" spans="1:24">
      <c r="A35" t="s">
        <v>165</v>
      </c>
      <c r="B35" s="48">
        <f>(100*B32)/$B$32</f>
        <v>100</v>
      </c>
      <c r="C35" s="48">
        <f>(100*C32)/$C$32</f>
        <v>100</v>
      </c>
      <c r="D35" s="48"/>
      <c r="E35" s="48">
        <f>(100*E32)/$B$32</f>
        <v>61.189595354592882</v>
      </c>
      <c r="F35" s="48">
        <f>(100*F32)/$C$32</f>
        <v>112.70060990444553</v>
      </c>
      <c r="G35" s="48"/>
      <c r="H35" s="48">
        <f>(100*H32)/$B$32</f>
        <v>42.616084109305973</v>
      </c>
      <c r="I35" s="48">
        <f>(100*I32)/$C$32</f>
        <v>123.26361798337236</v>
      </c>
      <c r="J35" s="48"/>
      <c r="K35" s="48">
        <f>(100*K32)/$B$32</f>
        <v>48.311674907512234</v>
      </c>
      <c r="L35" s="48">
        <f>(100*L32)/$C$32</f>
        <v>98.187904260941792</v>
      </c>
      <c r="N35" s="48">
        <f>(100*N32)/$B$32</f>
        <v>33.948144492717624</v>
      </c>
      <c r="O35" s="48">
        <f>(100*O32)/$C$32</f>
        <v>108.50510490859824</v>
      </c>
      <c r="P35" s="48"/>
      <c r="Q35" s="48"/>
      <c r="R35" s="48"/>
      <c r="S35" s="48"/>
      <c r="T35" s="48"/>
      <c r="U35" s="48"/>
      <c r="V35" s="48"/>
      <c r="W35" s="48"/>
      <c r="X35" s="48"/>
    </row>
    <row r="37" spans="1:24"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24">
      <c r="A38" t="s">
        <v>190</v>
      </c>
      <c r="B38">
        <f>_xlfn.QUARTILE.INC(B23:B28,1)</f>
        <v>24917</v>
      </c>
      <c r="C38">
        <f>_xlfn.QUARTILE.INC(C23:C28,1)</f>
        <v>18227.25</v>
      </c>
      <c r="D38" s="48"/>
      <c r="E38">
        <f>_xlfn.QUARTILE.INC(E23:E28,1)</f>
        <v>14882.5</v>
      </c>
      <c r="F38">
        <f>_xlfn.QUARTILE.INC(F23:F28,1)</f>
        <v>20842.5</v>
      </c>
      <c r="G38" s="48"/>
      <c r="H38">
        <f>_xlfn.QUARTILE.INC(H23:H28,1)</f>
        <v>17225.25</v>
      </c>
      <c r="I38">
        <f>_xlfn.QUARTILE.INC(I23:I28,1)</f>
        <v>22347.5</v>
      </c>
      <c r="J38" s="48"/>
      <c r="K38">
        <f>_xlfn.QUARTILE.INC(K23:K28,1)</f>
        <v>16419.75</v>
      </c>
      <c r="L38">
        <f>_xlfn.QUARTILE.INC(L23:L28,1)</f>
        <v>16466</v>
      </c>
      <c r="N38">
        <f>_xlfn.QUARTILE.INC(N23:N28,1)</f>
        <v>12394.75</v>
      </c>
      <c r="O38">
        <f>_xlfn.QUARTILE.INC(O23:O28,1)</f>
        <v>20091.75</v>
      </c>
    </row>
    <row r="39" spans="1:24">
      <c r="A39" t="s">
        <v>191</v>
      </c>
      <c r="B39" s="134">
        <f>_xlfn.QUARTILE.INC(B23:B28,3)</f>
        <v>96663.5</v>
      </c>
      <c r="C39" s="134">
        <f>_xlfn.QUARTILE.INC(C23:C28,3)</f>
        <v>21576.5</v>
      </c>
      <c r="D39" s="48"/>
      <c r="E39" s="134">
        <f>_xlfn.QUARTILE.INC(E23:E28,3)</f>
        <v>20586.75</v>
      </c>
      <c r="F39" s="134">
        <f>_xlfn.QUARTILE.INC(F23:F28,3)</f>
        <v>23422.75</v>
      </c>
      <c r="G39" s="48"/>
      <c r="H39" s="134">
        <f>_xlfn.QUARTILE.INC(H23:H28,3)</f>
        <v>20779.25</v>
      </c>
      <c r="I39" s="134">
        <f>_xlfn.QUARTILE.INC(I23:I28,3)</f>
        <v>25824.75</v>
      </c>
      <c r="J39" s="48"/>
      <c r="K39" s="134">
        <f>_xlfn.QUARTILE.INC(K23:K28,3)</f>
        <v>20287.75</v>
      </c>
      <c r="L39" s="134">
        <f>_xlfn.QUARTILE.INC(L23:L28,3)</f>
        <v>22707.5</v>
      </c>
      <c r="N39" s="134">
        <f>_xlfn.QUARTILE.INC(N23:N28,3)</f>
        <v>17218.75</v>
      </c>
      <c r="O39" s="134">
        <f>_xlfn.QUARTILE.INC(O23:O28,3)</f>
        <v>22004.75</v>
      </c>
    </row>
    <row r="40" spans="1:24">
      <c r="A40" t="s">
        <v>192</v>
      </c>
      <c r="B40" s="134">
        <f>B39-B38</f>
        <v>71746.5</v>
      </c>
      <c r="C40" s="134">
        <f>C39-C38</f>
        <v>3349.25</v>
      </c>
      <c r="D40" s="48"/>
      <c r="E40" s="134">
        <f>E39-E38</f>
        <v>5704.25</v>
      </c>
      <c r="F40" s="134">
        <f>F39-F38</f>
        <v>2580.25</v>
      </c>
      <c r="G40" s="48"/>
      <c r="H40" s="134">
        <f>H39-H38</f>
        <v>3554</v>
      </c>
      <c r="I40" s="134">
        <f>I39-I38</f>
        <v>3477.25</v>
      </c>
      <c r="J40" s="48"/>
      <c r="K40" s="134">
        <f>K39-K38</f>
        <v>3868</v>
      </c>
      <c r="L40" s="134">
        <f>L39-L38</f>
        <v>6241.5</v>
      </c>
      <c r="N40" s="134">
        <f>N39-N38</f>
        <v>4824</v>
      </c>
      <c r="O40" s="134">
        <f>O39-O38</f>
        <v>1913</v>
      </c>
    </row>
    <row r="41" spans="1:24">
      <c r="A41" t="s">
        <v>193</v>
      </c>
      <c r="B41" s="134">
        <f>1.5*B40</f>
        <v>107619.75</v>
      </c>
      <c r="C41" s="134">
        <f>1.5*C40</f>
        <v>5023.875</v>
      </c>
      <c r="D41" s="48"/>
      <c r="E41" s="134">
        <f>1.5*E40</f>
        <v>8556.375</v>
      </c>
      <c r="F41" s="134">
        <f>1.5*F40</f>
        <v>3870.375</v>
      </c>
      <c r="G41" s="48"/>
      <c r="H41" s="134">
        <f>1.5*H40</f>
        <v>5331</v>
      </c>
      <c r="I41" s="134">
        <f>1.5*I40</f>
        <v>5215.875</v>
      </c>
      <c r="J41" s="48"/>
      <c r="K41" s="134">
        <f>1.5*K40</f>
        <v>5802</v>
      </c>
      <c r="L41" s="134">
        <f>1.5*L40</f>
        <v>9362.25</v>
      </c>
      <c r="N41" s="134">
        <f>1.5*N40</f>
        <v>7236</v>
      </c>
      <c r="O41" s="134">
        <f>1.5*O40</f>
        <v>2869.5</v>
      </c>
    </row>
    <row r="42" spans="1:24">
      <c r="A42" t="s">
        <v>194</v>
      </c>
      <c r="B42" s="134">
        <f>B39+B41</f>
        <v>204283.25</v>
      </c>
      <c r="C42" s="134">
        <f>C39+C41</f>
        <v>26600.375</v>
      </c>
      <c r="D42" s="48"/>
      <c r="E42" s="134">
        <f>E39+E41</f>
        <v>29143.125</v>
      </c>
      <c r="F42" s="134">
        <f>F39+F41</f>
        <v>27293.125</v>
      </c>
      <c r="G42" s="48"/>
      <c r="H42" s="134">
        <f>H39+H41</f>
        <v>26110.25</v>
      </c>
      <c r="I42" s="134">
        <f>I39+I41</f>
        <v>31040.625</v>
      </c>
      <c r="J42" s="48"/>
      <c r="K42" s="134">
        <f>K39+K41</f>
        <v>26089.75</v>
      </c>
      <c r="L42" s="134">
        <f>L39+L41</f>
        <v>32069.75</v>
      </c>
      <c r="N42" s="134">
        <f>N39+N41</f>
        <v>24454.75</v>
      </c>
      <c r="O42" s="134">
        <f>O39+O41</f>
        <v>24874.25</v>
      </c>
    </row>
    <row r="43" spans="1:24">
      <c r="A43" t="s">
        <v>195</v>
      </c>
      <c r="B43" s="134">
        <f>B38-B41</f>
        <v>-82702.75</v>
      </c>
      <c r="C43" s="134">
        <f>C38-C41</f>
        <v>13203.375</v>
      </c>
      <c r="E43" s="134">
        <f>E38-E41</f>
        <v>6326.125</v>
      </c>
      <c r="F43" s="134">
        <f>F38-F41</f>
        <v>16972.125</v>
      </c>
      <c r="H43" s="134">
        <f>H38-H41</f>
        <v>11894.25</v>
      </c>
      <c r="I43" s="134">
        <f>I38-I41</f>
        <v>17131.625</v>
      </c>
      <c r="K43" s="134">
        <f>K38-K41</f>
        <v>10617.75</v>
      </c>
      <c r="L43" s="134">
        <f>L38-L41</f>
        <v>7103.75</v>
      </c>
      <c r="N43" s="134">
        <f>N38-N41</f>
        <v>5158.75</v>
      </c>
      <c r="O43" s="134">
        <f>O38-O41</f>
        <v>17222.25</v>
      </c>
    </row>
    <row r="46" spans="1:24">
      <c r="A46" t="s">
        <v>197</v>
      </c>
      <c r="C46">
        <v>18282</v>
      </c>
      <c r="E46">
        <v>16165</v>
      </c>
      <c r="F46">
        <v>20425</v>
      </c>
      <c r="H46">
        <v>17115</v>
      </c>
      <c r="I46">
        <v>26329</v>
      </c>
      <c r="K46">
        <v>17753.5</v>
      </c>
      <c r="L46">
        <v>16032.5</v>
      </c>
      <c r="N46">
        <v>11607</v>
      </c>
      <c r="O46">
        <v>20151</v>
      </c>
    </row>
    <row r="47" spans="1:24">
      <c r="B47">
        <v>54482</v>
      </c>
      <c r="C47">
        <v>16187</v>
      </c>
      <c r="E47">
        <v>13740</v>
      </c>
      <c r="F47">
        <v>25133</v>
      </c>
      <c r="H47">
        <v>21193</v>
      </c>
      <c r="I47">
        <v>22505</v>
      </c>
      <c r="K47">
        <v>16326.5</v>
      </c>
      <c r="L47">
        <v>23960.5</v>
      </c>
      <c r="N47">
        <v>17227</v>
      </c>
      <c r="O47">
        <v>20720</v>
      </c>
    </row>
    <row r="48" spans="1:24">
      <c r="B48">
        <v>13974</v>
      </c>
      <c r="C48">
        <v>18209</v>
      </c>
      <c r="E48">
        <v>14455</v>
      </c>
      <c r="F48">
        <v>23514</v>
      </c>
      <c r="H48">
        <v>17556</v>
      </c>
      <c r="I48">
        <v>29565</v>
      </c>
      <c r="K48">
        <v>15708.5</v>
      </c>
      <c r="L48">
        <v>16121.5</v>
      </c>
      <c r="N48">
        <v>14656</v>
      </c>
      <c r="O48">
        <v>26678</v>
      </c>
    </row>
    <row r="49" spans="1:15">
      <c r="C49">
        <v>21992</v>
      </c>
      <c r="D49">
        <v>19616</v>
      </c>
      <c r="E49">
        <v>20702</v>
      </c>
      <c r="F49">
        <v>20022</v>
      </c>
      <c r="H49">
        <v>19538</v>
      </c>
      <c r="I49">
        <v>24312</v>
      </c>
      <c r="K49">
        <v>21132.5</v>
      </c>
      <c r="L49">
        <v>23702.5</v>
      </c>
      <c r="N49">
        <v>11641</v>
      </c>
      <c r="O49">
        <v>20072</v>
      </c>
    </row>
    <row r="50" spans="1:15">
      <c r="B50">
        <v>24538</v>
      </c>
      <c r="C50">
        <v>24199</v>
      </c>
      <c r="E50">
        <v>20241</v>
      </c>
      <c r="F50">
        <v>22095</v>
      </c>
      <c r="H50">
        <v>22001</v>
      </c>
      <c r="I50">
        <v>21923</v>
      </c>
      <c r="K50">
        <v>16699.5</v>
      </c>
      <c r="L50">
        <v>17499.5</v>
      </c>
      <c r="N50">
        <v>17194</v>
      </c>
      <c r="O50">
        <v>19283</v>
      </c>
    </row>
    <row r="51" spans="1:15">
      <c r="B51">
        <v>26054</v>
      </c>
      <c r="C51">
        <v>20330</v>
      </c>
      <c r="F51">
        <v>23149</v>
      </c>
      <c r="H51">
        <v>15849</v>
      </c>
      <c r="I51">
        <v>22295</v>
      </c>
      <c r="L51">
        <v>19722.5</v>
      </c>
      <c r="N51">
        <v>17892</v>
      </c>
      <c r="O51">
        <v>22433</v>
      </c>
    </row>
    <row r="53" spans="1:15">
      <c r="A53" t="s">
        <v>149</v>
      </c>
      <c r="B53">
        <f>AVERAGE(B46:B51:D49:D50)</f>
        <v>23442.090909090908</v>
      </c>
      <c r="C53">
        <f>AVERAGE(C45:C51)</f>
        <v>19866.5</v>
      </c>
      <c r="E53">
        <f>AVERAGE(E45:E51)</f>
        <v>17060.599999999999</v>
      </c>
      <c r="F53">
        <f>AVERAGE(F45:F51)</f>
        <v>22389.666666666668</v>
      </c>
      <c r="H53">
        <f>AVERAGE(H45:H51)</f>
        <v>18875.333333333332</v>
      </c>
      <c r="I53">
        <f>AVERAGE(I45:I51)</f>
        <v>24488.166666666668</v>
      </c>
      <c r="K53">
        <f>AVERAGE(K45:K51)</f>
        <v>17524.099999999999</v>
      </c>
      <c r="L53">
        <f>AVERAGE(L45:L51)</f>
        <v>19506.5</v>
      </c>
      <c r="N53">
        <f>AVERAGE(N45:N51)</f>
        <v>15036.166666666666</v>
      </c>
      <c r="O53">
        <f>AVERAGE(O45:O51)</f>
        <v>21556.166666666668</v>
      </c>
    </row>
    <row r="54" spans="1:15">
      <c r="A54" t="s">
        <v>41</v>
      </c>
      <c r="B54" s="63">
        <f>_xlfn.STDEV.P(B46:B51:D48:D49)</f>
        <v>10421.968348851517</v>
      </c>
      <c r="C54" s="63">
        <f>_xlfn.STDEV.P(C46:C51)</f>
        <v>2655.1775050518436</v>
      </c>
      <c r="D54" s="63"/>
      <c r="E54" s="63">
        <f>_xlfn.STDEV.P(E46:E51)</f>
        <v>2898.012187690038</v>
      </c>
      <c r="F54" s="63">
        <f>_xlfn.STDEV.P(F46:F51)</f>
        <v>1775.724234095924</v>
      </c>
      <c r="G54" s="63"/>
      <c r="H54" s="63">
        <f>_xlfn.STDEV.P(H46:H51)</f>
        <v>2220.3079866440953</v>
      </c>
      <c r="I54" s="63">
        <f>_xlfn.STDEV.P(I46:I51)</f>
        <v>2723.8743495657473</v>
      </c>
      <c r="J54" s="63"/>
      <c r="K54" s="63">
        <f>_xlfn.STDEV.P(K46:K51)</f>
        <v>1922.6954621052184</v>
      </c>
      <c r="L54" s="63">
        <f>_xlfn.STDEV.P(L46:L51)</f>
        <v>3292.5708800267307</v>
      </c>
      <c r="N54" s="63">
        <f>_xlfn.STDEV.P(N46:N51)</f>
        <v>2615.4237015995877</v>
      </c>
      <c r="O54" s="63">
        <f>_xlfn.STDEV.P(O46:O51)</f>
        <v>2484.811154237324</v>
      </c>
    </row>
    <row r="55" spans="1:15">
      <c r="A55" t="s">
        <v>187</v>
      </c>
      <c r="B55" s="48">
        <f>B54/B53*100</f>
        <v>44.458356506116303</v>
      </c>
      <c r="C55" s="48">
        <f>C54/C53*100</f>
        <v>13.365099564854621</v>
      </c>
      <c r="D55" s="48"/>
      <c r="E55" s="48">
        <f>E54/E53*100</f>
        <v>16.986578360022733</v>
      </c>
      <c r="F55" s="48">
        <f>F54/F53*100</f>
        <v>7.9309989761463946</v>
      </c>
      <c r="G55" s="48"/>
      <c r="H55" s="48">
        <f>H54/H53*100</f>
        <v>11.763013385957487</v>
      </c>
      <c r="I55" s="48">
        <f>I54/I53*100</f>
        <v>11.123226930962902</v>
      </c>
      <c r="J55" s="48"/>
      <c r="K55" s="48">
        <f>K54/K53*100</f>
        <v>10.971721584019829</v>
      </c>
      <c r="L55" s="48">
        <f>L54/L53*100</f>
        <v>16.87935242112491</v>
      </c>
      <c r="M55" s="48"/>
      <c r="N55" s="48">
        <f>N54/N53*100</f>
        <v>17.394218616887645</v>
      </c>
      <c r="O55" s="48">
        <f>O54/O53*100</f>
        <v>11.527147626297149</v>
      </c>
    </row>
    <row r="56" spans="1:15">
      <c r="A56" t="s">
        <v>165</v>
      </c>
      <c r="B56" s="48">
        <f>(100*B53)/$B$53</f>
        <v>100</v>
      </c>
      <c r="C56" s="48">
        <f>(100*C53)/$C$53</f>
        <v>100</v>
      </c>
      <c r="D56" s="48"/>
      <c r="E56" s="48">
        <f>(100*E53)/$B$53</f>
        <v>72.777637737868545</v>
      </c>
      <c r="F56" s="48">
        <f>(100*F53)/$C$53</f>
        <v>112.70060990444553</v>
      </c>
      <c r="G56" s="48"/>
      <c r="H56" s="48">
        <f>(100*H53)/$B$53</f>
        <v>80.518983594647807</v>
      </c>
      <c r="I56" s="48">
        <f>(100*I53)/$C$53</f>
        <v>123.26361798337236</v>
      </c>
      <c r="J56" s="48"/>
      <c r="K56" s="48">
        <f>(100*K53)/$B$53</f>
        <v>74.754850443840326</v>
      </c>
      <c r="L56" s="48">
        <f>(100*L53)/$C$53</f>
        <v>98.187904260941792</v>
      </c>
      <c r="M56" s="48"/>
      <c r="N56" s="48">
        <f>(100*N53)/$B$53</f>
        <v>64.14174710343606</v>
      </c>
      <c r="O56" s="48">
        <f>(100*O53)/$C$53</f>
        <v>108.50510490859824</v>
      </c>
    </row>
  </sheetData>
  <conditionalFormatting sqref="B12:L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L30 D25 D28 G25:G28 J25:J28 C29:J29 L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 L26:M27 J26:J27 J23:M25 B28:O28 N23:O27 B23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X17 N12:Q13 U12:X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X30 P25:X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samples</vt:lpstr>
      <vt:lpstr>Summary_graph_treatment</vt:lpstr>
      <vt:lpstr>HN041 + HN059 drug</vt:lpstr>
      <vt:lpstr>CTG HN041+HN059</vt:lpstr>
      <vt:lpstr>CTG HN041+HN059 IRR Sophie</vt:lpstr>
      <vt:lpstr>HN046 + HN073 drug</vt:lpstr>
      <vt:lpstr>CTG HN046+HN073 drug</vt:lpstr>
      <vt:lpstr>HN046+HN073 IRR</vt:lpstr>
      <vt:lpstr>CTG HN046+HN073 IRR</vt:lpstr>
      <vt:lpstr>HN072 + HN074 drug </vt:lpstr>
      <vt:lpstr>CTG HN072+HN074 drug</vt:lpstr>
      <vt:lpstr>HN072+HN074 IRR </vt:lpstr>
      <vt:lpstr>CTG HN072+HN074 IRR </vt:lpstr>
      <vt:lpstr>HN091 + HN092 drug  </vt:lpstr>
      <vt:lpstr>CTG HN091+HN092</vt:lpstr>
      <vt:lpstr>HN091+HN092 IRR  </vt:lpstr>
      <vt:lpstr>CTG HN091+HN092 IRR 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Sachse, Vanessa Deborah</dc:creator>
  <cp:lastModifiedBy>Vanessa Sachse</cp:lastModifiedBy>
  <cp:lastPrinted>2024-03-07T08:58:23Z</cp:lastPrinted>
  <dcterms:created xsi:type="dcterms:W3CDTF">2024-01-24T13:49:11Z</dcterms:created>
  <dcterms:modified xsi:type="dcterms:W3CDTF">2025-05-05T08:44:19Z</dcterms:modified>
</cp:coreProperties>
</file>