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F58B2DC8-728B-4D45-B6DD-590119A29EAA}" xr6:coauthVersionLast="47" xr6:coauthVersionMax="47" xr10:uidLastSave="{00000000-0000-0000-0000-000000000000}"/>
  <bookViews>
    <workbookView xWindow="0" yWindow="740" windowWidth="30240" windowHeight="18900" firstSheet="8" activeTab="13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48" l="1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11" i="41"/>
  <c r="E11" i="41"/>
  <c r="M10" i="41"/>
  <c r="E10" i="41"/>
  <c r="M9" i="41"/>
  <c r="M8" i="41"/>
  <c r="L8" i="41"/>
  <c r="M11" i="40"/>
  <c r="E11" i="40"/>
  <c r="M10" i="40"/>
  <c r="E10" i="40"/>
  <c r="M9" i="40"/>
  <c r="M8" i="40"/>
  <c r="L8" i="40"/>
  <c r="M6" i="12"/>
  <c r="L6" i="12"/>
  <c r="M5" i="12"/>
  <c r="L5" i="12"/>
  <c r="M4" i="12"/>
  <c r="L4" i="12"/>
  <c r="M3" i="12"/>
  <c r="L3" i="12"/>
  <c r="M2" i="12"/>
  <c r="L2" i="12"/>
  <c r="M6" i="13"/>
  <c r="L6" i="13"/>
  <c r="M5" i="13"/>
  <c r="L5" i="13"/>
  <c r="M4" i="13"/>
  <c r="L4" i="13"/>
  <c r="M3" i="13"/>
  <c r="L3" i="13"/>
  <c r="M2" i="13"/>
  <c r="L2" i="13"/>
  <c r="E11" i="98"/>
  <c r="E10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11" i="39"/>
  <c r="E10" i="39"/>
  <c r="M10" i="39"/>
  <c r="E30" i="33"/>
  <c r="E29" i="33"/>
  <c r="E28" i="33"/>
  <c r="M28" i="33"/>
  <c r="E8" i="70"/>
  <c r="E7" i="70"/>
  <c r="M7" i="70"/>
  <c r="E11" i="37"/>
  <c r="E10" i="37"/>
  <c r="E9" i="37"/>
  <c r="M9" i="37"/>
  <c r="E12" i="24"/>
  <c r="M12" i="24"/>
  <c r="E8" i="80"/>
  <c r="E7" i="80"/>
  <c r="E6" i="80"/>
  <c r="M6" i="80"/>
  <c r="D6" i="80"/>
  <c r="D7" i="80" s="1"/>
  <c r="D8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E26" i="89"/>
  <c r="E27" i="89"/>
  <c r="E28" i="89"/>
  <c r="M28" i="89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E8" i="79"/>
  <c r="E7" i="79"/>
  <c r="D8" i="79"/>
  <c r="D7" i="79"/>
  <c r="E8" i="72"/>
  <c r="E7" i="72"/>
  <c r="M7" i="72"/>
  <c r="M7" i="42"/>
  <c r="E30" i="32"/>
  <c r="E29" i="32"/>
  <c r="E28" i="32"/>
  <c r="M30" i="32"/>
  <c r="E6" i="26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9" i="73"/>
  <c r="M10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11" i="98"/>
  <c r="M10" i="98"/>
  <c r="M9" i="98"/>
  <c r="M4" i="46"/>
  <c r="L4" i="46"/>
  <c r="M6" i="47"/>
  <c r="M4" i="47"/>
  <c r="M6" i="100"/>
  <c r="M14" i="83"/>
  <c r="M13" i="83"/>
  <c r="M2" i="83"/>
  <c r="M2" i="44"/>
  <c r="M10" i="77"/>
  <c r="M9" i="77"/>
  <c r="M8" i="77"/>
  <c r="M6" i="77"/>
  <c r="M5" i="77"/>
  <c r="M4" i="77"/>
  <c r="M3" i="77"/>
  <c r="M21" i="76"/>
  <c r="M22" i="76"/>
  <c r="M19" i="76"/>
  <c r="M18" i="76"/>
  <c r="M17" i="76"/>
  <c r="M16" i="76"/>
  <c r="M15" i="76"/>
  <c r="M14" i="76"/>
  <c r="M13" i="76"/>
  <c r="M12" i="76"/>
  <c r="M11" i="76"/>
  <c r="M10" i="76"/>
  <c r="M9" i="76"/>
  <c r="M8" i="76"/>
  <c r="M7" i="76"/>
  <c r="M6" i="76"/>
  <c r="M5" i="76"/>
  <c r="M11" i="39"/>
  <c r="M9" i="39"/>
  <c r="M8" i="39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7" i="89"/>
  <c r="M26" i="89"/>
  <c r="M25" i="89"/>
  <c r="M24" i="89"/>
  <c r="M2" i="89"/>
  <c r="M2" i="58"/>
  <c r="M11" i="37"/>
  <c r="M10" i="37"/>
  <c r="M8" i="37"/>
  <c r="M16" i="88"/>
  <c r="M15" i="88"/>
  <c r="M14" i="88"/>
  <c r="M13" i="88"/>
  <c r="M12" i="88"/>
  <c r="M11" i="88"/>
  <c r="M10" i="88"/>
  <c r="M12" i="87"/>
  <c r="M5" i="80"/>
  <c r="M7" i="80"/>
  <c r="M8" i="80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9" i="85"/>
  <c r="M6" i="85"/>
  <c r="M5" i="85"/>
  <c r="M4" i="85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6" i="26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6" i="14"/>
  <c r="L6" i="14"/>
  <c r="M5" i="14"/>
  <c r="L5" i="14"/>
  <c r="M4" i="14"/>
  <c r="L4" i="14"/>
  <c r="M3" i="14"/>
  <c r="L3" i="14"/>
  <c r="M2" i="14"/>
  <c r="L2" i="14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" i="9"/>
  <c r="M26" i="7"/>
  <c r="M27" i="7"/>
  <c r="M29" i="7"/>
  <c r="M30" i="7"/>
  <c r="M25" i="7"/>
  <c r="M2" i="7"/>
  <c r="M7" i="6"/>
  <c r="M2" i="5"/>
  <c r="M9" i="4"/>
  <c r="M8" i="4"/>
  <c r="M7" i="4"/>
  <c r="M6" i="4"/>
  <c r="M5" i="4"/>
  <c r="M4" i="4"/>
  <c r="M2" i="4"/>
  <c r="M4" i="2"/>
  <c r="M3" i="2"/>
  <c r="M24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" i="27"/>
  <c r="L6" i="68"/>
  <c r="L5" i="68"/>
  <c r="L4" i="68"/>
  <c r="L3" i="68"/>
  <c r="L19" i="76"/>
  <c r="L18" i="76"/>
  <c r="L17" i="76"/>
  <c r="L16" i="76"/>
  <c r="L15" i="76"/>
  <c r="L14" i="76"/>
  <c r="L13" i="76"/>
  <c r="L12" i="76"/>
  <c r="L11" i="76"/>
  <c r="L10" i="76"/>
  <c r="L9" i="76"/>
  <c r="L8" i="76"/>
  <c r="L7" i="76"/>
  <c r="L6" i="76"/>
  <c r="L5" i="76"/>
  <c r="L6" i="77"/>
  <c r="L5" i="77"/>
  <c r="L4" i="77"/>
  <c r="L3" i="77"/>
  <c r="L2" i="44"/>
  <c r="L6" i="15"/>
  <c r="L13" i="83"/>
  <c r="L2" i="83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8" i="3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2" i="58"/>
  <c r="L16" i="88"/>
  <c r="L15" i="88"/>
  <c r="L14" i="88"/>
  <c r="L13" i="88"/>
  <c r="L12" i="88"/>
  <c r="L11" i="88"/>
  <c r="L10" i="88"/>
  <c r="L8" i="37"/>
  <c r="L8" i="80"/>
  <c r="L7" i="80"/>
  <c r="L6" i="80"/>
  <c r="L5" i="80"/>
  <c r="L2" i="43"/>
  <c r="L4" i="67"/>
  <c r="L3" i="67"/>
  <c r="L8" i="79"/>
  <c r="M8" i="79" s="1"/>
  <c r="L7" i="79"/>
  <c r="M7" i="79" s="1"/>
  <c r="L6" i="79"/>
  <c r="M6" i="79" s="1"/>
  <c r="L4" i="72"/>
  <c r="L2" i="72"/>
  <c r="L6" i="85"/>
  <c r="L5" i="85"/>
  <c r="L4" i="85"/>
  <c r="L3" i="85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2" i="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7" i="6"/>
  <c r="L2" i="5"/>
  <c r="L9" i="4"/>
  <c r="L8" i="4"/>
  <c r="L7" i="4"/>
  <c r="L6" i="4"/>
  <c r="L5" i="4"/>
  <c r="L4" i="4"/>
  <c r="L2" i="4"/>
  <c r="L4" i="2"/>
  <c r="L3" i="2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<sst xmlns="http://schemas.openxmlformats.org/spreadsheetml/2006/main" count="5787" uniqueCount="91">
  <si>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</si>
  <si>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</si>
  <si>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</si>
  <si>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</si>
  <si>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</si>
  <si>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</si>
  <si>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</si>
  <si>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</si>
  <si>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</si>
  <si>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</si>
  <si>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</si>
  <si>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</si>
  <si>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</si>
  <si>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</si>
  <si>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</si>
  <si>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</si>
  <si>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</si>
  <si>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</si>
  <si>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</si>
  <si>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</si>
  <si>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</si>
  <si>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</si>
  <si>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</si>
  <si>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</si>
  <si>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</si>
  <si>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</si>
  <si>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</si>
  <si>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</si>
  <si>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</si>
  <si>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</si>
  <si>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</si>
  <si>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</si>
  <si>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</si>
  <si>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</si>
  <si>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</si>
  <si>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</si>
  <si>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</si>
  <si>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</si>
  <si>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</si>
  <si>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</si>
  <si>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</si>
  <si>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</si>
  <si>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</si>
  <si>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</si>
  <si>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</si>
  <si>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Had to choose between low demand or low energy charges (Option D or Option E)</t>
  </si>
  <si>
    <t>This is low energy and high demand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</si>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</sst>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0.0105+0.041</f>
        <v>5.1500000000000004E-2</v>
      </c>
      <c r="M3">
        <f>0.0105+0.041</f>
        <v>5.1500000000000004E-2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0.0291+0.0462</f>
        <v>7.5300000000000006E-2</v>
      </c>
      <c r="M4">
        <f>0.0291+0.0462</f>
        <v>7.5300000000000006E-2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0.0105+0.041</f>
        <v>5.1500000000000004E-2</v>
      </c>
      <c r="M5">
        <f>0.0105+0.041</f>
        <v>5.1500000000000004E-2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0.0291+0.0462</f>
        <v>7.5300000000000006E-2</v>
      </c>
      <c r="M6">
        <f>0.0291+0.0462</f>
        <v>7.5300000000000006E-2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0.0105+0.041</f>
        <v>5.1500000000000004E-2</v>
      </c>
      <c r="M7">
        <f>0.0105+0.041</f>
        <v>5.1500000000000004E-2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0.0105+0.041</f>
        <v>5.1500000000000004E-2</v>
      </c>
      <c r="M8">
        <f>0.0105+0.041</f>
        <v>5.1500000000000004E-2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0.0291+0.0462</f>
        <v>7.5300000000000006E-2</v>
      </c>
      <c r="M9">
        <f>0.0291+0.0462</f>
        <v>7.5300000000000006E-2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0.0105+0.041</f>
        <v>5.1500000000000004E-2</v>
      </c>
      <c r="M10">
        <f>0.0105+0.041</f>
        <v>5.1500000000000004E-2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0.0105+0.041</f>
        <v>5.1500000000000004E-2</v>
      </c>
      <c r="M11">
        <f>0.0105+0.041</f>
        <v>5.1500000000000004E-2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0.0291+0.0462</f>
        <v>7.5300000000000006E-2</v>
      </c>
      <c r="M12">
        <f>0.0291+0.0462</f>
        <v>7.5300000000000006E-2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0.0105+0.041</f>
        <v>5.1500000000000004E-2</v>
      </c>
      <c r="M13">
        <f>0.0105+0.041</f>
        <v>5.1500000000000004E-2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0.0291+0.0462</f>
        <v>7.5300000000000006E-2</v>
      </c>
      <c r="M14">
        <f>0.0291+0.0462</f>
        <v>7.5300000000000006E-2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0.0105+0.041</f>
        <v>5.1500000000000004E-2</v>
      </c>
      <c r="M15">
        <f>0.0105+0.041</f>
        <v>5.1500000000000004E-2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0.0105+0.041</f>
        <v>5.1500000000000004E-2</v>
      </c>
      <c r="M16">
        <f>0.0105+0.041</f>
        <v>5.1500000000000004E-2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3.49</v>
      </c>
      <c r="M22">
        <v>3.49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81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82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83</v>
      </c>
    </row>
    <row r="7" spans="1:15" x14ac:dyDescent="0.2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E12"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tabSelected="1"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0.002568+0.000055</f>
        <v>2.6229999999999999E-3</v>
      </c>
      <c r="M8">
        <f>0.002568+0.000055</f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0.002568+0.000055</f>
        <v>2.6229999999999999E-3</v>
      </c>
      <c r="M9">
        <f>0.002568+0.000055</f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0.002568+0.000055</f>
        <v>2.6229999999999999E-3</v>
      </c>
      <c r="M10">
        <f>0.002568+0.000055</f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>0.002568+0.000055</f>
        <v>2.6229999999999999E-3</v>
      </c>
      <c r="M11">
        <f>0.002568+0.000055</f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51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52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51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>0.597+0.94-0.397</f>
        <v>1.1399999999999999</v>
      </c>
      <c r="M17">
        <f>0.597+0.94-0.397</f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51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0.597+0.94-0.397</f>
        <v>1.1399999999999999</v>
      </c>
      <c r="M18">
        <f>0.597+0.94-0.397</f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53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>0.597+0.94-0.397</f>
        <v>1.1399999999999999</v>
      </c>
      <c r="M19">
        <f>0.597+0.94-0.397</f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54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53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>0.597+0.94-0.397</f>
        <v>1.1399999999999999</v>
      </c>
      <c r="M21">
        <f>0.597+0.94-0.397</f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53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>0.597+0.94-0.397</f>
        <v>1.1399999999999999</v>
      </c>
      <c r="M22">
        <f>0.597+0.94-0.397</f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55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>0.597+0.94-0.397</f>
        <v>1.1399999999999999</v>
      </c>
      <c r="M23">
        <f>0.597+0.94-0.397</f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56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55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55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51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52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51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>0.597 - 0.3+0.709</f>
        <v>1.006</v>
      </c>
      <c r="M29">
        <f>0.597 - 0.3+0.709</f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51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>0.597 - 0.3+0.709</f>
        <v>1.006</v>
      </c>
      <c r="M30">
        <f>0.597 - 0.3+0.709</f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53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>0.597 - 0.3+0.709</f>
        <v>1.006</v>
      </c>
      <c r="M31">
        <f>0.597 - 0.3+0.709</f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54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53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>0.597 - 0.3+0.709</f>
        <v>1.006</v>
      </c>
      <c r="M33">
        <f>0.597 - 0.3+0.709</f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53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>0.597 - 0.3+0.709</f>
        <v>1.006</v>
      </c>
      <c r="M34">
        <f>0.597 - 0.3+0.709</f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55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>0.597 - 0.3+0.709</f>
        <v>1.006</v>
      </c>
      <c r="M35">
        <f>0.597 - 0.3+0.709</f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56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55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55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9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3.0999999999999999E-3</v>
      </c>
      <c r="M3">
        <v>3.0999999999999999E-3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v>3.0999999999999999E-3</v>
      </c>
      <c r="M4">
        <v>3.0999999999999999E-3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v>4.4299999999999999E-2</v>
      </c>
      <c r="M5">
        <v>4.4299999999999999E-2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v>3.0999999999999999E-3</v>
      </c>
      <c r="M6">
        <v>3.0999999999999999E-3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v>3.0999999999999999E-3</v>
      </c>
      <c r="M7">
        <v>3.0999999999999999E-3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3.0999999999999999E-3</v>
      </c>
      <c r="M8">
        <v>3.0999999999999999E-3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7.1280000000000001</v>
      </c>
      <c r="M9">
        <v>7.1280000000000001</v>
      </c>
      <c r="N9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87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58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59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58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60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87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61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62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4</v>
      </c>
      <c r="J3">
        <v>0</v>
      </c>
      <c r="K3">
        <v>4</v>
      </c>
      <c r="L3">
        <v>4.6390000000000001E-2</v>
      </c>
      <c r="M3">
        <v>4.6390000000000001E-2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4</v>
      </c>
      <c r="I4">
        <v>10</v>
      </c>
      <c r="J4">
        <v>0</v>
      </c>
      <c r="K4">
        <v>4</v>
      </c>
      <c r="L4">
        <v>7.3319999999999996E-2</v>
      </c>
      <c r="M4">
        <v>7.3319999999999996E-2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24</v>
      </c>
      <c r="J5">
        <v>0</v>
      </c>
      <c r="K5">
        <v>4</v>
      </c>
      <c r="L5">
        <v>4.6390000000000001E-2</v>
      </c>
      <c r="M5">
        <v>4.6390000000000001E-2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10</v>
      </c>
      <c r="H6">
        <v>0</v>
      </c>
      <c r="I6">
        <v>13</v>
      </c>
      <c r="J6">
        <v>0</v>
      </c>
      <c r="K6">
        <v>4</v>
      </c>
      <c r="L6">
        <v>4.6390000000000001E-2</v>
      </c>
      <c r="M6">
        <v>4.6390000000000001E-2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10</v>
      </c>
      <c r="H7">
        <v>13</v>
      </c>
      <c r="I7">
        <v>19</v>
      </c>
      <c r="J7">
        <v>0</v>
      </c>
      <c r="K7">
        <v>4</v>
      </c>
      <c r="L7">
        <v>7.3319999999999996E-2</v>
      </c>
      <c r="M7">
        <v>7.3319999999999996E-2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20</v>
      </c>
      <c r="I8">
        <v>24</v>
      </c>
      <c r="J8">
        <v>0</v>
      </c>
      <c r="K8">
        <v>4</v>
      </c>
      <c r="L8">
        <v>4.6390000000000001E-2</v>
      </c>
      <c r="M8">
        <v>4.6390000000000001E-2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4</v>
      </c>
      <c r="J9">
        <v>0</v>
      </c>
      <c r="K9">
        <v>4</v>
      </c>
      <c r="L9">
        <v>4.6390000000000001E-2</v>
      </c>
      <c r="M9">
        <v>4.6390000000000001E-2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11</v>
      </c>
      <c r="G10">
        <v>12</v>
      </c>
      <c r="H10">
        <v>4</v>
      </c>
      <c r="I10">
        <v>10</v>
      </c>
      <c r="J10">
        <v>0</v>
      </c>
      <c r="K10">
        <v>4</v>
      </c>
      <c r="L10">
        <v>7.3319999999999996E-2</v>
      </c>
      <c r="M10">
        <v>7.3319999999999996E-2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10</v>
      </c>
      <c r="I11">
        <v>24</v>
      </c>
      <c r="J11">
        <v>0</v>
      </c>
      <c r="K11">
        <v>4</v>
      </c>
      <c r="L11">
        <v>4.6390000000000001E-2</v>
      </c>
      <c r="M11">
        <v>4.6390000000000001E-2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5</v>
      </c>
      <c r="K12">
        <v>6</v>
      </c>
      <c r="L12">
        <v>4.6390000000000001E-2</v>
      </c>
      <c r="M12">
        <v>4.6390000000000001E-2</v>
      </c>
      <c r="N12" t="s">
        <v>14</v>
      </c>
    </row>
    <row r="13" spans="1:15" x14ac:dyDescent="0.2">
      <c r="A13" t="s">
        <v>10</v>
      </c>
      <c r="B13" t="s">
        <v>15</v>
      </c>
      <c r="C13" t="s">
        <v>16</v>
      </c>
      <c r="D13">
        <v>0</v>
      </c>
      <c r="E13">
        <v>0</v>
      </c>
      <c r="F13">
        <v>1</v>
      </c>
      <c r="G13">
        <v>3</v>
      </c>
      <c r="H13">
        <v>4</v>
      </c>
      <c r="I13">
        <v>10</v>
      </c>
      <c r="J13">
        <v>0</v>
      </c>
      <c r="K13">
        <v>4</v>
      </c>
      <c r="L13">
        <v>11.74</v>
      </c>
      <c r="M13">
        <v>11.74</v>
      </c>
      <c r="N13" t="s">
        <v>17</v>
      </c>
    </row>
    <row r="14" spans="1:15" x14ac:dyDescent="0.2">
      <c r="A14" t="s">
        <v>10</v>
      </c>
      <c r="B14" t="s">
        <v>15</v>
      </c>
      <c r="C14" t="s">
        <v>18</v>
      </c>
      <c r="D14">
        <v>0</v>
      </c>
      <c r="E14">
        <v>0</v>
      </c>
      <c r="F14">
        <v>4</v>
      </c>
      <c r="G14">
        <v>10</v>
      </c>
      <c r="H14">
        <v>13</v>
      </c>
      <c r="I14">
        <v>19</v>
      </c>
      <c r="J14">
        <v>0</v>
      </c>
      <c r="K14">
        <v>4</v>
      </c>
      <c r="L14">
        <v>11.74</v>
      </c>
      <c r="M14">
        <v>11.74</v>
      </c>
      <c r="N14" t="s">
        <v>17</v>
      </c>
    </row>
    <row r="15" spans="1:15" x14ac:dyDescent="0.2">
      <c r="A15" t="s">
        <v>10</v>
      </c>
      <c r="B15" t="s">
        <v>15</v>
      </c>
      <c r="C15" t="s">
        <v>19</v>
      </c>
      <c r="D15">
        <v>0</v>
      </c>
      <c r="E15">
        <v>0</v>
      </c>
      <c r="F15">
        <v>11</v>
      </c>
      <c r="G15">
        <v>12</v>
      </c>
      <c r="H15">
        <v>4</v>
      </c>
      <c r="I15">
        <v>10</v>
      </c>
      <c r="J15">
        <v>0</v>
      </c>
      <c r="K15">
        <v>4</v>
      </c>
      <c r="L15">
        <v>11.74</v>
      </c>
      <c r="M15">
        <v>11.74</v>
      </c>
      <c r="N15" t="s">
        <v>17</v>
      </c>
    </row>
    <row r="16" spans="1:15" x14ac:dyDescent="0.2">
      <c r="A16" t="s">
        <v>10</v>
      </c>
      <c r="B16" t="s">
        <v>15</v>
      </c>
      <c r="C16" t="s">
        <v>33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5.6</v>
      </c>
      <c r="M16">
        <v>5.6</v>
      </c>
      <c r="N16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63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5" spans="1:15" x14ac:dyDescent="0.2">
      <c r="A5" t="s">
        <v>21</v>
      </c>
      <c r="B5" t="s">
        <v>11</v>
      </c>
      <c r="L5">
        <v>781</v>
      </c>
      <c r="M5">
        <v>781</v>
      </c>
      <c r="N5" t="s">
        <v>12</v>
      </c>
    </row>
    <row r="6" spans="1:15" x14ac:dyDescent="0.2">
      <c r="A6" t="s">
        <v>21</v>
      </c>
      <c r="B6" t="s">
        <v>13</v>
      </c>
      <c r="D6">
        <v>5000</v>
      </c>
      <c r="E6">
        <f>D6*2.83168</f>
        <v>14158.4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0.11265</v>
      </c>
      <c r="M6" s="7">
        <f>L6/2.83168</f>
        <v>3.9782037518363657E-2</v>
      </c>
      <c r="N6" t="s">
        <v>87</v>
      </c>
    </row>
    <row r="7" spans="1:15" x14ac:dyDescent="0.2">
      <c r="A7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84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87</v>
      </c>
      <c r="O9" t="s">
        <v>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34" sqref="L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68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69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87</v>
      </c>
      <c r="O29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0.002568+0.000055</f>
        <v>2.6229999999999999E-3</v>
      </c>
      <c r="M8">
        <f>0.002568+0.000055</f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0.002568+0.000055</f>
        <v>2.6229999999999999E-3</v>
      </c>
      <c r="M9">
        <f>0.002568+0.000055</f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0.002568+0.000055</f>
        <v>2.6229999999999999E-3</v>
      </c>
      <c r="M10">
        <f>0.002568+0.000055</f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>0.002568+0.000055</f>
        <v>2.6229999999999999E-3</v>
      </c>
      <c r="M11">
        <f>0.002568+0.000055</f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51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52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51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>0.597+0.94-0.397</f>
        <v>1.1399999999999999</v>
      </c>
      <c r="M17">
        <f>0.597+0.94-0.397</f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51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0.597+0.94-0.397</f>
        <v>1.1399999999999999</v>
      </c>
      <c r="M18">
        <f>0.597+0.94-0.397</f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53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>0.597+0.94-0.397</f>
        <v>1.1399999999999999</v>
      </c>
      <c r="M19">
        <f>0.597+0.94-0.397</f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54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53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>0.597+0.94-0.397</f>
        <v>1.1399999999999999</v>
      </c>
      <c r="M21">
        <f>0.597+0.94-0.397</f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53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>0.597+0.94-0.397</f>
        <v>1.1399999999999999</v>
      </c>
      <c r="M22">
        <f>0.597+0.94-0.397</f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55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>0.597+0.94-0.397</f>
        <v>1.1399999999999999</v>
      </c>
      <c r="M23">
        <f>0.597+0.94-0.397</f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56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55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55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51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52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51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>0.597 - 0.3+0.709</f>
        <v>1.006</v>
      </c>
      <c r="M29">
        <f>0.597 - 0.3+0.709</f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51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>0.597 - 0.3+0.709</f>
        <v>1.006</v>
      </c>
      <c r="M30">
        <f>0.597 - 0.3+0.709</f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53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>0.597 - 0.3+0.709</f>
        <v>1.006</v>
      </c>
      <c r="M31">
        <f>0.597 - 0.3+0.709</f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54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53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>0.597 - 0.3+0.709</f>
        <v>1.006</v>
      </c>
      <c r="M33">
        <f>0.597 - 0.3+0.709</f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53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>0.597 - 0.3+0.709</f>
        <v>1.006</v>
      </c>
      <c r="M34">
        <f>0.597 - 0.3+0.709</f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55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>0.597 - 0.3+0.709</f>
        <v>1.006</v>
      </c>
      <c r="M35">
        <f>0.597 - 0.3+0.709</f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56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55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55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87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375</v>
      </c>
      <c r="M2">
        <v>375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9</v>
      </c>
      <c r="J3">
        <v>0</v>
      </c>
      <c r="K3">
        <v>6</v>
      </c>
      <c r="L3">
        <f>0.014523+0.0492</f>
        <v>6.3723000000000002E-2</v>
      </c>
      <c r="M3">
        <f>0.014523+0.0492</f>
        <v>6.3723000000000002E-2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9</v>
      </c>
      <c r="I4">
        <v>17</v>
      </c>
      <c r="J4">
        <v>0</v>
      </c>
      <c r="K4">
        <v>6</v>
      </c>
      <c r="L4">
        <f>0.014523-0.0008</f>
        <v>1.3722999999999999E-2</v>
      </c>
      <c r="M4">
        <f>0.014523-0.0008</f>
        <v>1.3722999999999999E-2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17</v>
      </c>
      <c r="I5">
        <v>22</v>
      </c>
      <c r="J5">
        <v>0</v>
      </c>
      <c r="K5">
        <v>6</v>
      </c>
      <c r="L5">
        <f>0.014523+0.0792</f>
        <v>9.3723000000000001E-2</v>
      </c>
      <c r="M5">
        <f>0.014523+0.0792</f>
        <v>9.3723000000000001E-2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22</v>
      </c>
      <c r="I6">
        <v>24</v>
      </c>
      <c r="J6">
        <v>0</v>
      </c>
      <c r="K6">
        <v>6</v>
      </c>
      <c r="L6">
        <f>0.014523+0.0492</f>
        <v>6.3723000000000002E-2</v>
      </c>
      <c r="M6">
        <f>0.014523+0.0492</f>
        <v>6.3723000000000002E-2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26.5</v>
      </c>
      <c r="M7">
        <v>26.5</v>
      </c>
      <c r="N7" t="s">
        <v>17</v>
      </c>
    </row>
    <row r="8" spans="1:15" x14ac:dyDescent="0.2">
      <c r="A8" t="s">
        <v>21</v>
      </c>
      <c r="B8" t="s">
        <v>11</v>
      </c>
      <c r="L8">
        <v>500</v>
      </c>
      <c r="M8">
        <v>500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4</v>
      </c>
      <c r="L9">
        <v>2.7858200000000002</v>
      </c>
      <c r="M9" s="7">
        <f t="shared" ref="M9" si="0">L9/2.83168</f>
        <v>0.98380466719403326</v>
      </c>
      <c r="N9" t="s">
        <v>87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87</v>
      </c>
      <c r="O6" t="s">
        <v>71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87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8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2.2549999999999999</v>
      </c>
      <c r="M4">
        <v>2.2549999999999999</v>
      </c>
      <c r="N4" t="s">
        <v>17</v>
      </c>
    </row>
    <row r="5" spans="1:15" x14ac:dyDescent="0.2">
      <c r="A5" t="s">
        <v>21</v>
      </c>
      <c r="B5" t="s">
        <v>11</v>
      </c>
      <c r="L5">
        <v>60</v>
      </c>
      <c r="M5">
        <v>60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(1.25+5.597)/10.37</f>
        <v>0.66027000964320159</v>
      </c>
      <c r="M6" s="6">
        <f>L6/2.83168</f>
        <v>0.23317253702508814</v>
      </c>
      <c r="N6" t="s">
        <v>87</v>
      </c>
      <c r="O6" t="s">
        <v>72</v>
      </c>
    </row>
    <row r="7" spans="1:15" x14ac:dyDescent="0.2">
      <c r="A7" t="s">
        <v>21</v>
      </c>
      <c r="B7" t="s">
        <v>13</v>
      </c>
      <c r="D7">
        <f>100*10.37</f>
        <v>1037</v>
      </c>
      <c r="E7" s="10">
        <f>D7*2.83168</f>
        <v>2936.4521599999998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(0.97+5.597)/10.37</f>
        <v>0.63326904532304729</v>
      </c>
      <c r="M7" s="6">
        <f>L7/2.83168</f>
        <v>0.22363722077460987</v>
      </c>
      <c r="N7" t="s">
        <v>87</v>
      </c>
    </row>
    <row r="8" spans="1:15" x14ac:dyDescent="0.2">
      <c r="A8" t="s">
        <v>21</v>
      </c>
      <c r="B8" t="s">
        <v>13</v>
      </c>
      <c r="D8">
        <f>500*10.37</f>
        <v>5185</v>
      </c>
      <c r="E8" s="10">
        <f>D8*2.83168</f>
        <v>14682.2608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f>(0.82+5.597)/10.37</f>
        <v>0.61880424300867898</v>
      </c>
      <c r="M8" s="6">
        <f>L8/2.83168</f>
        <v>0.21852901564042512</v>
      </c>
      <c r="N8" t="s">
        <v>87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87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87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87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D1" sqref="D1: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7</v>
      </c>
      <c r="J3">
        <v>0</v>
      </c>
      <c r="K3">
        <v>6</v>
      </c>
      <c r="L3">
        <v>0.117135</v>
      </c>
      <c r="M3">
        <v>0.117135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24</v>
      </c>
      <c r="J4">
        <v>0</v>
      </c>
      <c r="K4">
        <v>6</v>
      </c>
      <c r="L4">
        <f>0.0221+0.113535</f>
        <v>0.13563500000000001</v>
      </c>
      <c r="M4">
        <f>0.0221+0.113535</f>
        <v>0.13563500000000001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7</v>
      </c>
      <c r="I5">
        <v>10</v>
      </c>
      <c r="J5">
        <v>0</v>
      </c>
      <c r="K5">
        <v>5</v>
      </c>
      <c r="L5">
        <f>0.0221+0.113535</f>
        <v>0.13563500000000001</v>
      </c>
      <c r="M5">
        <f>0.0221+0.113535</f>
        <v>0.13563500000000001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10</v>
      </c>
      <c r="I6">
        <v>22</v>
      </c>
      <c r="J6">
        <v>0</v>
      </c>
      <c r="K6">
        <v>5</v>
      </c>
      <c r="L6">
        <f>0.0344+0.113535</f>
        <v>0.14793499999999998</v>
      </c>
      <c r="M6">
        <f>0.0344+0.113535</f>
        <v>0.14793499999999998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22</v>
      </c>
      <c r="I7">
        <v>24</v>
      </c>
      <c r="J7">
        <v>0</v>
      </c>
      <c r="K7">
        <v>5</v>
      </c>
      <c r="L7">
        <f t="shared" ref="L7:M9" si="0">0.0221+0.113535</f>
        <v>0.13563500000000001</v>
      </c>
      <c r="M7">
        <f t="shared" si="0"/>
        <v>0.13563500000000001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7</v>
      </c>
      <c r="I8">
        <v>24</v>
      </c>
      <c r="J8">
        <v>6</v>
      </c>
      <c r="K8">
        <v>6</v>
      </c>
      <c r="L8">
        <f t="shared" si="0"/>
        <v>0.13563500000000001</v>
      </c>
      <c r="M8">
        <f t="shared" si="0"/>
        <v>0.13563500000000001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7</v>
      </c>
      <c r="I9">
        <v>24</v>
      </c>
      <c r="J9">
        <v>0</v>
      </c>
      <c r="K9">
        <v>6</v>
      </c>
      <c r="L9">
        <f t="shared" si="0"/>
        <v>0.13563500000000001</v>
      </c>
      <c r="M9">
        <f t="shared" si="0"/>
        <v>0.13563500000000001</v>
      </c>
      <c r="N9" t="s">
        <v>14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7</v>
      </c>
      <c r="J10">
        <v>0</v>
      </c>
      <c r="K10">
        <v>6</v>
      </c>
      <c r="L10">
        <v>0</v>
      </c>
      <c r="M10">
        <v>0</v>
      </c>
      <c r="N10" t="s">
        <v>17</v>
      </c>
    </row>
    <row r="11" spans="1:15" x14ac:dyDescent="0.2">
      <c r="A11" t="s">
        <v>10</v>
      </c>
      <c r="B11" t="s">
        <v>15</v>
      </c>
      <c r="C11" t="s">
        <v>25</v>
      </c>
      <c r="D11">
        <v>0</v>
      </c>
      <c r="E11">
        <v>0</v>
      </c>
      <c r="F11">
        <v>1</v>
      </c>
      <c r="G11">
        <v>5</v>
      </c>
      <c r="H11">
        <v>7</v>
      </c>
      <c r="I11">
        <v>24</v>
      </c>
      <c r="J11">
        <v>0</v>
      </c>
      <c r="K11">
        <v>6</v>
      </c>
      <c r="L11">
        <v>6.28</v>
      </c>
      <c r="M11">
        <v>6.28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7</v>
      </c>
      <c r="I12">
        <v>10</v>
      </c>
      <c r="J12">
        <v>0</v>
      </c>
      <c r="K12">
        <v>5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27</v>
      </c>
      <c r="D13">
        <v>0</v>
      </c>
      <c r="E13">
        <v>0</v>
      </c>
      <c r="F13">
        <v>6</v>
      </c>
      <c r="G13">
        <v>9</v>
      </c>
      <c r="H13">
        <v>10</v>
      </c>
      <c r="I13">
        <v>22</v>
      </c>
      <c r="J13">
        <v>0</v>
      </c>
      <c r="K13">
        <v>5</v>
      </c>
      <c r="L13">
        <v>25.63</v>
      </c>
      <c r="M13">
        <v>25.63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22</v>
      </c>
      <c r="I14">
        <v>24</v>
      </c>
      <c r="J14">
        <v>0</v>
      </c>
      <c r="K14">
        <v>5</v>
      </c>
      <c r="L14">
        <v>6.28</v>
      </c>
      <c r="M14">
        <v>6.28</v>
      </c>
      <c r="N14" t="s">
        <v>17</v>
      </c>
    </row>
    <row r="15" spans="1:15" x14ac:dyDescent="0.2">
      <c r="A15" t="s">
        <v>10</v>
      </c>
      <c r="B15" t="s">
        <v>15</v>
      </c>
      <c r="C15" t="s">
        <v>28</v>
      </c>
      <c r="D15">
        <v>0</v>
      </c>
      <c r="E15">
        <v>0</v>
      </c>
      <c r="F15">
        <v>1</v>
      </c>
      <c r="G15">
        <v>5</v>
      </c>
      <c r="H15">
        <v>7</v>
      </c>
      <c r="I15">
        <v>24</v>
      </c>
      <c r="J15">
        <v>0</v>
      </c>
      <c r="K15">
        <v>6</v>
      </c>
      <c r="L15">
        <v>6.28</v>
      </c>
      <c r="M15">
        <v>6.28</v>
      </c>
      <c r="N15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60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1.7327999999999999</v>
      </c>
      <c r="M3">
        <v>1.7327999999999999</v>
      </c>
      <c r="N3" t="s">
        <v>17</v>
      </c>
    </row>
    <row r="4" spans="1:15" x14ac:dyDescent="0.2">
      <c r="A4" t="s">
        <v>21</v>
      </c>
      <c r="B4" t="s">
        <v>11</v>
      </c>
      <c r="L4">
        <v>559.53</v>
      </c>
      <c r="M4">
        <v>559.53</v>
      </c>
      <c r="N4" t="s">
        <v>12</v>
      </c>
    </row>
    <row r="5" spans="1:15" x14ac:dyDescent="0.2">
      <c r="A5" t="s">
        <v>21</v>
      </c>
      <c r="B5" t="s">
        <v>13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 s="7">
        <f>0.3865/10.87</f>
        <v>3.5556577736890527E-2</v>
      </c>
      <c r="M5" s="7">
        <f t="shared" ref="M5" si="0">L5/2.83168</f>
        <v>1.2556707585917381E-2</v>
      </c>
      <c r="N5" t="s">
        <v>87</v>
      </c>
    </row>
    <row r="6" spans="1:15" x14ac:dyDescent="0.2">
      <c r="A6" t="s">
        <v>21</v>
      </c>
      <c r="B6" t="s">
        <v>13</v>
      </c>
      <c r="D6">
        <f>2000*10.87</f>
        <v>21740</v>
      </c>
      <c r="E6" s="10">
        <f>D6*2.83168</f>
        <v>61560.7232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0.237/10.87</f>
        <v>2.1803127874885007E-2</v>
      </c>
      <c r="M6" s="7">
        <f>L6/2.83168</f>
        <v>7.6997146128393772E-3</v>
      </c>
      <c r="N6" t="s">
        <v>87</v>
      </c>
    </row>
    <row r="7" spans="1:15" x14ac:dyDescent="0.2">
      <c r="A7" t="s">
        <v>21</v>
      </c>
      <c r="B7" t="s">
        <v>13</v>
      </c>
      <c r="D7">
        <f>13000*10.87+D6</f>
        <v>163050</v>
      </c>
      <c r="E7" s="10">
        <f>D7*2.83168</f>
        <v>461705.424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 s="7">
        <f>0.2068/10.87</f>
        <v>1.9024839006439746E-2</v>
      </c>
      <c r="M7" s="7">
        <f t="shared" ref="M7" si="1">L7/2.83168</f>
        <v>6.7185695440303093E-3</v>
      </c>
      <c r="N7" t="s">
        <v>87</v>
      </c>
    </row>
    <row r="8" spans="1:15" x14ac:dyDescent="0.2">
      <c r="A8" t="s">
        <v>21</v>
      </c>
      <c r="B8" t="s">
        <v>13</v>
      </c>
      <c r="D8">
        <f>85000*10.87+D7</f>
        <v>1087000</v>
      </c>
      <c r="E8">
        <f>D8*2.83168</f>
        <v>3078036.16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 s="7">
        <f>0.1635/10.87</f>
        <v>1.5041398344066238E-2</v>
      </c>
      <c r="M8" s="7">
        <f t="shared" ref="M8" si="2">L8/2.83168</f>
        <v>5.3118284354398233E-3</v>
      </c>
      <c r="N8" t="s">
        <v>87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63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90</v>
      </c>
      <c r="E1" s="1" t="s">
        <v>89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86</v>
      </c>
      <c r="M1" s="1" t="s">
        <v>85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0.13490099999999999</v>
      </c>
      <c r="M3">
        <v>0.13490099999999999</v>
      </c>
      <c r="N3" t="s">
        <v>14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0.12234</v>
      </c>
      <c r="M4">
        <v>0.12234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0.10434499999999999</v>
      </c>
      <c r="M5">
        <v>0.10434499999999999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8.0448000000000006E-2</v>
      </c>
      <c r="M6">
        <v>8.0448000000000006E-2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1.3858000000000001E-2</v>
      </c>
      <c r="M7">
        <v>1.3858000000000001E-2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1.0449E-2</v>
      </c>
      <c r="M8">
        <v>1.0449E-2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7.8410000000000007E-3</v>
      </c>
      <c r="M9">
        <v>7.8410000000000007E-3</v>
      </c>
      <c r="N9" t="s">
        <v>14</v>
      </c>
      <c r="O9" s="1"/>
    </row>
    <row r="10" spans="1:15" x14ac:dyDescent="0.2">
      <c r="A10" t="s">
        <v>10</v>
      </c>
      <c r="B10" t="s">
        <v>15</v>
      </c>
      <c r="C10" t="s">
        <v>23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9.6999999999999993</v>
      </c>
      <c r="M10">
        <v>9.6999999999999993</v>
      </c>
      <c r="N10" t="s">
        <v>17</v>
      </c>
    </row>
    <row r="11" spans="1:15" x14ac:dyDescent="0.2">
      <c r="A11" t="s">
        <v>21</v>
      </c>
      <c r="B11" t="s">
        <v>11</v>
      </c>
      <c r="L11">
        <v>1263.96</v>
      </c>
      <c r="M11">
        <v>1263.96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1.1292</v>
      </c>
      <c r="M12" s="6">
        <f>L12/2.83168</f>
        <v>0.39877387275398352</v>
      </c>
      <c r="N12" t="s">
        <v>87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11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f>D9*2.83168</f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58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59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58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4</v>
      </c>
      <c r="J3">
        <v>0</v>
      </c>
      <c r="K3">
        <v>4</v>
      </c>
      <c r="L3">
        <v>4.6390000000000001E-2</v>
      </c>
      <c r="M3">
        <v>4.6390000000000001E-2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4</v>
      </c>
      <c r="I4">
        <v>10</v>
      </c>
      <c r="J4">
        <v>0</v>
      </c>
      <c r="K4">
        <v>4</v>
      </c>
      <c r="L4">
        <v>7.3319999999999996E-2</v>
      </c>
      <c r="M4">
        <v>7.3319999999999996E-2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24</v>
      </c>
      <c r="J5">
        <v>0</v>
      </c>
      <c r="K5">
        <v>4</v>
      </c>
      <c r="L5">
        <v>4.6390000000000001E-2</v>
      </c>
      <c r="M5">
        <v>4.6390000000000001E-2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10</v>
      </c>
      <c r="H6">
        <v>0</v>
      </c>
      <c r="I6">
        <v>13</v>
      </c>
      <c r="J6">
        <v>0</v>
      </c>
      <c r="K6">
        <v>4</v>
      </c>
      <c r="L6">
        <v>4.6390000000000001E-2</v>
      </c>
      <c r="M6">
        <v>4.6390000000000001E-2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10</v>
      </c>
      <c r="H7">
        <v>13</v>
      </c>
      <c r="I7">
        <v>19</v>
      </c>
      <c r="J7">
        <v>0</v>
      </c>
      <c r="K7">
        <v>4</v>
      </c>
      <c r="L7">
        <v>7.3319999999999996E-2</v>
      </c>
      <c r="M7">
        <v>7.3319999999999996E-2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20</v>
      </c>
      <c r="I8">
        <v>24</v>
      </c>
      <c r="J8">
        <v>0</v>
      </c>
      <c r="K8">
        <v>4</v>
      </c>
      <c r="L8">
        <v>4.6390000000000001E-2</v>
      </c>
      <c r="M8">
        <v>4.6390000000000001E-2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4</v>
      </c>
      <c r="J9">
        <v>0</v>
      </c>
      <c r="K9">
        <v>4</v>
      </c>
      <c r="L9">
        <v>4.6390000000000001E-2</v>
      </c>
      <c r="M9">
        <v>4.6390000000000001E-2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11</v>
      </c>
      <c r="G10">
        <v>12</v>
      </c>
      <c r="H10">
        <v>4</v>
      </c>
      <c r="I10">
        <v>10</v>
      </c>
      <c r="J10">
        <v>0</v>
      </c>
      <c r="K10">
        <v>4</v>
      </c>
      <c r="L10">
        <v>7.3319999999999996E-2</v>
      </c>
      <c r="M10">
        <v>7.3319999999999996E-2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10</v>
      </c>
      <c r="I11">
        <v>24</v>
      </c>
      <c r="J11">
        <v>0</v>
      </c>
      <c r="K11">
        <v>4</v>
      </c>
      <c r="L11">
        <v>4.6390000000000001E-2</v>
      </c>
      <c r="M11">
        <v>4.6390000000000001E-2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5</v>
      </c>
      <c r="K12">
        <v>6</v>
      </c>
      <c r="L12">
        <v>4.6390000000000001E-2</v>
      </c>
      <c r="M12">
        <v>4.6390000000000001E-2</v>
      </c>
      <c r="N12" t="s">
        <v>14</v>
      </c>
    </row>
    <row r="13" spans="1:15" x14ac:dyDescent="0.2">
      <c r="A13" t="s">
        <v>10</v>
      </c>
      <c r="B13" t="s">
        <v>15</v>
      </c>
      <c r="C13" t="s">
        <v>16</v>
      </c>
      <c r="D13">
        <v>0</v>
      </c>
      <c r="E13">
        <v>0</v>
      </c>
      <c r="F13">
        <v>1</v>
      </c>
      <c r="G13">
        <v>3</v>
      </c>
      <c r="H13">
        <v>4</v>
      </c>
      <c r="I13">
        <v>10</v>
      </c>
      <c r="J13">
        <v>0</v>
      </c>
      <c r="K13">
        <v>4</v>
      </c>
      <c r="L13">
        <v>11.74</v>
      </c>
      <c r="M13">
        <v>11.74</v>
      </c>
      <c r="N13" t="s">
        <v>17</v>
      </c>
    </row>
    <row r="14" spans="1:15" x14ac:dyDescent="0.2">
      <c r="A14" t="s">
        <v>10</v>
      </c>
      <c r="B14" t="s">
        <v>15</v>
      </c>
      <c r="C14" t="s">
        <v>18</v>
      </c>
      <c r="D14">
        <v>0</v>
      </c>
      <c r="E14">
        <v>0</v>
      </c>
      <c r="F14">
        <v>4</v>
      </c>
      <c r="G14">
        <v>10</v>
      </c>
      <c r="H14">
        <v>13</v>
      </c>
      <c r="I14">
        <v>19</v>
      </c>
      <c r="J14">
        <v>0</v>
      </c>
      <c r="K14">
        <v>4</v>
      </c>
      <c r="L14">
        <v>11.74</v>
      </c>
      <c r="M14">
        <v>11.74</v>
      </c>
      <c r="N14" t="s">
        <v>17</v>
      </c>
    </row>
    <row r="15" spans="1:15" x14ac:dyDescent="0.2">
      <c r="A15" t="s">
        <v>10</v>
      </c>
      <c r="B15" t="s">
        <v>15</v>
      </c>
      <c r="C15" t="s">
        <v>19</v>
      </c>
      <c r="D15">
        <v>0</v>
      </c>
      <c r="E15">
        <v>0</v>
      </c>
      <c r="F15">
        <v>11</v>
      </c>
      <c r="G15">
        <v>12</v>
      </c>
      <c r="H15">
        <v>4</v>
      </c>
      <c r="I15">
        <v>10</v>
      </c>
      <c r="J15">
        <v>0</v>
      </c>
      <c r="K15">
        <v>4</v>
      </c>
      <c r="L15">
        <v>11.74</v>
      </c>
      <c r="M15">
        <v>11.74</v>
      </c>
      <c r="N15" t="s">
        <v>17</v>
      </c>
    </row>
    <row r="16" spans="1:15" x14ac:dyDescent="0.2">
      <c r="A16" t="s">
        <v>10</v>
      </c>
      <c r="B16" t="s">
        <v>15</v>
      </c>
      <c r="C16" t="s">
        <v>33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5.6</v>
      </c>
      <c r="M16">
        <v>5.6</v>
      </c>
      <c r="N16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28"/>
  <sheetViews>
    <sheetView workbookViewId="0">
      <selection activeCell="P28" sqref="P2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4</v>
      </c>
      <c r="J3">
        <v>0</v>
      </c>
      <c r="K3">
        <v>4</v>
      </c>
      <c r="L3">
        <v>6.5140000000000003E-2</v>
      </c>
      <c r="M3">
        <v>6.5140000000000003E-2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4</v>
      </c>
      <c r="I4">
        <v>10</v>
      </c>
      <c r="J4">
        <v>0</v>
      </c>
      <c r="K4">
        <v>4</v>
      </c>
      <c r="L4">
        <v>7.6480000000000006E-2</v>
      </c>
      <c r="M4">
        <v>7.6480000000000006E-2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24</v>
      </c>
      <c r="J5">
        <v>0</v>
      </c>
      <c r="K5">
        <v>4</v>
      </c>
      <c r="L5">
        <v>6.5140000000000003E-2</v>
      </c>
      <c r="M5">
        <v>6.5140000000000003E-2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6.5140000000000003E-2</v>
      </c>
      <c r="M6">
        <v>6.5140000000000003E-2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24</v>
      </c>
      <c r="J7">
        <v>0</v>
      </c>
      <c r="K7">
        <v>6</v>
      </c>
      <c r="L7">
        <v>6.2600000000000003E-2</v>
      </c>
      <c r="M7">
        <v>6.2600000000000003E-2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13</v>
      </c>
      <c r="J8">
        <v>0</v>
      </c>
      <c r="K8">
        <v>4</v>
      </c>
      <c r="L8">
        <v>6.2920000000000004E-2</v>
      </c>
      <c r="M8">
        <v>6.2920000000000004E-2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13</v>
      </c>
      <c r="I9">
        <v>19</v>
      </c>
      <c r="J9">
        <v>0</v>
      </c>
      <c r="K9">
        <v>4</v>
      </c>
      <c r="L9">
        <v>8.7830000000000005E-2</v>
      </c>
      <c r="M9">
        <v>8.7830000000000005E-2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6.2920000000000004E-2</v>
      </c>
      <c r="M10">
        <v>6.2920000000000004E-2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6.2920000000000004E-2</v>
      </c>
      <c r="M11">
        <v>6.2920000000000004E-2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6</v>
      </c>
      <c r="L12">
        <v>6.2600000000000003E-2</v>
      </c>
      <c r="M12">
        <v>6.2600000000000003E-2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4</v>
      </c>
      <c r="J13">
        <v>0</v>
      </c>
      <c r="K13">
        <v>4</v>
      </c>
      <c r="L13">
        <v>6.5140000000000003E-2</v>
      </c>
      <c r="M13">
        <v>6.5140000000000003E-2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4</v>
      </c>
      <c r="I14">
        <v>10</v>
      </c>
      <c r="J14">
        <v>0</v>
      </c>
      <c r="K14">
        <v>4</v>
      </c>
      <c r="L14">
        <v>7.6480000000000006E-2</v>
      </c>
      <c r="M14">
        <v>7.6480000000000006E-2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10</v>
      </c>
      <c r="I15">
        <v>24</v>
      </c>
      <c r="J15">
        <v>0</v>
      </c>
      <c r="K15">
        <v>4</v>
      </c>
      <c r="L15">
        <v>6.5140000000000003E-2</v>
      </c>
      <c r="M15">
        <v>6.5140000000000003E-2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6.5140000000000003E-2</v>
      </c>
      <c r="M16">
        <v>6.5140000000000003E-2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4</v>
      </c>
      <c r="I17">
        <v>10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61</v>
      </c>
      <c r="D18">
        <v>0</v>
      </c>
      <c r="E18">
        <v>0</v>
      </c>
      <c r="F18">
        <v>4</v>
      </c>
      <c r="G18">
        <v>5</v>
      </c>
      <c r="H18">
        <v>13</v>
      </c>
      <c r="I18">
        <v>19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13</v>
      </c>
      <c r="I19">
        <v>19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61</v>
      </c>
      <c r="D20">
        <v>0</v>
      </c>
      <c r="E20">
        <v>0</v>
      </c>
      <c r="F20">
        <v>10</v>
      </c>
      <c r="G20">
        <v>10</v>
      </c>
      <c r="H20">
        <v>13</v>
      </c>
      <c r="I20">
        <v>19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4</v>
      </c>
      <c r="I21">
        <v>10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5.38</v>
      </c>
      <c r="M22">
        <v>5.38</v>
      </c>
      <c r="N22" t="s">
        <v>17</v>
      </c>
    </row>
    <row r="23" spans="1:14" x14ac:dyDescent="0.2">
      <c r="A23" t="s">
        <v>21</v>
      </c>
      <c r="B23" t="s">
        <v>11</v>
      </c>
      <c r="L23">
        <v>800</v>
      </c>
      <c r="M23">
        <v>800</v>
      </c>
      <c r="N23" t="s">
        <v>12</v>
      </c>
    </row>
    <row r="24" spans="1:14" x14ac:dyDescent="0.2">
      <c r="A24" t="s">
        <v>21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0.8</v>
      </c>
      <c r="M24" s="9">
        <f>L24/2.83168</f>
        <v>0.28251779862131315</v>
      </c>
      <c r="N24" t="s">
        <v>88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0.187</v>
      </c>
      <c r="M25" s="9">
        <f>L25/2.83168</f>
        <v>6.6038535427731943E-2</v>
      </c>
      <c r="N25" t="s">
        <v>87</v>
      </c>
    </row>
    <row r="26" spans="1:14" x14ac:dyDescent="0.2">
      <c r="A26" t="s">
        <v>21</v>
      </c>
      <c r="B26" t="s">
        <v>13</v>
      </c>
      <c r="D26">
        <v>15000</v>
      </c>
      <c r="E26">
        <f>D26*2.83168</f>
        <v>42475.199999999997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0.16800000000000001</v>
      </c>
      <c r="M26" s="9">
        <f>L26/2.83168</f>
        <v>5.9328737710475761E-2</v>
      </c>
      <c r="N26" t="s">
        <v>87</v>
      </c>
    </row>
    <row r="27" spans="1:14" x14ac:dyDescent="0.2">
      <c r="A27" t="s">
        <v>21</v>
      </c>
      <c r="B27" t="s">
        <v>13</v>
      </c>
      <c r="D27">
        <v>40000</v>
      </c>
      <c r="E27">
        <f>D27*2.83168</f>
        <v>113267.2</v>
      </c>
      <c r="F27">
        <v>1</v>
      </c>
      <c r="G27">
        <v>12</v>
      </c>
      <c r="H27">
        <v>0</v>
      </c>
      <c r="I27">
        <v>24</v>
      </c>
      <c r="J27">
        <v>0</v>
      </c>
      <c r="K27">
        <v>6</v>
      </c>
      <c r="L27">
        <v>0.14000000000000001</v>
      </c>
      <c r="M27" s="9">
        <f>L27/2.83168</f>
        <v>4.9440614758729802E-2</v>
      </c>
      <c r="N27" t="s">
        <v>87</v>
      </c>
    </row>
    <row r="28" spans="1:14" x14ac:dyDescent="0.2">
      <c r="A28" t="s">
        <v>21</v>
      </c>
      <c r="B28" t="s">
        <v>13</v>
      </c>
      <c r="D28">
        <v>90000</v>
      </c>
      <c r="E28">
        <f>D28*2.83168</f>
        <v>254851.20000000001</v>
      </c>
      <c r="F28">
        <v>1</v>
      </c>
      <c r="G28">
        <v>12</v>
      </c>
      <c r="H28">
        <v>0</v>
      </c>
      <c r="I28">
        <v>24</v>
      </c>
      <c r="J28">
        <v>0</v>
      </c>
      <c r="K28">
        <v>6</v>
      </c>
      <c r="L28">
        <v>0.08</v>
      </c>
      <c r="M28" s="9">
        <f>L28/2.83168</f>
        <v>2.8251779862131315E-2</v>
      </c>
      <c r="N28" t="s">
        <v>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87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12</v>
      </c>
      <c r="J3">
        <v>0</v>
      </c>
      <c r="K3">
        <v>4</v>
      </c>
      <c r="L3">
        <v>6.2199999999999998E-3</v>
      </c>
      <c r="M3">
        <v>6.2199999999999998E-3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12</v>
      </c>
      <c r="I4">
        <v>20</v>
      </c>
      <c r="J4">
        <v>0</v>
      </c>
      <c r="K4">
        <v>4</v>
      </c>
      <c r="L4">
        <v>2.9080000000000002E-2</v>
      </c>
      <c r="M4">
        <v>2.9080000000000002E-2</v>
      </c>
      <c r="N4" t="s">
        <v>14</v>
      </c>
      <c r="O4" t="s">
        <v>29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20</v>
      </c>
      <c r="I5">
        <v>24</v>
      </c>
      <c r="J5">
        <v>0</v>
      </c>
      <c r="K5">
        <v>4</v>
      </c>
      <c r="L5">
        <v>6.2199999999999998E-3</v>
      </c>
      <c r="M5">
        <v>6.2199999999999998E-3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v>6.2199999999999998E-3</v>
      </c>
      <c r="M6">
        <v>6.2199999999999998E-3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10.5+0.55+7.53-0.51</f>
        <v>18.07</v>
      </c>
      <c r="M7">
        <f>10.5+0.55+7.53-0.51</f>
        <v>18.07</v>
      </c>
      <c r="N7" t="s">
        <v>17</v>
      </c>
      <c r="O7" t="s">
        <v>30</v>
      </c>
    </row>
    <row r="13" spans="1:15" x14ac:dyDescent="0.2">
      <c r="L13" s="1"/>
      <c r="M13" s="1"/>
      <c r="N13" s="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74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47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48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49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75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50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60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76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76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3.6204E-2</v>
      </c>
      <c r="M3">
        <v>3.6204E-2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87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87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87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64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67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87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E30" sqref="E28:E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87</v>
      </c>
      <c r="O6" t="s">
        <v>71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87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77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48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87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63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11"/>
  <sheetViews>
    <sheetView workbookViewId="0">
      <selection activeCell="D1" sqref="A1:O1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0"/>
  <sheetViews>
    <sheetView workbookViewId="0">
      <selection activeCell="D3" sqref="D3:D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4.5799999999999999E-3</v>
      </c>
      <c r="M3">
        <v>4.5799999999999999E-3</v>
      </c>
      <c r="N3" t="s">
        <v>14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9.5500000000000007</v>
      </c>
      <c r="M4">
        <v>9.5500000000000007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14.26</v>
      </c>
      <c r="M5">
        <v>14.26</v>
      </c>
      <c r="N5" t="s">
        <v>17</v>
      </c>
    </row>
    <row r="6" spans="1:15" x14ac:dyDescent="0.2">
      <c r="A6" t="s">
        <v>10</v>
      </c>
      <c r="B6" t="s">
        <v>15</v>
      </c>
      <c r="C6" t="s">
        <v>41</v>
      </c>
      <c r="D6">
        <v>0</v>
      </c>
      <c r="E6">
        <v>0</v>
      </c>
      <c r="F6">
        <v>10</v>
      </c>
      <c r="G6">
        <v>12</v>
      </c>
      <c r="H6">
        <v>0</v>
      </c>
      <c r="I6">
        <v>24</v>
      </c>
      <c r="J6">
        <v>0</v>
      </c>
      <c r="K6">
        <v>6</v>
      </c>
      <c r="L6">
        <v>9.5500000000000007</v>
      </c>
      <c r="M6">
        <v>9.5500000000000007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3.86</v>
      </c>
      <c r="M7">
        <v>3.86</v>
      </c>
      <c r="N7" t="s">
        <v>17</v>
      </c>
    </row>
    <row r="8" spans="1:15" x14ac:dyDescent="0.2">
      <c r="A8" t="s">
        <v>21</v>
      </c>
      <c r="B8" t="s">
        <v>11</v>
      </c>
      <c r="L8">
        <v>136.22</v>
      </c>
      <c r="M8">
        <v>136.22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2.759E-2</v>
      </c>
      <c r="M9" s="7">
        <f t="shared" ref="M9:M10" si="0">L9/2.83168</f>
        <v>9.7433325799525378E-3</v>
      </c>
      <c r="N9" t="s">
        <v>87</v>
      </c>
    </row>
    <row r="10" spans="1:15" x14ac:dyDescent="0.2">
      <c r="A10" t="s">
        <v>21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1.1000000000000001</v>
      </c>
      <c r="M10" s="9">
        <f t="shared" si="0"/>
        <v>0.38846197310430558</v>
      </c>
      <c r="N10" t="s">
        <v>88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87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79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87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87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87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87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87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87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87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87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87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87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87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87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87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87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87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87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87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7"/>
  <sheetViews>
    <sheetView workbookViewId="0">
      <selection activeCell="D3" sqref="D3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2.4049999999999998</v>
      </c>
      <c r="M3">
        <v>2.4049999999999998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64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80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80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3.4499999999999999E-3</v>
      </c>
      <c r="M3">
        <v>3.4499999999999999E-3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27.46</v>
      </c>
      <c r="M4">
        <v>27.46</v>
      </c>
      <c r="N4" t="s">
        <v>17</v>
      </c>
    </row>
    <row r="5" spans="1:15" x14ac:dyDescent="0.2">
      <c r="A5" t="s">
        <v>10</v>
      </c>
      <c r="B5" t="s">
        <v>15</v>
      </c>
      <c r="C5" t="s">
        <v>18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v>23.12</v>
      </c>
      <c r="M5">
        <v>23.12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10</v>
      </c>
      <c r="H6">
        <v>16</v>
      </c>
      <c r="I6">
        <v>21</v>
      </c>
      <c r="J6">
        <v>0</v>
      </c>
      <c r="K6">
        <v>6</v>
      </c>
      <c r="L6">
        <v>23.26</v>
      </c>
      <c r="M6">
        <v>23.26</v>
      </c>
      <c r="N6" t="s">
        <v>17</v>
      </c>
    </row>
    <row r="7" spans="1:15" x14ac:dyDescent="0.2">
      <c r="A7" t="s">
        <v>10</v>
      </c>
      <c r="B7" t="s">
        <v>15</v>
      </c>
      <c r="C7" t="s">
        <v>76</v>
      </c>
      <c r="D7">
        <v>0</v>
      </c>
      <c r="E7">
        <v>0</v>
      </c>
      <c r="F7">
        <v>11</v>
      </c>
      <c r="G7">
        <v>12</v>
      </c>
      <c r="H7">
        <v>16</v>
      </c>
      <c r="I7">
        <v>21</v>
      </c>
      <c r="J7">
        <v>0</v>
      </c>
      <c r="K7">
        <v>6</v>
      </c>
      <c r="L7">
        <v>23.12</v>
      </c>
      <c r="M7">
        <v>23.12</v>
      </c>
      <c r="N7" t="s">
        <v>17</v>
      </c>
    </row>
    <row r="8" spans="1:15" x14ac:dyDescent="0.2">
      <c r="A8" t="s">
        <v>21</v>
      </c>
      <c r="B8" t="s">
        <v>11</v>
      </c>
      <c r="L8">
        <v>10</v>
      </c>
      <c r="M8">
        <v>10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1.3103199999999999</v>
      </c>
      <c r="M9" s="7">
        <f>L9/2.83168</f>
        <v>0.46273590236184875</v>
      </c>
      <c r="N9" t="s">
        <v>87</v>
      </c>
    </row>
    <row r="10" spans="1:15" x14ac:dyDescent="0.2">
      <c r="A10" t="s">
        <v>21</v>
      </c>
      <c r="B10" t="s">
        <v>13</v>
      </c>
      <c r="D10">
        <v>1000</v>
      </c>
      <c r="E10">
        <f>D10*2.83168</f>
        <v>2831.68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1.05799</v>
      </c>
      <c r="M10" s="7">
        <f>L10/2.83168</f>
        <v>0.37362625720420384</v>
      </c>
      <c r="N10" t="s">
        <v>87</v>
      </c>
    </row>
    <row r="11" spans="1:15" x14ac:dyDescent="0.2">
      <c r="A11" t="s">
        <v>21</v>
      </c>
      <c r="B11" t="s">
        <v>13</v>
      </c>
      <c r="D11">
        <v>21000</v>
      </c>
      <c r="E11">
        <f>D11*2.83168</f>
        <v>59465.279999999999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0.98670999999999998</v>
      </c>
      <c r="M11" s="7">
        <f>L11/2.83168</f>
        <v>0.34845392134704484</v>
      </c>
      <c r="N11" t="s">
        <v>87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10"/>
  <sheetViews>
    <sheetView workbookViewId="0">
      <selection activeCell="D1" sqref="D1:E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v>2.2360000000000001E-2</v>
      </c>
      <c r="M7">
        <v>2.2360000000000001E-2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v>4.7500000000000001E-2</v>
      </c>
      <c r="M8">
        <v>4.7500000000000001E-2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v>2.2360000000000001E-2</v>
      </c>
      <c r="M9">
        <v>2.2360000000000001E-2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v>2.2360000000000001E-2</v>
      </c>
      <c r="M10">
        <v>2.2360000000000001E-2</v>
      </c>
      <c r="N10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v>6.7769999999999997E-2</v>
      </c>
      <c r="M3">
        <v>6.7769999999999997E-2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v>7.9079999999999998E-2</v>
      </c>
      <c r="M4">
        <v>7.9079999999999998E-2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v>6.7769999999999997E-2</v>
      </c>
      <c r="M5">
        <v>6.7769999999999997E-2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v>5.0279999999999998E-2</v>
      </c>
      <c r="M6">
        <v>5.0279999999999998E-2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v>5.0279999999999998E-2</v>
      </c>
      <c r="M7">
        <v>5.0279999999999998E-2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v>5.0279999999999998E-2</v>
      </c>
      <c r="M8">
        <v>5.0279999999999998E-2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0">L14/2.83168</f>
        <v>0.17162956266244772</v>
      </c>
      <c r="N14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7"/>
  <sheetViews>
    <sheetView workbookViewId="0">
      <selection activeCell="D1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81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82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83</v>
      </c>
    </row>
    <row r="7" spans="1:15" x14ac:dyDescent="0.2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87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87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87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87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47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48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50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87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7"/>
  <sheetViews>
    <sheetView workbookViewId="0">
      <selection activeCell="O4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8" bestFit="1" customWidth="1"/>
    <col min="15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81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82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83</v>
      </c>
    </row>
    <row r="7" spans="1:15" x14ac:dyDescent="0.2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10"/>
  <sheetViews>
    <sheetView workbookViewId="0">
      <selection activeCell="D3" sqref="D3:D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0.01447+0.00213+0.00088+0.01013+0.0005-0.00117</f>
        <v>2.6939999999999999E-2</v>
      </c>
      <c r="M3">
        <f>0.01447+0.00213+0.00088+0.01013+0.0005-0.00117</f>
        <v>2.6939999999999999E-2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12.22+8.18</f>
        <v>20.399999999999999</v>
      </c>
      <c r="M4">
        <f>12.22+8.18</f>
        <v>20.399999999999999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21.44+8.18</f>
        <v>29.62</v>
      </c>
      <c r="M5">
        <f>21.44+8.18</f>
        <v>29.62</v>
      </c>
      <c r="N5" t="s">
        <v>17</v>
      </c>
    </row>
    <row r="6" spans="1:15" x14ac:dyDescent="0.2">
      <c r="A6" t="s">
        <v>10</v>
      </c>
      <c r="B6" t="s">
        <v>15</v>
      </c>
      <c r="C6" t="s">
        <v>41</v>
      </c>
      <c r="D6">
        <v>0</v>
      </c>
      <c r="E6">
        <v>0</v>
      </c>
      <c r="F6">
        <v>10</v>
      </c>
      <c r="G6">
        <v>12</v>
      </c>
      <c r="H6">
        <v>0</v>
      </c>
      <c r="I6">
        <v>24</v>
      </c>
      <c r="J6">
        <v>0</v>
      </c>
      <c r="K6">
        <v>6</v>
      </c>
      <c r="L6">
        <f>12.22+8.18</f>
        <v>20.399999999999999</v>
      </c>
      <c r="M6">
        <f>12.22+8.18</f>
        <v>20.399999999999999</v>
      </c>
      <c r="N6" t="s">
        <v>17</v>
      </c>
    </row>
    <row r="7" spans="1:15" x14ac:dyDescent="0.2">
      <c r="A7" t="s">
        <v>21</v>
      </c>
      <c r="B7" t="s">
        <v>11</v>
      </c>
      <c r="L7">
        <v>125</v>
      </c>
      <c r="M7">
        <v>125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4</v>
      </c>
      <c r="H8">
        <v>0</v>
      </c>
      <c r="I8">
        <v>24</v>
      </c>
      <c r="J8">
        <v>0</v>
      </c>
      <c r="K8">
        <v>6</v>
      </c>
      <c r="L8">
        <v>0.36509999999999998</v>
      </c>
      <c r="M8" s="7">
        <f>L8/2.83168</f>
        <v>0.12893406034580179</v>
      </c>
      <c r="N8" t="s">
        <v>87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5</v>
      </c>
      <c r="G9">
        <v>9</v>
      </c>
      <c r="H9">
        <v>0</v>
      </c>
      <c r="I9">
        <v>24</v>
      </c>
      <c r="J9">
        <v>0</v>
      </c>
      <c r="K9">
        <v>6</v>
      </c>
      <c r="L9">
        <v>0.3226</v>
      </c>
      <c r="M9" s="7">
        <f>L9/2.83168</f>
        <v>0.11392530229404453</v>
      </c>
      <c r="N9" t="s">
        <v>87</v>
      </c>
    </row>
    <row r="10" spans="1:15" x14ac:dyDescent="0.2">
      <c r="A10" t="s">
        <v>21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0.36509999999999998</v>
      </c>
      <c r="M10" s="7">
        <f>L10/2.83168</f>
        <v>0.12893406034580179</v>
      </c>
      <c r="N10" t="s">
        <v>87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11"/>
  <sheetViews>
    <sheetView workbookViewId="0">
      <selection activeCell="E1" sqref="E1:E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747.89</v>
      </c>
      <c r="M2">
        <v>747.89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14.05</v>
      </c>
      <c r="M3">
        <v>14.05</v>
      </c>
      <c r="N3" t="s">
        <v>17</v>
      </c>
      <c r="O3" t="s">
        <v>45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4.58</v>
      </c>
      <c r="M4">
        <v>4.58</v>
      </c>
      <c r="N4" t="s">
        <v>17</v>
      </c>
      <c r="O4" t="s">
        <v>46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4.58</v>
      </c>
      <c r="M5">
        <v>4.58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4.02E-2</v>
      </c>
      <c r="M7">
        <v>4.02E-2</v>
      </c>
      <c r="N7" t="s">
        <v>14</v>
      </c>
    </row>
    <row r="8" spans="1:15" x14ac:dyDescent="0.2">
      <c r="A8" t="s">
        <v>21</v>
      </c>
      <c r="B8" t="s">
        <v>11</v>
      </c>
      <c r="L8">
        <f>0.49315*30</f>
        <v>14.794499999999999</v>
      </c>
      <c r="M8">
        <f>0.49315*30</f>
        <v>14.794499999999999</v>
      </c>
      <c r="N8" t="s">
        <v>12</v>
      </c>
      <c r="O8" t="s">
        <v>24</v>
      </c>
    </row>
    <row r="9" spans="1:15" x14ac:dyDescent="0.2">
      <c r="A9" t="s">
        <v>21</v>
      </c>
      <c r="B9" t="s">
        <v>13</v>
      </c>
      <c r="C9" s="1"/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1.6166199999999999</v>
      </c>
      <c r="M9" s="6">
        <f>L9/2.83168</f>
        <v>0.57090490450898401</v>
      </c>
      <c r="N9" t="s">
        <v>87</v>
      </c>
    </row>
    <row r="10" spans="1:15" x14ac:dyDescent="0.2">
      <c r="A10" t="s">
        <v>21</v>
      </c>
      <c r="B10" t="s">
        <v>13</v>
      </c>
      <c r="C10" s="1"/>
      <c r="D10">
        <v>250</v>
      </c>
      <c r="E10">
        <f>D10*2.83168</f>
        <v>707.92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1.1773100000000001</v>
      </c>
      <c r="M10" s="6">
        <f>L10/2.83168</f>
        <v>0.41576378686857274</v>
      </c>
      <c r="N10" t="s">
        <v>87</v>
      </c>
      <c r="O10" s="1"/>
    </row>
    <row r="11" spans="1:15" x14ac:dyDescent="0.2">
      <c r="A11" t="s">
        <v>21</v>
      </c>
      <c r="B11" t="s">
        <v>13</v>
      </c>
      <c r="D11">
        <v>4167</v>
      </c>
      <c r="E11" s="10">
        <f>D11*2.83168</f>
        <v>11799.610559999999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0.88275999999999999</v>
      </c>
      <c r="M11" s="6">
        <f>L11/2.83168</f>
        <v>0.31174426488868801</v>
      </c>
      <c r="N11" t="s">
        <v>87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D3" sqref="D3:D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60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v>1.4138999999999999</v>
      </c>
      <c r="M4">
        <v>1.4138999999999999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0.0537+0.05199</f>
        <v>0.10569000000000001</v>
      </c>
      <c r="M5">
        <f>0.0537+0.05199</f>
        <v>0.10569000000000001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0.05866+0.05199</f>
        <v>0.11065</v>
      </c>
      <c r="M6">
        <f>0.05866+0.05199</f>
        <v>0.11065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0.05916+0.05199</f>
        <v>0.11115</v>
      </c>
      <c r="M7">
        <f>0.05916+0.05199</f>
        <v>0.11115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0.05866+0.05199</f>
        <v>0.11065</v>
      </c>
      <c r="M8">
        <f>0.05866+0.05199</f>
        <v>0.11065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0.0537+0.05199</f>
        <v>0.10569000000000001</v>
      </c>
      <c r="M9">
        <f>0.0537+0.05199</f>
        <v>0.10569000000000001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</f>
        <v>9.7599999999999992E-2</v>
      </c>
      <c r="M10">
        <f>0.04561+0.05199</f>
        <v>9.7599999999999992E-2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</f>
        <v>0.10317999999999999</v>
      </c>
      <c r="M11">
        <f>0.05119+0.05199</f>
        <v>0.10317999999999999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</f>
        <v>0.11259</v>
      </c>
      <c r="M12">
        <f>0.0606+0.05199</f>
        <v>0.11259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</f>
        <v>0.10317999999999999</v>
      </c>
      <c r="M13">
        <f>0.05119+0.05199</f>
        <v>0.10317999999999999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</f>
        <v>9.7599999999999992E-2</v>
      </c>
      <c r="M14">
        <f>0.04561+0.05199</f>
        <v>9.7599999999999992E-2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</f>
        <v>0.10569000000000001</v>
      </c>
      <c r="M15">
        <f>0.0537+0.05199</f>
        <v>0.10569000000000001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0.05866+0.05199</f>
        <v>0.11065</v>
      </c>
      <c r="M16">
        <f>0.05866+0.05199</f>
        <v>0.11065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0.05916+0.05199</f>
        <v>0.11115</v>
      </c>
      <c r="M17">
        <f>0.05916+0.05199</f>
        <v>0.11115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0.05866+0.05199</f>
        <v>0.11065</v>
      </c>
      <c r="M18">
        <f>0.05866+0.05199</f>
        <v>0.11065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</f>
        <v>0.10569000000000001</v>
      </c>
      <c r="M19">
        <f>0.0537+0.05199</f>
        <v>0.10569000000000001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87</v>
      </c>
    </row>
    <row r="22" spans="1:14" x14ac:dyDescent="0.2">
      <c r="A22" t="s">
        <v>21</v>
      </c>
      <c r="B22" t="s">
        <v>15</v>
      </c>
      <c r="C22" t="s">
        <v>23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90</v>
      </c>
      <c r="E1" s="1" t="s">
        <v>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86</v>
      </c>
      <c r="M1" s="1" t="s">
        <v>85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60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2023-09-06T01:42:07Z</dcterms:modified>
</cp:coreProperties>
</file>