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CB3ED834-0689-F44B-92B1-6CCD40B1A790}" xr6:coauthVersionLast="47" xr6:coauthVersionMax="47" xr10:uidLastSave="{00000000-0000-0000-0000-000000000000}"/>
  <bookViews>
    <workbookView xWindow="0" yWindow="740" windowWidth="30240" windowHeight="18900" activeTab="4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0" i="43" l="1"/>
  <c r="M2" i="43"/>
  <c r="L2" i="43"/>
  <c r="M30" i="42"/>
  <c r="M2" i="42"/>
  <c r="L2" i="42"/>
  <c r="M2" i="11"/>
  <c r="L2" i="11"/>
  <c r="L17" i="45"/>
  <c r="M17" i="45" s="1"/>
  <c r="M15" i="45"/>
  <c r="L15" i="45"/>
  <c r="L17" i="46"/>
  <c r="M17" i="46" s="1"/>
  <c r="M15" i="46"/>
  <c r="L15" i="46"/>
  <c r="M7" i="16"/>
  <c r="L7" i="16"/>
  <c r="M3" i="16"/>
  <c r="E3" i="16"/>
  <c r="M2" i="16"/>
  <c r="M7" i="17"/>
  <c r="L7" i="17"/>
  <c r="M3" i="17"/>
  <c r="E3" i="17"/>
  <c r="M2" i="17"/>
  <c r="M7" i="22"/>
  <c r="L7" i="22"/>
  <c r="M3" i="22"/>
  <c r="E3" i="22"/>
  <c r="M2" i="22"/>
  <c r="M7" i="38"/>
  <c r="L7" i="38"/>
  <c r="M3" i="38"/>
  <c r="E3" i="38"/>
  <c r="M2" i="38"/>
  <c r="M7" i="18"/>
  <c r="L7" i="18"/>
  <c r="M3" i="18"/>
  <c r="E3" i="18"/>
  <c r="M2" i="18"/>
  <c r="M7" i="24"/>
  <c r="L7" i="24"/>
  <c r="M3" i="24"/>
  <c r="E3" i="24"/>
  <c r="M2" i="24"/>
  <c r="M9" i="34"/>
  <c r="L9" i="34"/>
  <c r="M5" i="34"/>
  <c r="E5" i="34"/>
  <c r="M4" i="34"/>
  <c r="E4" i="34"/>
  <c r="M3" i="34"/>
  <c r="E3" i="34"/>
  <c r="M2" i="34"/>
  <c r="M9" i="15"/>
  <c r="L9" i="15"/>
  <c r="M5" i="15"/>
  <c r="E5" i="15"/>
  <c r="M4" i="15"/>
  <c r="E4" i="15"/>
  <c r="M3" i="15"/>
  <c r="E3" i="15"/>
  <c r="M2" i="15"/>
  <c r="M9" i="25"/>
  <c r="L9" i="25"/>
  <c r="M7" i="20"/>
  <c r="L7" i="20"/>
  <c r="M3" i="20"/>
  <c r="E3" i="20"/>
  <c r="M2" i="20"/>
  <c r="M7" i="28"/>
  <c r="L7" i="28"/>
  <c r="M3" i="28"/>
  <c r="E3" i="28"/>
  <c r="M2" i="28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L38" i="59"/>
  <c r="L37" i="59"/>
  <c r="L36" i="59"/>
  <c r="L35" i="59"/>
  <c r="L34" i="59"/>
  <c r="L33" i="59"/>
  <c r="L32" i="59"/>
  <c r="L31" i="59"/>
  <c r="L30" i="59"/>
  <c r="L29" i="59"/>
  <c r="L28" i="59"/>
  <c r="L27" i="59"/>
  <c r="L26" i="59"/>
  <c r="L25" i="59"/>
  <c r="L24" i="59"/>
  <c r="L23" i="59"/>
  <c r="L22" i="59"/>
  <c r="L21" i="59"/>
  <c r="M20" i="59"/>
  <c r="M19" i="59"/>
  <c r="M18" i="59"/>
  <c r="M17" i="59"/>
  <c r="L20" i="59"/>
  <c r="L18" i="59"/>
  <c r="L19" i="59"/>
  <c r="L17" i="59"/>
  <c r="M15" i="59"/>
  <c r="M16" i="59"/>
  <c r="L16" i="59"/>
  <c r="L15" i="59"/>
  <c r="M14" i="59"/>
  <c r="M13" i="59"/>
  <c r="M12" i="59"/>
  <c r="M11" i="59"/>
  <c r="M10" i="59"/>
  <c r="M9" i="59"/>
  <c r="M8" i="59"/>
  <c r="M7" i="59"/>
  <c r="M6" i="59"/>
  <c r="M5" i="59"/>
  <c r="M4" i="59"/>
  <c r="M3" i="59"/>
  <c r="L12" i="59"/>
  <c r="L13" i="59"/>
  <c r="L14" i="59"/>
  <c r="L11" i="59"/>
  <c r="L8" i="59"/>
  <c r="L10" i="59"/>
  <c r="L9" i="59"/>
  <c r="L7" i="59"/>
  <c r="L6" i="59"/>
  <c r="L4" i="59"/>
  <c r="L3" i="59"/>
  <c r="L5" i="59"/>
  <c r="M18" i="66"/>
  <c r="L18" i="66"/>
  <c r="M17" i="66"/>
  <c r="L17" i="66"/>
  <c r="M16" i="66"/>
  <c r="L16" i="66"/>
  <c r="M15" i="66"/>
  <c r="L15" i="66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8" i="65"/>
  <c r="M17" i="65"/>
  <c r="M16" i="65"/>
  <c r="M15" i="65"/>
  <c r="M14" i="65"/>
  <c r="M13" i="65"/>
  <c r="M12" i="65"/>
  <c r="M11" i="65"/>
  <c r="M10" i="65"/>
  <c r="M9" i="65"/>
  <c r="M8" i="65"/>
  <c r="M7" i="65"/>
  <c r="M6" i="65"/>
  <c r="M5" i="65"/>
  <c r="M4" i="65"/>
  <c r="M3" i="65"/>
  <c r="L18" i="65"/>
  <c r="L17" i="65"/>
  <c r="L16" i="65"/>
  <c r="L15" i="65"/>
  <c r="L14" i="65"/>
  <c r="L13" i="65"/>
  <c r="L12" i="65"/>
  <c r="L11" i="65"/>
  <c r="L10" i="65"/>
  <c r="L7" i="65"/>
  <c r="L6" i="65"/>
  <c r="L5" i="65"/>
  <c r="L9" i="65"/>
  <c r="L8" i="65"/>
  <c r="L4" i="65"/>
  <c r="L3" i="65"/>
  <c r="M15" i="51"/>
  <c r="L15" i="51"/>
  <c r="M2" i="51"/>
  <c r="L2" i="51"/>
  <c r="L2" i="91"/>
  <c r="M2" i="91"/>
  <c r="M15" i="14"/>
  <c r="L15" i="14"/>
  <c r="M14" i="14"/>
  <c r="L14" i="14"/>
  <c r="L13" i="14"/>
  <c r="L12" i="14"/>
  <c r="L11" i="14"/>
  <c r="L10" i="14"/>
  <c r="L9" i="14"/>
  <c r="L8" i="14"/>
  <c r="L7" i="14"/>
  <c r="L6" i="14"/>
  <c r="M5" i="14"/>
  <c r="L5" i="14"/>
  <c r="M4" i="14"/>
  <c r="L4" i="14"/>
  <c r="M3" i="14"/>
  <c r="L3" i="14"/>
  <c r="M2" i="14"/>
  <c r="L2" i="14"/>
  <c r="M15" i="13"/>
  <c r="L15" i="13"/>
  <c r="M14" i="13"/>
  <c r="L14" i="13"/>
  <c r="L13" i="13"/>
  <c r="L12" i="13"/>
  <c r="L11" i="13"/>
  <c r="L10" i="13"/>
  <c r="L9" i="13"/>
  <c r="L8" i="13"/>
  <c r="L7" i="13"/>
  <c r="L6" i="13"/>
  <c r="M5" i="13"/>
  <c r="L5" i="13"/>
  <c r="M4" i="13"/>
  <c r="L4" i="13"/>
  <c r="M3" i="13"/>
  <c r="L3" i="13"/>
  <c r="M2" i="13"/>
  <c r="L2" i="13"/>
  <c r="L13" i="12"/>
  <c r="L12" i="12"/>
  <c r="L11" i="12"/>
  <c r="L10" i="12"/>
  <c r="L9" i="12"/>
  <c r="L8" i="12"/>
  <c r="L7" i="12"/>
  <c r="L6" i="12"/>
  <c r="L3" i="12"/>
  <c r="L5" i="12"/>
  <c r="M5" i="12"/>
  <c r="L4" i="12"/>
  <c r="M4" i="12"/>
  <c r="M3" i="12"/>
  <c r="M14" i="12"/>
  <c r="L14" i="12"/>
  <c r="L2" i="12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3" i="4"/>
  <c r="M12" i="4"/>
  <c r="M11" i="4"/>
  <c r="M10" i="4"/>
  <c r="M9" i="4"/>
  <c r="M8" i="4"/>
  <c r="M7" i="4"/>
  <c r="M6" i="4"/>
  <c r="M5" i="4"/>
  <c r="M4" i="4"/>
  <c r="M3" i="4"/>
  <c r="L12" i="4"/>
  <c r="L11" i="4"/>
  <c r="L10" i="4"/>
  <c r="L9" i="4"/>
  <c r="M38" i="4"/>
  <c r="M37" i="4"/>
  <c r="M36" i="4"/>
  <c r="M35" i="4"/>
  <c r="M34" i="4"/>
  <c r="L38" i="4"/>
  <c r="L36" i="4"/>
  <c r="L35" i="4"/>
  <c r="L34" i="4"/>
  <c r="L33" i="4"/>
  <c r="L37" i="4"/>
  <c r="L8" i="4"/>
  <c r="L7" i="4"/>
  <c r="L6" i="4"/>
  <c r="L5" i="4"/>
  <c r="L4" i="4"/>
  <c r="M11" i="98"/>
  <c r="L11" i="98"/>
  <c r="M10" i="98"/>
  <c r="L10" i="98"/>
  <c r="M9" i="98"/>
  <c r="L9" i="98"/>
  <c r="M8" i="98"/>
  <c r="M7" i="98"/>
  <c r="M6" i="98"/>
  <c r="M5" i="98"/>
  <c r="M4" i="98"/>
  <c r="M3" i="98"/>
  <c r="L8" i="98"/>
  <c r="L7" i="98"/>
  <c r="L6" i="98"/>
  <c r="L5" i="98"/>
  <c r="L4" i="98"/>
  <c r="L3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L24" i="98"/>
  <c r="L23" i="98"/>
  <c r="L22" i="98"/>
  <c r="L21" i="98"/>
  <c r="L20" i="98"/>
  <c r="L19" i="98"/>
  <c r="L12" i="98"/>
  <c r="M27" i="98"/>
  <c r="L18" i="98"/>
  <c r="L17" i="98"/>
  <c r="L13" i="98"/>
  <c r="L16" i="98"/>
  <c r="L14" i="98"/>
  <c r="L15" i="98"/>
  <c r="L27" i="98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L20" i="50"/>
  <c r="L19" i="50"/>
  <c r="L21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5" i="50"/>
  <c r="L4" i="50"/>
  <c r="M3" i="50"/>
  <c r="L3" i="50"/>
  <c r="M14" i="77"/>
  <c r="M13" i="77"/>
  <c r="M12" i="77"/>
  <c r="M11" i="77"/>
  <c r="M10" i="77"/>
  <c r="M9" i="77"/>
  <c r="M8" i="77"/>
  <c r="M7" i="77"/>
  <c r="M6" i="77"/>
  <c r="M5" i="77"/>
  <c r="M4" i="77"/>
  <c r="M3" i="77"/>
  <c r="L14" i="77"/>
  <c r="L13" i="77"/>
  <c r="L12" i="77"/>
  <c r="L11" i="77"/>
  <c r="L10" i="77"/>
  <c r="L9" i="77"/>
  <c r="L8" i="77"/>
  <c r="L7" i="77"/>
  <c r="L6" i="77"/>
  <c r="L5" i="77"/>
  <c r="L4" i="77"/>
  <c r="L3" i="77"/>
  <c r="M53" i="85"/>
  <c r="M52" i="85"/>
  <c r="M51" i="85"/>
  <c r="M50" i="85"/>
  <c r="M49" i="85"/>
  <c r="M48" i="85"/>
  <c r="M47" i="85"/>
  <c r="M46" i="85"/>
  <c r="L53" i="85"/>
  <c r="L52" i="85"/>
  <c r="L51" i="85"/>
  <c r="L50" i="85"/>
  <c r="L49" i="85"/>
  <c r="L48" i="85"/>
  <c r="L47" i="85"/>
  <c r="L46" i="85"/>
  <c r="M38" i="85"/>
  <c r="M45" i="85"/>
  <c r="M44" i="85"/>
  <c r="M43" i="85"/>
  <c r="M42" i="85"/>
  <c r="M41" i="85"/>
  <c r="M40" i="85"/>
  <c r="M39" i="85"/>
  <c r="L45" i="85"/>
  <c r="L44" i="85"/>
  <c r="L43" i="85"/>
  <c r="L42" i="85"/>
  <c r="L41" i="85"/>
  <c r="L40" i="85"/>
  <c r="L39" i="85"/>
  <c r="L38" i="85"/>
  <c r="M37" i="85"/>
  <c r="M36" i="85"/>
  <c r="M35" i="85"/>
  <c r="M34" i="85"/>
  <c r="M33" i="85"/>
  <c r="M32" i="85"/>
  <c r="M31" i="85"/>
  <c r="M30" i="85"/>
  <c r="L37" i="85"/>
  <c r="L36" i="85"/>
  <c r="L35" i="85"/>
  <c r="L34" i="85"/>
  <c r="L33" i="85"/>
  <c r="L32" i="85"/>
  <c r="L31" i="85"/>
  <c r="L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M6" i="85"/>
  <c r="L29" i="85"/>
  <c r="L28" i="85"/>
  <c r="L27" i="85"/>
  <c r="L26" i="85"/>
  <c r="L25" i="85"/>
  <c r="L24" i="85"/>
  <c r="L23" i="85"/>
  <c r="L22" i="85"/>
  <c r="L21" i="85"/>
  <c r="L20" i="85"/>
  <c r="L19" i="85"/>
  <c r="L18" i="85"/>
  <c r="L17" i="85"/>
  <c r="L16" i="85"/>
  <c r="L15" i="85"/>
  <c r="L14" i="85"/>
  <c r="L12" i="85"/>
  <c r="L13" i="85"/>
  <c r="L11" i="85"/>
  <c r="L7" i="85"/>
  <c r="L8" i="85"/>
  <c r="L9" i="85"/>
  <c r="L10" i="85"/>
  <c r="L6" i="85"/>
  <c r="L14" i="76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3" i="25"/>
  <c r="E4" i="25"/>
  <c r="M15" i="12"/>
  <c r="L15" i="12"/>
  <c r="M2" i="12"/>
  <c r="E32" i="98"/>
  <c r="E31" i="98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E5" i="25"/>
  <c r="D25" i="79"/>
  <c r="E25" i="79" s="1"/>
  <c r="D24" i="79"/>
  <c r="E24" i="79" s="1"/>
  <c r="E8" i="72"/>
  <c r="E7" i="72"/>
  <c r="M7" i="72"/>
  <c r="E30" i="32"/>
  <c r="E29" i="32"/>
  <c r="E28" i="32"/>
  <c r="M30" i="32"/>
  <c r="E12" i="62"/>
  <c r="M12" i="62"/>
  <c r="E3" i="19"/>
  <c r="M3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56" i="99"/>
  <c r="M32" i="98"/>
  <c r="M31" i="98"/>
  <c r="M30" i="98"/>
  <c r="M15" i="47"/>
  <c r="M6" i="100"/>
  <c r="M2" i="44"/>
  <c r="M21" i="77"/>
  <c r="M20" i="77"/>
  <c r="M19" i="77"/>
  <c r="M17" i="77"/>
  <c r="M16" i="77"/>
  <c r="M15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2" i="65"/>
  <c r="M12" i="27"/>
  <c r="M2" i="27"/>
  <c r="M2" i="92"/>
  <c r="M5" i="25"/>
  <c r="M4" i="25"/>
  <c r="M3" i="25"/>
  <c r="M2" i="25"/>
  <c r="M2" i="33"/>
  <c r="M2" i="19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3" i="85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2" i="59"/>
  <c r="M8" i="62"/>
  <c r="M6" i="62"/>
  <c r="M5" i="62"/>
  <c r="M4" i="62"/>
  <c r="M3" i="62"/>
  <c r="M11" i="62"/>
  <c r="M16" i="61"/>
  <c r="M15" i="61"/>
  <c r="M14" i="61"/>
  <c r="M13" i="61"/>
  <c r="M12" i="61"/>
  <c r="M11" i="61"/>
  <c r="M10" i="61"/>
  <c r="M6" i="23"/>
  <c r="M7" i="19"/>
  <c r="M30" i="11"/>
  <c r="M26" i="7"/>
  <c r="M27" i="7"/>
  <c r="M29" i="7"/>
  <c r="M30" i="7"/>
  <c r="M25" i="7"/>
  <c r="M2" i="7"/>
  <c r="M2" i="4"/>
  <c r="M4" i="2"/>
  <c r="M3" i="2"/>
  <c r="M24" i="1"/>
  <c r="L2" i="27"/>
  <c r="L6" i="68"/>
  <c r="L5" i="68"/>
  <c r="L4" i="68"/>
  <c r="L3" i="68"/>
  <c r="L17" i="77"/>
  <c r="L16" i="77"/>
  <c r="L15" i="77"/>
  <c r="L2" i="44"/>
  <c r="L6" i="100"/>
  <c r="L17" i="47"/>
  <c r="M17" i="47" s="1"/>
  <c r="L15" i="47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2" i="65"/>
  <c r="L2" i="92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4" i="67"/>
  <c r="L3" i="67"/>
  <c r="L25" i="79"/>
  <c r="M25" i="79" s="1"/>
  <c r="L24" i="79"/>
  <c r="M24" i="79" s="1"/>
  <c r="L23" i="79"/>
  <c r="M23" i="79" s="1"/>
  <c r="L4" i="72"/>
  <c r="L2" i="7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7" i="1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<sst xmlns="http://schemas.openxmlformats.org/spreadsheetml/2006/main" count="10756" uniqueCount="119">
  <si>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</si>
  <si>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</si>
  <si>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</si>
  <si>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</si>
  <si>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</si>
  <si>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</si>
  <si>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</si>
  <si>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</si>
  <si>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</si>
  <si>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</si>
  <si>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</si>
  <si>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</si>
  <si>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</si>
  <si>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</si>
  <si>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</si>
  <si>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</si>
  <si>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</si>
  <si>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</si>
  <si>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</si>
  <si>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</si>
  <si>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</si>
  <si>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</si>
  <si>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</si>
  <si>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</si>
  <si>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</si>
  <si>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</si>
  <si>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</si>
  <si>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</si>
  <si>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</si>
  <si>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</si>
  <si>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</si>
  <si>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</si>
  <si>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</si>
  <si>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</si>
  <si>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</si>
  <si>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</si>
  <si>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</si>
  <si>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</si>
  <si>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</si>
  <si>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</si>
  <si>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</si>
  <si>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</si>
  <si>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</si>
  <si>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</si>
  <si>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</si>
  <si>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</si>
  <si>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</si>
  <si>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</si>
  <si>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</si>
  <si>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</si>
  <si>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</si>
  <si>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</si>
  <si>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</si>
  <si>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</si>
  <si>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</si>
  <si>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</si>
  <si>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</si>
  <si>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</si>
  <si>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</si>
  <si>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</si>
  <si>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</si>
  <si>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</si>
  <si>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</si>
  <si>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</si>
  <si>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</si>
  <si>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</si>
  <si>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</si>
  <si>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</si>
  <si>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</si>
  <si>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</si>
  <si>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</si>
  <si>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</si>
  <si>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</si>
  <si>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</si>
  <si>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</si>
  <si>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</si>
  <si>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</si>
  <si>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</si>
  <si>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</si>
  <si>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</si>
  <si>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</si>
  <si>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</si>
  <si>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</si>
  <si>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</si>
  <si>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</si>
  <si>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</si>
  <si>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</si>
  <si>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</si>
  <si>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</si>
  <si>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</si>
  <si>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</si>
  <si>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</si>
  <si>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</si>
  <si>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</si>
  <si>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</si>
  <si>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</si>
  <si>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</si>
  <si>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</si>
  <si>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</si>
  <si>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</si>
  <si>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</si>
  <si>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</si>
  <si>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</si>
  <si>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</si>
  <si>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</si>
  <si>
    <t>Includes Schedule EECC for generation</t>
  </si>
  <si>
    <t>Monthly average of day-ahead price</t>
  </si>
  <si>
    <t>Includes high voltage discount</t>
  </si>
  <si>
    <t>Monthly average of commodity price</t>
  </si>
  <si>
    <t>Includes Rider RE</t>
  </si>
  <si>
    <t>Includes Fuel and Purchased Power Adjustment</t>
  </si>
  <si>
    <t>Assumed a fixed rate contract at August 2022 rate</t>
  </si>
  <si>
    <t>Monthly average of LMP</t>
  </si>
  <si>
    <t>Monthly average of LMP plus base charge of $0.0006 / kWh</t>
  </si>
  <si>
    <t>Monthly average of LMP plus base charge of $0.009275 / kWh</t>
  </si>
  <si>
    <t>Monthly average of day-ahead price plus base charge of $0.00121 / kWh</t>
  </si>
  <si>
    <t>Monthly average of LMP price plus base charge of $0.0079 / kWh</t>
  </si>
  <si>
    <t>Monthly average of day-head price</t>
  </si>
  <si>
    <t>Includes monthly average Power Supply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</si>
</sst>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"/>
  </numFmts>
  <fonts count="5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96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15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76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115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115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O3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47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48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47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47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49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50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49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49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51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52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51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51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47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48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47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47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49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50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49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49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51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52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51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51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53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54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55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54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56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81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44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5</v>
      </c>
      <c r="J3">
        <v>0</v>
      </c>
      <c r="K3">
        <v>4</v>
      </c>
      <c r="L3">
        <f>0.04381+0.01582</f>
        <v>5.9630000000000002E-2</v>
      </c>
      <c r="M3">
        <f>0.04381+0.01582</f>
        <v>5.9630000000000002E-2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5</v>
      </c>
      <c r="I4">
        <v>11</v>
      </c>
      <c r="J4">
        <v>0</v>
      </c>
      <c r="K4">
        <v>4</v>
      </c>
      <c r="L4">
        <f>0.0515+0.01582</f>
        <v>6.7319999999999991E-2</v>
      </c>
      <c r="M4">
        <f>0.0515+0.01582</f>
        <v>6.7319999999999991E-2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11</v>
      </c>
      <c r="I5">
        <v>24</v>
      </c>
      <c r="J5">
        <v>0</v>
      </c>
      <c r="K5">
        <v>4</v>
      </c>
      <c r="L5">
        <f>0.04381+0.01582</f>
        <v>5.9630000000000002E-2</v>
      </c>
      <c r="M5">
        <f>0.04381+0.01582</f>
        <v>5.9630000000000002E-2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0.04381+0.01582</f>
        <v>5.9630000000000002E-2</v>
      </c>
      <c r="M6">
        <f>0.04381+0.01582</f>
        <v>5.9630000000000002E-2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5</v>
      </c>
      <c r="J7">
        <v>0</v>
      </c>
      <c r="K7">
        <v>4</v>
      </c>
      <c r="L7">
        <f>0.04381+0.01498</f>
        <v>5.8790000000000002E-2</v>
      </c>
      <c r="M7">
        <f>0.04381+0.01498</f>
        <v>5.8790000000000002E-2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5</v>
      </c>
      <c r="I8">
        <v>11</v>
      </c>
      <c r="J8">
        <v>0</v>
      </c>
      <c r="K8">
        <v>4</v>
      </c>
      <c r="L8">
        <f>0.0515+0.01498</f>
        <v>6.6479999999999997E-2</v>
      </c>
      <c r="M8">
        <f>0.0515+0.01498</f>
        <v>6.6479999999999997E-2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11</v>
      </c>
      <c r="I9">
        <v>24</v>
      </c>
      <c r="J9">
        <v>0</v>
      </c>
      <c r="K9">
        <v>4</v>
      </c>
      <c r="L9">
        <f>0.04381+0.01498</f>
        <v>5.8790000000000002E-2</v>
      </c>
      <c r="M9">
        <f>0.04381+0.01498</f>
        <v>5.8790000000000002E-2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0.04381+0.01498</f>
        <v>5.8790000000000002E-2</v>
      </c>
      <c r="M10">
        <f>0.04381+0.01498</f>
        <v>5.8790000000000002E-2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5</v>
      </c>
      <c r="J11">
        <v>0</v>
      </c>
      <c r="K11">
        <v>4</v>
      </c>
      <c r="L11">
        <f>0.04381+0.01551</f>
        <v>5.9319999999999998E-2</v>
      </c>
      <c r="M11">
        <f>0.04381+0.01551</f>
        <v>5.9319999999999998E-2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5</v>
      </c>
      <c r="I12">
        <v>11</v>
      </c>
      <c r="J12">
        <v>0</v>
      </c>
      <c r="K12">
        <v>4</v>
      </c>
      <c r="L12">
        <f>0.0515+0.01551</f>
        <v>6.701E-2</v>
      </c>
      <c r="M12">
        <f>0.0515+0.01551</f>
        <v>6.701E-2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11</v>
      </c>
      <c r="I13">
        <v>24</v>
      </c>
      <c r="J13">
        <v>0</v>
      </c>
      <c r="K13">
        <v>4</v>
      </c>
      <c r="L13">
        <f>0.04381+0.01551</f>
        <v>5.9319999999999998E-2</v>
      </c>
      <c r="M13">
        <f>0.04381+0.01551</f>
        <v>5.9319999999999998E-2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0.04381+0.01551</f>
        <v>5.9319999999999998E-2</v>
      </c>
      <c r="M14">
        <f>0.04381+0.01551</f>
        <v>5.9319999999999998E-2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4</v>
      </c>
      <c r="L15">
        <f>0.04127+0.01848</f>
        <v>5.9749999999999998E-2</v>
      </c>
      <c r="M15">
        <f>0.04127+0.01848</f>
        <v>5.9749999999999998E-2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4</v>
      </c>
      <c r="L16">
        <f>0.04127+0.01662</f>
        <v>5.7889999999999997E-2</v>
      </c>
      <c r="M16">
        <f>0.04127+0.01662</f>
        <v>5.7889999999999997E-2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14</v>
      </c>
      <c r="J17">
        <v>0</v>
      </c>
      <c r="K17">
        <v>4</v>
      </c>
      <c r="L17">
        <f>0.04159+0.01652</f>
        <v>5.8110000000000002E-2</v>
      </c>
      <c r="M17">
        <f>0.04159+0.01652</f>
        <v>5.8110000000000002E-2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14</v>
      </c>
      <c r="I18">
        <v>20</v>
      </c>
      <c r="J18">
        <v>0</v>
      </c>
      <c r="K18">
        <v>4</v>
      </c>
      <c r="L18">
        <f>0.0665+0.01652</f>
        <v>8.302000000000001E-2</v>
      </c>
      <c r="M18">
        <f>0.0665+0.01652</f>
        <v>8.302000000000001E-2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0.04159+0.01652</f>
        <v>5.8110000000000002E-2</v>
      </c>
      <c r="M19">
        <f>0.04159+0.01652</f>
        <v>5.8110000000000002E-2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0.04159+0.01652</f>
        <v>5.8110000000000002E-2</v>
      </c>
      <c r="M20">
        <f>0.04159+0.01652</f>
        <v>5.8110000000000002E-2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14</v>
      </c>
      <c r="J21">
        <v>0</v>
      </c>
      <c r="K21">
        <v>4</v>
      </c>
      <c r="L21">
        <f>0.04159+(0.02004 * 0.9)</f>
        <v>5.9625999999999998E-2</v>
      </c>
      <c r="M21">
        <f>0.04159+(0.02004 * 0.9)</f>
        <v>5.9625999999999998E-2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14</v>
      </c>
      <c r="I22">
        <v>20</v>
      </c>
      <c r="J22">
        <v>0</v>
      </c>
      <c r="K22">
        <v>4</v>
      </c>
      <c r="L22">
        <f>0.0665+(0.02004 * 0.9)</f>
        <v>8.4536E-2</v>
      </c>
      <c r="M22">
        <f>0.0665+(0.02004 * 0.9)</f>
        <v>8.4536E-2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0.04159+(0.02004 * 0.9)</f>
        <v>5.9625999999999998E-2</v>
      </c>
      <c r="M23">
        <f>0.04159+(0.02004 * 0.9)</f>
        <v>5.9625999999999998E-2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0.04159+(0.02004 * 0.9)</f>
        <v>5.9625999999999998E-2</v>
      </c>
      <c r="M24">
        <f>0.04159+(0.02004 * 0.9)</f>
        <v>5.9625999999999998E-2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14</v>
      </c>
      <c r="J25">
        <v>0</v>
      </c>
      <c r="K25">
        <v>4</v>
      </c>
      <c r="L25">
        <f>0.04159+(0.01976 * 0.9)</f>
        <v>5.9374000000000003E-2</v>
      </c>
      <c r="M25">
        <f>0.04159+(0.01976 * 0.9)</f>
        <v>5.9374000000000003E-2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14</v>
      </c>
      <c r="I26">
        <v>20</v>
      </c>
      <c r="J26">
        <v>0</v>
      </c>
      <c r="K26">
        <v>4</v>
      </c>
      <c r="L26">
        <f>0.0665+(0.01976 * 0.9)</f>
        <v>8.4283999999999998E-2</v>
      </c>
      <c r="M26">
        <f>0.0665+(0.01976 * 0.9)</f>
        <v>8.4283999999999998E-2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0.04159+(0.01976 * 0.9)</f>
        <v>5.9374000000000003E-2</v>
      </c>
      <c r="M27">
        <f>0.04159+(0.01976 * 0.9)</f>
        <v>5.9374000000000003E-2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0.04159+(0.01976 * 0.9)</f>
        <v>5.9374000000000003E-2</v>
      </c>
      <c r="M28">
        <f>0.04159+(0.01976 * 0.9)</f>
        <v>5.9374000000000003E-2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14</v>
      </c>
      <c r="J29">
        <v>0</v>
      </c>
      <c r="K29">
        <v>4</v>
      </c>
      <c r="L29">
        <f>0.04159+(0.019*0.9)</f>
        <v>5.8690000000000006E-2</v>
      </c>
      <c r="M29">
        <f>0.04159+(0.019*0.9)</f>
        <v>5.8690000000000006E-2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14</v>
      </c>
      <c r="I30">
        <v>20</v>
      </c>
      <c r="J30">
        <v>0</v>
      </c>
      <c r="K30">
        <v>4</v>
      </c>
      <c r="L30">
        <f>0.0665+(0.019*0.9)</f>
        <v>8.3600000000000008E-2</v>
      </c>
      <c r="M30">
        <f>0.0665+(0.019*0.9)</f>
        <v>8.3600000000000008E-2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0.04159+(0.019*0.9)</f>
        <v>5.8690000000000006E-2</v>
      </c>
      <c r="M31">
        <f>0.04159+(0.019*0.9)</f>
        <v>5.8690000000000006E-2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0.04159+(0.019*0.9)</f>
        <v>5.8690000000000006E-2</v>
      </c>
      <c r="M32">
        <f>0.04159+(0.019*0.9)</f>
        <v>5.8690000000000006E-2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4</v>
      </c>
      <c r="L33">
        <f>0.04127+(0.02106 * 0.9)</f>
        <v>6.0224E-2</v>
      </c>
      <c r="M33">
        <f>0.04127+(0.02106 * 0.9)</f>
        <v>6.0224E-2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4</v>
      </c>
      <c r="L34">
        <f>0.04127+(0.02312 * 0.9)</f>
        <v>6.2078000000000008E-2</v>
      </c>
      <c r="M34">
        <f>0.04127+(0.02312 * 0.9)</f>
        <v>6.2078000000000008E-2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5</v>
      </c>
      <c r="J35">
        <v>0</v>
      </c>
      <c r="K35">
        <v>4</v>
      </c>
      <c r="L35">
        <f>0.04381+(0.02487 * 0.9)</f>
        <v>6.6193000000000002E-2</v>
      </c>
      <c r="M35">
        <f>0.04381+(0.02487 * 0.9)</f>
        <v>6.6193000000000002E-2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5</v>
      </c>
      <c r="I36">
        <v>11</v>
      </c>
      <c r="J36">
        <v>0</v>
      </c>
      <c r="K36">
        <v>4</v>
      </c>
      <c r="L36">
        <f>0.0515+(0.02487 * 0.9)</f>
        <v>7.3883000000000004E-2</v>
      </c>
      <c r="M36">
        <f>0.0515+(0.02487 * 0.9)</f>
        <v>7.3883000000000004E-2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11</v>
      </c>
      <c r="I37">
        <v>24</v>
      </c>
      <c r="J37">
        <v>0</v>
      </c>
      <c r="K37">
        <v>4</v>
      </c>
      <c r="L37">
        <f>0.04381+(0.02487 * 0.9)</f>
        <v>6.6193000000000002E-2</v>
      </c>
      <c r="M37">
        <f>0.04381+(0.02487 * 0.9)</f>
        <v>6.6193000000000002E-2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0.04381+(0.02487 * 0.9)</f>
        <v>6.6193000000000002E-2</v>
      </c>
      <c r="M38">
        <f>0.04381+(0.02487 * 0.9)</f>
        <v>6.6193000000000002E-2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5</v>
      </c>
      <c r="I39">
        <v>11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57</v>
      </c>
      <c r="D40">
        <v>0</v>
      </c>
      <c r="E40">
        <v>0</v>
      </c>
      <c r="F40">
        <v>4</v>
      </c>
      <c r="G40">
        <v>5</v>
      </c>
      <c r="H40">
        <v>14</v>
      </c>
      <c r="I40">
        <v>20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14</v>
      </c>
      <c r="I41">
        <v>20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58</v>
      </c>
      <c r="D42">
        <v>0</v>
      </c>
      <c r="E42">
        <v>0</v>
      </c>
      <c r="F42">
        <v>10</v>
      </c>
      <c r="G42">
        <v>10</v>
      </c>
      <c r="H42">
        <v>14</v>
      </c>
      <c r="I42">
        <v>20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11</v>
      </c>
      <c r="G43">
        <v>12</v>
      </c>
      <c r="H43">
        <v>5</v>
      </c>
      <c r="I43">
        <v>11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5.46</v>
      </c>
      <c r="M44">
        <v>5.46</v>
      </c>
      <c r="N44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2.4431900310000001E-2</v>
      </c>
      <c r="M4" s="6">
        <v>2.4431900310000001E-2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3.8349435639999999E-2</v>
      </c>
      <c r="M5" s="6">
        <v>3.8349435639999999E-2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2.324819446E-2</v>
      </c>
      <c r="M6" s="6">
        <v>2.324819446E-2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2.187149222E-2</v>
      </c>
      <c r="M7" s="6">
        <v>2.187149222E-2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2.6041281100000001E-2</v>
      </c>
      <c r="M8" s="6">
        <v>2.6041281100000001E-2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2.862723688E-2</v>
      </c>
      <c r="M9" s="6">
        <v>2.862723688E-2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3.3868808239999999E-2</v>
      </c>
      <c r="M10" s="6">
        <v>3.3868808239999999E-2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4.2256823640000003E-2</v>
      </c>
      <c r="M11" s="6">
        <v>4.2256823640000003E-2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4.3990401579999998E-2</v>
      </c>
      <c r="M12" s="6">
        <v>4.3990401579999998E-2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5.4245592510000003E-2</v>
      </c>
      <c r="M13" s="6">
        <v>5.4245592510000003E-2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6.3117345020000007E-2</v>
      </c>
      <c r="M14" s="6">
        <v>6.3117345020000007E-2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3.8051941759999999E-2</v>
      </c>
      <c r="M15" s="6">
        <v>3.8051941759999999E-2</v>
      </c>
      <c r="N15" t="s">
        <v>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88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7"/>
  <sheetViews>
    <sheetView workbookViewId="0">
      <selection activeCell="P5" sqref="O5:P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332031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59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81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0</v>
      </c>
      <c r="K6">
        <v>6</v>
      </c>
      <c r="L6" s="6">
        <v>2.74983064516129E-2</v>
      </c>
      <c r="M6" s="6">
        <v>2.74983064516129E-2</v>
      </c>
      <c r="N6" t="s">
        <v>14</v>
      </c>
      <c r="O6" t="s">
        <v>106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24</v>
      </c>
      <c r="J7">
        <v>0</v>
      </c>
      <c r="K7">
        <v>6</v>
      </c>
      <c r="L7" s="6">
        <v>4.2798288690476097E-2</v>
      </c>
      <c r="M7" s="6">
        <v>4.2798288690476097E-2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0</v>
      </c>
      <c r="I8">
        <v>24</v>
      </c>
      <c r="J8">
        <v>0</v>
      </c>
      <c r="K8">
        <v>6</v>
      </c>
      <c r="L8" s="6">
        <v>1.77984811827957E-2</v>
      </c>
      <c r="M8" s="6">
        <v>1.77984811827957E-2</v>
      </c>
      <c r="N8" t="s">
        <v>14</v>
      </c>
      <c r="O8" t="s">
        <v>106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24</v>
      </c>
      <c r="J9">
        <v>0</v>
      </c>
      <c r="K9">
        <v>6</v>
      </c>
      <c r="L9" s="6">
        <v>1.36776805555555E-2</v>
      </c>
      <c r="M9" s="6">
        <v>1.36776805555555E-2</v>
      </c>
      <c r="N9" t="s">
        <v>14</v>
      </c>
      <c r="O9" t="s">
        <v>106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5</v>
      </c>
      <c r="G10">
        <v>5</v>
      </c>
      <c r="H10">
        <v>0</v>
      </c>
      <c r="I10">
        <v>24</v>
      </c>
      <c r="J10">
        <v>0</v>
      </c>
      <c r="K10">
        <v>6</v>
      </c>
      <c r="L10" s="6">
        <v>2.0449583333333299E-2</v>
      </c>
      <c r="M10" s="6">
        <v>2.0449583333333299E-2</v>
      </c>
      <c r="N10" t="s">
        <v>14</v>
      </c>
      <c r="O10" t="s">
        <v>106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0</v>
      </c>
      <c r="I11">
        <v>24</v>
      </c>
      <c r="J11">
        <v>0</v>
      </c>
      <c r="K11">
        <v>6</v>
      </c>
      <c r="L11" s="6">
        <v>3.3014458333333302E-2</v>
      </c>
      <c r="M11" s="6">
        <v>3.3014458333333302E-2</v>
      </c>
      <c r="N11" t="s">
        <v>14</v>
      </c>
      <c r="O11" t="s">
        <v>106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7</v>
      </c>
      <c r="G12">
        <v>7</v>
      </c>
      <c r="H12">
        <v>0</v>
      </c>
      <c r="I12">
        <v>24</v>
      </c>
      <c r="J12">
        <v>0</v>
      </c>
      <c r="K12">
        <v>6</v>
      </c>
      <c r="L12" s="6">
        <v>3.7364408602150498E-2</v>
      </c>
      <c r="M12" s="6">
        <v>3.7364408602150498E-2</v>
      </c>
      <c r="N12" t="s">
        <v>14</v>
      </c>
      <c r="O12" t="s">
        <v>106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8</v>
      </c>
      <c r="G13">
        <v>8</v>
      </c>
      <c r="H13">
        <v>0</v>
      </c>
      <c r="I13">
        <v>24</v>
      </c>
      <c r="J13">
        <v>0</v>
      </c>
      <c r="K13">
        <v>6</v>
      </c>
      <c r="L13" s="6">
        <v>4.5988413978494597E-2</v>
      </c>
      <c r="M13" s="6">
        <v>4.5988413978494597E-2</v>
      </c>
      <c r="N13" t="s">
        <v>14</v>
      </c>
      <c r="O13" t="s">
        <v>106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9</v>
      </c>
      <c r="H14">
        <v>0</v>
      </c>
      <c r="I14">
        <v>24</v>
      </c>
      <c r="J14">
        <v>0</v>
      </c>
      <c r="K14">
        <v>6</v>
      </c>
      <c r="L14" s="6">
        <v>3.9946888888888803E-2</v>
      </c>
      <c r="M14" s="6">
        <v>3.9946888888888803E-2</v>
      </c>
      <c r="N14" t="s">
        <v>14</v>
      </c>
      <c r="O14" t="s">
        <v>106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24</v>
      </c>
      <c r="J15">
        <v>0</v>
      </c>
      <c r="K15">
        <v>6</v>
      </c>
      <c r="L15" s="6">
        <v>4.9062715053763403E-2</v>
      </c>
      <c r="M15" s="6">
        <v>4.9062715053763403E-2</v>
      </c>
      <c r="N15" t="s">
        <v>14</v>
      </c>
      <c r="O15" t="s">
        <v>106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11</v>
      </c>
      <c r="H16">
        <v>0</v>
      </c>
      <c r="I16">
        <v>24</v>
      </c>
      <c r="J16">
        <v>0</v>
      </c>
      <c r="K16">
        <v>6</v>
      </c>
      <c r="L16" s="6">
        <v>4.70899583333333E-2</v>
      </c>
      <c r="M16" s="6">
        <v>4.70899583333333E-2</v>
      </c>
      <c r="N16" t="s">
        <v>14</v>
      </c>
      <c r="O16" t="s">
        <v>106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12</v>
      </c>
      <c r="G17">
        <v>12</v>
      </c>
      <c r="H17">
        <v>0</v>
      </c>
      <c r="I17">
        <v>24</v>
      </c>
      <c r="J17">
        <v>0</v>
      </c>
      <c r="K17">
        <v>6</v>
      </c>
      <c r="L17" s="6">
        <v>3.9353091397849399E-2</v>
      </c>
      <c r="M17" s="6">
        <v>3.9353091397849399E-2</v>
      </c>
      <c r="N17" t="s">
        <v>14</v>
      </c>
      <c r="O17" t="s">
        <v>106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99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78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98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81</v>
      </c>
      <c r="O9" t="s">
        <v>60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63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64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81</v>
      </c>
      <c r="O2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47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48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47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47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49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50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49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49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51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52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51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51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47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48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47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47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49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50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49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49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51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52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51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51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81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5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500</v>
      </c>
      <c r="M2">
        <v>500</v>
      </c>
      <c r="N2" t="s">
        <v>12</v>
      </c>
    </row>
    <row r="3" spans="1:15" x14ac:dyDescent="0.2">
      <c r="A3" t="s">
        <v>21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4</v>
      </c>
      <c r="L3">
        <v>2.7858200000000002</v>
      </c>
      <c r="M3" s="7">
        <f t="shared" ref="M3" si="0">L3/2.83168</f>
        <v>0.98380466719403326</v>
      </c>
      <c r="N3" t="s">
        <v>81</v>
      </c>
    </row>
    <row r="4" spans="1:15" x14ac:dyDescent="0.2">
      <c r="A4" t="s">
        <v>10</v>
      </c>
      <c r="B4" t="s">
        <v>11</v>
      </c>
      <c r="L4">
        <v>375</v>
      </c>
      <c r="M4">
        <v>375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26.5</v>
      </c>
      <c r="M5">
        <v>26.5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9</v>
      </c>
      <c r="J6">
        <v>0</v>
      </c>
      <c r="K6">
        <v>6</v>
      </c>
      <c r="L6">
        <f>0.13543+0.0492</f>
        <v>0.18462999999999999</v>
      </c>
      <c r="M6">
        <f>0.13543+0.0492</f>
        <v>0.18462999999999999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9</v>
      </c>
      <c r="I7">
        <v>17</v>
      </c>
      <c r="J7">
        <v>0</v>
      </c>
      <c r="K7">
        <v>6</v>
      </c>
      <c r="L7">
        <f>0.13543-0.0008</f>
        <v>0.13463</v>
      </c>
      <c r="M7">
        <f>0.13543-0.0008</f>
        <v>0.13463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17</v>
      </c>
      <c r="I8">
        <v>22</v>
      </c>
      <c r="J8">
        <v>0</v>
      </c>
      <c r="K8">
        <v>6</v>
      </c>
      <c r="L8">
        <f>0.13543+0.0792</f>
        <v>0.21462999999999999</v>
      </c>
      <c r="M8">
        <f>0.13543+0.0792</f>
        <v>0.21462999999999999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22</v>
      </c>
      <c r="I9">
        <v>24</v>
      </c>
      <c r="J9">
        <v>0</v>
      </c>
      <c r="K9">
        <v>6</v>
      </c>
      <c r="L9">
        <f>0.13543+0.0492</f>
        <v>0.18462999999999999</v>
      </c>
      <c r="M9">
        <f>0.13543+0.0492</f>
        <v>0.18462999999999999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9</v>
      </c>
      <c r="J10">
        <v>0</v>
      </c>
      <c r="K10">
        <v>6</v>
      </c>
      <c r="L10">
        <f>0.14523+0.0492</f>
        <v>0.19442999999999999</v>
      </c>
      <c r="M10">
        <f>0.14523+0.0492</f>
        <v>0.19442999999999999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9</v>
      </c>
      <c r="I11">
        <v>17</v>
      </c>
      <c r="J11">
        <v>0</v>
      </c>
      <c r="K11">
        <v>6</v>
      </c>
      <c r="L11">
        <f>0.14523-0.0008</f>
        <v>0.14443</v>
      </c>
      <c r="M11">
        <f>0.14523-0.0008</f>
        <v>0.14443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17</v>
      </c>
      <c r="I12">
        <v>22</v>
      </c>
      <c r="J12">
        <v>0</v>
      </c>
      <c r="K12">
        <v>6</v>
      </c>
      <c r="L12">
        <f>0.14523+0.0792</f>
        <v>0.22443000000000002</v>
      </c>
      <c r="M12">
        <f>0.14523+0.0792</f>
        <v>0.22443000000000002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22</v>
      </c>
      <c r="I13">
        <v>24</v>
      </c>
      <c r="J13">
        <v>0</v>
      </c>
      <c r="K13">
        <v>6</v>
      </c>
      <c r="L13">
        <f>0.14523+0.0492</f>
        <v>0.19442999999999999</v>
      </c>
      <c r="M13">
        <f>0.14523+0.0492</f>
        <v>0.19442999999999999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9</v>
      </c>
      <c r="J14">
        <v>0</v>
      </c>
      <c r="K14">
        <v>6</v>
      </c>
      <c r="L14">
        <f>0.15091+0.0492</f>
        <v>0.20010999999999998</v>
      </c>
      <c r="M14">
        <f>0.15091+0.0492</f>
        <v>0.20010999999999998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9</v>
      </c>
      <c r="I15">
        <v>17</v>
      </c>
      <c r="J15">
        <v>0</v>
      </c>
      <c r="K15">
        <v>6</v>
      </c>
      <c r="L15">
        <f>0.15091-0.0008</f>
        <v>0.15010999999999999</v>
      </c>
      <c r="M15">
        <f>0.15091-0.0008</f>
        <v>0.15010999999999999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17</v>
      </c>
      <c r="I16">
        <v>22</v>
      </c>
      <c r="J16">
        <v>0</v>
      </c>
      <c r="K16">
        <v>6</v>
      </c>
      <c r="L16">
        <f>0.15091+0.0792</f>
        <v>0.23010999999999998</v>
      </c>
      <c r="M16">
        <f>0.15091+0.0792</f>
        <v>0.23010999999999998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22</v>
      </c>
      <c r="I17">
        <v>24</v>
      </c>
      <c r="J17">
        <v>0</v>
      </c>
      <c r="K17">
        <v>6</v>
      </c>
      <c r="L17">
        <f>0.15091+0.0492</f>
        <v>0.20010999999999998</v>
      </c>
      <c r="M17">
        <f>0.15091+0.0492</f>
        <v>0.20010999999999998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9</v>
      </c>
      <c r="J18">
        <v>0</v>
      </c>
      <c r="K18">
        <v>6</v>
      </c>
      <c r="L18">
        <f>0.15486+0.0492</f>
        <v>0.20405999999999999</v>
      </c>
      <c r="M18">
        <f>0.15486+0.0492</f>
        <v>0.20405999999999999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9</v>
      </c>
      <c r="I19">
        <v>17</v>
      </c>
      <c r="J19">
        <v>0</v>
      </c>
      <c r="K19">
        <v>6</v>
      </c>
      <c r="L19">
        <f>0.15486-0.0008</f>
        <v>0.15406</v>
      </c>
      <c r="M19">
        <f>0.15486-0.0008</f>
        <v>0.15406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17</v>
      </c>
      <c r="I20">
        <v>22</v>
      </c>
      <c r="J20">
        <v>0</v>
      </c>
      <c r="K20">
        <v>6</v>
      </c>
      <c r="L20">
        <f>0.15486+0.0792</f>
        <v>0.23405999999999999</v>
      </c>
      <c r="M20">
        <f>0.15486+0.0792</f>
        <v>0.23405999999999999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22</v>
      </c>
      <c r="I21">
        <v>24</v>
      </c>
      <c r="J21">
        <v>0</v>
      </c>
      <c r="K21">
        <v>6</v>
      </c>
      <c r="L21">
        <f>0.15486+0.0492</f>
        <v>0.20405999999999999</v>
      </c>
      <c r="M21">
        <f>0.15486+0.0492</f>
        <v>0.20405999999999999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9</v>
      </c>
      <c r="J22">
        <v>0</v>
      </c>
      <c r="K22">
        <v>6</v>
      </c>
      <c r="L22">
        <f>0.16982+0.0492</f>
        <v>0.21901999999999999</v>
      </c>
      <c r="M22">
        <f>0.16982+0.0492</f>
        <v>0.21901999999999999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9</v>
      </c>
      <c r="I23">
        <v>17</v>
      </c>
      <c r="J23">
        <v>0</v>
      </c>
      <c r="K23">
        <v>6</v>
      </c>
      <c r="L23">
        <f>0.16982-0.0008</f>
        <v>0.16902</v>
      </c>
      <c r="M23">
        <f>0.16982-0.0008</f>
        <v>0.16902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17</v>
      </c>
      <c r="I24">
        <v>22</v>
      </c>
      <c r="J24">
        <v>0</v>
      </c>
      <c r="K24">
        <v>6</v>
      </c>
      <c r="L24">
        <f>0.16982+0.0792</f>
        <v>0.24902000000000002</v>
      </c>
      <c r="M24">
        <f>0.16982+0.0792</f>
        <v>0.24902000000000002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22</v>
      </c>
      <c r="I25">
        <v>24</v>
      </c>
      <c r="J25">
        <v>0</v>
      </c>
      <c r="K25">
        <v>6</v>
      </c>
      <c r="L25">
        <f>0.16982+0.0492</f>
        <v>0.21901999999999999</v>
      </c>
      <c r="M25">
        <f>0.16982+0.0492</f>
        <v>0.21901999999999999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9</v>
      </c>
      <c r="J26">
        <v>0</v>
      </c>
      <c r="K26">
        <v>6</v>
      </c>
      <c r="L26">
        <f>0.16726+0.0492</f>
        <v>0.21645999999999999</v>
      </c>
      <c r="M26">
        <f>0.16726+0.0492</f>
        <v>0.21645999999999999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9</v>
      </c>
      <c r="I27">
        <v>17</v>
      </c>
      <c r="J27">
        <v>0</v>
      </c>
      <c r="K27">
        <v>6</v>
      </c>
      <c r="L27">
        <f>0.16726-0.0008</f>
        <v>0.16646</v>
      </c>
      <c r="M27">
        <f>0.16726-0.0008</f>
        <v>0.16646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17</v>
      </c>
      <c r="I28">
        <v>22</v>
      </c>
      <c r="J28">
        <v>0</v>
      </c>
      <c r="K28">
        <v>6</v>
      </c>
      <c r="L28">
        <f>0.16726+0.0792</f>
        <v>0.24646000000000001</v>
      </c>
      <c r="M28">
        <f>0.16726+0.0792</f>
        <v>0.24646000000000001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22</v>
      </c>
      <c r="I29">
        <v>24</v>
      </c>
      <c r="J29">
        <v>0</v>
      </c>
      <c r="K29">
        <v>6</v>
      </c>
      <c r="L29">
        <f>0.16726+0.0492</f>
        <v>0.21645999999999999</v>
      </c>
      <c r="M29">
        <f>0.16726+0.0492</f>
        <v>0.21645999999999999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9</v>
      </c>
      <c r="J30">
        <v>0</v>
      </c>
      <c r="K30">
        <v>6</v>
      </c>
      <c r="L30">
        <f>0.1704+0.0492</f>
        <v>0.21959999999999999</v>
      </c>
      <c r="M30">
        <f>0.1704+0.0492</f>
        <v>0.21959999999999999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9</v>
      </c>
      <c r="I31">
        <v>17</v>
      </c>
      <c r="J31">
        <v>0</v>
      </c>
      <c r="K31">
        <v>6</v>
      </c>
      <c r="L31">
        <f>0.1704-0.0008</f>
        <v>0.1696</v>
      </c>
      <c r="M31">
        <f>0.1704-0.0008</f>
        <v>0.1696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17</v>
      </c>
      <c r="I32">
        <v>22</v>
      </c>
      <c r="J32">
        <v>0</v>
      </c>
      <c r="K32">
        <v>6</v>
      </c>
      <c r="L32">
        <f>0.1704+0.0792</f>
        <v>0.24959999999999999</v>
      </c>
      <c r="M32">
        <f>0.1704+0.0792</f>
        <v>0.24959999999999999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22</v>
      </c>
      <c r="I33">
        <v>24</v>
      </c>
      <c r="J33">
        <v>0</v>
      </c>
      <c r="K33">
        <v>6</v>
      </c>
      <c r="L33">
        <f>0.1704+0.0492</f>
        <v>0.21959999999999999</v>
      </c>
      <c r="M33">
        <f>0.1704+0.0492</f>
        <v>0.21959999999999999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9</v>
      </c>
      <c r="J34">
        <v>0</v>
      </c>
      <c r="K34">
        <v>6</v>
      </c>
      <c r="L34">
        <f>0.18134+0.0492</f>
        <v>0.23053999999999999</v>
      </c>
      <c r="M34">
        <f>0.18134+0.0492</f>
        <v>0.23053999999999999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9</v>
      </c>
      <c r="I35">
        <v>17</v>
      </c>
      <c r="J35">
        <v>0</v>
      </c>
      <c r="K35">
        <v>6</v>
      </c>
      <c r="L35">
        <f>0.18134-0.0008</f>
        <v>0.18054000000000001</v>
      </c>
      <c r="M35">
        <f>0.18134-0.0008</f>
        <v>0.18054000000000001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17</v>
      </c>
      <c r="I36">
        <v>22</v>
      </c>
      <c r="J36">
        <v>0</v>
      </c>
      <c r="K36">
        <v>6</v>
      </c>
      <c r="L36">
        <f>0.18134+0.0792</f>
        <v>0.26053999999999999</v>
      </c>
      <c r="M36">
        <f>0.18134+0.0792</f>
        <v>0.26053999999999999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22</v>
      </c>
      <c r="I37">
        <v>24</v>
      </c>
      <c r="J37">
        <v>0</v>
      </c>
      <c r="K37">
        <v>6</v>
      </c>
      <c r="L37">
        <f>0.18134+0.0492</f>
        <v>0.23053999999999999</v>
      </c>
      <c r="M37">
        <f>0.18134+0.0492</f>
        <v>0.23053999999999999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9</v>
      </c>
      <c r="J38">
        <v>0</v>
      </c>
      <c r="K38">
        <v>6</v>
      </c>
      <c r="L38">
        <f>0.18588+0.0492</f>
        <v>0.23507999999999998</v>
      </c>
      <c r="M38">
        <f>0.18588+0.0492</f>
        <v>0.23507999999999998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9</v>
      </c>
      <c r="I39">
        <v>17</v>
      </c>
      <c r="J39">
        <v>0</v>
      </c>
      <c r="K39">
        <v>6</v>
      </c>
      <c r="L39">
        <f>0.18588-0.0008</f>
        <v>0.18507999999999999</v>
      </c>
      <c r="M39">
        <f>0.18588-0.0008</f>
        <v>0.18507999999999999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17</v>
      </c>
      <c r="I40">
        <v>22</v>
      </c>
      <c r="J40">
        <v>0</v>
      </c>
      <c r="K40">
        <v>6</v>
      </c>
      <c r="L40">
        <f>0.18588+0.0792</f>
        <v>0.26507999999999998</v>
      </c>
      <c r="M40">
        <f>0.18588+0.0792</f>
        <v>0.26507999999999998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22</v>
      </c>
      <c r="I41">
        <v>24</v>
      </c>
      <c r="J41">
        <v>0</v>
      </c>
      <c r="K41">
        <v>6</v>
      </c>
      <c r="L41">
        <f>0.18588+0.0492</f>
        <v>0.23507999999999998</v>
      </c>
      <c r="M41">
        <f>0.18588+0.0492</f>
        <v>0.23507999999999998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9</v>
      </c>
      <c r="J42">
        <v>0</v>
      </c>
      <c r="K42">
        <v>6</v>
      </c>
      <c r="L42">
        <f>0.18447+0.0492</f>
        <v>0.23366999999999999</v>
      </c>
      <c r="M42">
        <f>0.18447+0.0492</f>
        <v>0.23366999999999999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9</v>
      </c>
      <c r="I43">
        <v>17</v>
      </c>
      <c r="J43">
        <v>0</v>
      </c>
      <c r="K43">
        <v>6</v>
      </c>
      <c r="L43">
        <f>0.18447-0.0008</f>
        <v>0.18367</v>
      </c>
      <c r="M43">
        <f>0.18447-0.0008</f>
        <v>0.18367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17</v>
      </c>
      <c r="I44">
        <v>22</v>
      </c>
      <c r="J44">
        <v>0</v>
      </c>
      <c r="K44">
        <v>6</v>
      </c>
      <c r="L44">
        <f>0.18447+0.0792</f>
        <v>0.26367000000000002</v>
      </c>
      <c r="M44">
        <f>0.18447+0.0792</f>
        <v>0.26367000000000002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22</v>
      </c>
      <c r="I45">
        <v>24</v>
      </c>
      <c r="J45">
        <v>0</v>
      </c>
      <c r="K45">
        <v>6</v>
      </c>
      <c r="L45">
        <f>0.18447+0.0492</f>
        <v>0.23366999999999999</v>
      </c>
      <c r="M45">
        <f>0.18447+0.0492</f>
        <v>0.23366999999999999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9</v>
      </c>
      <c r="J46">
        <v>0</v>
      </c>
      <c r="K46">
        <v>6</v>
      </c>
      <c r="L46">
        <f>0.1947+0.0492</f>
        <v>0.24390000000000001</v>
      </c>
      <c r="M46">
        <f>0.1947+0.0492</f>
        <v>0.24390000000000001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9</v>
      </c>
      <c r="I47">
        <v>17</v>
      </c>
      <c r="J47">
        <v>0</v>
      </c>
      <c r="K47">
        <v>6</v>
      </c>
      <c r="L47">
        <f>0.1947-0.0008</f>
        <v>0.19390000000000002</v>
      </c>
      <c r="M47">
        <f>0.1947-0.0008</f>
        <v>0.19390000000000002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17</v>
      </c>
      <c r="I48">
        <v>22</v>
      </c>
      <c r="J48">
        <v>0</v>
      </c>
      <c r="K48">
        <v>6</v>
      </c>
      <c r="L48">
        <f>0.1947+0.0792</f>
        <v>0.27390000000000003</v>
      </c>
      <c r="M48">
        <f>0.1947+0.0792</f>
        <v>0.27390000000000003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22</v>
      </c>
      <c r="I49">
        <v>24</v>
      </c>
      <c r="J49">
        <v>0</v>
      </c>
      <c r="K49">
        <v>6</v>
      </c>
      <c r="L49">
        <f>0.1947+0.0492</f>
        <v>0.24390000000000001</v>
      </c>
      <c r="M49">
        <f>0.1947+0.0492</f>
        <v>0.24390000000000001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9</v>
      </c>
      <c r="J50">
        <v>0</v>
      </c>
      <c r="K50">
        <v>6</v>
      </c>
      <c r="L50">
        <f>0.20549+0.0492</f>
        <v>0.25469000000000003</v>
      </c>
      <c r="M50">
        <f>0.20549+0.0492</f>
        <v>0.25469000000000003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9</v>
      </c>
      <c r="I51">
        <v>17</v>
      </c>
      <c r="J51">
        <v>0</v>
      </c>
      <c r="K51">
        <v>6</v>
      </c>
      <c r="L51">
        <f>0.20549-0.0008</f>
        <v>0.20469000000000001</v>
      </c>
      <c r="M51">
        <f>0.20549-0.0008</f>
        <v>0.20469000000000001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17</v>
      </c>
      <c r="I52">
        <v>22</v>
      </c>
      <c r="J52">
        <v>0</v>
      </c>
      <c r="K52">
        <v>6</v>
      </c>
      <c r="L52">
        <f>0.20549+0.0792</f>
        <v>0.28469</v>
      </c>
      <c r="M52">
        <f>0.20549+0.0792</f>
        <v>0.28469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22</v>
      </c>
      <c r="I53">
        <v>24</v>
      </c>
      <c r="J53">
        <v>0</v>
      </c>
      <c r="K53">
        <v>6</v>
      </c>
      <c r="L53">
        <f>0.20549+0.0492</f>
        <v>0.25469000000000003</v>
      </c>
      <c r="M53">
        <f>0.20549+0.0492</f>
        <v>0.25469000000000003</v>
      </c>
      <c r="N53" t="s">
        <v>14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81</v>
      </c>
      <c r="O6" t="s">
        <v>66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81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O25" sqref="A2:O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85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81</v>
      </c>
      <c r="O23" t="s">
        <v>67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81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81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81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81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81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44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46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116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116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56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  <row r="29" spans="1:15" x14ac:dyDescent="0.2">
      <c r="A29" t="s">
        <v>21</v>
      </c>
      <c r="B29" t="s">
        <v>11</v>
      </c>
      <c r="L29">
        <v>17.75</v>
      </c>
      <c r="M29">
        <v>17.75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0.32505600000000001</v>
      </c>
      <c r="M30" s="6">
        <f t="shared" ref="M30" si="0">L30/2.83168</f>
        <v>0.11479263193581196</v>
      </c>
      <c r="N30" t="s">
        <v>81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81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81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81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349+0.93</f>
        <v>349.93</v>
      </c>
      <c r="M2">
        <f>349+0.93</f>
        <v>349.93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v>3.5741000000000002E-2</v>
      </c>
      <c r="M3">
        <v>3.5741000000000002E-2</v>
      </c>
      <c r="N3" t="s">
        <v>14</v>
      </c>
      <c r="O3" t="s">
        <v>108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v>2.5127E-2</v>
      </c>
      <c r="M4">
        <v>2.5127E-2</v>
      </c>
      <c r="N4" t="s">
        <v>14</v>
      </c>
      <c r="O4" t="s">
        <v>108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v>2.9666000000000001E-2</v>
      </c>
      <c r="M5">
        <v>2.9666000000000001E-2</v>
      </c>
      <c r="N5" t="s">
        <v>14</v>
      </c>
      <c r="O5" t="s">
        <v>108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v>3.2384000000000003E-2</v>
      </c>
      <c r="M6">
        <v>3.2384000000000003E-2</v>
      </c>
      <c r="N6" t="s">
        <v>14</v>
      </c>
      <c r="O6" t="s">
        <v>108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v>4.9126000000000003E-2</v>
      </c>
      <c r="M7">
        <v>4.9126000000000003E-2</v>
      </c>
      <c r="N7" t="s">
        <v>14</v>
      </c>
      <c r="O7" t="s">
        <v>108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v>2.3806000000000001E-2</v>
      </c>
      <c r="M8">
        <v>2.3806000000000001E-2</v>
      </c>
      <c r="N8" t="s">
        <v>14</v>
      </c>
      <c r="O8" t="s">
        <v>108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>
        <v>2.0728E-2</v>
      </c>
      <c r="M9">
        <v>2.0728E-2</v>
      </c>
      <c r="N9" t="s">
        <v>14</v>
      </c>
      <c r="O9" t="s">
        <v>108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>
        <v>5.0803000000000001E-2</v>
      </c>
      <c r="M10">
        <v>5.0803000000000001E-2</v>
      </c>
      <c r="N10" t="s">
        <v>14</v>
      </c>
      <c r="O10" t="s">
        <v>108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>
        <v>5.3536E-2</v>
      </c>
      <c r="M11">
        <v>5.3536E-2</v>
      </c>
      <c r="N11" t="s">
        <v>14</v>
      </c>
      <c r="O11" t="s">
        <v>108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>
        <v>5.8410999999999998E-2</v>
      </c>
      <c r="M12">
        <v>5.8410999999999998E-2</v>
      </c>
      <c r="N12" t="s">
        <v>14</v>
      </c>
      <c r="O12" t="s">
        <v>108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>
        <v>6.8363999999999994E-2</v>
      </c>
      <c r="M13">
        <v>6.8363999999999994E-2</v>
      </c>
      <c r="N13" t="s">
        <v>14</v>
      </c>
      <c r="O13" t="s">
        <v>108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v>6.4587000000000006E-2</v>
      </c>
      <c r="M14">
        <v>6.4587000000000006E-2</v>
      </c>
      <c r="N14" t="s">
        <v>14</v>
      </c>
      <c r="O14" t="s">
        <v>108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17.65-0.6</f>
        <v>17.049999999999997</v>
      </c>
      <c r="M15">
        <f>17.65-0.6</f>
        <v>17.049999999999997</v>
      </c>
      <c r="N15" t="s">
        <v>17</v>
      </c>
      <c r="O15" t="s">
        <v>107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84</v>
      </c>
      <c r="E1" s="1" t="s">
        <v>83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80</v>
      </c>
      <c r="M1" s="1" t="s">
        <v>79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90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81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54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55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54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tabSelected="1" workbookViewId="0">
      <selection activeCell="O3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88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57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57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82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81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81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81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59"/>
  <sheetViews>
    <sheetView zoomScaleNormal="100"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68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81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100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L3" sqref="L3: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6.83203125" bestFit="1" customWidth="1"/>
    <col min="2" max="2" width="8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0.1640625" bestFit="1" customWidth="1"/>
    <col min="8" max="8" width="9.16406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14" bestFit="1" customWidth="1"/>
    <col min="15" max="15" width="5.6640625" bestFit="1" customWidth="1"/>
    <col min="16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97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69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70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46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56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71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21"/>
  <sheetViews>
    <sheetView workbookViewId="0">
      <selection sqref="A1:O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10</v>
      </c>
      <c r="J3">
        <v>0</v>
      </c>
      <c r="K3">
        <v>4</v>
      </c>
      <c r="L3">
        <f>0.03-0.0018-0.00183</f>
        <v>2.6369999999999998E-2</v>
      </c>
      <c r="M3">
        <f>0.03-0.0018-0.00183</f>
        <v>2.6369999999999998E-2</v>
      </c>
      <c r="N3" t="s">
        <v>14</v>
      </c>
      <c r="O3" t="s">
        <v>110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10</v>
      </c>
      <c r="I4">
        <v>22</v>
      </c>
      <c r="J4">
        <v>0</v>
      </c>
      <c r="K4">
        <v>4</v>
      </c>
      <c r="L4">
        <f>0.03+0.0029-0.00183</f>
        <v>3.107E-2</v>
      </c>
      <c r="M4">
        <f>0.03+0.0029-0.00183</f>
        <v>3.107E-2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22</v>
      </c>
      <c r="I5">
        <v>24</v>
      </c>
      <c r="J5">
        <v>0</v>
      </c>
      <c r="K5">
        <v>4</v>
      </c>
      <c r="L5">
        <f>0.03-0.0018-0.00183</f>
        <v>2.6369999999999998E-2</v>
      </c>
      <c r="M5">
        <f>0.03-0.0018-0.00183</f>
        <v>2.6369999999999998E-2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0.03-0.0018-0.00183</f>
        <v>2.6369999999999998E-2</v>
      </c>
      <c r="M6">
        <f>0.03-0.0018-0.00183</f>
        <v>2.6369999999999998E-2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5</v>
      </c>
      <c r="H7">
        <v>0</v>
      </c>
      <c r="I7">
        <v>10</v>
      </c>
      <c r="J7">
        <v>0</v>
      </c>
      <c r="K7">
        <v>4</v>
      </c>
      <c r="L7">
        <f>0.03-0.0018+0.00025</f>
        <v>2.845E-2</v>
      </c>
      <c r="M7">
        <f>0.03-0.0018+0.00025</f>
        <v>2.845E-2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5</v>
      </c>
      <c r="H8">
        <v>10</v>
      </c>
      <c r="I8">
        <v>22</v>
      </c>
      <c r="J8">
        <v>0</v>
      </c>
      <c r="K8">
        <v>4</v>
      </c>
      <c r="L8">
        <f>0.03+0.0029+0.00025</f>
        <v>3.3149999999999999E-2</v>
      </c>
      <c r="M8">
        <f>0.03+0.0029+0.00025</f>
        <v>3.3149999999999999E-2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5</v>
      </c>
      <c r="H9">
        <v>22</v>
      </c>
      <c r="I9">
        <v>24</v>
      </c>
      <c r="J9">
        <v>0</v>
      </c>
      <c r="K9">
        <v>4</v>
      </c>
      <c r="L9">
        <f>0.03-0.0018+0.00025</f>
        <v>2.845E-2</v>
      </c>
      <c r="M9">
        <f>0.03-0.0018+0.00025</f>
        <v>2.845E-2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5</v>
      </c>
      <c r="H10">
        <v>0</v>
      </c>
      <c r="I10">
        <v>24</v>
      </c>
      <c r="J10">
        <v>5</v>
      </c>
      <c r="K10">
        <v>6</v>
      </c>
      <c r="L10">
        <f>0.03-0.0018+0.00025</f>
        <v>2.845E-2</v>
      </c>
      <c r="M10">
        <f>0.03-0.0018+0.00025</f>
        <v>2.845E-2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4</v>
      </c>
      <c r="L11">
        <f>0.0328-0.0035+0.00298</f>
        <v>3.2280000000000003E-2</v>
      </c>
      <c r="M11">
        <f>0.0328-0.0035+0.00298</f>
        <v>3.2280000000000003E-2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10</v>
      </c>
      <c r="I12">
        <v>22</v>
      </c>
      <c r="J12">
        <v>0</v>
      </c>
      <c r="K12">
        <v>4</v>
      </c>
      <c r="L12">
        <f>0.0328-0.0035+0.00298</f>
        <v>3.2280000000000003E-2</v>
      </c>
      <c r="M12">
        <f>0.0328-0.0035+0.00298</f>
        <v>3.2280000000000003E-2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0.0328+0.0064+0.00298</f>
        <v>4.2180000000000009E-2</v>
      </c>
      <c r="M13">
        <f>0.0328+0.0064+0.00298</f>
        <v>4.2180000000000009E-2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>0.0328-0.0035+0.00298</f>
        <v>3.2280000000000003E-2</v>
      </c>
      <c r="M14">
        <f>0.0328-0.0035+0.00298</f>
        <v>3.2280000000000003E-2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10</v>
      </c>
      <c r="J15">
        <v>0</v>
      </c>
      <c r="K15">
        <v>4</v>
      </c>
      <c r="L15">
        <f>0.03-0.0018+0.00401</f>
        <v>3.2210000000000003E-2</v>
      </c>
      <c r="M15">
        <f>0.03-0.0018+0.00401</f>
        <v>3.2210000000000003E-2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10</v>
      </c>
      <c r="I16">
        <v>22</v>
      </c>
      <c r="J16">
        <v>0</v>
      </c>
      <c r="K16">
        <v>4</v>
      </c>
      <c r="L16">
        <f>0.03+0.0029+0.00401</f>
        <v>3.6909999999999998E-2</v>
      </c>
      <c r="M16">
        <f>0.03+0.0029+0.00401</f>
        <v>3.6909999999999998E-2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0.03-0.0018+0.00401</f>
        <v>3.2210000000000003E-2</v>
      </c>
      <c r="M17">
        <f>0.03-0.0018+0.00401</f>
        <v>3.2210000000000003E-2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0</v>
      </c>
      <c r="I18">
        <v>24</v>
      </c>
      <c r="J18">
        <v>5</v>
      </c>
      <c r="K18">
        <v>6</v>
      </c>
      <c r="L18">
        <f>0.03-0.0018+0.00401</f>
        <v>3.2210000000000003E-2</v>
      </c>
      <c r="M18">
        <f>0.03-0.0018+0.00401</f>
        <v>3.2210000000000003E-2</v>
      </c>
      <c r="N18" t="s">
        <v>14</v>
      </c>
    </row>
    <row r="19" spans="1:14" x14ac:dyDescent="0.2">
      <c r="A19" t="s">
        <v>10</v>
      </c>
      <c r="B19" t="s">
        <v>15</v>
      </c>
      <c r="C19" t="s">
        <v>71</v>
      </c>
      <c r="D19">
        <v>0</v>
      </c>
      <c r="E19">
        <v>0</v>
      </c>
      <c r="F19">
        <v>1</v>
      </c>
      <c r="G19">
        <v>5</v>
      </c>
      <c r="H19">
        <v>10</v>
      </c>
      <c r="I19">
        <v>22</v>
      </c>
      <c r="J19">
        <v>0</v>
      </c>
      <c r="K19">
        <v>6</v>
      </c>
      <c r="L19">
        <v>8.58</v>
      </c>
      <c r="M19">
        <v>8.58</v>
      </c>
      <c r="N19" t="s">
        <v>17</v>
      </c>
    </row>
    <row r="20" spans="1:14" x14ac:dyDescent="0.2">
      <c r="A20" t="s">
        <v>10</v>
      </c>
      <c r="B20" t="s">
        <v>15</v>
      </c>
      <c r="C20" t="s">
        <v>18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6</v>
      </c>
      <c r="L20">
        <v>19.27</v>
      </c>
      <c r="M20">
        <v>19.27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10</v>
      </c>
      <c r="G21">
        <v>12</v>
      </c>
      <c r="H21">
        <v>10</v>
      </c>
      <c r="I21">
        <v>22</v>
      </c>
      <c r="J21">
        <v>0</v>
      </c>
      <c r="K21">
        <v>6</v>
      </c>
      <c r="L21">
        <v>8.58</v>
      </c>
      <c r="M21">
        <v>8.58</v>
      </c>
      <c r="N21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81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81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81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81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44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46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116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116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111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62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81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0.06</v>
      </c>
      <c r="M3">
        <v>0.06</v>
      </c>
      <c r="N3" t="s">
        <v>14</v>
      </c>
      <c r="O3" t="s">
        <v>111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81</v>
      </c>
      <c r="O6" t="s">
        <v>66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81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72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44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73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81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15"/>
  <sheetViews>
    <sheetView workbookViewId="0">
      <selection activeCell="O4" sqref="O4:O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24</v>
      </c>
      <c r="J4">
        <v>0</v>
      </c>
      <c r="K4">
        <v>6</v>
      </c>
      <c r="L4" s="6">
        <v>3.0879516129032201E-2</v>
      </c>
      <c r="M4" s="6">
        <v>3.0879516129032201E-2</v>
      </c>
      <c r="N4" t="s">
        <v>14</v>
      </c>
      <c r="O4" t="s">
        <v>117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0</v>
      </c>
      <c r="K5">
        <v>6</v>
      </c>
      <c r="L5" s="6">
        <v>3.3753883928571399E-2</v>
      </c>
      <c r="M5" s="6">
        <v>3.3753883928571399E-2</v>
      </c>
      <c r="N5" t="s">
        <v>14</v>
      </c>
      <c r="O5" t="s">
        <v>117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3</v>
      </c>
      <c r="G6">
        <v>3</v>
      </c>
      <c r="H6">
        <v>0</v>
      </c>
      <c r="I6">
        <v>24</v>
      </c>
      <c r="J6">
        <v>0</v>
      </c>
      <c r="K6">
        <v>6</v>
      </c>
      <c r="L6" s="6">
        <v>2.3279381720430099E-2</v>
      </c>
      <c r="M6" s="6">
        <v>2.3279381720430099E-2</v>
      </c>
      <c r="N6" t="s">
        <v>14</v>
      </c>
      <c r="O6" t="s">
        <v>117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6</v>
      </c>
      <c r="L7" s="6">
        <v>2.5462583333333299E-2</v>
      </c>
      <c r="M7" s="6">
        <v>2.5462583333333299E-2</v>
      </c>
      <c r="N7" t="s">
        <v>14</v>
      </c>
      <c r="O7" t="s">
        <v>117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5</v>
      </c>
      <c r="G8">
        <v>5</v>
      </c>
      <c r="H8">
        <v>0</v>
      </c>
      <c r="I8">
        <v>24</v>
      </c>
      <c r="J8">
        <v>0</v>
      </c>
      <c r="K8">
        <v>6</v>
      </c>
      <c r="L8" s="6">
        <v>2.7886196236559101E-2</v>
      </c>
      <c r="M8" s="6">
        <v>2.7886196236559101E-2</v>
      </c>
      <c r="N8" t="s">
        <v>14</v>
      </c>
      <c r="O8" t="s">
        <v>117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6</v>
      </c>
      <c r="H9">
        <v>0</v>
      </c>
      <c r="I9">
        <v>24</v>
      </c>
      <c r="J9">
        <v>0</v>
      </c>
      <c r="K9">
        <v>6</v>
      </c>
      <c r="L9" s="6">
        <v>3.2229958333333301E-2</v>
      </c>
      <c r="M9" s="6">
        <v>3.2229958333333301E-2</v>
      </c>
      <c r="N9" t="s">
        <v>14</v>
      </c>
      <c r="O9" t="s">
        <v>117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7</v>
      </c>
      <c r="G10">
        <v>7</v>
      </c>
      <c r="H10">
        <v>0</v>
      </c>
      <c r="I10">
        <v>24</v>
      </c>
      <c r="J10">
        <v>0</v>
      </c>
      <c r="K10">
        <v>6</v>
      </c>
      <c r="L10" s="6">
        <v>3.9789287634408602E-2</v>
      </c>
      <c r="M10" s="6">
        <v>3.9789287634408602E-2</v>
      </c>
      <c r="N10" t="s">
        <v>14</v>
      </c>
      <c r="O10" t="s">
        <v>117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8</v>
      </c>
      <c r="G11">
        <v>8</v>
      </c>
      <c r="H11">
        <v>0</v>
      </c>
      <c r="I11">
        <v>24</v>
      </c>
      <c r="J11">
        <v>0</v>
      </c>
      <c r="K11">
        <v>6</v>
      </c>
      <c r="L11" s="6">
        <v>4.6466774193548298E-2</v>
      </c>
      <c r="M11" s="6">
        <v>4.6466774193548298E-2</v>
      </c>
      <c r="N11" t="s">
        <v>14</v>
      </c>
      <c r="O11" t="s">
        <v>117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9</v>
      </c>
      <c r="G12">
        <v>9</v>
      </c>
      <c r="H12">
        <v>0</v>
      </c>
      <c r="I12">
        <v>24</v>
      </c>
      <c r="J12">
        <v>0</v>
      </c>
      <c r="K12">
        <v>6</v>
      </c>
      <c r="L12" s="6">
        <v>4.2815319444444402E-2</v>
      </c>
      <c r="M12" s="6">
        <v>4.2815319444444402E-2</v>
      </c>
      <c r="N12" t="s">
        <v>14</v>
      </c>
      <c r="O12" t="s">
        <v>117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10</v>
      </c>
      <c r="H13">
        <v>0</v>
      </c>
      <c r="I13">
        <v>24</v>
      </c>
      <c r="J13">
        <v>0</v>
      </c>
      <c r="K13">
        <v>6</v>
      </c>
      <c r="L13" s="6">
        <v>4.7652782258064498E-2</v>
      </c>
      <c r="M13" s="6">
        <v>4.7652782258064498E-2</v>
      </c>
      <c r="N13" t="s">
        <v>14</v>
      </c>
      <c r="O13" t="s">
        <v>117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11</v>
      </c>
      <c r="H14">
        <v>0</v>
      </c>
      <c r="I14">
        <v>24</v>
      </c>
      <c r="J14">
        <v>0</v>
      </c>
      <c r="K14">
        <v>6</v>
      </c>
      <c r="L14" s="6">
        <v>3.7968652777777702E-2</v>
      </c>
      <c r="M14" s="6">
        <v>3.7968652777777702E-2</v>
      </c>
      <c r="N14" t="s">
        <v>14</v>
      </c>
      <c r="O14" t="s">
        <v>117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0</v>
      </c>
      <c r="I15">
        <v>24</v>
      </c>
      <c r="J15">
        <v>0</v>
      </c>
      <c r="K15">
        <v>6</v>
      </c>
      <c r="L15" s="6">
        <v>3.8975134408602098E-2</v>
      </c>
      <c r="M15" s="6">
        <v>3.8975134408602098E-2</v>
      </c>
      <c r="N15" t="s">
        <v>14</v>
      </c>
      <c r="O15" t="s">
        <v>117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3.4674999999999997E-2</v>
      </c>
      <c r="M3">
        <v>3.4674999999999997E-2</v>
      </c>
      <c r="N3" t="s">
        <v>14</v>
      </c>
      <c r="O3" t="s">
        <v>109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0.06</v>
      </c>
      <c r="M4">
        <v>0.06</v>
      </c>
      <c r="N4" t="s">
        <v>14</v>
      </c>
      <c r="O4" t="s">
        <v>111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87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86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81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81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16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2.3898133799999999E-2</v>
      </c>
      <c r="M3" s="6">
        <v>2.3898133799999999E-2</v>
      </c>
      <c r="N3" t="s">
        <v>14</v>
      </c>
      <c r="O3" t="s">
        <v>112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3.604653134E-2</v>
      </c>
      <c r="M4" s="6">
        <v>3.604653134E-2</v>
      </c>
      <c r="N4" t="s">
        <v>14</v>
      </c>
      <c r="O4" t="s">
        <v>112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2.447091375E-2</v>
      </c>
      <c r="M5" s="6">
        <v>2.447091375E-2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2.5445395070000001E-2</v>
      </c>
      <c r="M6" s="6">
        <v>2.5445395070000001E-2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2.7086476660000001E-2</v>
      </c>
      <c r="M7" s="6">
        <v>2.7086476660000001E-2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3.2237855750000002E-2</v>
      </c>
      <c r="M8" s="6">
        <v>3.2237855750000002E-2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3.4456949879999997E-2</v>
      </c>
      <c r="M9" s="6">
        <v>3.4456949879999997E-2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4.2882188330000001E-2</v>
      </c>
      <c r="M10" s="6">
        <v>4.2882188330000001E-2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4.5681787379999998E-2</v>
      </c>
      <c r="M11" s="6">
        <v>4.5681787379999998E-2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5.85827337E-2</v>
      </c>
      <c r="M12" s="6">
        <v>5.85827337E-2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6.5017620560000003E-2</v>
      </c>
      <c r="M13" s="6">
        <v>6.5017620560000003E-2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3.6457294680000002E-2</v>
      </c>
      <c r="M14" s="6">
        <v>3.6457294680000002E-2</v>
      </c>
      <c r="N14" t="s">
        <v>14</v>
      </c>
      <c r="O14" t="s">
        <v>112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v>0</v>
      </c>
      <c r="M15">
        <v>0</v>
      </c>
      <c r="N15" t="s">
        <v>17</v>
      </c>
      <c r="O15" t="s">
        <v>74</v>
      </c>
    </row>
    <row r="16" spans="1:15" x14ac:dyDescent="0.2">
      <c r="A16" t="s">
        <v>10</v>
      </c>
      <c r="B16" t="s">
        <v>15</v>
      </c>
      <c r="C16" t="s">
        <v>33</v>
      </c>
      <c r="D16">
        <v>5000</v>
      </c>
      <c r="E16">
        <v>5000</v>
      </c>
      <c r="F16">
        <v>1</v>
      </c>
      <c r="G16">
        <v>12</v>
      </c>
      <c r="H16">
        <v>0</v>
      </c>
      <c r="I16">
        <v>24</v>
      </c>
      <c r="J16">
        <v>0</v>
      </c>
      <c r="K16">
        <v>6</v>
      </c>
      <c r="L16">
        <v>16.63</v>
      </c>
      <c r="M16">
        <v>16.63</v>
      </c>
      <c r="N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81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81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81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81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81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81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81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81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81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81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81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81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81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81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81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81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21"/>
  <sheetViews>
    <sheetView workbookViewId="0">
      <selection activeCell="M4" sqref="M4:M2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2.405+0.7315</f>
        <v>3.1364999999999998</v>
      </c>
      <c r="M3">
        <f>2.405+0.7315</f>
        <v>3.1364999999999998</v>
      </c>
      <c r="N3" t="s">
        <v>17</v>
      </c>
      <c r="O3" t="s">
        <v>85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0.00057+0.001623+0.012311+0.024284</f>
        <v>3.8788000000000003E-2</v>
      </c>
      <c r="M4">
        <f>0.00057+0.001623+0.012311+0.024284</f>
        <v>3.8788000000000003E-2</v>
      </c>
      <c r="N4" t="s">
        <v>14</v>
      </c>
      <c r="O4" t="s">
        <v>94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0.00057+0.001623+0.012311+0.037215</f>
        <v>5.1719000000000001E-2</v>
      </c>
      <c r="M5">
        <f>0.00057+0.001623+0.012311+0.037215</f>
        <v>5.1719000000000001E-2</v>
      </c>
      <c r="N5" t="s">
        <v>14</v>
      </c>
      <c r="O5" t="s">
        <v>95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0.00057+0.001623+0.012311+0.048567</f>
        <v>6.3071000000000002E-2</v>
      </c>
      <c r="M6">
        <f>0.00057+0.001623+0.012311+0.048567</f>
        <v>6.3071000000000002E-2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0.00057+0.001623+0.012311+0.037215</f>
        <v>5.1719000000000001E-2</v>
      </c>
      <c r="M7">
        <f>0.00057+0.001623+0.012311+0.037215</f>
        <v>5.1719000000000001E-2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0.00057+0.001623+0.012311+0.024284</f>
        <v>3.8788000000000003E-2</v>
      </c>
      <c r="M8">
        <f>0.00057+0.001623+0.012311+0.024284</f>
        <v>3.8788000000000003E-2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0.00057+0.001623+0.012311+0.031373</f>
        <v>4.5877000000000001E-2</v>
      </c>
      <c r="M9">
        <f>0.00057+0.001623+0.012311+0.031373</f>
        <v>4.5877000000000001E-2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0.00057+0.001623+0.012311+0.040864</f>
        <v>5.5368000000000001E-2</v>
      </c>
      <c r="M10">
        <f>0.00057+0.001623+0.012311+0.040864</f>
        <v>5.5368000000000001E-2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0.00057+0.001623+0.012311+0.062747</f>
        <v>7.7251E-2</v>
      </c>
      <c r="M11">
        <f>0.00057+0.001623+0.012311+0.062747</f>
        <v>7.7251E-2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0.00057+0.001623+0.012311+0.040864</f>
        <v>5.5368000000000001E-2</v>
      </c>
      <c r="M12">
        <f>0.00057+0.001623+0.012311+0.040864</f>
        <v>5.5368000000000001E-2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0.00057+0.001623+0.012311+0.031373</f>
        <v>4.5877000000000001E-2</v>
      </c>
      <c r="M13">
        <f>0.00057+0.001623+0.012311+0.031373</f>
        <v>4.5877000000000001E-2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0.00057+0.001623+0.012311+0.024284</f>
        <v>3.8788000000000003E-2</v>
      </c>
      <c r="M14">
        <f>0.00057+0.001623+0.012311+0.024284</f>
        <v>3.8788000000000003E-2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0.00057+0.001623+0.012311+0.037215</f>
        <v>5.1719000000000001E-2</v>
      </c>
      <c r="M15">
        <f>0.00057+0.001623+0.012311+0.037215</f>
        <v>5.1719000000000001E-2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0.00057+0.001623+0.012311+0.048567</f>
        <v>6.3071000000000002E-2</v>
      </c>
      <c r="M16">
        <f>0.00057+0.001623+0.012311+0.048567</f>
        <v>6.3071000000000002E-2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0.00057+0.001623+0.012311+0.037215</f>
        <v>5.1719000000000001E-2</v>
      </c>
      <c r="M17">
        <f>0.00057+0.001623+0.012311+0.037215</f>
        <v>5.1719000000000001E-2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0.00057+0.001623+0.012311+0.024284</f>
        <v>3.8788000000000003E-2</v>
      </c>
      <c r="M18">
        <f>0.00057+0.001623+0.012311+0.024284</f>
        <v>3.8788000000000003E-2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0.00057+0.001623+0.012311+0.024284</f>
        <v>3.8788000000000003E-2</v>
      </c>
      <c r="M19">
        <f>0.00057+0.001623+0.012311+0.024284</f>
        <v>3.8788000000000003E-2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0.00057+0.001623+0.012311+0.031373</f>
        <v>4.5877000000000001E-2</v>
      </c>
      <c r="M20">
        <f>0.00057+0.001623+0.012311+0.031373</f>
        <v>4.5877000000000001E-2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0.00057+0.001623+0.012311+0.024284</f>
        <v>3.8788000000000003E-2</v>
      </c>
      <c r="M21">
        <f>0.00057+0.001623+0.012311+0.024284</f>
        <v>3.8788000000000003E-2</v>
      </c>
      <c r="N21" t="s">
        <v>14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56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75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8</v>
      </c>
      <c r="J7">
        <v>0</v>
      </c>
      <c r="K7">
        <v>4</v>
      </c>
      <c r="L7" s="6">
        <v>2.7671218819999999E-2</v>
      </c>
      <c r="M7" s="6">
        <v>2.7671218819999999E-2</v>
      </c>
      <c r="N7" t="s">
        <v>14</v>
      </c>
      <c r="O7" t="s">
        <v>114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20</v>
      </c>
      <c r="I8">
        <v>24</v>
      </c>
      <c r="J8">
        <v>0</v>
      </c>
      <c r="K8">
        <v>4</v>
      </c>
      <c r="L8" s="6">
        <v>2.7671218819999999E-2</v>
      </c>
      <c r="M8" s="6">
        <v>2.7671218819999999E-2</v>
      </c>
      <c r="N8" t="s">
        <v>14</v>
      </c>
      <c r="O8" t="s">
        <v>114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8</v>
      </c>
      <c r="I9">
        <v>20</v>
      </c>
      <c r="J9">
        <v>0</v>
      </c>
      <c r="K9">
        <v>4</v>
      </c>
      <c r="L9" s="6">
        <v>3.0170493780000002E-2</v>
      </c>
      <c r="M9" s="6">
        <v>3.0170493780000002E-2</v>
      </c>
      <c r="N9" t="s">
        <v>14</v>
      </c>
      <c r="O9" t="s">
        <v>114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24</v>
      </c>
      <c r="J10">
        <v>5</v>
      </c>
      <c r="K10">
        <v>6</v>
      </c>
      <c r="L10" s="6">
        <v>2.7671218819999999E-2</v>
      </c>
      <c r="M10" s="6">
        <v>2.7671218819999999E-2</v>
      </c>
      <c r="N10" t="s">
        <v>14</v>
      </c>
      <c r="O10" t="s">
        <v>114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8</v>
      </c>
      <c r="J11">
        <v>0</v>
      </c>
      <c r="K11">
        <v>4</v>
      </c>
      <c r="L11" s="6">
        <v>3.8993051639999998E-2</v>
      </c>
      <c r="M11" s="6">
        <v>3.8993051639999998E-2</v>
      </c>
      <c r="N11" t="s">
        <v>14</v>
      </c>
      <c r="O11" t="s">
        <v>114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20</v>
      </c>
      <c r="I12">
        <v>24</v>
      </c>
      <c r="J12">
        <v>0</v>
      </c>
      <c r="K12">
        <v>4</v>
      </c>
      <c r="L12" s="6">
        <v>3.8993051639999998E-2</v>
      </c>
      <c r="M12" s="6">
        <v>3.8993051639999998E-2</v>
      </c>
      <c r="N12" t="s">
        <v>14</v>
      </c>
      <c r="O12" t="s">
        <v>114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8</v>
      </c>
      <c r="I13">
        <v>20</v>
      </c>
      <c r="J13">
        <v>0</v>
      </c>
      <c r="K13">
        <v>4</v>
      </c>
      <c r="L13" s="6">
        <v>4.469269344E-2</v>
      </c>
      <c r="M13" s="6">
        <v>4.469269344E-2</v>
      </c>
      <c r="N13" t="s">
        <v>14</v>
      </c>
      <c r="O13" t="s">
        <v>114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0</v>
      </c>
      <c r="I14">
        <v>24</v>
      </c>
      <c r="J14">
        <v>5</v>
      </c>
      <c r="K14">
        <v>6</v>
      </c>
      <c r="L14" s="6">
        <v>3.8993051639999998E-2</v>
      </c>
      <c r="M14" s="6">
        <v>3.8993051639999998E-2</v>
      </c>
      <c r="N14" t="s">
        <v>14</v>
      </c>
      <c r="O14" t="s">
        <v>114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8</v>
      </c>
      <c r="J15">
        <v>0</v>
      </c>
      <c r="K15">
        <v>4</v>
      </c>
      <c r="L15" s="6">
        <v>3.1872984520000001E-2</v>
      </c>
      <c r="M15" s="6">
        <v>3.1872984520000001E-2</v>
      </c>
      <c r="N15" t="s">
        <v>14</v>
      </c>
      <c r="O15" t="s">
        <v>114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20</v>
      </c>
      <c r="I16">
        <v>24</v>
      </c>
      <c r="J16">
        <v>0</v>
      </c>
      <c r="K16">
        <v>4</v>
      </c>
      <c r="L16" s="6">
        <v>3.1872984520000001E-2</v>
      </c>
      <c r="M16" s="6">
        <v>3.1872984520000001E-2</v>
      </c>
      <c r="N16" t="s">
        <v>14</v>
      </c>
      <c r="O16" t="s">
        <v>114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8</v>
      </c>
      <c r="I17">
        <v>20</v>
      </c>
      <c r="J17">
        <v>0</v>
      </c>
      <c r="K17">
        <v>4</v>
      </c>
      <c r="L17" s="6">
        <v>3.066592768E-2</v>
      </c>
      <c r="M17" s="6">
        <v>3.066592768E-2</v>
      </c>
      <c r="N17" t="s">
        <v>14</v>
      </c>
      <c r="O17" t="s">
        <v>114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0</v>
      </c>
      <c r="I18">
        <v>24</v>
      </c>
      <c r="J18">
        <v>5</v>
      </c>
      <c r="K18">
        <v>6</v>
      </c>
      <c r="L18" s="6">
        <v>3.1872984520000001E-2</v>
      </c>
      <c r="M18" s="6">
        <v>3.1872984520000001E-2</v>
      </c>
      <c r="N18" t="s">
        <v>14</v>
      </c>
      <c r="O18" t="s">
        <v>114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8</v>
      </c>
      <c r="J19">
        <v>0</v>
      </c>
      <c r="K19">
        <v>4</v>
      </c>
      <c r="L19" s="6">
        <v>3.002261833E-2</v>
      </c>
      <c r="M19" s="6">
        <v>3.002261833E-2</v>
      </c>
      <c r="N19" t="s">
        <v>14</v>
      </c>
      <c r="O19" t="s">
        <v>114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20</v>
      </c>
      <c r="I20">
        <v>24</v>
      </c>
      <c r="J20">
        <v>0</v>
      </c>
      <c r="K20">
        <v>4</v>
      </c>
      <c r="L20" s="6">
        <v>3.002261833E-2</v>
      </c>
      <c r="M20" s="6">
        <v>3.002261833E-2</v>
      </c>
      <c r="N20" t="s">
        <v>14</v>
      </c>
      <c r="O20" t="s">
        <v>114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8</v>
      </c>
      <c r="I21">
        <v>20</v>
      </c>
      <c r="J21">
        <v>0</v>
      </c>
      <c r="K21">
        <v>4</v>
      </c>
      <c r="L21" s="6">
        <v>2.9529262050000001E-2</v>
      </c>
      <c r="M21" s="6">
        <v>2.9529262050000001E-2</v>
      </c>
      <c r="N21" t="s">
        <v>14</v>
      </c>
      <c r="O21" t="s">
        <v>114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5</v>
      </c>
      <c r="K22">
        <v>6</v>
      </c>
      <c r="L22" s="6">
        <v>3.002261833E-2</v>
      </c>
      <c r="M22" s="6">
        <v>3.002261833E-2</v>
      </c>
      <c r="N22" t="s">
        <v>14</v>
      </c>
      <c r="O22" t="s">
        <v>114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8</v>
      </c>
      <c r="J23">
        <v>0</v>
      </c>
      <c r="K23">
        <v>4</v>
      </c>
      <c r="L23" s="6">
        <v>2.9604475769999999E-2</v>
      </c>
      <c r="M23" s="6">
        <v>2.9604475769999999E-2</v>
      </c>
      <c r="N23" t="s">
        <v>14</v>
      </c>
      <c r="O23" t="s">
        <v>114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20</v>
      </c>
      <c r="I24">
        <v>24</v>
      </c>
      <c r="J24">
        <v>0</v>
      </c>
      <c r="K24">
        <v>4</v>
      </c>
      <c r="L24" s="6">
        <v>2.9604475769999999E-2</v>
      </c>
      <c r="M24" s="6">
        <v>2.9604475769999999E-2</v>
      </c>
      <c r="N24" t="s">
        <v>14</v>
      </c>
      <c r="O24" t="s">
        <v>114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8</v>
      </c>
      <c r="I25">
        <v>20</v>
      </c>
      <c r="J25">
        <v>0</v>
      </c>
      <c r="K25">
        <v>4</v>
      </c>
      <c r="L25" s="6">
        <v>3.3251551880000001E-2</v>
      </c>
      <c r="M25" s="6">
        <v>3.3251551880000001E-2</v>
      </c>
      <c r="N25" t="s">
        <v>14</v>
      </c>
      <c r="O25" t="s">
        <v>114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0</v>
      </c>
      <c r="I26">
        <v>24</v>
      </c>
      <c r="J26">
        <v>5</v>
      </c>
      <c r="K26">
        <v>6</v>
      </c>
      <c r="L26" s="6">
        <v>2.9604475769999999E-2</v>
      </c>
      <c r="M26" s="6">
        <v>2.9604475769999999E-2</v>
      </c>
      <c r="N26" t="s">
        <v>14</v>
      </c>
      <c r="O26" t="s">
        <v>114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8</v>
      </c>
      <c r="J27">
        <v>0</v>
      </c>
      <c r="K27">
        <v>4</v>
      </c>
      <c r="L27" s="6">
        <v>3.1483394400000003E-2</v>
      </c>
      <c r="M27" s="6">
        <v>3.1483394400000003E-2</v>
      </c>
      <c r="N27" t="s">
        <v>14</v>
      </c>
      <c r="O27" t="s">
        <v>114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20</v>
      </c>
      <c r="I28">
        <v>24</v>
      </c>
      <c r="J28">
        <v>0</v>
      </c>
      <c r="K28">
        <v>4</v>
      </c>
      <c r="L28" s="6">
        <v>3.1483394400000003E-2</v>
      </c>
      <c r="M28" s="6">
        <v>3.1483394400000003E-2</v>
      </c>
      <c r="N28" t="s">
        <v>14</v>
      </c>
      <c r="O28" t="s">
        <v>114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8</v>
      </c>
      <c r="I29">
        <v>20</v>
      </c>
      <c r="J29">
        <v>0</v>
      </c>
      <c r="K29">
        <v>4</v>
      </c>
      <c r="L29" s="6">
        <v>3.7065309159999997E-2</v>
      </c>
      <c r="M29" s="6">
        <v>3.7065309159999997E-2</v>
      </c>
      <c r="N29" t="s">
        <v>14</v>
      </c>
      <c r="O29" t="s">
        <v>114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0</v>
      </c>
      <c r="I30">
        <v>24</v>
      </c>
      <c r="J30">
        <v>5</v>
      </c>
      <c r="K30">
        <v>6</v>
      </c>
      <c r="L30" s="6">
        <v>3.1483394400000003E-2</v>
      </c>
      <c r="M30" s="6">
        <v>3.1483394400000003E-2</v>
      </c>
      <c r="N30" t="s">
        <v>14</v>
      </c>
      <c r="O30" t="s">
        <v>114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8</v>
      </c>
      <c r="J31">
        <v>0</v>
      </c>
      <c r="K31">
        <v>4</v>
      </c>
      <c r="L31" s="6">
        <v>3.4740708670000002E-2</v>
      </c>
      <c r="M31" s="6">
        <v>3.4740708670000002E-2</v>
      </c>
      <c r="N31" t="s">
        <v>14</v>
      </c>
      <c r="O31" t="s">
        <v>114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20</v>
      </c>
      <c r="I32">
        <v>24</v>
      </c>
      <c r="J32">
        <v>0</v>
      </c>
      <c r="K32">
        <v>4</v>
      </c>
      <c r="L32" s="6">
        <v>3.4740708670000002E-2</v>
      </c>
      <c r="M32" s="6">
        <v>3.4740708670000002E-2</v>
      </c>
      <c r="N32" t="s">
        <v>14</v>
      </c>
      <c r="O32" t="s">
        <v>114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8</v>
      </c>
      <c r="I33">
        <v>20</v>
      </c>
      <c r="J33">
        <v>0</v>
      </c>
      <c r="K33">
        <v>4</v>
      </c>
      <c r="L33" s="6">
        <v>4.1894896360000003E-2</v>
      </c>
      <c r="M33" s="6">
        <v>4.1894896360000003E-2</v>
      </c>
      <c r="N33" t="s">
        <v>14</v>
      </c>
      <c r="O33" t="s">
        <v>114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0</v>
      </c>
      <c r="I34">
        <v>24</v>
      </c>
      <c r="J34">
        <v>5</v>
      </c>
      <c r="K34">
        <v>6</v>
      </c>
      <c r="L34" s="6">
        <v>3.4740708670000002E-2</v>
      </c>
      <c r="M34" s="6">
        <v>3.4740708670000002E-2</v>
      </c>
      <c r="N34" t="s">
        <v>14</v>
      </c>
      <c r="O34" t="s">
        <v>114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8</v>
      </c>
      <c r="J35">
        <v>0</v>
      </c>
      <c r="K35">
        <v>4</v>
      </c>
      <c r="L35" s="6">
        <v>3.8827221539999998E-2</v>
      </c>
      <c r="M35" s="6">
        <v>3.8827221539999998E-2</v>
      </c>
      <c r="N35" t="s">
        <v>14</v>
      </c>
      <c r="O35" t="s">
        <v>114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20</v>
      </c>
      <c r="I36">
        <v>24</v>
      </c>
      <c r="J36">
        <v>0</v>
      </c>
      <c r="K36">
        <v>4</v>
      </c>
      <c r="L36" s="6">
        <v>3.8827221539999998E-2</v>
      </c>
      <c r="M36" s="6">
        <v>3.8827221539999998E-2</v>
      </c>
      <c r="N36" t="s">
        <v>14</v>
      </c>
      <c r="O36" t="s">
        <v>114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8</v>
      </c>
      <c r="I37">
        <v>20</v>
      </c>
      <c r="J37">
        <v>0</v>
      </c>
      <c r="K37">
        <v>4</v>
      </c>
      <c r="L37" s="6">
        <v>4.9131158309999999E-2</v>
      </c>
      <c r="M37" s="6">
        <v>4.9131158309999999E-2</v>
      </c>
      <c r="N37" t="s">
        <v>14</v>
      </c>
      <c r="O37" t="s">
        <v>114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0</v>
      </c>
      <c r="I38">
        <v>24</v>
      </c>
      <c r="J38">
        <v>5</v>
      </c>
      <c r="K38">
        <v>6</v>
      </c>
      <c r="L38" s="6">
        <v>3.8827221539999998E-2</v>
      </c>
      <c r="M38" s="6">
        <v>3.8827221539999998E-2</v>
      </c>
      <c r="N38" t="s">
        <v>14</v>
      </c>
      <c r="O38" t="s">
        <v>114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8</v>
      </c>
      <c r="J39">
        <v>0</v>
      </c>
      <c r="K39">
        <v>4</v>
      </c>
      <c r="L39" s="6">
        <v>4.1702698400000002E-2</v>
      </c>
      <c r="M39" s="6">
        <v>4.1702698400000002E-2</v>
      </c>
      <c r="N39" t="s">
        <v>14</v>
      </c>
      <c r="O39" t="s">
        <v>114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20</v>
      </c>
      <c r="I40">
        <v>24</v>
      </c>
      <c r="J40">
        <v>0</v>
      </c>
      <c r="K40">
        <v>4</v>
      </c>
      <c r="L40" s="6">
        <v>4.1702698400000002E-2</v>
      </c>
      <c r="M40" s="6">
        <v>4.1702698400000002E-2</v>
      </c>
      <c r="N40" t="s">
        <v>14</v>
      </c>
      <c r="O40" t="s">
        <v>114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8</v>
      </c>
      <c r="I41">
        <v>20</v>
      </c>
      <c r="J41">
        <v>0</v>
      </c>
      <c r="K41">
        <v>4</v>
      </c>
      <c r="L41" s="6">
        <v>5.0164077949999997E-2</v>
      </c>
      <c r="M41" s="6">
        <v>5.0164077949999997E-2</v>
      </c>
      <c r="N41" t="s">
        <v>14</v>
      </c>
      <c r="O41" t="s">
        <v>114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0</v>
      </c>
      <c r="I42">
        <v>24</v>
      </c>
      <c r="J42">
        <v>5</v>
      </c>
      <c r="K42">
        <v>6</v>
      </c>
      <c r="L42" s="6">
        <v>4.1702698400000002E-2</v>
      </c>
      <c r="M42" s="6">
        <v>4.1702698400000002E-2</v>
      </c>
      <c r="N42" t="s">
        <v>14</v>
      </c>
      <c r="O42" t="s">
        <v>114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8</v>
      </c>
      <c r="J43">
        <v>0</v>
      </c>
      <c r="K43">
        <v>4</v>
      </c>
      <c r="L43" s="6">
        <v>5.2182881889999998E-2</v>
      </c>
      <c r="M43" s="6">
        <v>5.2182881889999998E-2</v>
      </c>
      <c r="N43" t="s">
        <v>14</v>
      </c>
      <c r="O43" t="s">
        <v>114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20</v>
      </c>
      <c r="I44">
        <v>24</v>
      </c>
      <c r="J44">
        <v>0</v>
      </c>
      <c r="K44">
        <v>4</v>
      </c>
      <c r="L44" s="6">
        <v>5.2182881889999998E-2</v>
      </c>
      <c r="M44" s="6">
        <v>5.2182881889999998E-2</v>
      </c>
      <c r="N44" t="s">
        <v>14</v>
      </c>
      <c r="O44" t="s">
        <v>114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8</v>
      </c>
      <c r="I45">
        <v>20</v>
      </c>
      <c r="J45">
        <v>0</v>
      </c>
      <c r="K45">
        <v>4</v>
      </c>
      <c r="L45" s="6">
        <v>5.6452981329999999E-2</v>
      </c>
      <c r="M45" s="6">
        <v>5.6452981329999999E-2</v>
      </c>
      <c r="N45" t="s">
        <v>14</v>
      </c>
      <c r="O45" t="s">
        <v>114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0</v>
      </c>
      <c r="I46">
        <v>24</v>
      </c>
      <c r="J46">
        <v>5</v>
      </c>
      <c r="K46">
        <v>6</v>
      </c>
      <c r="L46" s="6">
        <v>5.2182881889999998E-2</v>
      </c>
      <c r="M46" s="6">
        <v>5.2182881889999998E-2</v>
      </c>
      <c r="N46" t="s">
        <v>14</v>
      </c>
      <c r="O46" t="s">
        <v>114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8</v>
      </c>
      <c r="J47">
        <v>0</v>
      </c>
      <c r="K47">
        <v>4</v>
      </c>
      <c r="L47" s="6">
        <v>5.4789943729999999E-2</v>
      </c>
      <c r="M47" s="6">
        <v>5.4789943729999999E-2</v>
      </c>
      <c r="N47" t="s">
        <v>14</v>
      </c>
      <c r="O47" t="s">
        <v>114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20</v>
      </c>
      <c r="I48">
        <v>24</v>
      </c>
      <c r="J48">
        <v>0</v>
      </c>
      <c r="K48">
        <v>4</v>
      </c>
      <c r="L48" s="6">
        <v>5.4789943729999999E-2</v>
      </c>
      <c r="M48" s="6">
        <v>5.4789943729999999E-2</v>
      </c>
      <c r="N48" t="s">
        <v>14</v>
      </c>
      <c r="O48" t="s">
        <v>114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8</v>
      </c>
      <c r="I49">
        <v>20</v>
      </c>
      <c r="J49">
        <v>0</v>
      </c>
      <c r="K49">
        <v>4</v>
      </c>
      <c r="L49" s="6">
        <v>5.7024925859999999E-2</v>
      </c>
      <c r="M49" s="6">
        <v>5.7024925859999999E-2</v>
      </c>
      <c r="N49" t="s">
        <v>14</v>
      </c>
      <c r="O49" t="s">
        <v>114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0</v>
      </c>
      <c r="I50">
        <v>24</v>
      </c>
      <c r="J50">
        <v>5</v>
      </c>
      <c r="K50">
        <v>6</v>
      </c>
      <c r="L50" s="6">
        <v>5.4789943729999999E-2</v>
      </c>
      <c r="M50" s="6">
        <v>5.4789943729999999E-2</v>
      </c>
      <c r="N50" t="s">
        <v>14</v>
      </c>
      <c r="O50" t="s">
        <v>114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8</v>
      </c>
      <c r="J51">
        <v>0</v>
      </c>
      <c r="K51">
        <v>4</v>
      </c>
      <c r="L51" s="6">
        <v>3.7061986239999997E-2</v>
      </c>
      <c r="M51" s="6">
        <v>3.7061986239999997E-2</v>
      </c>
      <c r="N51" t="s">
        <v>14</v>
      </c>
      <c r="O51" t="s">
        <v>114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20</v>
      </c>
      <c r="I52">
        <v>24</v>
      </c>
      <c r="J52">
        <v>0</v>
      </c>
      <c r="K52">
        <v>4</v>
      </c>
      <c r="L52" s="6">
        <v>3.7061986239999997E-2</v>
      </c>
      <c r="M52" s="6">
        <v>3.7061986239999997E-2</v>
      </c>
      <c r="N52" t="s">
        <v>14</v>
      </c>
      <c r="O52" t="s">
        <v>114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8</v>
      </c>
      <c r="I53">
        <v>20</v>
      </c>
      <c r="J53">
        <v>0</v>
      </c>
      <c r="K53">
        <v>4</v>
      </c>
      <c r="L53" s="6">
        <v>4.2262979839999999E-2</v>
      </c>
      <c r="M53" s="6">
        <v>4.2262979839999999E-2</v>
      </c>
      <c r="N53" t="s">
        <v>14</v>
      </c>
      <c r="O53" t="s">
        <v>114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0</v>
      </c>
      <c r="I54">
        <v>24</v>
      </c>
      <c r="J54">
        <v>5</v>
      </c>
      <c r="K54">
        <v>6</v>
      </c>
      <c r="L54" s="6">
        <v>3.7061986239999997E-2</v>
      </c>
      <c r="M54" s="6">
        <v>3.7061986239999997E-2</v>
      </c>
      <c r="N54" t="s">
        <v>14</v>
      </c>
      <c r="O54" t="s">
        <v>114</v>
      </c>
    </row>
    <row r="55" spans="1:15" x14ac:dyDescent="0.2">
      <c r="A55" t="s">
        <v>21</v>
      </c>
      <c r="B55" t="s">
        <v>11</v>
      </c>
      <c r="L55">
        <v>17.75</v>
      </c>
      <c r="M55">
        <v>17.75</v>
      </c>
      <c r="N55" t="s">
        <v>12</v>
      </c>
    </row>
    <row r="56" spans="1:15" x14ac:dyDescent="0.2">
      <c r="A56" t="s">
        <v>21</v>
      </c>
      <c r="B56" t="s">
        <v>13</v>
      </c>
      <c r="D56">
        <v>0</v>
      </c>
      <c r="E56">
        <v>0</v>
      </c>
      <c r="F56">
        <v>1</v>
      </c>
      <c r="G56">
        <v>12</v>
      </c>
      <c r="H56">
        <v>0</v>
      </c>
      <c r="I56">
        <v>24</v>
      </c>
      <c r="J56">
        <v>0</v>
      </c>
      <c r="K56">
        <v>6</v>
      </c>
      <c r="L56">
        <v>0.32505600000000001</v>
      </c>
      <c r="M56" s="6">
        <f>L56/2.83168</f>
        <v>0.11479263193581196</v>
      </c>
      <c r="N56" t="s">
        <v>81</v>
      </c>
    </row>
  </sheetData>
  <pageMargins left="0.7" right="0.7" top="0.75" bottom="0.75" header="0.3" footer="0.3"/>
  <pageSetup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32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0.00345+0.0823</f>
        <v>8.5749999999999993E-2</v>
      </c>
      <c r="M3">
        <f>0.00345+0.0823</f>
        <v>8.5749999999999993E-2</v>
      </c>
      <c r="N3" t="s">
        <v>14</v>
      </c>
      <c r="O3" t="s">
        <v>105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16</v>
      </c>
      <c r="J4">
        <v>0</v>
      </c>
      <c r="K4">
        <v>4</v>
      </c>
      <c r="L4">
        <f>0.00345+0.10643</f>
        <v>0.10987999999999999</v>
      </c>
      <c r="M4">
        <f>0.00345+0.10643</f>
        <v>0.10987999999999999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f>0.00345+0.18969</f>
        <v>0.19314000000000001</v>
      </c>
      <c r="M5">
        <f>0.00345+0.18969</f>
        <v>0.19314000000000001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21</v>
      </c>
      <c r="I6">
        <v>24</v>
      </c>
      <c r="J6">
        <v>0</v>
      </c>
      <c r="K6">
        <v>6</v>
      </c>
      <c r="L6">
        <f>0.00345+0.10643</f>
        <v>0.10987999999999999</v>
      </c>
      <c r="M6">
        <f>0.00345+0.10643</f>
        <v>0.10987999999999999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0</v>
      </c>
      <c r="I7">
        <v>14</v>
      </c>
      <c r="J7">
        <v>5</v>
      </c>
      <c r="K7">
        <v>6</v>
      </c>
      <c r="L7">
        <f>0.00345+0.0823</f>
        <v>8.5749999999999993E-2</v>
      </c>
      <c r="M7">
        <f>0.00345+0.0823</f>
        <v>8.5749999999999993E-2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14</v>
      </c>
      <c r="I8">
        <v>16</v>
      </c>
      <c r="J8">
        <v>5</v>
      </c>
      <c r="K8">
        <v>6</v>
      </c>
      <c r="L8">
        <f>0.00345+0.10643</f>
        <v>0.10987999999999999</v>
      </c>
      <c r="M8">
        <f>0.00345+0.10643</f>
        <v>0.10987999999999999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4</v>
      </c>
      <c r="H9">
        <v>6</v>
      </c>
      <c r="I9">
        <v>10</v>
      </c>
      <c r="J9">
        <v>0</v>
      </c>
      <c r="K9">
        <v>4</v>
      </c>
      <c r="L9">
        <f>0.00345+0.10643</f>
        <v>0.10987999999999999</v>
      </c>
      <c r="M9">
        <f>0.00345+0.10643</f>
        <v>0.10987999999999999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4</v>
      </c>
      <c r="H10">
        <v>10</v>
      </c>
      <c r="I10">
        <v>14</v>
      </c>
      <c r="J10">
        <v>0</v>
      </c>
      <c r="K10">
        <v>4</v>
      </c>
      <c r="L10">
        <f>0.00345+0.0823</f>
        <v>8.5749999999999993E-2</v>
      </c>
      <c r="M10">
        <f>0.00345+0.0823</f>
        <v>8.5749999999999993E-2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4</v>
      </c>
      <c r="H11">
        <v>14</v>
      </c>
      <c r="I11">
        <v>16</v>
      </c>
      <c r="J11">
        <v>0</v>
      </c>
      <c r="K11">
        <v>4</v>
      </c>
      <c r="L11">
        <f>0.00345+0.10643</f>
        <v>0.10987999999999999</v>
      </c>
      <c r="M11">
        <f>0.00345+0.10643</f>
        <v>0.10987999999999999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6</v>
      </c>
      <c r="I12">
        <v>16</v>
      </c>
      <c r="J12">
        <v>0</v>
      </c>
      <c r="K12">
        <v>4</v>
      </c>
      <c r="L12">
        <f>0.00345+0.10643</f>
        <v>0.10987999999999999</v>
      </c>
      <c r="M12">
        <f>0.00345+0.10643</f>
        <v>0.10987999999999999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0</v>
      </c>
      <c r="I13">
        <v>6</v>
      </c>
      <c r="J13">
        <v>0</v>
      </c>
      <c r="K13">
        <v>4</v>
      </c>
      <c r="L13">
        <f>0.00345+0.0905</f>
        <v>9.3949999999999992E-2</v>
      </c>
      <c r="M13">
        <f>0.00345+0.0905</f>
        <v>9.3949999999999992E-2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6</v>
      </c>
      <c r="I14">
        <v>16</v>
      </c>
      <c r="J14">
        <v>0</v>
      </c>
      <c r="K14">
        <v>4</v>
      </c>
      <c r="L14">
        <f>0.00345+0.10959</f>
        <v>0.11304</v>
      </c>
      <c r="M14">
        <f>0.00345+0.10959</f>
        <v>0.11304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10</v>
      </c>
      <c r="H15">
        <v>16</v>
      </c>
      <c r="I15">
        <v>21</v>
      </c>
      <c r="J15">
        <v>0</v>
      </c>
      <c r="K15">
        <v>6</v>
      </c>
      <c r="L15">
        <f>0.00345+0.17836</f>
        <v>0.18181</v>
      </c>
      <c r="M15">
        <f>0.00345+0.17836</f>
        <v>0.18181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10</v>
      </c>
      <c r="H16">
        <v>21</v>
      </c>
      <c r="I16">
        <v>24</v>
      </c>
      <c r="J16">
        <v>0</v>
      </c>
      <c r="K16">
        <v>6</v>
      </c>
      <c r="L16">
        <f>0.00345+0.10959</f>
        <v>0.11304</v>
      </c>
      <c r="M16">
        <f>0.00345+0.10959</f>
        <v>0.11304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10</v>
      </c>
      <c r="H17">
        <v>0</v>
      </c>
      <c r="I17">
        <v>14</v>
      </c>
      <c r="J17">
        <v>5</v>
      </c>
      <c r="K17">
        <v>6</v>
      </c>
      <c r="L17">
        <f>0.00345+0.0905</f>
        <v>9.3949999999999992E-2</v>
      </c>
      <c r="M17">
        <f>0.00345+0.0905</f>
        <v>9.3949999999999992E-2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10</v>
      </c>
      <c r="H18">
        <v>14</v>
      </c>
      <c r="I18">
        <v>16</v>
      </c>
      <c r="J18">
        <v>5</v>
      </c>
      <c r="K18">
        <v>6</v>
      </c>
      <c r="L18">
        <f>0.00345+0.10959</f>
        <v>0.11304</v>
      </c>
      <c r="M18">
        <f>0.00345+0.10959</f>
        <v>0.11304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6</v>
      </c>
      <c r="J19">
        <v>0</v>
      </c>
      <c r="K19">
        <v>4</v>
      </c>
      <c r="L19">
        <f>0.00345+0.0823</f>
        <v>8.5749999999999993E-2</v>
      </c>
      <c r="M19">
        <f>0.00345+0.0823</f>
        <v>8.5749999999999993E-2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6</v>
      </c>
      <c r="I20">
        <v>16</v>
      </c>
      <c r="J20">
        <v>0</v>
      </c>
      <c r="K20">
        <v>4</v>
      </c>
      <c r="L20">
        <f>0.00345+0.10643</f>
        <v>0.10987999999999999</v>
      </c>
      <c r="M20">
        <f>0.00345+0.10643</f>
        <v>0.10987999999999999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16</v>
      </c>
      <c r="I21">
        <v>21</v>
      </c>
      <c r="J21">
        <v>0</v>
      </c>
      <c r="K21">
        <v>6</v>
      </c>
      <c r="L21">
        <f>0.00345+0.18969</f>
        <v>0.19314000000000001</v>
      </c>
      <c r="M21">
        <f>0.00345+0.18969</f>
        <v>0.19314000000000001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21</v>
      </c>
      <c r="I22">
        <v>24</v>
      </c>
      <c r="J22">
        <v>0</v>
      </c>
      <c r="K22">
        <v>6</v>
      </c>
      <c r="L22">
        <f>0.00345+0.10643</f>
        <v>0.10987999999999999</v>
      </c>
      <c r="M22">
        <f>0.00345+0.10643</f>
        <v>0.10987999999999999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11</v>
      </c>
      <c r="G23">
        <v>12</v>
      </c>
      <c r="H23">
        <v>0</v>
      </c>
      <c r="I23">
        <v>14</v>
      </c>
      <c r="J23">
        <v>5</v>
      </c>
      <c r="K23">
        <v>6</v>
      </c>
      <c r="L23">
        <f>0.00345+0.0823</f>
        <v>8.5749999999999993E-2</v>
      </c>
      <c r="M23">
        <f>0.00345+0.0823</f>
        <v>8.5749999999999993E-2</v>
      </c>
      <c r="N23" t="s">
        <v>14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11</v>
      </c>
      <c r="G24">
        <v>12</v>
      </c>
      <c r="H24">
        <v>14</v>
      </c>
      <c r="I24">
        <v>16</v>
      </c>
      <c r="J24">
        <v>5</v>
      </c>
      <c r="K24">
        <v>6</v>
      </c>
      <c r="L24">
        <f>0.00345+0.10643</f>
        <v>0.10987999999999999</v>
      </c>
      <c r="M24">
        <f>0.00345+0.10643</f>
        <v>0.10987999999999999</v>
      </c>
      <c r="N24" t="s">
        <v>14</v>
      </c>
    </row>
    <row r="25" spans="1:15" x14ac:dyDescent="0.2">
      <c r="A25" t="s">
        <v>10</v>
      </c>
      <c r="B25" t="s">
        <v>15</v>
      </c>
      <c r="C25" t="s">
        <v>33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27.46</v>
      </c>
      <c r="M25">
        <v>27.46</v>
      </c>
      <c r="N25" t="s">
        <v>17</v>
      </c>
    </row>
    <row r="26" spans="1:15" x14ac:dyDescent="0.2">
      <c r="A26" t="s">
        <v>10</v>
      </c>
      <c r="B26" t="s">
        <v>15</v>
      </c>
      <c r="C26" t="s">
        <v>18</v>
      </c>
      <c r="D26">
        <v>0</v>
      </c>
      <c r="E26">
        <v>0</v>
      </c>
      <c r="F26">
        <v>1</v>
      </c>
      <c r="G26">
        <v>5</v>
      </c>
      <c r="H26">
        <v>16</v>
      </c>
      <c r="I26">
        <v>21</v>
      </c>
      <c r="J26">
        <v>0</v>
      </c>
      <c r="K26">
        <v>6</v>
      </c>
      <c r="L26">
        <v>23.12</v>
      </c>
      <c r="M26">
        <v>23.12</v>
      </c>
      <c r="N26" t="s">
        <v>17</v>
      </c>
    </row>
    <row r="27" spans="1:15" x14ac:dyDescent="0.2">
      <c r="A27" t="s">
        <v>10</v>
      </c>
      <c r="B27" t="s">
        <v>15</v>
      </c>
      <c r="C27" t="s">
        <v>18</v>
      </c>
      <c r="D27">
        <v>0</v>
      </c>
      <c r="E27">
        <v>0</v>
      </c>
      <c r="F27">
        <v>6</v>
      </c>
      <c r="G27">
        <v>10</v>
      </c>
      <c r="H27">
        <v>16</v>
      </c>
      <c r="I27">
        <v>21</v>
      </c>
      <c r="J27">
        <v>0</v>
      </c>
      <c r="K27">
        <v>6</v>
      </c>
      <c r="L27">
        <f>23.26+12.55</f>
        <v>35.81</v>
      </c>
      <c r="M27">
        <f>23.26+12.55</f>
        <v>35.81</v>
      </c>
      <c r="N27" t="s">
        <v>17</v>
      </c>
      <c r="O27" t="s">
        <v>105</v>
      </c>
    </row>
    <row r="28" spans="1:15" x14ac:dyDescent="0.2">
      <c r="A28" t="s">
        <v>10</v>
      </c>
      <c r="B28" t="s">
        <v>15</v>
      </c>
      <c r="C28" t="s">
        <v>71</v>
      </c>
      <c r="D28">
        <v>0</v>
      </c>
      <c r="E28">
        <v>0</v>
      </c>
      <c r="F28">
        <v>11</v>
      </c>
      <c r="G28">
        <v>12</v>
      </c>
      <c r="H28">
        <v>16</v>
      </c>
      <c r="I28">
        <v>21</v>
      </c>
      <c r="J28">
        <v>0</v>
      </c>
      <c r="K28">
        <v>6</v>
      </c>
      <c r="L28">
        <v>23.12</v>
      </c>
      <c r="M28">
        <v>23.12</v>
      </c>
      <c r="N28" t="s">
        <v>17</v>
      </c>
    </row>
    <row r="29" spans="1:15" x14ac:dyDescent="0.2">
      <c r="A29" t="s">
        <v>21</v>
      </c>
      <c r="B29" t="s">
        <v>11</v>
      </c>
      <c r="L29">
        <v>10</v>
      </c>
      <c r="M29">
        <v>10</v>
      </c>
      <c r="N29" t="s">
        <v>12</v>
      </c>
    </row>
    <row r="30" spans="1:15" x14ac:dyDescent="0.2">
      <c r="A30" t="s">
        <v>21</v>
      </c>
      <c r="B30" t="s">
        <v>13</v>
      </c>
      <c r="D30">
        <v>0</v>
      </c>
      <c r="E30">
        <v>0</v>
      </c>
      <c r="F30">
        <v>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1.3103199999999999</v>
      </c>
      <c r="M30" s="7">
        <f>L30/2.83168</f>
        <v>0.46273590236184875</v>
      </c>
      <c r="N30" t="s">
        <v>81</v>
      </c>
    </row>
    <row r="31" spans="1:15" x14ac:dyDescent="0.2">
      <c r="A31" t="s">
        <v>21</v>
      </c>
      <c r="B31" t="s">
        <v>13</v>
      </c>
      <c r="D31">
        <v>1000</v>
      </c>
      <c r="E31">
        <f>D31*2.83168</f>
        <v>2831.68</v>
      </c>
      <c r="F31">
        <v>1</v>
      </c>
      <c r="G31">
        <v>12</v>
      </c>
      <c r="H31">
        <v>0</v>
      </c>
      <c r="I31">
        <v>24</v>
      </c>
      <c r="J31">
        <v>0</v>
      </c>
      <c r="K31">
        <v>6</v>
      </c>
      <c r="L31">
        <v>1.05799</v>
      </c>
      <c r="M31" s="7">
        <f>L31/2.83168</f>
        <v>0.37362625720420384</v>
      </c>
      <c r="N31" t="s">
        <v>81</v>
      </c>
    </row>
    <row r="32" spans="1:15" x14ac:dyDescent="0.2">
      <c r="A32" t="s">
        <v>21</v>
      </c>
      <c r="B32" t="s">
        <v>13</v>
      </c>
      <c r="D32">
        <v>21000</v>
      </c>
      <c r="E32">
        <f>D32*2.83168</f>
        <v>59465.279999999999</v>
      </c>
      <c r="F32">
        <v>1</v>
      </c>
      <c r="G32">
        <v>12</v>
      </c>
      <c r="H32">
        <v>0</v>
      </c>
      <c r="I32">
        <v>24</v>
      </c>
      <c r="J32">
        <v>0</v>
      </c>
      <c r="K32">
        <v>6</v>
      </c>
      <c r="L32">
        <v>0.98670999999999998</v>
      </c>
      <c r="M32" s="7">
        <f>L32/2.83168</f>
        <v>0.34845392134704484</v>
      </c>
      <c r="N32" t="s">
        <v>81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17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68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81</v>
      </c>
    </row>
  </sheetData>
  <pageMargins left="0.7" right="0.7" top="0.75" bottom="0.75" header="0.3" footer="0.3"/>
  <pageSetup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17"/>
  <sheetViews>
    <sheetView workbookViewId="0">
      <selection activeCell="O3" sqref="O3:O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68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 s="6">
        <v>2.2695953920000001E-2</v>
      </c>
      <c r="M3" s="6">
        <v>2.2695953920000001E-2</v>
      </c>
      <c r="N3" t="s">
        <v>14</v>
      </c>
      <c r="O3" t="s">
        <v>113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 s="6">
        <v>3.6619551729999998E-2</v>
      </c>
      <c r="M4" s="6">
        <v>3.6619551729999998E-2</v>
      </c>
      <c r="N4" t="s">
        <v>14</v>
      </c>
      <c r="O4" t="s">
        <v>113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6">
        <v>2.1242984390000001E-2</v>
      </c>
      <c r="M5" s="6">
        <v>2.1242984390000001E-2</v>
      </c>
      <c r="N5" t="s">
        <v>14</v>
      </c>
      <c r="O5" t="s">
        <v>113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6">
        <v>2.0391664649999999E-2</v>
      </c>
      <c r="M6" s="6">
        <v>2.0391664649999999E-2</v>
      </c>
      <c r="N6" t="s">
        <v>14</v>
      </c>
      <c r="O6" t="s">
        <v>113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6">
        <v>2.3658787939999999E-2</v>
      </c>
      <c r="M7" s="6">
        <v>2.3658787939999999E-2</v>
      </c>
      <c r="N7" t="s">
        <v>14</v>
      </c>
      <c r="O7" t="s">
        <v>113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6">
        <v>2.827343467E-2</v>
      </c>
      <c r="M8" s="6">
        <v>2.827343467E-2</v>
      </c>
      <c r="N8" t="s">
        <v>14</v>
      </c>
      <c r="O8" t="s">
        <v>113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6">
        <v>3.3143369280000001E-2</v>
      </c>
      <c r="M9" s="6">
        <v>3.3143369280000001E-2</v>
      </c>
      <c r="N9" t="s">
        <v>14</v>
      </c>
      <c r="O9" t="s">
        <v>113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6">
        <v>4.0730189280000002E-2</v>
      </c>
      <c r="M10" s="6">
        <v>4.0730189280000002E-2</v>
      </c>
      <c r="N10" t="s">
        <v>14</v>
      </c>
      <c r="O10" t="s">
        <v>113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6">
        <v>4.0832430490000002E-2</v>
      </c>
      <c r="M11" s="6">
        <v>4.0832430490000002E-2</v>
      </c>
      <c r="N11" t="s">
        <v>14</v>
      </c>
      <c r="O11" t="s">
        <v>113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6">
        <v>4.430227405E-2</v>
      </c>
      <c r="M12" s="6">
        <v>4.430227405E-2</v>
      </c>
      <c r="N12" t="s">
        <v>14</v>
      </c>
      <c r="O12" t="s">
        <v>113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6">
        <v>4.546055048E-2</v>
      </c>
      <c r="M13" s="6">
        <v>4.546055048E-2</v>
      </c>
      <c r="N13" t="s">
        <v>14</v>
      </c>
      <c r="O13" t="s">
        <v>113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 s="6">
        <v>3.3583509910000003E-2</v>
      </c>
      <c r="M14" s="6">
        <v>3.3583509910000003E-2</v>
      </c>
      <c r="N14" t="s">
        <v>14</v>
      </c>
      <c r="O14" t="s">
        <v>113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7.26+0.63</f>
        <v>7.89</v>
      </c>
      <c r="M15">
        <f>7.26+0.63</f>
        <v>7.89</v>
      </c>
      <c r="N15" t="s">
        <v>17</v>
      </c>
    </row>
    <row r="16" spans="1:15" x14ac:dyDescent="0.2">
      <c r="A16" t="s">
        <v>21</v>
      </c>
      <c r="B16" t="s">
        <v>11</v>
      </c>
      <c r="L16">
        <v>73.599999999999994</v>
      </c>
      <c r="M16">
        <v>73.599999999999994</v>
      </c>
      <c r="N16" t="s">
        <v>12</v>
      </c>
    </row>
    <row r="17" spans="1:14" x14ac:dyDescent="0.2">
      <c r="A17" t="s">
        <v>21</v>
      </c>
      <c r="B17" t="s">
        <v>13</v>
      </c>
      <c r="D17">
        <v>0</v>
      </c>
      <c r="E17">
        <v>0</v>
      </c>
      <c r="F17">
        <v>1</v>
      </c>
      <c r="G17">
        <v>12</v>
      </c>
      <c r="H17">
        <v>0</v>
      </c>
      <c r="I17">
        <v>24</v>
      </c>
      <c r="J17">
        <v>0</v>
      </c>
      <c r="K17">
        <v>6</v>
      </c>
      <c r="L17" s="7">
        <f>(0.357+0.49951)/1.037</f>
        <v>0.82594985535197696</v>
      </c>
      <c r="M17" s="7">
        <f>L17/2.83168</f>
        <v>0.29168191863204068</v>
      </c>
      <c r="N17" t="s">
        <v>81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101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4"/>
  <sheetViews>
    <sheetView workbookViewId="0">
      <selection activeCell="O38" sqref="O3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7</v>
      </c>
      <c r="J3">
        <v>0</v>
      </c>
      <c r="K3">
        <v>6</v>
      </c>
      <c r="L3">
        <f>0.090217 + 0.0036</f>
        <v>9.3817000000000011E-2</v>
      </c>
      <c r="M3">
        <f>0.090217 + 0.0036</f>
        <v>9.3817000000000011E-2</v>
      </c>
      <c r="N3" t="s">
        <v>14</v>
      </c>
      <c r="O3" t="s">
        <v>118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7</v>
      </c>
      <c r="I4">
        <v>24</v>
      </c>
      <c r="J4">
        <v>0</v>
      </c>
      <c r="K4">
        <v>6</v>
      </c>
      <c r="L4">
        <f>0.0221+0.090217</f>
        <v>0.112317</v>
      </c>
      <c r="M4">
        <f>0.0221+0.090217</f>
        <v>0.112317</v>
      </c>
      <c r="N4" t="s">
        <v>14</v>
      </c>
      <c r="O4" t="s">
        <v>118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2</v>
      </c>
      <c r="G5">
        <v>2</v>
      </c>
      <c r="H5">
        <v>0</v>
      </c>
      <c r="I5">
        <v>7</v>
      </c>
      <c r="J5">
        <v>0</v>
      </c>
      <c r="K5">
        <v>6</v>
      </c>
      <c r="L5">
        <f>0.095051 + 0.0036</f>
        <v>9.8651000000000003E-2</v>
      </c>
      <c r="M5">
        <f>0.095051 + 0.0036</f>
        <v>9.8651000000000003E-2</v>
      </c>
      <c r="N5" t="s">
        <v>14</v>
      </c>
      <c r="O5" t="s">
        <v>118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7</v>
      </c>
      <c r="I6">
        <v>24</v>
      </c>
      <c r="J6">
        <v>0</v>
      </c>
      <c r="K6">
        <v>6</v>
      </c>
      <c r="L6">
        <f>0.0221+0.095051</f>
        <v>0.11715100000000001</v>
      </c>
      <c r="M6">
        <f>0.0221+0.095051</f>
        <v>0.11715100000000001</v>
      </c>
      <c r="N6" t="s">
        <v>14</v>
      </c>
      <c r="O6" t="s">
        <v>118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7</v>
      </c>
      <c r="J7">
        <v>0</v>
      </c>
      <c r="K7">
        <v>6</v>
      </c>
      <c r="L7">
        <f>0.106337 + 0.0036</f>
        <v>0.10993700000000001</v>
      </c>
      <c r="M7">
        <f>0.106337 + 0.0036</f>
        <v>0.10993700000000001</v>
      </c>
      <c r="N7" t="s">
        <v>14</v>
      </c>
      <c r="O7" t="s">
        <v>118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3</v>
      </c>
      <c r="G8">
        <v>3</v>
      </c>
      <c r="H8">
        <v>7</v>
      </c>
      <c r="I8">
        <v>24</v>
      </c>
      <c r="J8">
        <v>0</v>
      </c>
      <c r="K8">
        <v>6</v>
      </c>
      <c r="L8">
        <f>0.0221+0.106337</f>
        <v>0.128437</v>
      </c>
      <c r="M8">
        <f>0.0221+0.106337</f>
        <v>0.128437</v>
      </c>
      <c r="N8" t="s">
        <v>14</v>
      </c>
      <c r="O8" t="s">
        <v>118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4</v>
      </c>
      <c r="H9">
        <v>0</v>
      </c>
      <c r="I9">
        <v>7</v>
      </c>
      <c r="J9">
        <v>0</v>
      </c>
      <c r="K9">
        <v>6</v>
      </c>
      <c r="L9">
        <f>0.113402  + 0.0036</f>
        <v>0.11700200000000001</v>
      </c>
      <c r="M9">
        <f>0.113402  + 0.0036</f>
        <v>0.11700200000000001</v>
      </c>
      <c r="N9" t="s">
        <v>14</v>
      </c>
      <c r="O9" t="s">
        <v>118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4</v>
      </c>
      <c r="H10">
        <v>7</v>
      </c>
      <c r="I10">
        <v>24</v>
      </c>
      <c r="J10">
        <v>0</v>
      </c>
      <c r="K10">
        <v>6</v>
      </c>
      <c r="L10">
        <f>0.0221+0.113402</f>
        <v>0.13550200000000001</v>
      </c>
      <c r="M10">
        <f>0.0221+0.113402</f>
        <v>0.13550200000000001</v>
      </c>
      <c r="N10" t="s">
        <v>14</v>
      </c>
      <c r="O10" t="s">
        <v>118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5</v>
      </c>
      <c r="G11">
        <v>5</v>
      </c>
      <c r="H11">
        <v>0</v>
      </c>
      <c r="I11">
        <v>7</v>
      </c>
      <c r="J11">
        <v>0</v>
      </c>
      <c r="K11">
        <v>6</v>
      </c>
      <c r="L11">
        <f>0.11078  + 0.0036</f>
        <v>0.11438000000000001</v>
      </c>
      <c r="M11">
        <f>0.11078  + 0.0036</f>
        <v>0.11438000000000001</v>
      </c>
      <c r="N11" t="s">
        <v>14</v>
      </c>
      <c r="O11" t="s">
        <v>118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5</v>
      </c>
      <c r="G12">
        <v>5</v>
      </c>
      <c r="H12">
        <v>7</v>
      </c>
      <c r="I12">
        <v>24</v>
      </c>
      <c r="J12">
        <v>0</v>
      </c>
      <c r="K12">
        <v>6</v>
      </c>
      <c r="L12">
        <f>0.0221+0.11078</f>
        <v>0.13288</v>
      </c>
      <c r="M12">
        <f>0.0221+0.11078</f>
        <v>0.13288</v>
      </c>
      <c r="N12" t="s">
        <v>14</v>
      </c>
      <c r="O12" t="s">
        <v>118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7</v>
      </c>
      <c r="J13">
        <v>0</v>
      </c>
      <c r="K13">
        <v>6</v>
      </c>
      <c r="L13">
        <f>0.0036+0.109676</f>
        <v>0.113276</v>
      </c>
      <c r="M13">
        <f>0.0036+0.109676</f>
        <v>0.113276</v>
      </c>
      <c r="N13" t="s">
        <v>14</v>
      </c>
      <c r="O13" t="s">
        <v>118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7</v>
      </c>
      <c r="I14">
        <v>10</v>
      </c>
      <c r="J14">
        <v>0</v>
      </c>
      <c r="K14">
        <v>5</v>
      </c>
      <c r="L14">
        <f>0.0221+0.109676</f>
        <v>0.131776</v>
      </c>
      <c r="M14">
        <f>0.0221+0.109676</f>
        <v>0.131776</v>
      </c>
      <c r="N14" t="s">
        <v>14</v>
      </c>
      <c r="O14" t="s">
        <v>118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6</v>
      </c>
      <c r="G15">
        <v>6</v>
      </c>
      <c r="H15">
        <v>10</v>
      </c>
      <c r="I15">
        <v>22</v>
      </c>
      <c r="J15">
        <v>0</v>
      </c>
      <c r="K15">
        <v>5</v>
      </c>
      <c r="L15">
        <f>0.0344+0.109676</f>
        <v>0.14407599999999998</v>
      </c>
      <c r="M15">
        <f>0.0344+0.109676</f>
        <v>0.14407599999999998</v>
      </c>
      <c r="N15" t="s">
        <v>14</v>
      </c>
      <c r="O15" t="s">
        <v>118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6</v>
      </c>
      <c r="G16">
        <v>6</v>
      </c>
      <c r="H16">
        <v>22</v>
      </c>
      <c r="I16">
        <v>24</v>
      </c>
      <c r="J16">
        <v>0</v>
      </c>
      <c r="K16">
        <v>5</v>
      </c>
      <c r="L16">
        <f>0.0221+0.109676</f>
        <v>0.131776</v>
      </c>
      <c r="M16">
        <f>0.0221+0.109676</f>
        <v>0.131776</v>
      </c>
      <c r="N16" t="s">
        <v>14</v>
      </c>
      <c r="O16" t="s">
        <v>118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7</v>
      </c>
      <c r="I17">
        <v>24</v>
      </c>
      <c r="J17">
        <v>6</v>
      </c>
      <c r="K17">
        <v>6</v>
      </c>
      <c r="L17">
        <f>0.0221+0.109676</f>
        <v>0.131776</v>
      </c>
      <c r="M17">
        <f>0.0221+0.109676</f>
        <v>0.131776</v>
      </c>
      <c r="N17" t="s">
        <v>14</v>
      </c>
      <c r="O17" t="s">
        <v>118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7</v>
      </c>
      <c r="G18">
        <v>7</v>
      </c>
      <c r="H18">
        <v>0</v>
      </c>
      <c r="I18">
        <v>7</v>
      </c>
      <c r="J18">
        <v>0</v>
      </c>
      <c r="K18">
        <v>6</v>
      </c>
      <c r="L18">
        <f>0.0036+0.104179</f>
        <v>0.107779</v>
      </c>
      <c r="M18">
        <f>0.0036+0.104179</f>
        <v>0.107779</v>
      </c>
      <c r="N18" t="s">
        <v>14</v>
      </c>
      <c r="O18" t="s">
        <v>118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7</v>
      </c>
      <c r="G19">
        <v>7</v>
      </c>
      <c r="H19">
        <v>7</v>
      </c>
      <c r="I19">
        <v>10</v>
      </c>
      <c r="J19">
        <v>0</v>
      </c>
      <c r="K19">
        <v>5</v>
      </c>
      <c r="L19">
        <f>0.0221+0.104179</f>
        <v>0.126279</v>
      </c>
      <c r="M19">
        <f>0.0221+0.104179</f>
        <v>0.126279</v>
      </c>
      <c r="N19" t="s">
        <v>14</v>
      </c>
      <c r="O19" t="s">
        <v>118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7</v>
      </c>
      <c r="H20">
        <v>10</v>
      </c>
      <c r="I20">
        <v>22</v>
      </c>
      <c r="J20">
        <v>0</v>
      </c>
      <c r="K20">
        <v>5</v>
      </c>
      <c r="L20">
        <f>0.0344+0.104179</f>
        <v>0.13857900000000001</v>
      </c>
      <c r="M20">
        <f>0.0344+0.104179</f>
        <v>0.13857900000000001</v>
      </c>
      <c r="N20" t="s">
        <v>14</v>
      </c>
      <c r="O20" t="s">
        <v>118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22</v>
      </c>
      <c r="I21">
        <v>24</v>
      </c>
      <c r="J21">
        <v>0</v>
      </c>
      <c r="K21">
        <v>5</v>
      </c>
      <c r="L21">
        <f>0.0221+0.104179</f>
        <v>0.126279</v>
      </c>
      <c r="M21">
        <f>0.0221+0.104179</f>
        <v>0.126279</v>
      </c>
      <c r="N21" t="s">
        <v>14</v>
      </c>
      <c r="O21" t="s">
        <v>118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7</v>
      </c>
      <c r="I22">
        <v>24</v>
      </c>
      <c r="J22">
        <v>6</v>
      </c>
      <c r="K22">
        <v>6</v>
      </c>
      <c r="L22">
        <f>0.0221+0.104179</f>
        <v>0.126279</v>
      </c>
      <c r="M22">
        <f>0.0221+0.104179</f>
        <v>0.126279</v>
      </c>
      <c r="N22" t="s">
        <v>14</v>
      </c>
      <c r="O22" t="s">
        <v>118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8</v>
      </c>
      <c r="G23">
        <v>8</v>
      </c>
      <c r="H23">
        <v>0</v>
      </c>
      <c r="I23">
        <v>7</v>
      </c>
      <c r="J23">
        <v>0</v>
      </c>
      <c r="K23">
        <v>6</v>
      </c>
      <c r="L23">
        <f>0.0036+0.111505</f>
        <v>0.11510500000000001</v>
      </c>
      <c r="M23">
        <f>0.0036+0.111505</f>
        <v>0.11510500000000001</v>
      </c>
      <c r="N23" t="s">
        <v>14</v>
      </c>
      <c r="O23" t="s">
        <v>118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7</v>
      </c>
      <c r="I24">
        <v>10</v>
      </c>
      <c r="J24">
        <v>0</v>
      </c>
      <c r="K24">
        <v>5</v>
      </c>
      <c r="L24">
        <f>0.0221+0.111505</f>
        <v>0.133605</v>
      </c>
      <c r="M24">
        <f>0.0221+0.111505</f>
        <v>0.133605</v>
      </c>
      <c r="N24" t="s">
        <v>14</v>
      </c>
      <c r="O24" t="s">
        <v>118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10</v>
      </c>
      <c r="I25">
        <v>22</v>
      </c>
      <c r="J25">
        <v>0</v>
      </c>
      <c r="K25">
        <v>5</v>
      </c>
      <c r="L25">
        <f>0.0344+0.111505</f>
        <v>0.14590500000000001</v>
      </c>
      <c r="M25">
        <f>0.0344+0.111505</f>
        <v>0.14590500000000001</v>
      </c>
      <c r="N25" t="s">
        <v>14</v>
      </c>
      <c r="O25" t="s">
        <v>118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22</v>
      </c>
      <c r="I26">
        <v>24</v>
      </c>
      <c r="J26">
        <v>0</v>
      </c>
      <c r="K26">
        <v>5</v>
      </c>
      <c r="L26">
        <f>0.0221+0.111505</f>
        <v>0.133605</v>
      </c>
      <c r="M26">
        <f>0.0221+0.111505</f>
        <v>0.133605</v>
      </c>
      <c r="N26" t="s">
        <v>14</v>
      </c>
      <c r="O26" t="s">
        <v>118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7</v>
      </c>
      <c r="I27">
        <v>24</v>
      </c>
      <c r="J27">
        <v>6</v>
      </c>
      <c r="K27">
        <v>6</v>
      </c>
      <c r="L27">
        <f>0.0221+0.111505</f>
        <v>0.133605</v>
      </c>
      <c r="M27">
        <f>0.0221+0.111505</f>
        <v>0.133605</v>
      </c>
      <c r="N27" t="s">
        <v>14</v>
      </c>
      <c r="O27" t="s">
        <v>118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0</v>
      </c>
      <c r="I28">
        <v>7</v>
      </c>
      <c r="J28">
        <v>0</v>
      </c>
      <c r="K28">
        <v>6</v>
      </c>
      <c r="L28">
        <f>0.0036+0.116613</f>
        <v>0.120213</v>
      </c>
      <c r="M28">
        <f>0.0036+0.116613</f>
        <v>0.120213</v>
      </c>
      <c r="N28" t="s">
        <v>14</v>
      </c>
      <c r="O28" t="s">
        <v>118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7</v>
      </c>
      <c r="I29">
        <v>10</v>
      </c>
      <c r="J29">
        <v>0</v>
      </c>
      <c r="K29">
        <v>5</v>
      </c>
      <c r="L29">
        <f>0.0221+0.116613</f>
        <v>0.138713</v>
      </c>
      <c r="M29">
        <f>0.0221+0.116613</f>
        <v>0.138713</v>
      </c>
      <c r="N29" t="s">
        <v>14</v>
      </c>
      <c r="O29" t="s">
        <v>118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10</v>
      </c>
      <c r="I30">
        <v>22</v>
      </c>
      <c r="J30">
        <v>0</v>
      </c>
      <c r="K30">
        <v>5</v>
      </c>
      <c r="L30">
        <f>0.0344+0.116613</f>
        <v>0.15101300000000001</v>
      </c>
      <c r="M30">
        <f>0.0344+0.116613</f>
        <v>0.15101300000000001</v>
      </c>
      <c r="N30" t="s">
        <v>14</v>
      </c>
      <c r="O30" t="s">
        <v>118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22</v>
      </c>
      <c r="I31">
        <v>24</v>
      </c>
      <c r="J31">
        <v>0</v>
      </c>
      <c r="K31">
        <v>5</v>
      </c>
      <c r="L31">
        <f>0.0221+0.116613</f>
        <v>0.138713</v>
      </c>
      <c r="M31">
        <f>0.0221+0.116613</f>
        <v>0.138713</v>
      </c>
      <c r="N31" t="s">
        <v>14</v>
      </c>
      <c r="O31" t="s">
        <v>118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7</v>
      </c>
      <c r="I32">
        <v>24</v>
      </c>
      <c r="J32">
        <v>6</v>
      </c>
      <c r="K32">
        <v>6</v>
      </c>
      <c r="L32">
        <f>0.0221+0.116613</f>
        <v>0.138713</v>
      </c>
      <c r="M32">
        <f>0.0221+0.116613</f>
        <v>0.138713</v>
      </c>
      <c r="N32" t="s">
        <v>14</v>
      </c>
      <c r="O32" t="s">
        <v>118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7</v>
      </c>
      <c r="J33">
        <v>0</v>
      </c>
      <c r="K33">
        <v>6</v>
      </c>
      <c r="L33">
        <f>0.113535 + 0.0036</f>
        <v>0.117135</v>
      </c>
      <c r="M33">
        <f>0.113535 + 0.0036</f>
        <v>0.117135</v>
      </c>
      <c r="N33" t="s">
        <v>14</v>
      </c>
      <c r="O33" t="s">
        <v>118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10</v>
      </c>
      <c r="G34">
        <v>10</v>
      </c>
      <c r="H34">
        <v>7</v>
      </c>
      <c r="I34">
        <v>24</v>
      </c>
      <c r="J34">
        <v>0</v>
      </c>
      <c r="K34">
        <v>6</v>
      </c>
      <c r="L34">
        <f t="shared" ref="L34:M34" si="0">0.0221+0.113535</f>
        <v>0.13563500000000001</v>
      </c>
      <c r="M34">
        <f t="shared" si="0"/>
        <v>0.13563500000000001</v>
      </c>
      <c r="N34" t="s">
        <v>14</v>
      </c>
      <c r="O34" t="s">
        <v>118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0</v>
      </c>
      <c r="I35">
        <v>7</v>
      </c>
      <c r="J35">
        <v>0</v>
      </c>
      <c r="K35">
        <v>6</v>
      </c>
      <c r="L35">
        <f>0.114378  + 0.0036</f>
        <v>0.117978</v>
      </c>
      <c r="M35">
        <f>0.114378  + 0.0036</f>
        <v>0.117978</v>
      </c>
      <c r="N35" t="s">
        <v>14</v>
      </c>
      <c r="O35" t="s">
        <v>118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11</v>
      </c>
      <c r="G36">
        <v>11</v>
      </c>
      <c r="H36">
        <v>7</v>
      </c>
      <c r="I36">
        <v>24</v>
      </c>
      <c r="J36">
        <v>0</v>
      </c>
      <c r="K36">
        <v>6</v>
      </c>
      <c r="L36">
        <f>0.0221+0.114378</f>
        <v>0.13647799999999999</v>
      </c>
      <c r="M36">
        <f>0.0221+0.114378</f>
        <v>0.13647799999999999</v>
      </c>
      <c r="N36" t="s">
        <v>14</v>
      </c>
      <c r="O36" t="s">
        <v>118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0</v>
      </c>
      <c r="I37">
        <v>7</v>
      </c>
      <c r="J37">
        <v>0</v>
      </c>
      <c r="K37">
        <v>6</v>
      </c>
      <c r="L37">
        <f>0.118608+0.0036</f>
        <v>0.12220800000000001</v>
      </c>
      <c r="M37">
        <f>0.118608+0.0036</f>
        <v>0.12220800000000001</v>
      </c>
      <c r="N37" t="s">
        <v>14</v>
      </c>
      <c r="O37" t="s">
        <v>118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7</v>
      </c>
      <c r="I38">
        <v>24</v>
      </c>
      <c r="J38">
        <v>0</v>
      </c>
      <c r="K38">
        <v>6</v>
      </c>
      <c r="L38">
        <f>0.0221+0.118608</f>
        <v>0.140708</v>
      </c>
      <c r="M38">
        <f>0.0221+0.118608</f>
        <v>0.140708</v>
      </c>
      <c r="N38" t="s">
        <v>14</v>
      </c>
      <c r="O38" t="s">
        <v>118</v>
      </c>
    </row>
    <row r="39" spans="1:15" x14ac:dyDescent="0.2">
      <c r="A39" t="s">
        <v>10</v>
      </c>
      <c r="B39" t="s">
        <v>15</v>
      </c>
      <c r="C39" t="s">
        <v>20</v>
      </c>
      <c r="D39">
        <v>0</v>
      </c>
      <c r="E39">
        <v>0</v>
      </c>
      <c r="F39">
        <v>1</v>
      </c>
      <c r="G39">
        <v>12</v>
      </c>
      <c r="H39">
        <v>0</v>
      </c>
      <c r="I39">
        <v>7</v>
      </c>
      <c r="J39">
        <v>0</v>
      </c>
      <c r="K39">
        <v>6</v>
      </c>
      <c r="L39">
        <v>0</v>
      </c>
      <c r="M39">
        <v>0</v>
      </c>
      <c r="N39" t="s">
        <v>17</v>
      </c>
    </row>
    <row r="40" spans="1:15" x14ac:dyDescent="0.2">
      <c r="A40" t="s">
        <v>10</v>
      </c>
      <c r="B40" t="s">
        <v>15</v>
      </c>
      <c r="C40" t="s">
        <v>25</v>
      </c>
      <c r="D40">
        <v>0</v>
      </c>
      <c r="E40">
        <v>0</v>
      </c>
      <c r="F40">
        <v>1</v>
      </c>
      <c r="G40">
        <v>5</v>
      </c>
      <c r="H40">
        <v>7</v>
      </c>
      <c r="I40">
        <v>24</v>
      </c>
      <c r="J40">
        <v>0</v>
      </c>
      <c r="K40">
        <v>6</v>
      </c>
      <c r="L40">
        <v>6.28</v>
      </c>
      <c r="M40">
        <v>6.28</v>
      </c>
      <c r="N40" t="s">
        <v>17</v>
      </c>
    </row>
    <row r="41" spans="1:15" x14ac:dyDescent="0.2">
      <c r="A41" t="s">
        <v>10</v>
      </c>
      <c r="B41" t="s">
        <v>15</v>
      </c>
      <c r="C41" t="s">
        <v>26</v>
      </c>
      <c r="D41">
        <v>0</v>
      </c>
      <c r="E41">
        <v>0</v>
      </c>
      <c r="F41">
        <v>6</v>
      </c>
      <c r="G41">
        <v>9</v>
      </c>
      <c r="H41">
        <v>7</v>
      </c>
      <c r="I41">
        <v>10</v>
      </c>
      <c r="J41">
        <v>0</v>
      </c>
      <c r="K41">
        <v>5</v>
      </c>
      <c r="L41">
        <v>6.28</v>
      </c>
      <c r="M41">
        <v>6.28</v>
      </c>
      <c r="N41" t="s">
        <v>17</v>
      </c>
    </row>
    <row r="42" spans="1:15" x14ac:dyDescent="0.2">
      <c r="A42" t="s">
        <v>10</v>
      </c>
      <c r="B42" t="s">
        <v>15</v>
      </c>
      <c r="C42" t="s">
        <v>27</v>
      </c>
      <c r="D42">
        <v>0</v>
      </c>
      <c r="E42">
        <v>0</v>
      </c>
      <c r="F42">
        <v>6</v>
      </c>
      <c r="G42">
        <v>9</v>
      </c>
      <c r="H42">
        <v>10</v>
      </c>
      <c r="I42">
        <v>22</v>
      </c>
      <c r="J42">
        <v>0</v>
      </c>
      <c r="K42">
        <v>5</v>
      </c>
      <c r="L42">
        <v>25.63</v>
      </c>
      <c r="M42">
        <v>25.63</v>
      </c>
      <c r="N42" t="s">
        <v>17</v>
      </c>
    </row>
    <row r="43" spans="1:15" x14ac:dyDescent="0.2">
      <c r="A43" t="s">
        <v>10</v>
      </c>
      <c r="B43" t="s">
        <v>15</v>
      </c>
      <c r="C43" t="s">
        <v>26</v>
      </c>
      <c r="D43">
        <v>0</v>
      </c>
      <c r="E43">
        <v>0</v>
      </c>
      <c r="F43">
        <v>6</v>
      </c>
      <c r="G43">
        <v>9</v>
      </c>
      <c r="H43">
        <v>22</v>
      </c>
      <c r="I43">
        <v>24</v>
      </c>
      <c r="J43">
        <v>0</v>
      </c>
      <c r="K43">
        <v>5</v>
      </c>
      <c r="L43">
        <v>6.28</v>
      </c>
      <c r="M43">
        <v>6.28</v>
      </c>
      <c r="N43" t="s">
        <v>17</v>
      </c>
    </row>
    <row r="44" spans="1:15" x14ac:dyDescent="0.2">
      <c r="A44" t="s">
        <v>10</v>
      </c>
      <c r="B44" t="s">
        <v>15</v>
      </c>
      <c r="C44" t="s">
        <v>28</v>
      </c>
      <c r="D44">
        <v>0</v>
      </c>
      <c r="E44">
        <v>0</v>
      </c>
      <c r="F44">
        <v>1</v>
      </c>
      <c r="G44">
        <v>5</v>
      </c>
      <c r="H44">
        <v>7</v>
      </c>
      <c r="I44">
        <v>24</v>
      </c>
      <c r="J44">
        <v>0</v>
      </c>
      <c r="K44">
        <v>6</v>
      </c>
      <c r="L44">
        <v>6.28</v>
      </c>
      <c r="M44">
        <v>6.28</v>
      </c>
      <c r="N44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15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76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115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115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61"/>
  <sheetViews>
    <sheetView workbookViewId="0">
      <selection activeCell="O14" sqref="O14:O6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32.9</v>
      </c>
      <c r="M2" s="8">
        <f>L2/2.83168</f>
        <v>11.618544468301502</v>
      </c>
      <c r="N2" t="s">
        <v>81</v>
      </c>
    </row>
    <row r="3" spans="1:15" x14ac:dyDescent="0.2">
      <c r="A3" t="s">
        <v>21</v>
      </c>
      <c r="B3" t="s">
        <v>13</v>
      </c>
      <c r="D3">
        <v>3</v>
      </c>
      <c r="E3" s="10">
        <f>D3*2.83168</f>
        <v>8.4950399999999995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0.92230000000000001</v>
      </c>
      <c r="M3" s="8">
        <f>L3/2.83168</f>
        <v>0.32570770708554642</v>
      </c>
      <c r="N3" t="s">
        <v>81</v>
      </c>
    </row>
    <row r="4" spans="1:15" x14ac:dyDescent="0.2">
      <c r="A4" t="s">
        <v>21</v>
      </c>
      <c r="B4" t="s">
        <v>13</v>
      </c>
      <c r="D4">
        <v>90</v>
      </c>
      <c r="E4" s="10">
        <f>D4*2.83168</f>
        <v>254.85120000000001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0.48399999999999999</v>
      </c>
      <c r="M4" s="8">
        <f>L4/2.83168</f>
        <v>0.17092326816589445</v>
      </c>
      <c r="N4" t="s">
        <v>81</v>
      </c>
    </row>
    <row r="5" spans="1:15" x14ac:dyDescent="0.2">
      <c r="A5" t="s">
        <v>21</v>
      </c>
      <c r="B5" t="s">
        <v>13</v>
      </c>
      <c r="D5">
        <v>3000</v>
      </c>
      <c r="E5">
        <f>D5*2.83168</f>
        <v>8495.0399999999991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0.33350000000000002</v>
      </c>
      <c r="M5" s="8">
        <f>L5/2.83168</f>
        <v>0.11777460730025992</v>
      </c>
      <c r="N5" t="s">
        <v>81</v>
      </c>
    </row>
    <row r="6" spans="1:15" x14ac:dyDescent="0.2">
      <c r="A6" t="s">
        <v>10</v>
      </c>
      <c r="B6" t="s">
        <v>11</v>
      </c>
      <c r="L6">
        <v>143.09</v>
      </c>
      <c r="M6">
        <v>143.09</v>
      </c>
      <c r="N6" t="s">
        <v>12</v>
      </c>
    </row>
    <row r="7" spans="1:15" x14ac:dyDescent="0.2">
      <c r="A7" t="s">
        <v>10</v>
      </c>
      <c r="B7" t="s">
        <v>15</v>
      </c>
      <c r="C7" t="s">
        <v>16</v>
      </c>
      <c r="D7">
        <v>0</v>
      </c>
      <c r="E7">
        <v>0</v>
      </c>
      <c r="F7">
        <v>1</v>
      </c>
      <c r="G7">
        <v>5</v>
      </c>
      <c r="H7">
        <v>8</v>
      </c>
      <c r="I7">
        <v>22</v>
      </c>
      <c r="J7">
        <v>0</v>
      </c>
      <c r="K7">
        <v>4</v>
      </c>
      <c r="L7">
        <v>13.96</v>
      </c>
      <c r="M7">
        <v>13.96</v>
      </c>
      <c r="N7" t="s">
        <v>17</v>
      </c>
    </row>
    <row r="8" spans="1:15" x14ac:dyDescent="0.2">
      <c r="A8" t="s">
        <v>10</v>
      </c>
      <c r="B8" t="s">
        <v>15</v>
      </c>
      <c r="C8" t="s">
        <v>43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v>4.21</v>
      </c>
      <c r="M8">
        <v>4.21</v>
      </c>
      <c r="N8" t="s">
        <v>17</v>
      </c>
    </row>
    <row r="9" spans="1:15" x14ac:dyDescent="0.2">
      <c r="A9" t="s">
        <v>10</v>
      </c>
      <c r="B9" t="s">
        <v>15</v>
      </c>
      <c r="C9" t="s">
        <v>18</v>
      </c>
      <c r="D9">
        <v>0</v>
      </c>
      <c r="E9">
        <v>0</v>
      </c>
      <c r="F9">
        <v>6</v>
      </c>
      <c r="G9">
        <v>9</v>
      </c>
      <c r="H9">
        <v>8</v>
      </c>
      <c r="I9">
        <v>22</v>
      </c>
      <c r="J9">
        <v>0</v>
      </c>
      <c r="K9">
        <v>4</v>
      </c>
      <c r="L9">
        <f>18.44</f>
        <v>18.440000000000001</v>
      </c>
      <c r="M9">
        <f>18.44</f>
        <v>18.440000000000001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44</v>
      </c>
      <c r="D10">
        <v>0</v>
      </c>
      <c r="E10">
        <v>0</v>
      </c>
      <c r="F10">
        <v>6</v>
      </c>
      <c r="G10">
        <v>9</v>
      </c>
      <c r="H10">
        <v>8</v>
      </c>
      <c r="I10">
        <v>18</v>
      </c>
      <c r="J10">
        <v>0</v>
      </c>
      <c r="K10">
        <v>4</v>
      </c>
      <c r="L10">
        <v>9.15</v>
      </c>
      <c r="M10">
        <v>9.15</v>
      </c>
      <c r="N10" t="s">
        <v>17</v>
      </c>
    </row>
    <row r="11" spans="1:15" x14ac:dyDescent="0.2">
      <c r="A11" t="s">
        <v>10</v>
      </c>
      <c r="B11" t="s">
        <v>15</v>
      </c>
      <c r="C11" t="s">
        <v>45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v>16.66</v>
      </c>
      <c r="M11">
        <v>16.66</v>
      </c>
      <c r="N11" t="s">
        <v>17</v>
      </c>
    </row>
    <row r="12" spans="1:15" x14ac:dyDescent="0.2">
      <c r="A12" t="s">
        <v>10</v>
      </c>
      <c r="B12" t="s">
        <v>15</v>
      </c>
      <c r="C12" t="s">
        <v>19</v>
      </c>
      <c r="D12">
        <v>0</v>
      </c>
      <c r="E12">
        <v>0</v>
      </c>
      <c r="F12">
        <v>10</v>
      </c>
      <c r="G12">
        <v>12</v>
      </c>
      <c r="H12">
        <v>8</v>
      </c>
      <c r="I12">
        <v>22</v>
      </c>
      <c r="J12">
        <v>0</v>
      </c>
      <c r="K12">
        <v>4</v>
      </c>
      <c r="L12">
        <v>13.96</v>
      </c>
      <c r="M12">
        <v>13.96</v>
      </c>
      <c r="N12" t="s">
        <v>17</v>
      </c>
    </row>
    <row r="13" spans="1:15" x14ac:dyDescent="0.2">
      <c r="A13" t="s">
        <v>10</v>
      </c>
      <c r="B13" t="s">
        <v>15</v>
      </c>
      <c r="C13" t="s">
        <v>46</v>
      </c>
      <c r="D13">
        <v>0</v>
      </c>
      <c r="E13">
        <v>0</v>
      </c>
      <c r="F13">
        <v>10</v>
      </c>
      <c r="G13">
        <v>12</v>
      </c>
      <c r="H13">
        <v>0</v>
      </c>
      <c r="I13">
        <v>24</v>
      </c>
      <c r="J13">
        <v>0</v>
      </c>
      <c r="K13">
        <v>6</v>
      </c>
      <c r="L13">
        <v>4.21</v>
      </c>
      <c r="M13">
        <v>4.21</v>
      </c>
      <c r="N13" t="s">
        <v>17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0</v>
      </c>
      <c r="I14">
        <v>8</v>
      </c>
      <c r="J14">
        <v>0</v>
      </c>
      <c r="K14">
        <v>4</v>
      </c>
      <c r="L14">
        <v>4.4678200000000001E-2</v>
      </c>
      <c r="M14">
        <v>4.4678200000000001E-2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22</v>
      </c>
      <c r="I15">
        <v>24</v>
      </c>
      <c r="J15">
        <v>0</v>
      </c>
      <c r="K15">
        <v>4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8</v>
      </c>
      <c r="I16">
        <v>22</v>
      </c>
      <c r="J16">
        <v>0</v>
      </c>
      <c r="K16">
        <v>4</v>
      </c>
      <c r="L16">
        <v>4.4253924731182698E-2</v>
      </c>
      <c r="M16">
        <v>4.4253924731182698E-2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0</v>
      </c>
      <c r="I17">
        <v>24</v>
      </c>
      <c r="J17">
        <v>5</v>
      </c>
      <c r="K17">
        <v>6</v>
      </c>
      <c r="L17">
        <v>4.4678200000000001E-2</v>
      </c>
      <c r="M17">
        <v>4.4678200000000001E-2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0</v>
      </c>
      <c r="I18">
        <v>8</v>
      </c>
      <c r="J18">
        <v>0</v>
      </c>
      <c r="K18">
        <v>4</v>
      </c>
      <c r="L18">
        <v>5.5976499999999998E-2</v>
      </c>
      <c r="M18">
        <v>5.5976499999999998E-2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22</v>
      </c>
      <c r="I19">
        <v>24</v>
      </c>
      <c r="J19">
        <v>0</v>
      </c>
      <c r="K19">
        <v>4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8</v>
      </c>
      <c r="I20">
        <v>22</v>
      </c>
      <c r="J20">
        <v>0</v>
      </c>
      <c r="K20">
        <v>4</v>
      </c>
      <c r="L20">
        <v>7.2680386904761904E-2</v>
      </c>
      <c r="M20">
        <v>7.2680386904761904E-2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2</v>
      </c>
      <c r="G21">
        <v>2</v>
      </c>
      <c r="H21">
        <v>0</v>
      </c>
      <c r="I21">
        <v>24</v>
      </c>
      <c r="J21">
        <v>5</v>
      </c>
      <c r="K21">
        <v>6</v>
      </c>
      <c r="L21">
        <v>5.5976499999999998E-2</v>
      </c>
      <c r="M21">
        <v>5.5976499999999998E-2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0</v>
      </c>
      <c r="I22">
        <v>8</v>
      </c>
      <c r="J22">
        <v>0</v>
      </c>
      <c r="K22">
        <v>4</v>
      </c>
      <c r="L22">
        <v>3.47283544303797E-2</v>
      </c>
      <c r="M22">
        <v>3.47283544303797E-2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22</v>
      </c>
      <c r="I23">
        <v>24</v>
      </c>
      <c r="J23">
        <v>0</v>
      </c>
      <c r="K23">
        <v>4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3</v>
      </c>
      <c r="G24">
        <v>3</v>
      </c>
      <c r="H24">
        <v>8</v>
      </c>
      <c r="I24">
        <v>22</v>
      </c>
      <c r="J24">
        <v>0</v>
      </c>
      <c r="K24">
        <v>4</v>
      </c>
      <c r="L24">
        <v>3.72985060565275E-2</v>
      </c>
      <c r="M24">
        <v>3.72985060565275E-2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3</v>
      </c>
      <c r="G25">
        <v>3</v>
      </c>
      <c r="H25">
        <v>0</v>
      </c>
      <c r="I25">
        <v>24</v>
      </c>
      <c r="J25">
        <v>5</v>
      </c>
      <c r="K25">
        <v>6</v>
      </c>
      <c r="L25">
        <v>3.47283544303797E-2</v>
      </c>
      <c r="M25">
        <v>3.47283544303797E-2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0</v>
      </c>
      <c r="I26">
        <v>8</v>
      </c>
      <c r="J26">
        <v>0</v>
      </c>
      <c r="K26">
        <v>4</v>
      </c>
      <c r="L26">
        <v>2.9360250000000001E-2</v>
      </c>
      <c r="M26">
        <v>2.9360250000000001E-2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22</v>
      </c>
      <c r="I27">
        <v>24</v>
      </c>
      <c r="J27">
        <v>0</v>
      </c>
      <c r="K27">
        <v>4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4</v>
      </c>
      <c r="G28">
        <v>4</v>
      </c>
      <c r="H28">
        <v>8</v>
      </c>
      <c r="I28">
        <v>22</v>
      </c>
      <c r="J28">
        <v>0</v>
      </c>
      <c r="K28">
        <v>4</v>
      </c>
      <c r="L28">
        <v>3.2452499999999898E-2</v>
      </c>
      <c r="M28">
        <v>3.2452499999999898E-2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4</v>
      </c>
      <c r="G29">
        <v>4</v>
      </c>
      <c r="H29">
        <v>0</v>
      </c>
      <c r="I29">
        <v>24</v>
      </c>
      <c r="J29">
        <v>5</v>
      </c>
      <c r="K29">
        <v>6</v>
      </c>
      <c r="L29">
        <v>2.9360250000000001E-2</v>
      </c>
      <c r="M29">
        <v>2.9360250000000001E-2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0</v>
      </c>
      <c r="I30">
        <v>8</v>
      </c>
      <c r="J30">
        <v>0</v>
      </c>
      <c r="K30">
        <v>4</v>
      </c>
      <c r="L30">
        <v>2.8971699999999899E-2</v>
      </c>
      <c r="M30">
        <v>2.8971699999999899E-2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22</v>
      </c>
      <c r="I31">
        <v>24</v>
      </c>
      <c r="J31">
        <v>0</v>
      </c>
      <c r="K31">
        <v>4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5</v>
      </c>
      <c r="G32">
        <v>5</v>
      </c>
      <c r="H32">
        <v>8</v>
      </c>
      <c r="I32">
        <v>22</v>
      </c>
      <c r="J32">
        <v>0</v>
      </c>
      <c r="K32">
        <v>4</v>
      </c>
      <c r="L32">
        <v>3.4007311827956903E-2</v>
      </c>
      <c r="M32">
        <v>3.4007311827956903E-2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5</v>
      </c>
      <c r="G33">
        <v>5</v>
      </c>
      <c r="H33">
        <v>0</v>
      </c>
      <c r="I33">
        <v>24</v>
      </c>
      <c r="J33">
        <v>5</v>
      </c>
      <c r="K33">
        <v>6</v>
      </c>
      <c r="L33">
        <v>2.8971699999999899E-2</v>
      </c>
      <c r="M33">
        <v>2.8971699999999899E-2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0</v>
      </c>
      <c r="I34">
        <v>8</v>
      </c>
      <c r="J34">
        <v>0</v>
      </c>
      <c r="K34">
        <v>4</v>
      </c>
      <c r="L34">
        <v>3.3858249999999999E-2</v>
      </c>
      <c r="M34">
        <v>3.3858249999999999E-2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22</v>
      </c>
      <c r="I35">
        <v>24</v>
      </c>
      <c r="J35">
        <v>0</v>
      </c>
      <c r="K35">
        <v>4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6</v>
      </c>
      <c r="G36">
        <v>6</v>
      </c>
      <c r="H36">
        <v>8</v>
      </c>
      <c r="I36">
        <v>22</v>
      </c>
      <c r="J36">
        <v>0</v>
      </c>
      <c r="K36">
        <v>4</v>
      </c>
      <c r="L36">
        <v>4.2739333333333303E-2</v>
      </c>
      <c r="M36">
        <v>4.2739333333333303E-2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6</v>
      </c>
      <c r="G37">
        <v>6</v>
      </c>
      <c r="H37">
        <v>0</v>
      </c>
      <c r="I37">
        <v>24</v>
      </c>
      <c r="J37">
        <v>5</v>
      </c>
      <c r="K37">
        <v>6</v>
      </c>
      <c r="L37">
        <v>3.3858249999999999E-2</v>
      </c>
      <c r="M37">
        <v>3.3858249999999999E-2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0</v>
      </c>
      <c r="I38">
        <v>8</v>
      </c>
      <c r="J38">
        <v>0</v>
      </c>
      <c r="K38">
        <v>4</v>
      </c>
      <c r="L38">
        <v>3.7473333333333303E-2</v>
      </c>
      <c r="M38">
        <v>3.7473333333333303E-2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22</v>
      </c>
      <c r="I39">
        <v>24</v>
      </c>
      <c r="J39">
        <v>0</v>
      </c>
      <c r="K39">
        <v>4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7</v>
      </c>
      <c r="G40">
        <v>7</v>
      </c>
      <c r="H40">
        <v>8</v>
      </c>
      <c r="I40">
        <v>22</v>
      </c>
      <c r="J40">
        <v>0</v>
      </c>
      <c r="K40">
        <v>4</v>
      </c>
      <c r="L40">
        <v>4.9901948924731099E-2</v>
      </c>
      <c r="M40">
        <v>4.9901948924731099E-2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7</v>
      </c>
      <c r="G41">
        <v>7</v>
      </c>
      <c r="H41">
        <v>0</v>
      </c>
      <c r="I41">
        <v>24</v>
      </c>
      <c r="J41">
        <v>5</v>
      </c>
      <c r="K41">
        <v>6</v>
      </c>
      <c r="L41">
        <v>3.7473333333333303E-2</v>
      </c>
      <c r="M41">
        <v>3.7473333333333303E-2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0</v>
      </c>
      <c r="I42">
        <v>8</v>
      </c>
      <c r="J42">
        <v>0</v>
      </c>
      <c r="K42">
        <v>4</v>
      </c>
      <c r="L42">
        <v>4.1839333333333298E-2</v>
      </c>
      <c r="M42">
        <v>4.1839333333333298E-2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22</v>
      </c>
      <c r="I43">
        <v>24</v>
      </c>
      <c r="J43">
        <v>0</v>
      </c>
      <c r="K43">
        <v>4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8</v>
      </c>
      <c r="G44">
        <v>8</v>
      </c>
      <c r="H44">
        <v>8</v>
      </c>
      <c r="I44">
        <v>22</v>
      </c>
      <c r="J44">
        <v>0</v>
      </c>
      <c r="K44">
        <v>4</v>
      </c>
      <c r="L44">
        <v>5.4796115591397798E-2</v>
      </c>
      <c r="M44">
        <v>5.4796115591397798E-2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8</v>
      </c>
      <c r="G45">
        <v>8</v>
      </c>
      <c r="H45">
        <v>0</v>
      </c>
      <c r="I45">
        <v>24</v>
      </c>
      <c r="J45">
        <v>5</v>
      </c>
      <c r="K45">
        <v>6</v>
      </c>
      <c r="L45">
        <v>4.1839333333333298E-2</v>
      </c>
      <c r="M45">
        <v>4.1839333333333298E-2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0</v>
      </c>
      <c r="I46">
        <v>8</v>
      </c>
      <c r="J46">
        <v>0</v>
      </c>
      <c r="K46">
        <v>4</v>
      </c>
      <c r="L46">
        <v>4.5309374999999999E-2</v>
      </c>
      <c r="M46">
        <v>4.5309374999999999E-2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22</v>
      </c>
      <c r="I47">
        <v>24</v>
      </c>
      <c r="J47">
        <v>0</v>
      </c>
      <c r="K47">
        <v>4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9</v>
      </c>
      <c r="G48">
        <v>9</v>
      </c>
      <c r="H48">
        <v>8</v>
      </c>
      <c r="I48">
        <v>22</v>
      </c>
      <c r="J48">
        <v>0</v>
      </c>
      <c r="K48">
        <v>4</v>
      </c>
      <c r="L48">
        <v>5.6307944444444397E-2</v>
      </c>
      <c r="M48">
        <v>5.6307944444444397E-2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9</v>
      </c>
      <c r="G49">
        <v>9</v>
      </c>
      <c r="H49">
        <v>0</v>
      </c>
      <c r="I49">
        <v>24</v>
      </c>
      <c r="J49">
        <v>5</v>
      </c>
      <c r="K49">
        <v>6</v>
      </c>
      <c r="L49">
        <v>4.5309374999999999E-2</v>
      </c>
      <c r="M49">
        <v>4.5309374999999999E-2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0</v>
      </c>
      <c r="I50">
        <v>8</v>
      </c>
      <c r="J50">
        <v>0</v>
      </c>
      <c r="K50">
        <v>4</v>
      </c>
      <c r="L50">
        <v>5.1256799999999901E-2</v>
      </c>
      <c r="M50">
        <v>5.1256799999999901E-2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22</v>
      </c>
      <c r="I51">
        <v>24</v>
      </c>
      <c r="J51">
        <v>0</v>
      </c>
      <c r="K51">
        <v>4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10</v>
      </c>
      <c r="G52">
        <v>10</v>
      </c>
      <c r="H52">
        <v>8</v>
      </c>
      <c r="I52">
        <v>22</v>
      </c>
      <c r="J52">
        <v>0</v>
      </c>
      <c r="K52">
        <v>4</v>
      </c>
      <c r="L52">
        <v>6.2368077956989197E-2</v>
      </c>
      <c r="M52">
        <v>6.2368077956989197E-2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10</v>
      </c>
      <c r="G53">
        <v>10</v>
      </c>
      <c r="H53">
        <v>0</v>
      </c>
      <c r="I53">
        <v>24</v>
      </c>
      <c r="J53">
        <v>5</v>
      </c>
      <c r="K53">
        <v>6</v>
      </c>
      <c r="L53">
        <v>5.1256799999999901E-2</v>
      </c>
      <c r="M53">
        <v>5.1256799999999901E-2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0</v>
      </c>
      <c r="I54">
        <v>8</v>
      </c>
      <c r="J54">
        <v>0</v>
      </c>
      <c r="K54">
        <v>4</v>
      </c>
      <c r="L54">
        <v>5.7463827160493801E-2</v>
      </c>
      <c r="M54">
        <v>5.7463827160493801E-2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22</v>
      </c>
      <c r="I55">
        <v>24</v>
      </c>
      <c r="J55">
        <v>0</v>
      </c>
      <c r="K55">
        <v>4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11</v>
      </c>
      <c r="G56">
        <v>11</v>
      </c>
      <c r="H56">
        <v>8</v>
      </c>
      <c r="I56">
        <v>22</v>
      </c>
      <c r="J56">
        <v>0</v>
      </c>
      <c r="K56">
        <v>4</v>
      </c>
      <c r="L56">
        <v>6.5002760055478503E-2</v>
      </c>
      <c r="M56">
        <v>6.5002760055478503E-2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11</v>
      </c>
      <c r="G57">
        <v>11</v>
      </c>
      <c r="H57">
        <v>0</v>
      </c>
      <c r="I57">
        <v>24</v>
      </c>
      <c r="J57">
        <v>5</v>
      </c>
      <c r="K57">
        <v>6</v>
      </c>
      <c r="L57">
        <v>5.7463827160493801E-2</v>
      </c>
      <c r="M57">
        <v>5.7463827160493801E-2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0</v>
      </c>
      <c r="I58">
        <v>8</v>
      </c>
      <c r="J58">
        <v>0</v>
      </c>
      <c r="K58">
        <v>4</v>
      </c>
      <c r="L58">
        <v>4.4907500000000003E-2</v>
      </c>
      <c r="M58">
        <v>4.4907500000000003E-2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22</v>
      </c>
      <c r="I59">
        <v>24</v>
      </c>
      <c r="J59">
        <v>0</v>
      </c>
      <c r="K59">
        <v>4</v>
      </c>
      <c r="L59">
        <v>4.4907500000000003E-2</v>
      </c>
      <c r="M59">
        <v>4.4907500000000003E-2</v>
      </c>
      <c r="N59" t="s">
        <v>14</v>
      </c>
      <c r="O59" t="s">
        <v>116</v>
      </c>
    </row>
    <row r="60" spans="1:15" x14ac:dyDescent="0.2">
      <c r="A60" t="s">
        <v>10</v>
      </c>
      <c r="B60" t="s">
        <v>13</v>
      </c>
      <c r="D60">
        <v>0</v>
      </c>
      <c r="E60">
        <v>0</v>
      </c>
      <c r="F60">
        <v>12</v>
      </c>
      <c r="G60">
        <v>12</v>
      </c>
      <c r="H60">
        <v>8</v>
      </c>
      <c r="I60">
        <v>22</v>
      </c>
      <c r="J60">
        <v>0</v>
      </c>
      <c r="K60">
        <v>4</v>
      </c>
      <c r="L60">
        <v>5.51881720430107E-2</v>
      </c>
      <c r="M60">
        <v>5.51881720430107E-2</v>
      </c>
      <c r="N60" t="s">
        <v>14</v>
      </c>
      <c r="O60" t="s">
        <v>116</v>
      </c>
    </row>
    <row r="61" spans="1:15" x14ac:dyDescent="0.2">
      <c r="A61" t="s">
        <v>10</v>
      </c>
      <c r="B61" t="s">
        <v>13</v>
      </c>
      <c r="D61">
        <v>0</v>
      </c>
      <c r="E61">
        <v>0</v>
      </c>
      <c r="F61">
        <v>12</v>
      </c>
      <c r="G61">
        <v>12</v>
      </c>
      <c r="H61">
        <v>0</v>
      </c>
      <c r="I61">
        <v>24</v>
      </c>
      <c r="J61">
        <v>5</v>
      </c>
      <c r="K61">
        <v>6</v>
      </c>
      <c r="L61">
        <v>4.4907500000000003E-2</v>
      </c>
      <c r="M61">
        <v>4.4907500000000003E-2</v>
      </c>
      <c r="N61" t="s">
        <v>14</v>
      </c>
      <c r="O61" t="s">
        <v>116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59"/>
  <sheetViews>
    <sheetView workbookViewId="0">
      <selection activeCell="O12" sqref="O12:O5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21</v>
      </c>
      <c r="B2" t="s">
        <v>13</v>
      </c>
      <c r="D2">
        <v>0</v>
      </c>
      <c r="E2">
        <v>0</v>
      </c>
      <c r="F2">
        <v>1</v>
      </c>
      <c r="G2">
        <v>12</v>
      </c>
      <c r="H2">
        <v>0</v>
      </c>
      <c r="I2">
        <v>24</v>
      </c>
      <c r="J2">
        <v>0</v>
      </c>
      <c r="K2">
        <v>6</v>
      </c>
      <c r="L2">
        <v>250</v>
      </c>
      <c r="M2" s="7">
        <f>L2/2.83168</f>
        <v>88.286812069160362</v>
      </c>
      <c r="N2" t="s">
        <v>81</v>
      </c>
    </row>
    <row r="3" spans="1:15" x14ac:dyDescent="0.2">
      <c r="A3" t="s">
        <v>21</v>
      </c>
      <c r="B3" t="s">
        <v>13</v>
      </c>
      <c r="D3">
        <v>10</v>
      </c>
      <c r="E3">
        <f>D3*2.83168</f>
        <v>28.316800000000001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0.26319999999999999</v>
      </c>
      <c r="M3" s="7">
        <f>L3/2.83168</f>
        <v>9.2948355746412026E-2</v>
      </c>
      <c r="N3" t="s">
        <v>81</v>
      </c>
    </row>
    <row r="4" spans="1:15" x14ac:dyDescent="0.2">
      <c r="A4" t="s">
        <v>10</v>
      </c>
      <c r="B4" t="s">
        <v>11</v>
      </c>
      <c r="L4">
        <v>143.09</v>
      </c>
      <c r="M4">
        <v>143.09</v>
      </c>
      <c r="N4" t="s">
        <v>12</v>
      </c>
    </row>
    <row r="5" spans="1:15" x14ac:dyDescent="0.2">
      <c r="A5" t="s">
        <v>10</v>
      </c>
      <c r="B5" t="s">
        <v>15</v>
      </c>
      <c r="C5" t="s">
        <v>16</v>
      </c>
      <c r="D5">
        <v>0</v>
      </c>
      <c r="E5">
        <v>0</v>
      </c>
      <c r="F5">
        <v>1</v>
      </c>
      <c r="G5">
        <v>5</v>
      </c>
      <c r="H5">
        <v>8</v>
      </c>
      <c r="I5">
        <v>22</v>
      </c>
      <c r="J5">
        <v>0</v>
      </c>
      <c r="K5">
        <v>4</v>
      </c>
      <c r="L5">
        <v>13.96</v>
      </c>
      <c r="M5">
        <v>13.96</v>
      </c>
      <c r="N5" t="s">
        <v>17</v>
      </c>
    </row>
    <row r="6" spans="1:15" x14ac:dyDescent="0.2">
      <c r="A6" t="s">
        <v>10</v>
      </c>
      <c r="B6" t="s">
        <v>15</v>
      </c>
      <c r="C6" t="s">
        <v>43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4.21</v>
      </c>
      <c r="M6">
        <v>4.21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8</v>
      </c>
      <c r="I7">
        <v>22</v>
      </c>
      <c r="J7">
        <v>0</v>
      </c>
      <c r="K7">
        <v>4</v>
      </c>
      <c r="L7">
        <f>18.44</f>
        <v>18.440000000000001</v>
      </c>
      <c r="M7">
        <f>18.44</f>
        <v>18.440000000000001</v>
      </c>
      <c r="N7" t="s">
        <v>17</v>
      </c>
    </row>
    <row r="8" spans="1:15" x14ac:dyDescent="0.2">
      <c r="A8" t="s">
        <v>10</v>
      </c>
      <c r="B8" t="s">
        <v>15</v>
      </c>
      <c r="C8" t="s">
        <v>44</v>
      </c>
      <c r="D8">
        <v>0</v>
      </c>
      <c r="E8">
        <v>0</v>
      </c>
      <c r="F8">
        <v>6</v>
      </c>
      <c r="G8">
        <v>9</v>
      </c>
      <c r="H8">
        <v>8</v>
      </c>
      <c r="I8">
        <v>18</v>
      </c>
      <c r="J8">
        <v>0</v>
      </c>
      <c r="K8">
        <v>4</v>
      </c>
      <c r="L8">
        <v>9.15</v>
      </c>
      <c r="M8">
        <v>9.15</v>
      </c>
      <c r="N8" t="s">
        <v>17</v>
      </c>
    </row>
    <row r="9" spans="1:15" x14ac:dyDescent="0.2">
      <c r="A9" t="s">
        <v>10</v>
      </c>
      <c r="B9" t="s">
        <v>15</v>
      </c>
      <c r="C9" t="s">
        <v>45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16.66</v>
      </c>
      <c r="M9">
        <v>16.66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8</v>
      </c>
      <c r="I10">
        <v>22</v>
      </c>
      <c r="J10">
        <v>0</v>
      </c>
      <c r="K10">
        <v>4</v>
      </c>
      <c r="L10">
        <v>13.96</v>
      </c>
      <c r="M10">
        <v>13.96</v>
      </c>
      <c r="N10" t="s">
        <v>17</v>
      </c>
    </row>
    <row r="11" spans="1:15" x14ac:dyDescent="0.2">
      <c r="A11" t="s">
        <v>10</v>
      </c>
      <c r="B11" t="s">
        <v>15</v>
      </c>
      <c r="C11" t="s">
        <v>46</v>
      </c>
      <c r="D11">
        <v>0</v>
      </c>
      <c r="E11">
        <v>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4.21</v>
      </c>
      <c r="M11">
        <v>4.21</v>
      </c>
      <c r="N11" t="s">
        <v>17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8</v>
      </c>
      <c r="J12">
        <v>0</v>
      </c>
      <c r="K12">
        <v>4</v>
      </c>
      <c r="L12">
        <v>4.4678200000000001E-2</v>
      </c>
      <c r="M12">
        <v>4.4678200000000001E-2</v>
      </c>
      <c r="N12" t="s">
        <v>14</v>
      </c>
      <c r="O12" t="s">
        <v>116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22</v>
      </c>
      <c r="I13">
        <v>24</v>
      </c>
      <c r="J13">
        <v>0</v>
      </c>
      <c r="K13">
        <v>4</v>
      </c>
      <c r="L13">
        <v>4.4678200000000001E-2</v>
      </c>
      <c r="M13">
        <v>4.4678200000000001E-2</v>
      </c>
      <c r="N13" t="s">
        <v>14</v>
      </c>
      <c r="O13" t="s">
        <v>116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8</v>
      </c>
      <c r="I14">
        <v>22</v>
      </c>
      <c r="J14">
        <v>0</v>
      </c>
      <c r="K14">
        <v>4</v>
      </c>
      <c r="L14">
        <v>4.4253924731182698E-2</v>
      </c>
      <c r="M14">
        <v>4.4253924731182698E-2</v>
      </c>
      <c r="N14" t="s">
        <v>14</v>
      </c>
      <c r="O14" t="s">
        <v>116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0</v>
      </c>
      <c r="I15">
        <v>24</v>
      </c>
      <c r="J15">
        <v>5</v>
      </c>
      <c r="K15">
        <v>6</v>
      </c>
      <c r="L15">
        <v>4.4678200000000001E-2</v>
      </c>
      <c r="M15">
        <v>4.4678200000000001E-2</v>
      </c>
      <c r="N15" t="s">
        <v>14</v>
      </c>
      <c r="O15" t="s">
        <v>116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2</v>
      </c>
      <c r="G16">
        <v>2</v>
      </c>
      <c r="H16">
        <v>0</v>
      </c>
      <c r="I16">
        <v>8</v>
      </c>
      <c r="J16">
        <v>0</v>
      </c>
      <c r="K16">
        <v>4</v>
      </c>
      <c r="L16">
        <v>5.5976499999999998E-2</v>
      </c>
      <c r="M16">
        <v>5.5976499999999998E-2</v>
      </c>
      <c r="N16" t="s">
        <v>14</v>
      </c>
      <c r="O16" t="s">
        <v>116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2</v>
      </c>
      <c r="G17">
        <v>2</v>
      </c>
      <c r="H17">
        <v>22</v>
      </c>
      <c r="I17">
        <v>24</v>
      </c>
      <c r="J17">
        <v>0</v>
      </c>
      <c r="K17">
        <v>4</v>
      </c>
      <c r="L17">
        <v>5.5976499999999998E-2</v>
      </c>
      <c r="M17">
        <v>5.5976499999999998E-2</v>
      </c>
      <c r="N17" t="s">
        <v>14</v>
      </c>
      <c r="O17" t="s">
        <v>116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2</v>
      </c>
      <c r="G18">
        <v>2</v>
      </c>
      <c r="H18">
        <v>8</v>
      </c>
      <c r="I18">
        <v>22</v>
      </c>
      <c r="J18">
        <v>0</v>
      </c>
      <c r="K18">
        <v>4</v>
      </c>
      <c r="L18">
        <v>7.2680386904761904E-2</v>
      </c>
      <c r="M18">
        <v>7.2680386904761904E-2</v>
      </c>
      <c r="N18" t="s">
        <v>14</v>
      </c>
      <c r="O18" t="s">
        <v>116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2</v>
      </c>
      <c r="G19">
        <v>2</v>
      </c>
      <c r="H19">
        <v>0</v>
      </c>
      <c r="I19">
        <v>24</v>
      </c>
      <c r="J19">
        <v>5</v>
      </c>
      <c r="K19">
        <v>6</v>
      </c>
      <c r="L19">
        <v>5.5976499999999998E-2</v>
      </c>
      <c r="M19">
        <v>5.5976499999999998E-2</v>
      </c>
      <c r="N19" t="s">
        <v>14</v>
      </c>
      <c r="O19" t="s">
        <v>116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3</v>
      </c>
      <c r="H20">
        <v>0</v>
      </c>
      <c r="I20">
        <v>8</v>
      </c>
      <c r="J20">
        <v>0</v>
      </c>
      <c r="K20">
        <v>4</v>
      </c>
      <c r="L20">
        <v>3.47283544303797E-2</v>
      </c>
      <c r="M20">
        <v>3.47283544303797E-2</v>
      </c>
      <c r="N20" t="s">
        <v>14</v>
      </c>
      <c r="O20" t="s">
        <v>116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22</v>
      </c>
      <c r="I21">
        <v>24</v>
      </c>
      <c r="J21">
        <v>0</v>
      </c>
      <c r="K21">
        <v>4</v>
      </c>
      <c r="L21">
        <v>3.47283544303797E-2</v>
      </c>
      <c r="M21">
        <v>3.47283544303797E-2</v>
      </c>
      <c r="N21" t="s">
        <v>14</v>
      </c>
      <c r="O21" t="s">
        <v>116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3</v>
      </c>
      <c r="G22">
        <v>3</v>
      </c>
      <c r="H22">
        <v>8</v>
      </c>
      <c r="I22">
        <v>22</v>
      </c>
      <c r="J22">
        <v>0</v>
      </c>
      <c r="K22">
        <v>4</v>
      </c>
      <c r="L22">
        <v>3.72985060565275E-2</v>
      </c>
      <c r="M22">
        <v>3.72985060565275E-2</v>
      </c>
      <c r="N22" t="s">
        <v>14</v>
      </c>
      <c r="O22" t="s">
        <v>116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3</v>
      </c>
      <c r="G23">
        <v>3</v>
      </c>
      <c r="H23">
        <v>0</v>
      </c>
      <c r="I23">
        <v>24</v>
      </c>
      <c r="J23">
        <v>5</v>
      </c>
      <c r="K23">
        <v>6</v>
      </c>
      <c r="L23">
        <v>3.47283544303797E-2</v>
      </c>
      <c r="M23">
        <v>3.47283544303797E-2</v>
      </c>
      <c r="N23" t="s">
        <v>14</v>
      </c>
      <c r="O23" t="s">
        <v>116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4</v>
      </c>
      <c r="G24">
        <v>4</v>
      </c>
      <c r="H24">
        <v>0</v>
      </c>
      <c r="I24">
        <v>8</v>
      </c>
      <c r="J24">
        <v>0</v>
      </c>
      <c r="K24">
        <v>4</v>
      </c>
      <c r="L24">
        <v>2.9360250000000001E-2</v>
      </c>
      <c r="M24">
        <v>2.9360250000000001E-2</v>
      </c>
      <c r="N24" t="s">
        <v>14</v>
      </c>
      <c r="O24" t="s">
        <v>116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4</v>
      </c>
      <c r="G25">
        <v>4</v>
      </c>
      <c r="H25">
        <v>22</v>
      </c>
      <c r="I25">
        <v>24</v>
      </c>
      <c r="J25">
        <v>0</v>
      </c>
      <c r="K25">
        <v>4</v>
      </c>
      <c r="L25">
        <v>2.9360250000000001E-2</v>
      </c>
      <c r="M25">
        <v>2.9360250000000001E-2</v>
      </c>
      <c r="N25" t="s">
        <v>14</v>
      </c>
      <c r="O25" t="s">
        <v>116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4</v>
      </c>
      <c r="G26">
        <v>4</v>
      </c>
      <c r="H26">
        <v>8</v>
      </c>
      <c r="I26">
        <v>22</v>
      </c>
      <c r="J26">
        <v>0</v>
      </c>
      <c r="K26">
        <v>4</v>
      </c>
      <c r="L26">
        <v>3.2452499999999898E-2</v>
      </c>
      <c r="M26">
        <v>3.2452499999999898E-2</v>
      </c>
      <c r="N26" t="s">
        <v>14</v>
      </c>
      <c r="O26" t="s">
        <v>116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4</v>
      </c>
      <c r="G27">
        <v>4</v>
      </c>
      <c r="H27">
        <v>0</v>
      </c>
      <c r="I27">
        <v>24</v>
      </c>
      <c r="J27">
        <v>5</v>
      </c>
      <c r="K27">
        <v>6</v>
      </c>
      <c r="L27">
        <v>2.9360250000000001E-2</v>
      </c>
      <c r="M27">
        <v>2.9360250000000001E-2</v>
      </c>
      <c r="N27" t="s">
        <v>14</v>
      </c>
      <c r="O27" t="s">
        <v>116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5</v>
      </c>
      <c r="G28">
        <v>5</v>
      </c>
      <c r="H28">
        <v>0</v>
      </c>
      <c r="I28">
        <v>8</v>
      </c>
      <c r="J28">
        <v>0</v>
      </c>
      <c r="K28">
        <v>4</v>
      </c>
      <c r="L28">
        <v>2.8971699999999899E-2</v>
      </c>
      <c r="M28">
        <v>2.8971699999999899E-2</v>
      </c>
      <c r="N28" t="s">
        <v>14</v>
      </c>
      <c r="O28" t="s">
        <v>116</v>
      </c>
    </row>
    <row r="29" spans="1:15" x14ac:dyDescent="0.2">
      <c r="A29" t="s">
        <v>10</v>
      </c>
      <c r="B29" t="s">
        <v>13</v>
      </c>
      <c r="D29">
        <v>0</v>
      </c>
      <c r="E29">
        <v>0</v>
      </c>
      <c r="F29">
        <v>5</v>
      </c>
      <c r="G29">
        <v>5</v>
      </c>
      <c r="H29">
        <v>22</v>
      </c>
      <c r="I29">
        <v>24</v>
      </c>
      <c r="J29">
        <v>0</v>
      </c>
      <c r="K29">
        <v>4</v>
      </c>
      <c r="L29">
        <v>2.8971699999999899E-2</v>
      </c>
      <c r="M29">
        <v>2.8971699999999899E-2</v>
      </c>
      <c r="N29" t="s">
        <v>14</v>
      </c>
      <c r="O29" t="s">
        <v>116</v>
      </c>
    </row>
    <row r="30" spans="1:15" x14ac:dyDescent="0.2">
      <c r="A30" t="s">
        <v>10</v>
      </c>
      <c r="B30" t="s">
        <v>13</v>
      </c>
      <c r="D30">
        <v>0</v>
      </c>
      <c r="E30">
        <v>0</v>
      </c>
      <c r="F30">
        <v>5</v>
      </c>
      <c r="G30">
        <v>5</v>
      </c>
      <c r="H30">
        <v>8</v>
      </c>
      <c r="I30">
        <v>22</v>
      </c>
      <c r="J30">
        <v>0</v>
      </c>
      <c r="K30">
        <v>4</v>
      </c>
      <c r="L30">
        <v>3.4007311827956903E-2</v>
      </c>
      <c r="M30">
        <v>3.4007311827956903E-2</v>
      </c>
      <c r="N30" t="s">
        <v>14</v>
      </c>
      <c r="O30" t="s">
        <v>116</v>
      </c>
    </row>
    <row r="31" spans="1:15" x14ac:dyDescent="0.2">
      <c r="A31" t="s">
        <v>10</v>
      </c>
      <c r="B31" t="s">
        <v>13</v>
      </c>
      <c r="D31">
        <v>0</v>
      </c>
      <c r="E31">
        <v>0</v>
      </c>
      <c r="F31">
        <v>5</v>
      </c>
      <c r="G31">
        <v>5</v>
      </c>
      <c r="H31">
        <v>0</v>
      </c>
      <c r="I31">
        <v>24</v>
      </c>
      <c r="J31">
        <v>5</v>
      </c>
      <c r="K31">
        <v>6</v>
      </c>
      <c r="L31">
        <v>2.8971699999999899E-2</v>
      </c>
      <c r="M31">
        <v>2.8971699999999899E-2</v>
      </c>
      <c r="N31" t="s">
        <v>14</v>
      </c>
      <c r="O31" t="s">
        <v>116</v>
      </c>
    </row>
    <row r="32" spans="1:15" x14ac:dyDescent="0.2">
      <c r="A32" t="s">
        <v>10</v>
      </c>
      <c r="B32" t="s">
        <v>13</v>
      </c>
      <c r="D32">
        <v>0</v>
      </c>
      <c r="E32">
        <v>0</v>
      </c>
      <c r="F32">
        <v>6</v>
      </c>
      <c r="G32">
        <v>6</v>
      </c>
      <c r="H32">
        <v>0</v>
      </c>
      <c r="I32">
        <v>8</v>
      </c>
      <c r="J32">
        <v>0</v>
      </c>
      <c r="K32">
        <v>4</v>
      </c>
      <c r="L32">
        <v>3.3858249999999999E-2</v>
      </c>
      <c r="M32">
        <v>3.3858249999999999E-2</v>
      </c>
      <c r="N32" t="s">
        <v>14</v>
      </c>
      <c r="O32" t="s">
        <v>116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6</v>
      </c>
      <c r="G33">
        <v>6</v>
      </c>
      <c r="H33">
        <v>22</v>
      </c>
      <c r="I33">
        <v>24</v>
      </c>
      <c r="J33">
        <v>0</v>
      </c>
      <c r="K33">
        <v>4</v>
      </c>
      <c r="L33">
        <v>3.3858249999999999E-2</v>
      </c>
      <c r="M33">
        <v>3.3858249999999999E-2</v>
      </c>
      <c r="N33" t="s">
        <v>14</v>
      </c>
      <c r="O33" t="s">
        <v>116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6</v>
      </c>
      <c r="G34">
        <v>6</v>
      </c>
      <c r="H34">
        <v>8</v>
      </c>
      <c r="I34">
        <v>22</v>
      </c>
      <c r="J34">
        <v>0</v>
      </c>
      <c r="K34">
        <v>4</v>
      </c>
      <c r="L34">
        <v>4.2739333333333303E-2</v>
      </c>
      <c r="M34">
        <v>4.2739333333333303E-2</v>
      </c>
      <c r="N34" t="s">
        <v>14</v>
      </c>
      <c r="O34" t="s">
        <v>116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6</v>
      </c>
      <c r="G35">
        <v>6</v>
      </c>
      <c r="H35">
        <v>0</v>
      </c>
      <c r="I35">
        <v>24</v>
      </c>
      <c r="J35">
        <v>5</v>
      </c>
      <c r="K35">
        <v>6</v>
      </c>
      <c r="L35">
        <v>3.3858249999999999E-2</v>
      </c>
      <c r="M35">
        <v>3.3858249999999999E-2</v>
      </c>
      <c r="N35" t="s">
        <v>14</v>
      </c>
      <c r="O35" t="s">
        <v>116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7</v>
      </c>
      <c r="G36">
        <v>7</v>
      </c>
      <c r="H36">
        <v>0</v>
      </c>
      <c r="I36">
        <v>8</v>
      </c>
      <c r="J36">
        <v>0</v>
      </c>
      <c r="K36">
        <v>4</v>
      </c>
      <c r="L36">
        <v>3.7473333333333303E-2</v>
      </c>
      <c r="M36">
        <v>3.7473333333333303E-2</v>
      </c>
      <c r="N36" t="s">
        <v>14</v>
      </c>
      <c r="O36" t="s">
        <v>116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7</v>
      </c>
      <c r="G37">
        <v>7</v>
      </c>
      <c r="H37">
        <v>22</v>
      </c>
      <c r="I37">
        <v>24</v>
      </c>
      <c r="J37">
        <v>0</v>
      </c>
      <c r="K37">
        <v>4</v>
      </c>
      <c r="L37">
        <v>3.7473333333333303E-2</v>
      </c>
      <c r="M37">
        <v>3.7473333333333303E-2</v>
      </c>
      <c r="N37" t="s">
        <v>14</v>
      </c>
      <c r="O37" t="s">
        <v>116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7</v>
      </c>
      <c r="G38">
        <v>7</v>
      </c>
      <c r="H38">
        <v>8</v>
      </c>
      <c r="I38">
        <v>22</v>
      </c>
      <c r="J38">
        <v>0</v>
      </c>
      <c r="K38">
        <v>4</v>
      </c>
      <c r="L38">
        <v>4.9901948924731099E-2</v>
      </c>
      <c r="M38">
        <v>4.9901948924731099E-2</v>
      </c>
      <c r="N38" t="s">
        <v>14</v>
      </c>
      <c r="O38" t="s">
        <v>116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7</v>
      </c>
      <c r="G39">
        <v>7</v>
      </c>
      <c r="H39">
        <v>0</v>
      </c>
      <c r="I39">
        <v>24</v>
      </c>
      <c r="J39">
        <v>5</v>
      </c>
      <c r="K39">
        <v>6</v>
      </c>
      <c r="L39">
        <v>3.7473333333333303E-2</v>
      </c>
      <c r="M39">
        <v>3.7473333333333303E-2</v>
      </c>
      <c r="N39" t="s">
        <v>14</v>
      </c>
      <c r="O39" t="s">
        <v>116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8</v>
      </c>
      <c r="G40">
        <v>8</v>
      </c>
      <c r="H40">
        <v>0</v>
      </c>
      <c r="I40">
        <v>8</v>
      </c>
      <c r="J40">
        <v>0</v>
      </c>
      <c r="K40">
        <v>4</v>
      </c>
      <c r="L40">
        <v>4.1839333333333298E-2</v>
      </c>
      <c r="M40">
        <v>4.1839333333333298E-2</v>
      </c>
      <c r="N40" t="s">
        <v>14</v>
      </c>
      <c r="O40" t="s">
        <v>116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8</v>
      </c>
      <c r="G41">
        <v>8</v>
      </c>
      <c r="H41">
        <v>22</v>
      </c>
      <c r="I41">
        <v>24</v>
      </c>
      <c r="J41">
        <v>0</v>
      </c>
      <c r="K41">
        <v>4</v>
      </c>
      <c r="L41">
        <v>4.1839333333333298E-2</v>
      </c>
      <c r="M41">
        <v>4.1839333333333298E-2</v>
      </c>
      <c r="N41" t="s">
        <v>14</v>
      </c>
      <c r="O41" t="s">
        <v>116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8</v>
      </c>
      <c r="G42">
        <v>8</v>
      </c>
      <c r="H42">
        <v>8</v>
      </c>
      <c r="I42">
        <v>22</v>
      </c>
      <c r="J42">
        <v>0</v>
      </c>
      <c r="K42">
        <v>4</v>
      </c>
      <c r="L42">
        <v>5.4796115591397798E-2</v>
      </c>
      <c r="M42">
        <v>5.4796115591397798E-2</v>
      </c>
      <c r="N42" t="s">
        <v>14</v>
      </c>
      <c r="O42" t="s">
        <v>116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8</v>
      </c>
      <c r="G43">
        <v>8</v>
      </c>
      <c r="H43">
        <v>0</v>
      </c>
      <c r="I43">
        <v>24</v>
      </c>
      <c r="J43">
        <v>5</v>
      </c>
      <c r="K43">
        <v>6</v>
      </c>
      <c r="L43">
        <v>4.1839333333333298E-2</v>
      </c>
      <c r="M43">
        <v>4.1839333333333298E-2</v>
      </c>
      <c r="N43" t="s">
        <v>14</v>
      </c>
      <c r="O43" t="s">
        <v>116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9</v>
      </c>
      <c r="G44">
        <v>9</v>
      </c>
      <c r="H44">
        <v>0</v>
      </c>
      <c r="I44">
        <v>8</v>
      </c>
      <c r="J44">
        <v>0</v>
      </c>
      <c r="K44">
        <v>4</v>
      </c>
      <c r="L44">
        <v>4.5309374999999999E-2</v>
      </c>
      <c r="M44">
        <v>4.5309374999999999E-2</v>
      </c>
      <c r="N44" t="s">
        <v>14</v>
      </c>
      <c r="O44" t="s">
        <v>116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9</v>
      </c>
      <c r="G45">
        <v>9</v>
      </c>
      <c r="H45">
        <v>22</v>
      </c>
      <c r="I45">
        <v>24</v>
      </c>
      <c r="J45">
        <v>0</v>
      </c>
      <c r="K45">
        <v>4</v>
      </c>
      <c r="L45">
        <v>4.5309374999999999E-2</v>
      </c>
      <c r="M45">
        <v>4.5309374999999999E-2</v>
      </c>
      <c r="N45" t="s">
        <v>14</v>
      </c>
      <c r="O45" t="s">
        <v>116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9</v>
      </c>
      <c r="G46">
        <v>9</v>
      </c>
      <c r="H46">
        <v>8</v>
      </c>
      <c r="I46">
        <v>22</v>
      </c>
      <c r="J46">
        <v>0</v>
      </c>
      <c r="K46">
        <v>4</v>
      </c>
      <c r="L46">
        <v>5.6307944444444397E-2</v>
      </c>
      <c r="M46">
        <v>5.6307944444444397E-2</v>
      </c>
      <c r="N46" t="s">
        <v>14</v>
      </c>
      <c r="O46" t="s">
        <v>116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v>4.5309374999999999E-2</v>
      </c>
      <c r="M47">
        <v>4.5309374999999999E-2</v>
      </c>
      <c r="N47" t="s">
        <v>14</v>
      </c>
      <c r="O47" t="s">
        <v>116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8</v>
      </c>
      <c r="J48">
        <v>0</v>
      </c>
      <c r="K48">
        <v>4</v>
      </c>
      <c r="L48">
        <v>5.1256799999999901E-2</v>
      </c>
      <c r="M48">
        <v>5.1256799999999901E-2</v>
      </c>
      <c r="N48" t="s">
        <v>14</v>
      </c>
      <c r="O48" t="s">
        <v>116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10</v>
      </c>
      <c r="G49">
        <v>10</v>
      </c>
      <c r="H49">
        <v>22</v>
      </c>
      <c r="I49">
        <v>24</v>
      </c>
      <c r="J49">
        <v>0</v>
      </c>
      <c r="K49">
        <v>4</v>
      </c>
      <c r="L49">
        <v>5.1256799999999901E-2</v>
      </c>
      <c r="M49">
        <v>5.1256799999999901E-2</v>
      </c>
      <c r="N49" t="s">
        <v>14</v>
      </c>
      <c r="O49" t="s">
        <v>116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10</v>
      </c>
      <c r="G50">
        <v>10</v>
      </c>
      <c r="H50">
        <v>8</v>
      </c>
      <c r="I50">
        <v>22</v>
      </c>
      <c r="J50">
        <v>0</v>
      </c>
      <c r="K50">
        <v>4</v>
      </c>
      <c r="L50">
        <v>6.2368077956989197E-2</v>
      </c>
      <c r="M50">
        <v>6.2368077956989197E-2</v>
      </c>
      <c r="N50" t="s">
        <v>14</v>
      </c>
      <c r="O50" t="s">
        <v>116</v>
      </c>
    </row>
    <row r="51" spans="1:15" x14ac:dyDescent="0.2">
      <c r="A51" t="s">
        <v>10</v>
      </c>
      <c r="B51" t="s">
        <v>13</v>
      </c>
      <c r="D51">
        <v>0</v>
      </c>
      <c r="E51">
        <v>0</v>
      </c>
      <c r="F51">
        <v>10</v>
      </c>
      <c r="G51">
        <v>10</v>
      </c>
      <c r="H51">
        <v>0</v>
      </c>
      <c r="I51">
        <v>24</v>
      </c>
      <c r="J51">
        <v>5</v>
      </c>
      <c r="K51">
        <v>6</v>
      </c>
      <c r="L51">
        <v>5.1256799999999901E-2</v>
      </c>
      <c r="M51">
        <v>5.1256799999999901E-2</v>
      </c>
      <c r="N51" t="s">
        <v>14</v>
      </c>
      <c r="O51" t="s">
        <v>116</v>
      </c>
    </row>
    <row r="52" spans="1:15" x14ac:dyDescent="0.2">
      <c r="A52" t="s">
        <v>10</v>
      </c>
      <c r="B52" t="s">
        <v>13</v>
      </c>
      <c r="D52">
        <v>0</v>
      </c>
      <c r="E52">
        <v>0</v>
      </c>
      <c r="F52">
        <v>11</v>
      </c>
      <c r="G52">
        <v>11</v>
      </c>
      <c r="H52">
        <v>0</v>
      </c>
      <c r="I52">
        <v>8</v>
      </c>
      <c r="J52">
        <v>0</v>
      </c>
      <c r="K52">
        <v>4</v>
      </c>
      <c r="L52">
        <v>5.7463827160493801E-2</v>
      </c>
      <c r="M52">
        <v>5.7463827160493801E-2</v>
      </c>
      <c r="N52" t="s">
        <v>14</v>
      </c>
      <c r="O52" t="s">
        <v>116</v>
      </c>
    </row>
    <row r="53" spans="1:15" x14ac:dyDescent="0.2">
      <c r="A53" t="s">
        <v>10</v>
      </c>
      <c r="B53" t="s">
        <v>13</v>
      </c>
      <c r="D53">
        <v>0</v>
      </c>
      <c r="E53">
        <v>0</v>
      </c>
      <c r="F53">
        <v>11</v>
      </c>
      <c r="G53">
        <v>11</v>
      </c>
      <c r="H53">
        <v>22</v>
      </c>
      <c r="I53">
        <v>24</v>
      </c>
      <c r="J53">
        <v>0</v>
      </c>
      <c r="K53">
        <v>4</v>
      </c>
      <c r="L53">
        <v>5.7463827160493801E-2</v>
      </c>
      <c r="M53">
        <v>5.7463827160493801E-2</v>
      </c>
      <c r="N53" t="s">
        <v>14</v>
      </c>
      <c r="O53" t="s">
        <v>116</v>
      </c>
    </row>
    <row r="54" spans="1:15" x14ac:dyDescent="0.2">
      <c r="A54" t="s">
        <v>10</v>
      </c>
      <c r="B54" t="s">
        <v>13</v>
      </c>
      <c r="D54">
        <v>0</v>
      </c>
      <c r="E54">
        <v>0</v>
      </c>
      <c r="F54">
        <v>11</v>
      </c>
      <c r="G54">
        <v>11</v>
      </c>
      <c r="H54">
        <v>8</v>
      </c>
      <c r="I54">
        <v>22</v>
      </c>
      <c r="J54">
        <v>0</v>
      </c>
      <c r="K54">
        <v>4</v>
      </c>
      <c r="L54">
        <v>6.5002760055478503E-2</v>
      </c>
      <c r="M54">
        <v>6.5002760055478503E-2</v>
      </c>
      <c r="N54" t="s">
        <v>14</v>
      </c>
      <c r="O54" t="s">
        <v>116</v>
      </c>
    </row>
    <row r="55" spans="1:15" x14ac:dyDescent="0.2">
      <c r="A55" t="s">
        <v>10</v>
      </c>
      <c r="B55" t="s">
        <v>13</v>
      </c>
      <c r="D55">
        <v>0</v>
      </c>
      <c r="E55">
        <v>0</v>
      </c>
      <c r="F55">
        <v>11</v>
      </c>
      <c r="G55">
        <v>11</v>
      </c>
      <c r="H55">
        <v>0</v>
      </c>
      <c r="I55">
        <v>24</v>
      </c>
      <c r="J55">
        <v>5</v>
      </c>
      <c r="K55">
        <v>6</v>
      </c>
      <c r="L55">
        <v>5.7463827160493801E-2</v>
      </c>
      <c r="M55">
        <v>5.7463827160493801E-2</v>
      </c>
      <c r="N55" t="s">
        <v>14</v>
      </c>
      <c r="O55" t="s">
        <v>116</v>
      </c>
    </row>
    <row r="56" spans="1:15" x14ac:dyDescent="0.2">
      <c r="A56" t="s">
        <v>10</v>
      </c>
      <c r="B56" t="s">
        <v>13</v>
      </c>
      <c r="D56">
        <v>0</v>
      </c>
      <c r="E56">
        <v>0</v>
      </c>
      <c r="F56">
        <v>12</v>
      </c>
      <c r="G56">
        <v>12</v>
      </c>
      <c r="H56">
        <v>0</v>
      </c>
      <c r="I56">
        <v>8</v>
      </c>
      <c r="J56">
        <v>0</v>
      </c>
      <c r="K56">
        <v>4</v>
      </c>
      <c r="L56">
        <v>4.4907500000000003E-2</v>
      </c>
      <c r="M56">
        <v>4.4907500000000003E-2</v>
      </c>
      <c r="N56" t="s">
        <v>14</v>
      </c>
      <c r="O56" t="s">
        <v>116</v>
      </c>
    </row>
    <row r="57" spans="1:15" x14ac:dyDescent="0.2">
      <c r="A57" t="s">
        <v>10</v>
      </c>
      <c r="B57" t="s">
        <v>13</v>
      </c>
      <c r="D57">
        <v>0</v>
      </c>
      <c r="E57">
        <v>0</v>
      </c>
      <c r="F57">
        <v>12</v>
      </c>
      <c r="G57">
        <v>12</v>
      </c>
      <c r="H57">
        <v>22</v>
      </c>
      <c r="I57">
        <v>24</v>
      </c>
      <c r="J57">
        <v>0</v>
      </c>
      <c r="K57">
        <v>4</v>
      </c>
      <c r="L57">
        <v>4.4907500000000003E-2</v>
      </c>
      <c r="M57">
        <v>4.4907500000000003E-2</v>
      </c>
      <c r="N57" t="s">
        <v>14</v>
      </c>
      <c r="O57" t="s">
        <v>116</v>
      </c>
    </row>
    <row r="58" spans="1:15" x14ac:dyDescent="0.2">
      <c r="A58" t="s">
        <v>10</v>
      </c>
      <c r="B58" t="s">
        <v>13</v>
      </c>
      <c r="D58">
        <v>0</v>
      </c>
      <c r="E58">
        <v>0</v>
      </c>
      <c r="F58">
        <v>12</v>
      </c>
      <c r="G58">
        <v>12</v>
      </c>
      <c r="H58">
        <v>8</v>
      </c>
      <c r="I58">
        <v>22</v>
      </c>
      <c r="J58">
        <v>0</v>
      </c>
      <c r="K58">
        <v>4</v>
      </c>
      <c r="L58">
        <v>5.51881720430107E-2</v>
      </c>
      <c r="M58">
        <v>5.51881720430107E-2</v>
      </c>
      <c r="N58" t="s">
        <v>14</v>
      </c>
      <c r="O58" t="s">
        <v>116</v>
      </c>
    </row>
    <row r="59" spans="1:15" x14ac:dyDescent="0.2">
      <c r="A59" t="s">
        <v>10</v>
      </c>
      <c r="B59" t="s">
        <v>13</v>
      </c>
      <c r="D59">
        <v>0</v>
      </c>
      <c r="E59">
        <v>0</v>
      </c>
      <c r="F59">
        <v>12</v>
      </c>
      <c r="G59">
        <v>12</v>
      </c>
      <c r="H59">
        <v>0</v>
      </c>
      <c r="I59">
        <v>24</v>
      </c>
      <c r="J59">
        <v>5</v>
      </c>
      <c r="K59">
        <v>6</v>
      </c>
      <c r="L59">
        <v>4.4907500000000003E-2</v>
      </c>
      <c r="M59">
        <v>4.4907500000000003E-2</v>
      </c>
      <c r="N59" t="s">
        <v>14</v>
      </c>
      <c r="O59" t="s">
        <v>116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28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1.7531000000000001</v>
      </c>
      <c r="M3">
        <v>1.7531000000000001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6</v>
      </c>
      <c r="G4">
        <v>9</v>
      </c>
      <c r="H4">
        <v>7</v>
      </c>
      <c r="I4">
        <v>21</v>
      </c>
      <c r="J4">
        <v>0</v>
      </c>
      <c r="K4">
        <v>4</v>
      </c>
      <c r="L4">
        <v>9.7321000000000009</v>
      </c>
      <c r="M4">
        <v>9.7321000000000009</v>
      </c>
      <c r="N4" t="s">
        <v>17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0</v>
      </c>
      <c r="K5">
        <v>6</v>
      </c>
      <c r="L5" s="6">
        <v>3.026328046E-2</v>
      </c>
      <c r="M5" s="6">
        <v>3.026328046E-2</v>
      </c>
      <c r="N5" t="s">
        <v>14</v>
      </c>
      <c r="O5" t="s">
        <v>112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24</v>
      </c>
      <c r="J6">
        <v>0</v>
      </c>
      <c r="K6">
        <v>6</v>
      </c>
      <c r="L6" s="6">
        <v>4.1977657850000002E-2</v>
      </c>
      <c r="M6" s="6">
        <v>4.1977657850000002E-2</v>
      </c>
      <c r="N6" t="s">
        <v>14</v>
      </c>
      <c r="O6" t="s">
        <v>112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3</v>
      </c>
      <c r="G7">
        <v>3</v>
      </c>
      <c r="H7">
        <v>0</v>
      </c>
      <c r="I7">
        <v>24</v>
      </c>
      <c r="J7">
        <v>0</v>
      </c>
      <c r="K7">
        <v>6</v>
      </c>
      <c r="L7" s="6">
        <v>2.246983126E-2</v>
      </c>
      <c r="M7" s="6">
        <v>2.246983126E-2</v>
      </c>
      <c r="N7" t="s">
        <v>14</v>
      </c>
      <c r="O7" t="s">
        <v>112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4</v>
      </c>
      <c r="H8">
        <v>0</v>
      </c>
      <c r="I8">
        <v>24</v>
      </c>
      <c r="J8">
        <v>0</v>
      </c>
      <c r="K8">
        <v>6</v>
      </c>
      <c r="L8" s="6">
        <v>2.0291726560000001E-2</v>
      </c>
      <c r="M8" s="6">
        <v>2.0291726560000001E-2</v>
      </c>
      <c r="N8" t="s">
        <v>14</v>
      </c>
      <c r="O8" t="s">
        <v>112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5</v>
      </c>
      <c r="G9">
        <v>5</v>
      </c>
      <c r="H9">
        <v>0</v>
      </c>
      <c r="I9">
        <v>24</v>
      </c>
      <c r="J9">
        <v>0</v>
      </c>
      <c r="K9">
        <v>6</v>
      </c>
      <c r="L9" s="6">
        <v>2.4018741480000001E-2</v>
      </c>
      <c r="M9" s="6">
        <v>2.4018741480000001E-2</v>
      </c>
      <c r="N9" t="s">
        <v>14</v>
      </c>
      <c r="O9" t="s">
        <v>112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6</v>
      </c>
      <c r="H10">
        <v>0</v>
      </c>
      <c r="I10">
        <v>7</v>
      </c>
      <c r="J10">
        <v>0</v>
      </c>
      <c r="K10">
        <v>4</v>
      </c>
      <c r="L10" s="6">
        <v>2.1854110190000001E-2</v>
      </c>
      <c r="M10" s="6">
        <v>2.1854110190000001E-2</v>
      </c>
      <c r="N10" t="s">
        <v>14</v>
      </c>
      <c r="O10" t="s">
        <v>112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6</v>
      </c>
      <c r="H11">
        <v>21</v>
      </c>
      <c r="I11">
        <v>24</v>
      </c>
      <c r="J11">
        <v>0</v>
      </c>
      <c r="K11">
        <v>4</v>
      </c>
      <c r="L11" s="6">
        <v>2.1854110190000001E-2</v>
      </c>
      <c r="M11" s="6">
        <v>2.1854110190000001E-2</v>
      </c>
      <c r="N11" t="s">
        <v>14</v>
      </c>
      <c r="O11" t="s">
        <v>112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6</v>
      </c>
      <c r="H12">
        <v>7</v>
      </c>
      <c r="I12">
        <v>21</v>
      </c>
      <c r="J12">
        <v>0</v>
      </c>
      <c r="K12">
        <v>4</v>
      </c>
      <c r="L12" s="6">
        <v>2.827895213E-2</v>
      </c>
      <c r="M12" s="6">
        <v>2.827895213E-2</v>
      </c>
      <c r="N12" t="s">
        <v>14</v>
      </c>
      <c r="O12" t="s">
        <v>112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6</v>
      </c>
      <c r="H13">
        <v>0</v>
      </c>
      <c r="I13">
        <v>24</v>
      </c>
      <c r="J13">
        <v>5</v>
      </c>
      <c r="K13">
        <v>6</v>
      </c>
      <c r="L13" s="6">
        <v>2.1854110190000001E-2</v>
      </c>
      <c r="M13" s="6">
        <v>2.1854110190000001E-2</v>
      </c>
      <c r="N13" t="s">
        <v>14</v>
      </c>
      <c r="O13" t="s">
        <v>112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7</v>
      </c>
      <c r="G14">
        <v>7</v>
      </c>
      <c r="H14">
        <v>0</v>
      </c>
      <c r="I14">
        <v>7</v>
      </c>
      <c r="J14">
        <v>0</v>
      </c>
      <c r="K14">
        <v>4</v>
      </c>
      <c r="L14" s="6">
        <v>2.5479554389999999E-2</v>
      </c>
      <c r="M14" s="6">
        <v>2.5479554389999999E-2</v>
      </c>
      <c r="N14" t="s">
        <v>14</v>
      </c>
      <c r="O14" t="s">
        <v>112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7</v>
      </c>
      <c r="G15">
        <v>7</v>
      </c>
      <c r="H15">
        <v>21</v>
      </c>
      <c r="I15">
        <v>24</v>
      </c>
      <c r="J15">
        <v>0</v>
      </c>
      <c r="K15">
        <v>4</v>
      </c>
      <c r="L15" s="6">
        <v>2.5479554389999999E-2</v>
      </c>
      <c r="M15" s="6">
        <v>2.5479554389999999E-2</v>
      </c>
      <c r="N15" t="s">
        <v>14</v>
      </c>
      <c r="O15" t="s">
        <v>112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7</v>
      </c>
      <c r="G16">
        <v>7</v>
      </c>
      <c r="H16">
        <v>7</v>
      </c>
      <c r="I16">
        <v>21</v>
      </c>
      <c r="J16">
        <v>0</v>
      </c>
      <c r="K16">
        <v>4</v>
      </c>
      <c r="L16" s="6">
        <v>3.2981821770000003E-2</v>
      </c>
      <c r="M16" s="6">
        <v>3.2981821770000003E-2</v>
      </c>
      <c r="N16" t="s">
        <v>14</v>
      </c>
      <c r="O16" t="s">
        <v>112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7</v>
      </c>
      <c r="G17">
        <v>7</v>
      </c>
      <c r="H17">
        <v>0</v>
      </c>
      <c r="I17">
        <v>24</v>
      </c>
      <c r="J17">
        <v>5</v>
      </c>
      <c r="K17">
        <v>6</v>
      </c>
      <c r="L17" s="6">
        <v>2.5479554389999999E-2</v>
      </c>
      <c r="M17" s="6">
        <v>2.5479554389999999E-2</v>
      </c>
      <c r="N17" t="s">
        <v>14</v>
      </c>
      <c r="O17" t="s">
        <v>112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8</v>
      </c>
      <c r="G18">
        <v>8</v>
      </c>
      <c r="H18">
        <v>0</v>
      </c>
      <c r="I18">
        <v>7</v>
      </c>
      <c r="J18">
        <v>0</v>
      </c>
      <c r="K18">
        <v>4</v>
      </c>
      <c r="L18" s="6">
        <v>3.039418679E-2</v>
      </c>
      <c r="M18" s="6">
        <v>3.039418679E-2</v>
      </c>
      <c r="N18" t="s">
        <v>14</v>
      </c>
      <c r="O18" t="s">
        <v>112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8</v>
      </c>
      <c r="G19">
        <v>8</v>
      </c>
      <c r="H19">
        <v>21</v>
      </c>
      <c r="I19">
        <v>24</v>
      </c>
      <c r="J19">
        <v>0</v>
      </c>
      <c r="K19">
        <v>4</v>
      </c>
      <c r="L19" s="6">
        <v>3.039418679E-2</v>
      </c>
      <c r="M19" s="6">
        <v>3.039418679E-2</v>
      </c>
      <c r="N19" t="s">
        <v>14</v>
      </c>
      <c r="O19" t="s">
        <v>112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8</v>
      </c>
      <c r="G20">
        <v>8</v>
      </c>
      <c r="H20">
        <v>7</v>
      </c>
      <c r="I20">
        <v>21</v>
      </c>
      <c r="J20">
        <v>0</v>
      </c>
      <c r="K20">
        <v>4</v>
      </c>
      <c r="L20" s="6">
        <v>4.0217823329999999E-2</v>
      </c>
      <c r="M20" s="6">
        <v>4.0217823329999999E-2</v>
      </c>
      <c r="N20" t="s">
        <v>14</v>
      </c>
      <c r="O20" t="s">
        <v>112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8</v>
      </c>
      <c r="G21">
        <v>8</v>
      </c>
      <c r="H21">
        <v>0</v>
      </c>
      <c r="I21">
        <v>24</v>
      </c>
      <c r="J21">
        <v>5</v>
      </c>
      <c r="K21">
        <v>6</v>
      </c>
      <c r="L21" s="6">
        <v>3.039418679E-2</v>
      </c>
      <c r="M21" s="6">
        <v>3.039418679E-2</v>
      </c>
      <c r="N21" t="s">
        <v>14</v>
      </c>
      <c r="O21" t="s">
        <v>112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9</v>
      </c>
      <c r="G22">
        <v>9</v>
      </c>
      <c r="H22">
        <v>0</v>
      </c>
      <c r="I22">
        <v>7</v>
      </c>
      <c r="J22">
        <v>0</v>
      </c>
      <c r="K22">
        <v>4</v>
      </c>
      <c r="L22" s="6">
        <v>3.2882503930000001E-2</v>
      </c>
      <c r="M22" s="6">
        <v>3.2882503930000001E-2</v>
      </c>
      <c r="N22" t="s">
        <v>14</v>
      </c>
      <c r="O22" t="s">
        <v>112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9</v>
      </c>
      <c r="G23">
        <v>9</v>
      </c>
      <c r="H23">
        <v>21</v>
      </c>
      <c r="I23">
        <v>24</v>
      </c>
      <c r="J23">
        <v>0</v>
      </c>
      <c r="K23">
        <v>4</v>
      </c>
      <c r="L23" s="6">
        <v>3.2882503930000001E-2</v>
      </c>
      <c r="M23" s="6">
        <v>3.2882503930000001E-2</v>
      </c>
      <c r="N23" t="s">
        <v>14</v>
      </c>
      <c r="O23" t="s">
        <v>112</v>
      </c>
    </row>
    <row r="24" spans="1:15" x14ac:dyDescent="0.2">
      <c r="A24" t="s">
        <v>10</v>
      </c>
      <c r="B24" t="s">
        <v>13</v>
      </c>
      <c r="D24">
        <v>0</v>
      </c>
      <c r="E24">
        <v>0</v>
      </c>
      <c r="F24">
        <v>9</v>
      </c>
      <c r="G24">
        <v>9</v>
      </c>
      <c r="H24">
        <v>7</v>
      </c>
      <c r="I24">
        <v>21</v>
      </c>
      <c r="J24">
        <v>0</v>
      </c>
      <c r="K24">
        <v>4</v>
      </c>
      <c r="L24" s="6">
        <v>4.1110212530000002E-2</v>
      </c>
      <c r="M24" s="6">
        <v>4.1110212530000002E-2</v>
      </c>
      <c r="N24" t="s">
        <v>14</v>
      </c>
      <c r="O24" t="s">
        <v>112</v>
      </c>
    </row>
    <row r="25" spans="1:15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9</v>
      </c>
      <c r="H25">
        <v>0</v>
      </c>
      <c r="I25">
        <v>24</v>
      </c>
      <c r="J25">
        <v>5</v>
      </c>
      <c r="K25">
        <v>6</v>
      </c>
      <c r="L25" s="6">
        <v>3.2882503930000001E-2</v>
      </c>
      <c r="M25" s="6">
        <v>3.2882503930000001E-2</v>
      </c>
      <c r="N25" t="s">
        <v>14</v>
      </c>
      <c r="O25" t="s">
        <v>112</v>
      </c>
    </row>
    <row r="26" spans="1:15" x14ac:dyDescent="0.2">
      <c r="A26" t="s">
        <v>10</v>
      </c>
      <c r="B26" t="s">
        <v>13</v>
      </c>
      <c r="D26">
        <v>0</v>
      </c>
      <c r="E26">
        <v>0</v>
      </c>
      <c r="F26">
        <v>10</v>
      </c>
      <c r="G26">
        <v>10</v>
      </c>
      <c r="H26">
        <v>0</v>
      </c>
      <c r="I26">
        <v>24</v>
      </c>
      <c r="J26">
        <v>0</v>
      </c>
      <c r="K26">
        <v>6</v>
      </c>
      <c r="L26" s="6">
        <v>4.695841244E-2</v>
      </c>
      <c r="M26" s="6">
        <v>4.695841244E-2</v>
      </c>
      <c r="N26" t="s">
        <v>14</v>
      </c>
      <c r="O26" t="s">
        <v>112</v>
      </c>
    </row>
    <row r="27" spans="1:15" x14ac:dyDescent="0.2">
      <c r="A27" t="s">
        <v>10</v>
      </c>
      <c r="B27" t="s">
        <v>13</v>
      </c>
      <c r="D27">
        <v>0</v>
      </c>
      <c r="E27">
        <v>0</v>
      </c>
      <c r="F27">
        <v>11</v>
      </c>
      <c r="G27">
        <v>11</v>
      </c>
      <c r="H27">
        <v>0</v>
      </c>
      <c r="I27">
        <v>24</v>
      </c>
      <c r="J27">
        <v>0</v>
      </c>
      <c r="K27">
        <v>6</v>
      </c>
      <c r="L27" s="6">
        <v>4.7585548550000002E-2</v>
      </c>
      <c r="M27" s="6">
        <v>4.7585548550000002E-2</v>
      </c>
      <c r="N27" t="s">
        <v>14</v>
      </c>
      <c r="O27" t="s">
        <v>112</v>
      </c>
    </row>
    <row r="28" spans="1:15" x14ac:dyDescent="0.2">
      <c r="A28" t="s">
        <v>10</v>
      </c>
      <c r="B28" t="s">
        <v>13</v>
      </c>
      <c r="D28">
        <v>0</v>
      </c>
      <c r="E28">
        <v>0</v>
      </c>
      <c r="F28">
        <v>12</v>
      </c>
      <c r="G28">
        <v>12</v>
      </c>
      <c r="H28">
        <v>0</v>
      </c>
      <c r="I28">
        <v>24</v>
      </c>
      <c r="J28">
        <v>0</v>
      </c>
      <c r="K28">
        <v>6</v>
      </c>
      <c r="L28" s="6">
        <v>3.3438709269999999E-2</v>
      </c>
      <c r="M28" s="6">
        <v>3.3438709269999999E-2</v>
      </c>
      <c r="N28" t="s">
        <v>14</v>
      </c>
      <c r="O28" t="s">
        <v>112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15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76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24</v>
      </c>
      <c r="J3">
        <v>0</v>
      </c>
      <c r="K3">
        <v>6</v>
      </c>
      <c r="L3">
        <f>0.00121+0.0244678</f>
        <v>2.5677800000000001E-2</v>
      </c>
      <c r="M3">
        <f>0.00121+0.0244678</f>
        <v>2.5677800000000001E-2</v>
      </c>
      <c r="N3" t="s">
        <v>14</v>
      </c>
      <c r="O3" t="s">
        <v>115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0.00121+0.0445597</f>
        <v>4.5769700000000003E-2</v>
      </c>
      <c r="M4">
        <f>0.00121+0.0445597</f>
        <v>4.5769700000000003E-2</v>
      </c>
      <c r="N4" t="s">
        <v>14</v>
      </c>
      <c r="O4" t="s">
        <v>115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 s="11">
        <f>0.00121+0.02273642</f>
        <v>2.394642E-2</v>
      </c>
      <c r="M5" s="11">
        <f>0.00121+0.02273642</f>
        <v>2.394642E-2</v>
      </c>
      <c r="N5" t="s">
        <v>14</v>
      </c>
      <c r="O5" t="s">
        <v>115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 s="11">
        <f>0.00121+0.026576292</f>
        <v>2.7786292000000001E-2</v>
      </c>
      <c r="M6" s="11">
        <v>2.6576292000000001E-2</v>
      </c>
      <c r="N6" t="s">
        <v>14</v>
      </c>
      <c r="O6" t="s">
        <v>115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 s="11">
        <f>0.00121+0.026425685</f>
        <v>2.7635685E-2</v>
      </c>
      <c r="M7" s="11">
        <v>2.6425685000000001E-2</v>
      </c>
      <c r="N7" t="s">
        <v>14</v>
      </c>
      <c r="O7" t="s">
        <v>115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 s="11">
        <f>0.00121+0.032569458</f>
        <v>3.3779458000000005E-2</v>
      </c>
      <c r="M8" s="11">
        <v>3.2569458000000003E-2</v>
      </c>
      <c r="N8" t="s">
        <v>14</v>
      </c>
      <c r="O8" t="s">
        <v>115</v>
      </c>
    </row>
    <row r="9" spans="1:15" ht="16" x14ac:dyDescent="0.2">
      <c r="A9" t="s">
        <v>10</v>
      </c>
      <c r="B9" t="s">
        <v>13</v>
      </c>
      <c r="D9">
        <v>0</v>
      </c>
      <c r="E9">
        <v>0</v>
      </c>
      <c r="F9">
        <v>7</v>
      </c>
      <c r="G9">
        <v>7</v>
      </c>
      <c r="H9">
        <v>0</v>
      </c>
      <c r="I9">
        <v>24</v>
      </c>
      <c r="J9">
        <v>0</v>
      </c>
      <c r="K9">
        <v>6</v>
      </c>
      <c r="L9" s="12">
        <f>0.00121+0.03256946</f>
        <v>3.3779460000000004E-2</v>
      </c>
      <c r="M9" s="12">
        <v>3.2569460000000001E-2</v>
      </c>
      <c r="N9" t="s">
        <v>14</v>
      </c>
      <c r="O9" t="s">
        <v>115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8</v>
      </c>
      <c r="G10">
        <v>8</v>
      </c>
      <c r="H10">
        <v>0</v>
      </c>
      <c r="I10">
        <v>24</v>
      </c>
      <c r="J10">
        <v>0</v>
      </c>
      <c r="K10">
        <v>6</v>
      </c>
      <c r="L10" s="11">
        <f>0.00121+0.043616868</f>
        <v>4.4826868000000006E-2</v>
      </c>
      <c r="M10" s="11">
        <v>4.3616868000000003E-2</v>
      </c>
      <c r="N10" t="s">
        <v>14</v>
      </c>
      <c r="O10" t="s">
        <v>115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9</v>
      </c>
      <c r="G11">
        <v>9</v>
      </c>
      <c r="H11">
        <v>0</v>
      </c>
      <c r="I11">
        <v>24</v>
      </c>
      <c r="J11">
        <v>0</v>
      </c>
      <c r="K11">
        <v>6</v>
      </c>
      <c r="L11" s="11">
        <f>0.00121+0.044587306</f>
        <v>4.5797306000000003E-2</v>
      </c>
      <c r="M11" s="11">
        <v>4.4587306E-2</v>
      </c>
      <c r="N11" t="s">
        <v>14</v>
      </c>
      <c r="O11" t="s">
        <v>115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10</v>
      </c>
      <c r="H12">
        <v>0</v>
      </c>
      <c r="I12">
        <v>24</v>
      </c>
      <c r="J12">
        <v>0</v>
      </c>
      <c r="K12">
        <v>6</v>
      </c>
      <c r="L12" s="11">
        <f>0.00121+0.055849073</f>
        <v>5.7059073000000002E-2</v>
      </c>
      <c r="M12" s="11">
        <v>5.5849072999999999E-2</v>
      </c>
      <c r="N12" t="s">
        <v>14</v>
      </c>
      <c r="O12" t="s">
        <v>115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11</v>
      </c>
      <c r="H13">
        <v>0</v>
      </c>
      <c r="I13">
        <v>24</v>
      </c>
      <c r="J13">
        <v>0</v>
      </c>
      <c r="K13">
        <v>6</v>
      </c>
      <c r="L13" s="11">
        <f>0.00121+0.050181969</f>
        <v>5.1391969000000003E-2</v>
      </c>
      <c r="M13" s="11">
        <v>5.0181969E-2</v>
      </c>
      <c r="N13" t="s">
        <v>14</v>
      </c>
      <c r="O13" t="s">
        <v>115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0</v>
      </c>
      <c r="I14">
        <v>24</v>
      </c>
      <c r="J14">
        <v>0</v>
      </c>
      <c r="K14">
        <v>6</v>
      </c>
      <c r="L14">
        <f>0.00121+0.0328868</f>
        <v>3.4096800000000003E-2</v>
      </c>
      <c r="M14">
        <f>0.00121+0.0328868</f>
        <v>3.4096800000000003E-2</v>
      </c>
      <c r="N14" t="s">
        <v>14</v>
      </c>
      <c r="O14" t="s">
        <v>115</v>
      </c>
    </row>
    <row r="15" spans="1:15" x14ac:dyDescent="0.2">
      <c r="A15" t="s">
        <v>10</v>
      </c>
      <c r="B15" t="s">
        <v>15</v>
      </c>
      <c r="C15" t="s">
        <v>33</v>
      </c>
      <c r="D15">
        <v>0</v>
      </c>
      <c r="E15">
        <v>0</v>
      </c>
      <c r="F15">
        <v>1</v>
      </c>
      <c r="G15">
        <v>12</v>
      </c>
      <c r="H15">
        <v>0</v>
      </c>
      <c r="I15">
        <v>24</v>
      </c>
      <c r="J15">
        <v>0</v>
      </c>
      <c r="K15">
        <v>6</v>
      </c>
      <c r="L15">
        <f>0.34+7.3</f>
        <v>7.64</v>
      </c>
      <c r="M15">
        <f>0.34+7.3</f>
        <v>7.64</v>
      </c>
      <c r="N15" t="s">
        <v>17</v>
      </c>
      <c r="O15" t="s">
        <v>77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21"/>
  <sheetViews>
    <sheetView workbookViewId="0">
      <selection activeCell="M3" sqref="M3:M1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0.0241+0.11537</f>
        <v>0.13947000000000001</v>
      </c>
      <c r="M3">
        <f>0.0241+0.11537</f>
        <v>0.13947000000000001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2</v>
      </c>
      <c r="G4">
        <v>2</v>
      </c>
      <c r="H4">
        <v>0</v>
      </c>
      <c r="I4">
        <v>24</v>
      </c>
      <c r="J4">
        <v>0</v>
      </c>
      <c r="K4">
        <v>6</v>
      </c>
      <c r="L4">
        <f>0.0241+0.11562</f>
        <v>0.13972000000000001</v>
      </c>
      <c r="M4">
        <f>0.0241+0.11562</f>
        <v>0.13972000000000001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3</v>
      </c>
      <c r="G5">
        <v>3</v>
      </c>
      <c r="H5">
        <v>0</v>
      </c>
      <c r="I5">
        <v>24</v>
      </c>
      <c r="J5">
        <v>0</v>
      </c>
      <c r="K5">
        <v>6</v>
      </c>
      <c r="L5">
        <f>0.0241+0.10477</f>
        <v>0.12887000000000001</v>
      </c>
      <c r="M5">
        <f>0.0241+0.10477</f>
        <v>0.12887000000000001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4</v>
      </c>
      <c r="G6">
        <v>4</v>
      </c>
      <c r="H6">
        <v>0</v>
      </c>
      <c r="I6">
        <v>24</v>
      </c>
      <c r="J6">
        <v>0</v>
      </c>
      <c r="K6">
        <v>6</v>
      </c>
      <c r="L6">
        <f>0.0241+0.10223</f>
        <v>0.12633</v>
      </c>
      <c r="M6">
        <f>0.0241+0.10223</f>
        <v>0.12633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5</v>
      </c>
      <c r="G7">
        <v>5</v>
      </c>
      <c r="H7">
        <v>0</v>
      </c>
      <c r="I7">
        <v>24</v>
      </c>
      <c r="J7">
        <v>0</v>
      </c>
      <c r="K7">
        <v>6</v>
      </c>
      <c r="L7">
        <f>0.0241+0.09437</f>
        <v>0.11846999999999999</v>
      </c>
      <c r="M7">
        <f>0.0241+0.09437</f>
        <v>0.11846999999999999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6</v>
      </c>
      <c r="H8">
        <v>0</v>
      </c>
      <c r="I8">
        <v>24</v>
      </c>
      <c r="J8">
        <v>0</v>
      </c>
      <c r="K8">
        <v>6</v>
      </c>
      <c r="L8">
        <f>0.0241+0.0875</f>
        <v>0.11159999999999999</v>
      </c>
      <c r="M8">
        <f>0.0241+0.0875</f>
        <v>0.11159999999999999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0.0241+0.09341</f>
        <v>0.11751</v>
      </c>
      <c r="M9">
        <f>0.0241+0.09341</f>
        <v>0.11751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0</v>
      </c>
      <c r="K10">
        <v>6</v>
      </c>
      <c r="L10">
        <f>0.0241+0.0914</f>
        <v>0.11549999999999999</v>
      </c>
      <c r="M10">
        <f>0.0241+0.0914</f>
        <v>0.11549999999999999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24</v>
      </c>
      <c r="J11">
        <v>0</v>
      </c>
      <c r="K11">
        <v>6</v>
      </c>
      <c r="L11">
        <f>0.0241+0.08879</f>
        <v>0.11288999999999999</v>
      </c>
      <c r="M11">
        <f>0.0241+0.08879</f>
        <v>0.11288999999999999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24</v>
      </c>
      <c r="J12">
        <v>0</v>
      </c>
      <c r="K12">
        <v>6</v>
      </c>
      <c r="L12">
        <f>0.0241+0.10761</f>
        <v>0.13170999999999999</v>
      </c>
      <c r="M12">
        <f>0.0241+0.10761</f>
        <v>0.13170999999999999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5</v>
      </c>
      <c r="G13">
        <v>5</v>
      </c>
      <c r="H13">
        <v>0</v>
      </c>
      <c r="I13">
        <v>24</v>
      </c>
      <c r="J13">
        <v>0</v>
      </c>
      <c r="K13">
        <v>6</v>
      </c>
      <c r="L13">
        <f>0.0241+0.12301</f>
        <v>0.14710999999999999</v>
      </c>
      <c r="M13">
        <f>0.0241+0.12301</f>
        <v>0.14710999999999999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6</v>
      </c>
      <c r="H14">
        <v>0</v>
      </c>
      <c r="I14">
        <v>24</v>
      </c>
      <c r="J14">
        <v>0</v>
      </c>
      <c r="K14">
        <v>6</v>
      </c>
      <c r="L14">
        <f>0.0241+0.15919</f>
        <v>0.18329000000000001</v>
      </c>
      <c r="M14">
        <f>0.0241+0.15919</f>
        <v>0.18329000000000001</v>
      </c>
      <c r="N14" t="s">
        <v>14</v>
      </c>
    </row>
    <row r="15" spans="1:15" x14ac:dyDescent="0.2">
      <c r="A15" t="s">
        <v>10</v>
      </c>
      <c r="B15" t="s">
        <v>15</v>
      </c>
      <c r="C15" t="s">
        <v>39</v>
      </c>
      <c r="D15">
        <v>0</v>
      </c>
      <c r="E15">
        <v>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f>12.22+8.18</f>
        <v>20.399999999999999</v>
      </c>
      <c r="M15">
        <f>12.22+8.18</f>
        <v>20.399999999999999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0</v>
      </c>
      <c r="E16">
        <v>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21.44+8.18</f>
        <v>29.62</v>
      </c>
      <c r="M16">
        <f>21.44+8.18</f>
        <v>29.62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12.22+8.18</f>
        <v>20.399999999999999</v>
      </c>
      <c r="M17">
        <f>12.22+8.18</f>
        <v>20.399999999999999</v>
      </c>
      <c r="N17" t="s">
        <v>17</v>
      </c>
    </row>
    <row r="18" spans="1:14" x14ac:dyDescent="0.2">
      <c r="A18" t="s">
        <v>21</v>
      </c>
      <c r="B18" t="s">
        <v>11</v>
      </c>
      <c r="L18">
        <v>125</v>
      </c>
      <c r="M18">
        <v>125</v>
      </c>
      <c r="N18" t="s">
        <v>12</v>
      </c>
    </row>
    <row r="19" spans="1:14" x14ac:dyDescent="0.2">
      <c r="A19" t="s">
        <v>21</v>
      </c>
      <c r="B19" t="s">
        <v>13</v>
      </c>
      <c r="D19">
        <v>0</v>
      </c>
      <c r="E19">
        <v>0</v>
      </c>
      <c r="F19">
        <v>1</v>
      </c>
      <c r="G19">
        <v>4</v>
      </c>
      <c r="H19">
        <v>0</v>
      </c>
      <c r="I19">
        <v>24</v>
      </c>
      <c r="J19">
        <v>0</v>
      </c>
      <c r="K19">
        <v>6</v>
      </c>
      <c r="L19">
        <v>0.36509999999999998</v>
      </c>
      <c r="M19" s="7">
        <f>L19/2.83168</f>
        <v>0.12893406034580179</v>
      </c>
      <c r="N19" t="s">
        <v>81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5</v>
      </c>
      <c r="G20">
        <v>9</v>
      </c>
      <c r="H20">
        <v>0</v>
      </c>
      <c r="I20">
        <v>24</v>
      </c>
      <c r="J20">
        <v>0</v>
      </c>
      <c r="K20">
        <v>6</v>
      </c>
      <c r="L20">
        <v>0.3226</v>
      </c>
      <c r="M20" s="7">
        <f>L20/2.83168</f>
        <v>0.11392530229404453</v>
      </c>
      <c r="N20" t="s">
        <v>81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v>0.36509999999999998</v>
      </c>
      <c r="M21" s="7">
        <f>L21/2.83168</f>
        <v>0.12893406034580179</v>
      </c>
      <c r="N21" t="s">
        <v>81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42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91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92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93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81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81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workbookViewId="0">
      <selection activeCell="M4" sqref="M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56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103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81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84</v>
      </c>
      <c r="E1" s="1" t="s">
        <v>83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80</v>
      </c>
      <c r="M1" s="1" t="s">
        <v>79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56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 s="10">
        <f>14.07+17.1+2.92</f>
        <v>34.090000000000003</v>
      </c>
      <c r="M4" s="10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2023-09-14T00:27:45Z</dcterms:modified>
</cp:coreProperties>
</file>