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CB78CDB6-A28E-4843-9807-2EA890C80799}" xr6:coauthVersionLast="47" xr6:coauthVersionMax="47" xr10:uidLastSave="{00000000-0000-0000-0000-000000000000}"/>
  <bookViews>
    <workbookView xWindow="0" yWindow="760" windowWidth="30240" windowHeight="17580" firstSheet="9" activeTab="9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90" l="1"/>
  <c r="M49" i="90"/>
  <c r="M48" i="90"/>
  <c r="M47" i="90"/>
  <c r="M46" i="90"/>
  <c r="M45" i="90"/>
  <c r="M44" i="90"/>
  <c r="M43" i="90"/>
  <c r="M42" i="90"/>
  <c r="M41" i="90"/>
  <c r="M40" i="90"/>
  <c r="M39" i="90"/>
  <c r="M38" i="90"/>
  <c r="M37" i="90"/>
  <c r="M36" i="90"/>
  <c r="M35" i="90"/>
  <c r="M34" i="90"/>
  <c r="M33" i="90"/>
  <c r="M32" i="90"/>
  <c r="M31" i="90"/>
  <c r="M30" i="90"/>
  <c r="M29" i="90"/>
  <c r="M28" i="90"/>
  <c r="M27" i="90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M18" i="37"/>
  <c r="L18" i="37"/>
  <c r="M17" i="37"/>
  <c r="L17" i="37"/>
  <c r="M16" i="37"/>
  <c r="L16" i="37"/>
  <c r="M15" i="37"/>
  <c r="L15" i="37"/>
  <c r="M14" i="37"/>
  <c r="L14" i="37"/>
  <c r="M13" i="37"/>
  <c r="L13" i="37"/>
  <c r="M12" i="37"/>
  <c r="L12" i="37"/>
  <c r="M11" i="37"/>
  <c r="L11" i="37"/>
  <c r="M10" i="37"/>
  <c r="L10" i="37"/>
  <c r="M9" i="37"/>
  <c r="L9" i="37"/>
  <c r="M8" i="37"/>
  <c r="L8" i="37"/>
  <c r="M7" i="37"/>
  <c r="L7" i="37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3" i="35"/>
  <c r="L13" i="35"/>
  <c r="M12" i="35"/>
  <c r="L12" i="35"/>
  <c r="M17" i="35"/>
  <c r="L17" i="35"/>
  <c r="M16" i="35"/>
  <c r="L16" i="35"/>
  <c r="L18" i="35"/>
  <c r="M14" i="35"/>
  <c r="L14" i="35"/>
  <c r="M18" i="35"/>
  <c r="L15" i="35"/>
  <c r="L8" i="35"/>
  <c r="M8" i="35"/>
  <c r="M9" i="35"/>
  <c r="L9" i="35"/>
  <c r="M10" i="35"/>
  <c r="L10" i="35"/>
  <c r="M15" i="35"/>
  <c r="M11" i="35"/>
  <c r="M7" i="35"/>
  <c r="L11" i="35"/>
  <c r="L7" i="35"/>
  <c r="M38" i="59"/>
  <c r="M37" i="59"/>
  <c r="M36" i="59"/>
  <c r="M35" i="59"/>
  <c r="L38" i="59"/>
  <c r="L37" i="59"/>
  <c r="L36" i="59"/>
  <c r="L35" i="59"/>
  <c r="M34" i="59"/>
  <c r="L34" i="59"/>
  <c r="M28" i="59"/>
  <c r="M27" i="59"/>
  <c r="M26" i="59"/>
  <c r="M25" i="59"/>
  <c r="L25" i="59"/>
  <c r="L27" i="59"/>
  <c r="L26" i="59"/>
  <c r="L29" i="59"/>
  <c r="L28" i="59"/>
  <c r="L32" i="59"/>
  <c r="L31" i="59"/>
  <c r="L30" i="59"/>
  <c r="M29" i="59"/>
  <c r="M30" i="59"/>
  <c r="M31" i="59"/>
  <c r="M32" i="59"/>
  <c r="M33" i="59"/>
  <c r="L33" i="59"/>
  <c r="M24" i="59"/>
  <c r="M23" i="59"/>
  <c r="M22" i="59"/>
  <c r="M21" i="59"/>
  <c r="L24" i="59"/>
  <c r="L23" i="59"/>
  <c r="L21" i="59"/>
  <c r="L22" i="59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4" i="10"/>
  <c r="L13" i="10"/>
  <c r="L10" i="10"/>
  <c r="L9" i="10"/>
  <c r="L8" i="10"/>
  <c r="L7" i="10"/>
  <c r="L6" i="10"/>
  <c r="L5" i="10"/>
  <c r="L4" i="10"/>
  <c r="L3" i="1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M14" i="90"/>
  <c r="M13" i="90"/>
  <c r="M12" i="90"/>
  <c r="M11" i="90"/>
  <c r="M18" i="90"/>
  <c r="M17" i="90"/>
  <c r="M16" i="90"/>
  <c r="M15" i="90"/>
  <c r="M22" i="90"/>
  <c r="M21" i="90"/>
  <c r="M20" i="90"/>
  <c r="M19" i="90"/>
  <c r="M26" i="90"/>
  <c r="M25" i="90"/>
  <c r="M24" i="90"/>
  <c r="M23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M10" i="90"/>
  <c r="M9" i="90"/>
  <c r="M8" i="90"/>
  <c r="M7" i="90"/>
  <c r="M6" i="90"/>
  <c r="M5" i="90"/>
  <c r="M4" i="90"/>
  <c r="M3" i="90"/>
  <c r="L10" i="90"/>
  <c r="L9" i="90"/>
  <c r="L8" i="90"/>
  <c r="L7" i="90"/>
  <c r="L5" i="90"/>
  <c r="L6" i="90"/>
  <c r="L4" i="90"/>
  <c r="L3" i="90"/>
  <c r="M29" i="8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M15" i="45"/>
  <c r="L15" i="45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22" i="41"/>
  <c r="E22" i="41"/>
  <c r="M21" i="41"/>
  <c r="E21" i="41"/>
  <c r="M20" i="41"/>
  <c r="E20" i="41"/>
  <c r="M19" i="41"/>
  <c r="L19" i="41"/>
  <c r="M22" i="40"/>
  <c r="E22" i="40"/>
  <c r="M21" i="40"/>
  <c r="E21" i="40"/>
  <c r="M20" i="40"/>
  <c r="E20" i="40"/>
  <c r="M19" i="40"/>
  <c r="L19" i="40"/>
  <c r="M22" i="39"/>
  <c r="E22" i="39"/>
  <c r="M21" i="39"/>
  <c r="E21" i="39"/>
  <c r="M20" i="39"/>
  <c r="E20" i="39"/>
  <c r="M19" i="39"/>
  <c r="L19" i="39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<sst xmlns="http://schemas.openxmlformats.org/spreadsheetml/2006/main" count="11547" uniqueCount="129">
  <si>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</si>
  <si>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</si>
  <si>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</si>
  <si>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</si>
  <si>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</si>
  <si>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</si>
  <si>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</si>
  <si>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</si>
  <si>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</si>
  <si>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</si>
  <si>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</si>
  <si>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</si>
  <si>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</si>
  <si>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</si>
  <si>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</si>
  <si>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</si>
  <si>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</si>
  <si>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</si>
  <si>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</si>
  <si>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</si>
  <si>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</si>
  <si>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</si>
  <si>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</si>
  <si>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</si>
  <si>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</si>
  <si>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</si>
  <si>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</si>
  <si>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</si>
  <si>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</si>
  <si>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</si>
  <si>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</si>
  <si>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</si>
  <si>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</si>
  <si>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</si>
  <si>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</si>
  <si>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</si>
  <si>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</si>
  <si>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</si>
  <si>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</si>
  <si>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</si>
  <si>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</si>
  <si>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</si>
  <si>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</si>
  <si>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</si>
  <si>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</si>
  <si>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</si>
  <si>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</si>
  <si>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</si>
  <si>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</si>
  <si>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</si>
  <si>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</si>
  <si>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</si>
  <si>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</si>
  <si>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</si>
  <si>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</si>
  <si>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</si>
  <si>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</si>
  <si>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</si>
  <si>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</si>
  <si>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</si>
  <si>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</si>
  <si>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</si>
  <si>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</si>
  <si>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</si>
  <si>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</si>
  <si>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</si>
  <si>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</si>
  <si>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</si>
  <si>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</si>
  <si>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</si>
  <si>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</si>
  <si>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</si>
  <si>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</si>
  <si>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</si>
  <si>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</si>
  <si>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</si>
  <si>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</si>
  <si>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</si>
  <si>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</si>
  <si>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</si>
  <si>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</si>
  <si>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</si>
  <si>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</si>
  <si>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</si>
  <si>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</si>
  <si>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</si>
  <si>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</si>
  <si>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</si>
  <si>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</si>
  <si>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</si>
  <si>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</si>
  <si>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</si>
  <si>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</si>
  <si>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</si>
  <si>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</si>
  <si>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</si>
  <si>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</si>
  <si>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</si>
  <si>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</si>
  <si>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</si>
  <si>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</si>
  <si>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</si>
  <si>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</si>
  <si>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</si>
  <si>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</si>
  <si>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</si>
  <si>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</si>
  <si>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</si>
  <si>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</si>
  <si>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</si>
  <si>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</si>
  <si>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</si>
  <si>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</si>
  <si>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</si>
  <si>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</si>
  <si>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</si>
  <si>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</si>
  <si>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</si>
  <si>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</si>
  <si>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</si>
  <si>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</si>
  <si>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</si>
  <si>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</si>
  <si>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</si>
  <si>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</si>
  <si>
    <t>Ignored monthly fuel adjustment as it was &lt;= $0.0005 / kWh</t>
  </si>
  <si>
    <t>Includes monthly fuel adjustment</t>
  </si>
  <si>
    <t>Includes fuel adjustment factor</t>
  </si>
  <si>
    <t>This is hgh demand, low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</si>
</sst>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7" sqref="O17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tabSelected="1" workbookViewId="0">
      <selection activeCell="N28" sqref="N2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0.038+0.02236</f>
        <v>6.0359999999999997E-2</v>
      </c>
      <c r="M3">
        <f>0.038+0.02236</f>
        <v>6.0359999999999997E-2</v>
      </c>
      <c r="N3" t="s">
        <v>14</v>
      </c>
      <c r="O3" t="s">
        <v>127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0.0339+0.02236</f>
        <v>5.6260000000000004E-2</v>
      </c>
      <c r="M4">
        <f>0.0339+0.02236</f>
        <v>5.6260000000000004E-2</v>
      </c>
      <c r="N4" t="s">
        <v>14</v>
      </c>
      <c r="O4" t="s">
        <v>127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>
        <f>0.038+0.02538</f>
        <v>6.3379999999999992E-2</v>
      </c>
      <c r="M5">
        <f>0.038+0.02538</f>
        <v>6.3379999999999992E-2</v>
      </c>
      <c r="N5" t="s">
        <v>14</v>
      </c>
      <c r="O5" t="s">
        <v>127</v>
      </c>
    </row>
    <row r="6" spans="1:15" x14ac:dyDescent="0.2">
      <c r="A6" t="s">
        <v>10</v>
      </c>
      <c r="B6" t="s">
        <v>13</v>
      </c>
      <c r="D6">
        <v>250</v>
      </c>
      <c r="E6">
        <v>250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>
        <f>0.0339+0.02538</f>
        <v>5.9279999999999999E-2</v>
      </c>
      <c r="M6">
        <f>0.0339+0.02538</f>
        <v>5.9279999999999999E-2</v>
      </c>
      <c r="N6" t="s">
        <v>14</v>
      </c>
      <c r="O6" t="s">
        <v>127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>
        <f>0.038+0.02538</f>
        <v>6.3379999999999992E-2</v>
      </c>
      <c r="M7">
        <f>0.038+0.02538</f>
        <v>6.3379999999999992E-2</v>
      </c>
      <c r="N7" t="s">
        <v>14</v>
      </c>
      <c r="O7" t="s">
        <v>127</v>
      </c>
    </row>
    <row r="8" spans="1:15" x14ac:dyDescent="0.2">
      <c r="A8" t="s">
        <v>10</v>
      </c>
      <c r="B8" t="s">
        <v>13</v>
      </c>
      <c r="D8">
        <v>250</v>
      </c>
      <c r="E8">
        <v>250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0.0339+0.02538</f>
        <v>5.9279999999999999E-2</v>
      </c>
      <c r="M8">
        <f>0.0339+0.02538</f>
        <v>5.9279999999999999E-2</v>
      </c>
      <c r="N8" t="s">
        <v>14</v>
      </c>
      <c r="O8" t="s">
        <v>127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0.038+0.03504</f>
        <v>7.3039999999999994E-2</v>
      </c>
      <c r="M9">
        <f>0.038+0.03504</f>
        <v>7.3039999999999994E-2</v>
      </c>
      <c r="N9" t="s">
        <v>14</v>
      </c>
      <c r="O9" t="s">
        <v>127</v>
      </c>
    </row>
    <row r="10" spans="1:15" x14ac:dyDescent="0.2">
      <c r="A10" t="s">
        <v>10</v>
      </c>
      <c r="B10" t="s">
        <v>13</v>
      </c>
      <c r="D10">
        <v>250</v>
      </c>
      <c r="E10">
        <v>250</v>
      </c>
      <c r="F10">
        <v>4</v>
      </c>
      <c r="G10">
        <v>4</v>
      </c>
      <c r="H10">
        <v>0</v>
      </c>
      <c r="I10">
        <v>24</v>
      </c>
      <c r="J10">
        <v>0</v>
      </c>
      <c r="K10">
        <v>6</v>
      </c>
      <c r="L10">
        <f>0.0339+0.03504</f>
        <v>6.8940000000000001E-2</v>
      </c>
      <c r="M10">
        <f>0.0339+0.03504</f>
        <v>6.8940000000000001E-2</v>
      </c>
      <c r="N10" t="s">
        <v>14</v>
      </c>
      <c r="O10" t="s">
        <v>127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24</v>
      </c>
      <c r="J11">
        <v>0</v>
      </c>
      <c r="K11">
        <v>6</v>
      </c>
      <c r="L11">
        <f>0.038+0.03883</f>
        <v>7.6830000000000009E-2</v>
      </c>
      <c r="M11">
        <f>0.038+0.03883</f>
        <v>7.6830000000000009E-2</v>
      </c>
      <c r="N11" t="s">
        <v>14</v>
      </c>
      <c r="O11" t="s">
        <v>127</v>
      </c>
    </row>
    <row r="12" spans="1:15" x14ac:dyDescent="0.2">
      <c r="A12" t="s">
        <v>10</v>
      </c>
      <c r="B12" t="s">
        <v>13</v>
      </c>
      <c r="D12">
        <v>250</v>
      </c>
      <c r="E12">
        <v>250</v>
      </c>
      <c r="F12">
        <v>5</v>
      </c>
      <c r="G12">
        <v>5</v>
      </c>
      <c r="H12">
        <v>0</v>
      </c>
      <c r="I12">
        <v>24</v>
      </c>
      <c r="J12">
        <v>0</v>
      </c>
      <c r="K12">
        <v>6</v>
      </c>
      <c r="L12">
        <f>0.0339+0.03883</f>
        <v>7.2730000000000003E-2</v>
      </c>
      <c r="M12">
        <f>0.0339+0.03883</f>
        <v>7.2730000000000003E-2</v>
      </c>
      <c r="N12" t="s">
        <v>14</v>
      </c>
      <c r="O12" t="s">
        <v>127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0</v>
      </c>
      <c r="K13">
        <v>6</v>
      </c>
      <c r="L13">
        <f>0.038+0.03863</f>
        <v>7.6630000000000004E-2</v>
      </c>
      <c r="M13">
        <f>0.038+0.03863</f>
        <v>7.6630000000000004E-2</v>
      </c>
      <c r="N13" t="s">
        <v>14</v>
      </c>
      <c r="O13" t="s">
        <v>127</v>
      </c>
    </row>
    <row r="14" spans="1:15" x14ac:dyDescent="0.2">
      <c r="A14" t="s">
        <v>10</v>
      </c>
      <c r="B14" t="s">
        <v>13</v>
      </c>
      <c r="D14">
        <v>250</v>
      </c>
      <c r="E14">
        <v>250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0.0339+0.03863</f>
        <v>7.2529999999999997E-2</v>
      </c>
      <c r="M14">
        <f>0.0339+0.03863</f>
        <v>7.2529999999999997E-2</v>
      </c>
      <c r="N14" t="s">
        <v>14</v>
      </c>
      <c r="O14" t="s">
        <v>127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0.038+0.03807</f>
        <v>7.6069999999999999E-2</v>
      </c>
      <c r="M15">
        <f>0.038+0.03807</f>
        <v>7.6069999999999999E-2</v>
      </c>
      <c r="N15" t="s">
        <v>14</v>
      </c>
      <c r="O15" t="s">
        <v>127</v>
      </c>
    </row>
    <row r="16" spans="1:15" x14ac:dyDescent="0.2">
      <c r="A16" t="s">
        <v>10</v>
      </c>
      <c r="B16" t="s">
        <v>13</v>
      </c>
      <c r="D16">
        <v>250</v>
      </c>
      <c r="E16">
        <v>250</v>
      </c>
      <c r="F16">
        <v>7</v>
      </c>
      <c r="G16">
        <v>7</v>
      </c>
      <c r="H16">
        <v>0</v>
      </c>
      <c r="I16">
        <v>24</v>
      </c>
      <c r="J16">
        <v>0</v>
      </c>
      <c r="K16">
        <v>6</v>
      </c>
      <c r="L16">
        <f>0.0339+0.03807</f>
        <v>7.1970000000000006E-2</v>
      </c>
      <c r="M16">
        <f>0.0339+0.03807</f>
        <v>7.1970000000000006E-2</v>
      </c>
      <c r="N16" t="s">
        <v>14</v>
      </c>
      <c r="O16" t="s">
        <v>127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8</v>
      </c>
      <c r="G17">
        <v>8</v>
      </c>
      <c r="H17">
        <v>0</v>
      </c>
      <c r="I17">
        <v>24</v>
      </c>
      <c r="J17">
        <v>0</v>
      </c>
      <c r="K17">
        <v>6</v>
      </c>
      <c r="L17">
        <f>0.038+0.0387</f>
        <v>7.669999999999999E-2</v>
      </c>
      <c r="M17">
        <f>0.038+0.0387</f>
        <v>7.669999999999999E-2</v>
      </c>
      <c r="N17" t="s">
        <v>14</v>
      </c>
      <c r="O17" t="s">
        <v>127</v>
      </c>
    </row>
    <row r="18" spans="1:15" x14ac:dyDescent="0.2">
      <c r="A18" t="s">
        <v>10</v>
      </c>
      <c r="B18" t="s">
        <v>13</v>
      </c>
      <c r="D18">
        <v>250</v>
      </c>
      <c r="E18">
        <v>250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0.0339+0.0387</f>
        <v>7.2599999999999998E-2</v>
      </c>
      <c r="M18">
        <f>0.0339+0.0387</f>
        <v>7.2599999999999998E-2</v>
      </c>
      <c r="N18" t="s">
        <v>14</v>
      </c>
      <c r="O18" t="s">
        <v>127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0.038+0.036085</f>
        <v>7.4084999999999998E-2</v>
      </c>
      <c r="M19">
        <f>0.038+0.036085</f>
        <v>7.4084999999999998E-2</v>
      </c>
      <c r="N19" t="s">
        <v>14</v>
      </c>
      <c r="O19" t="s">
        <v>127</v>
      </c>
    </row>
    <row r="20" spans="1:15" x14ac:dyDescent="0.2">
      <c r="A20" t="s">
        <v>10</v>
      </c>
      <c r="B20" t="s">
        <v>13</v>
      </c>
      <c r="D20">
        <v>250</v>
      </c>
      <c r="E20">
        <v>250</v>
      </c>
      <c r="F20">
        <v>9</v>
      </c>
      <c r="G20">
        <v>9</v>
      </c>
      <c r="H20">
        <v>0</v>
      </c>
      <c r="I20">
        <v>24</v>
      </c>
      <c r="J20">
        <v>0</v>
      </c>
      <c r="K20">
        <v>6</v>
      </c>
      <c r="L20">
        <f>0.0339+0.036085</f>
        <v>6.9984999999999992E-2</v>
      </c>
      <c r="M20">
        <f>0.0339+0.036085</f>
        <v>6.9984999999999992E-2</v>
      </c>
      <c r="N20" t="s">
        <v>14</v>
      </c>
      <c r="O20" t="s">
        <v>127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0.038+0.03274</f>
        <v>7.0739999999999997E-2</v>
      </c>
      <c r="M21">
        <f>0.038+0.03274</f>
        <v>7.0739999999999997E-2</v>
      </c>
      <c r="N21" t="s">
        <v>14</v>
      </c>
      <c r="O21" t="s">
        <v>127</v>
      </c>
    </row>
    <row r="22" spans="1:15" x14ac:dyDescent="0.2">
      <c r="A22" t="s">
        <v>10</v>
      </c>
      <c r="B22" t="s">
        <v>13</v>
      </c>
      <c r="D22">
        <v>250</v>
      </c>
      <c r="E22">
        <v>250</v>
      </c>
      <c r="F22">
        <v>10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0.0339+0.03274</f>
        <v>6.6640000000000005E-2</v>
      </c>
      <c r="M22">
        <f>0.0339+0.03274</f>
        <v>6.6640000000000005E-2</v>
      </c>
      <c r="N22" t="s">
        <v>14</v>
      </c>
      <c r="O22" t="s">
        <v>127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11</v>
      </c>
      <c r="H23">
        <v>0</v>
      </c>
      <c r="I23">
        <v>24</v>
      </c>
      <c r="J23">
        <v>0</v>
      </c>
      <c r="K23">
        <v>6</v>
      </c>
      <c r="L23">
        <f>0.038+0.03605</f>
        <v>7.4050000000000005E-2</v>
      </c>
      <c r="M23">
        <f>0.038+0.03605</f>
        <v>7.4050000000000005E-2</v>
      </c>
      <c r="N23" t="s">
        <v>14</v>
      </c>
      <c r="O23" t="s">
        <v>127</v>
      </c>
    </row>
    <row r="24" spans="1:15" x14ac:dyDescent="0.2">
      <c r="A24" t="s">
        <v>10</v>
      </c>
      <c r="B24" t="s">
        <v>13</v>
      </c>
      <c r="D24">
        <v>250</v>
      </c>
      <c r="E24">
        <v>250</v>
      </c>
      <c r="F24">
        <v>11</v>
      </c>
      <c r="G24">
        <v>11</v>
      </c>
      <c r="H24">
        <v>0</v>
      </c>
      <c r="I24">
        <v>24</v>
      </c>
      <c r="J24">
        <v>0</v>
      </c>
      <c r="K24">
        <v>6</v>
      </c>
      <c r="L24">
        <f>0.0339+0.03605</f>
        <v>6.9949999999999998E-2</v>
      </c>
      <c r="M24">
        <f>0.0339+0.03605</f>
        <v>6.9949999999999998E-2</v>
      </c>
      <c r="N24" t="s">
        <v>14</v>
      </c>
      <c r="O24" t="s">
        <v>127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12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0.038+0.03088</f>
        <v>6.8879999999999997E-2</v>
      </c>
      <c r="M25">
        <f>0.038+0.03088</f>
        <v>6.8879999999999997E-2</v>
      </c>
      <c r="N25" t="s">
        <v>14</v>
      </c>
      <c r="O25" t="s">
        <v>127</v>
      </c>
    </row>
    <row r="26" spans="1:15" x14ac:dyDescent="0.2">
      <c r="A26" t="s">
        <v>10</v>
      </c>
      <c r="B26" t="s">
        <v>13</v>
      </c>
      <c r="D26">
        <v>250</v>
      </c>
      <c r="E26">
        <v>250</v>
      </c>
      <c r="F26">
        <v>12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0.0339+0.03088</f>
        <v>6.4780000000000004E-2</v>
      </c>
      <c r="M26">
        <f>0.0339+0.03088</f>
        <v>6.4780000000000004E-2</v>
      </c>
      <c r="N26" t="s">
        <v>14</v>
      </c>
      <c r="O26" t="s">
        <v>127</v>
      </c>
    </row>
    <row r="27" spans="1:15" x14ac:dyDescent="0.2">
      <c r="A27" t="s">
        <v>10</v>
      </c>
      <c r="B27" t="s">
        <v>15</v>
      </c>
      <c r="C27" t="s">
        <v>38</v>
      </c>
      <c r="D27">
        <v>0</v>
      </c>
      <c r="E27">
        <v>0</v>
      </c>
      <c r="F27">
        <v>1</v>
      </c>
      <c r="G27">
        <v>5</v>
      </c>
      <c r="H27">
        <v>0</v>
      </c>
      <c r="I27">
        <v>24</v>
      </c>
      <c r="J27">
        <v>0</v>
      </c>
      <c r="K27">
        <v>6</v>
      </c>
      <c r="L27">
        <v>8.75</v>
      </c>
      <c r="M27">
        <v>8.75</v>
      </c>
      <c r="N27" t="s">
        <v>17</v>
      </c>
    </row>
    <row r="28" spans="1:15" x14ac:dyDescent="0.2">
      <c r="A28" t="s">
        <v>10</v>
      </c>
      <c r="B28" t="s">
        <v>15</v>
      </c>
      <c r="C28" t="s">
        <v>39</v>
      </c>
      <c r="D28">
        <v>0</v>
      </c>
      <c r="E28">
        <v>0</v>
      </c>
      <c r="F28">
        <v>6</v>
      </c>
      <c r="G28">
        <v>9</v>
      </c>
      <c r="H28">
        <v>0</v>
      </c>
      <c r="I28">
        <v>24</v>
      </c>
      <c r="J28">
        <v>0</v>
      </c>
      <c r="K28">
        <v>6</v>
      </c>
      <c r="L28">
        <v>11.4</v>
      </c>
      <c r="M28">
        <v>11.4</v>
      </c>
      <c r="N28" t="s">
        <v>17</v>
      </c>
    </row>
    <row r="29" spans="1:15" x14ac:dyDescent="0.2">
      <c r="A29" t="s">
        <v>10</v>
      </c>
      <c r="B29" t="s">
        <v>15</v>
      </c>
      <c r="C29" t="s">
        <v>40</v>
      </c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0</v>
      </c>
      <c r="K29">
        <v>6</v>
      </c>
      <c r="L29">
        <v>8.75</v>
      </c>
      <c r="M29">
        <v>8.75</v>
      </c>
      <c r="N29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122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80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80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M35" sqref="M35:M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118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118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118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118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118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118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0.04159+0.01843</f>
        <v>6.0020000000000004E-2</v>
      </c>
      <c r="M21">
        <f>0.04159+0.01843</f>
        <v>6.0020000000000004E-2</v>
      </c>
      <c r="N21" t="s">
        <v>14</v>
      </c>
      <c r="O21" t="s">
        <v>118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0.0665+0.01843</f>
        <v>8.4930000000000005E-2</v>
      </c>
      <c r="M22">
        <f>0.0665+0.01843</f>
        <v>8.4930000000000005E-2</v>
      </c>
      <c r="N22" t="s">
        <v>14</v>
      </c>
      <c r="O22" t="s">
        <v>118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0.04159+0.01843</f>
        <v>6.0020000000000004E-2</v>
      </c>
      <c r="M23">
        <f>0.04159+0.01843</f>
        <v>6.0020000000000004E-2</v>
      </c>
      <c r="N23" t="s">
        <v>14</v>
      </c>
      <c r="O23" t="s">
        <v>118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0.04159+0.01843</f>
        <v>6.0020000000000004E-2</v>
      </c>
      <c r="M24">
        <f>0.04159+0.01843</f>
        <v>6.0020000000000004E-2</v>
      </c>
      <c r="N24" t="s">
        <v>14</v>
      </c>
      <c r="O24" t="s">
        <v>118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0.04159+0.01822</f>
        <v>5.9810000000000002E-2</v>
      </c>
      <c r="M25">
        <f>0.04159+0.01822</f>
        <v>5.9810000000000002E-2</v>
      </c>
      <c r="N25" t="s">
        <v>14</v>
      </c>
      <c r="O25" t="s">
        <v>118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0.0665+0.01822</f>
        <v>8.4720000000000004E-2</v>
      </c>
      <c r="M26">
        <f>0.0665+0.01822</f>
        <v>8.4720000000000004E-2</v>
      </c>
      <c r="N26" t="s">
        <v>14</v>
      </c>
      <c r="O26" t="s">
        <v>118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0.04159+0.01822</f>
        <v>5.9810000000000002E-2</v>
      </c>
      <c r="M27">
        <f>0.04159+0.01822</f>
        <v>5.9810000000000002E-2</v>
      </c>
      <c r="N27" t="s">
        <v>14</v>
      </c>
      <c r="O27" t="s">
        <v>118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0.04159+0.01822</f>
        <v>5.9810000000000002E-2</v>
      </c>
      <c r="M28">
        <f>0.04159+0.01822</f>
        <v>5.9810000000000002E-2</v>
      </c>
      <c r="N28" t="s">
        <v>14</v>
      </c>
      <c r="O28" t="s">
        <v>118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0.04159+0.01726</f>
        <v>5.885E-2</v>
      </c>
      <c r="M29">
        <f>0.04159+0.01726</f>
        <v>5.885E-2</v>
      </c>
      <c r="N29" t="s">
        <v>14</v>
      </c>
      <c r="O29" t="s">
        <v>118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0.0665+0.01726</f>
        <v>8.3760000000000001E-2</v>
      </c>
      <c r="M30">
        <f>0.0665+0.01726</f>
        <v>8.3760000000000001E-2</v>
      </c>
      <c r="N30" t="s">
        <v>14</v>
      </c>
      <c r="O30" t="s">
        <v>118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0.04159+0.01726</f>
        <v>5.885E-2</v>
      </c>
      <c r="M31">
        <f>0.04159+0.01726</f>
        <v>5.885E-2</v>
      </c>
      <c r="N31" t="s">
        <v>14</v>
      </c>
      <c r="O31" t="s">
        <v>118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0.04159+0.01726</f>
        <v>5.885E-2</v>
      </c>
      <c r="M32">
        <f>0.04159+0.01726</f>
        <v>5.885E-2</v>
      </c>
      <c r="N32" t="s">
        <v>14</v>
      </c>
      <c r="O32" t="s">
        <v>118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0.04127+0.01979</f>
        <v>6.1060000000000003E-2</v>
      </c>
      <c r="M33">
        <f>0.04127+0.01979</f>
        <v>6.1060000000000003E-2</v>
      </c>
      <c r="N33" t="s">
        <v>14</v>
      </c>
      <c r="O33" t="s">
        <v>118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0.04127+0.0227</f>
        <v>6.3969999999999999E-2</v>
      </c>
      <c r="M34">
        <f>0.04127+0.0227</f>
        <v>6.3969999999999999E-2</v>
      </c>
      <c r="N34" t="s">
        <v>14</v>
      </c>
      <c r="O34" t="s">
        <v>118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0.04381+0.02414</f>
        <v>6.795000000000001E-2</v>
      </c>
      <c r="M35">
        <f>0.04381+0.02414</f>
        <v>6.795000000000001E-2</v>
      </c>
      <c r="N35" t="s">
        <v>14</v>
      </c>
      <c r="O35" t="s">
        <v>118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0.0515+0.02414</f>
        <v>7.5639999999999999E-2</v>
      </c>
      <c r="M36">
        <f>0.0515+0.02414</f>
        <v>7.5639999999999999E-2</v>
      </c>
      <c r="N36" t="s">
        <v>14</v>
      </c>
      <c r="O36" t="s">
        <v>118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0.04381+0.02414</f>
        <v>6.795000000000001E-2</v>
      </c>
      <c r="M37">
        <f>0.04381+0.02414</f>
        <v>6.795000000000001E-2</v>
      </c>
      <c r="N37" t="s">
        <v>14</v>
      </c>
      <c r="O37" t="s">
        <v>118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0.04381+0.02414</f>
        <v>6.795000000000001E-2</v>
      </c>
      <c r="M38">
        <f>0.04381+0.02414</f>
        <v>6.795000000000001E-2</v>
      </c>
      <c r="N38" t="s">
        <v>14</v>
      </c>
      <c r="O38" t="s">
        <v>118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4" sqref="O4:O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58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80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96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80</v>
      </c>
      <c r="O9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62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63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80</v>
      </c>
      <c r="O2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117</v>
      </c>
    </row>
    <row r="9" spans="1:15" x14ac:dyDescent="0.2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122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O6" sqref="O6:O5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80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119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119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119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119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119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119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119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119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119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119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119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119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119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119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119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119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119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119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119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119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119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119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119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119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119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119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119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119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119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119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119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119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119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119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119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119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119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119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119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119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119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119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119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119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119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119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119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3" sqref="O3: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120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84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80</v>
      </c>
      <c r="O23" t="s">
        <v>66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80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  <c r="O3" t="s">
        <v>125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  <c r="O4" t="s">
        <v>125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  <c r="O5" t="s">
        <v>125</v>
      </c>
    </row>
    <row r="6" spans="1:15" x14ac:dyDescent="0.2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120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80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80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80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106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83</v>
      </c>
      <c r="E1" s="1" t="s">
        <v>82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79</v>
      </c>
      <c r="M1" s="1" t="s">
        <v>78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89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80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87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 x14ac:dyDescent="0.2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81</v>
      </c>
    </row>
    <row r="47" spans="1:15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80</v>
      </c>
    </row>
    <row r="48" spans="1:15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80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80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53"/>
  <sheetViews>
    <sheetView topLeftCell="A38" workbookViewId="0">
      <selection activeCell="M35" sqref="M35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0.06781+0.02116</f>
        <v>8.8969999999999994E-2</v>
      </c>
      <c r="M3">
        <f>0.06781+0.02116</f>
        <v>8.8969999999999994E-2</v>
      </c>
      <c r="N3" t="s">
        <v>14</v>
      </c>
      <c r="O3" t="s">
        <v>126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0.03661+0.02116</f>
        <v>5.7770000000000002E-2</v>
      </c>
      <c r="M4">
        <f>0.03661+0.02116</f>
        <v>5.7770000000000002E-2</v>
      </c>
      <c r="N4" t="s">
        <v>14</v>
      </c>
      <c r="O4" t="s">
        <v>126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>
        <f>0.03537+0.02116</f>
        <v>5.6529999999999997E-2</v>
      </c>
      <c r="M5">
        <f>0.03537+0.02116</f>
        <v>5.6529999999999997E-2</v>
      </c>
      <c r="N5" t="s">
        <v>14</v>
      </c>
      <c r="O5" t="s">
        <v>126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0.03502+0.02116</f>
        <v>5.6180000000000008E-2</v>
      </c>
      <c r="M6">
        <f>0.03502+0.02116</f>
        <v>5.6180000000000008E-2</v>
      </c>
      <c r="N6" t="s">
        <v>14</v>
      </c>
      <c r="O6" t="s">
        <v>126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0.06781+0.02045</f>
        <v>8.8259999999999991E-2</v>
      </c>
      <c r="M7">
        <f>0.06781+0.02045</f>
        <v>8.8259999999999991E-2</v>
      </c>
      <c r="N7" t="s">
        <v>14</v>
      </c>
      <c r="O7" t="s">
        <v>126</v>
      </c>
    </row>
    <row r="8" spans="1:15" x14ac:dyDescent="0.2">
      <c r="A8" t="s">
        <v>10</v>
      </c>
      <c r="B8" t="s">
        <v>13</v>
      </c>
      <c r="D8">
        <v>5000</v>
      </c>
      <c r="E8">
        <v>5000</v>
      </c>
      <c r="F8">
        <v>2</v>
      </c>
      <c r="G8">
        <v>2</v>
      </c>
      <c r="H8">
        <v>0</v>
      </c>
      <c r="I8">
        <v>24</v>
      </c>
      <c r="J8">
        <v>0</v>
      </c>
      <c r="K8">
        <v>6</v>
      </c>
      <c r="L8">
        <f>0.03661+0.02045</f>
        <v>5.706E-2</v>
      </c>
      <c r="M8">
        <f>0.03661+0.02045</f>
        <v>5.706E-2</v>
      </c>
      <c r="N8" t="s">
        <v>14</v>
      </c>
      <c r="O8" t="s">
        <v>126</v>
      </c>
    </row>
    <row r="9" spans="1:15" x14ac:dyDescent="0.2">
      <c r="A9" t="s">
        <v>10</v>
      </c>
      <c r="B9" t="s">
        <v>13</v>
      </c>
      <c r="D9">
        <v>15000</v>
      </c>
      <c r="E9">
        <v>15000</v>
      </c>
      <c r="F9">
        <v>2</v>
      </c>
      <c r="G9">
        <v>2</v>
      </c>
      <c r="H9">
        <v>0</v>
      </c>
      <c r="I9">
        <v>24</v>
      </c>
      <c r="J9">
        <v>0</v>
      </c>
      <c r="K9">
        <v>6</v>
      </c>
      <c r="L9">
        <f>0.03537+0.02045</f>
        <v>5.5819999999999995E-2</v>
      </c>
      <c r="M9">
        <f>0.03537+0.02045</f>
        <v>5.5819999999999995E-2</v>
      </c>
      <c r="N9" t="s">
        <v>14</v>
      </c>
      <c r="O9" t="s">
        <v>126</v>
      </c>
    </row>
    <row r="10" spans="1:15" x14ac:dyDescent="0.2">
      <c r="A10" t="s">
        <v>10</v>
      </c>
      <c r="B10" t="s">
        <v>13</v>
      </c>
      <c r="D10">
        <v>30000</v>
      </c>
      <c r="E10">
        <v>30000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0.03502+0.02045</f>
        <v>5.5470000000000005E-2</v>
      </c>
      <c r="M10">
        <f>0.03502+0.02045</f>
        <v>5.5470000000000005E-2</v>
      </c>
      <c r="N10" t="s">
        <v>14</v>
      </c>
      <c r="O10" t="s">
        <v>126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0.06781+0.02277</f>
        <v>9.0579999999999994E-2</v>
      </c>
      <c r="M11">
        <f>0.06781+0.02277</f>
        <v>9.0579999999999994E-2</v>
      </c>
      <c r="N11" t="s">
        <v>14</v>
      </c>
      <c r="O11" t="s">
        <v>126</v>
      </c>
    </row>
    <row r="12" spans="1:15" x14ac:dyDescent="0.2">
      <c r="A12" t="s">
        <v>10</v>
      </c>
      <c r="B12" t="s">
        <v>13</v>
      </c>
      <c r="D12">
        <v>5000</v>
      </c>
      <c r="E12">
        <v>5000</v>
      </c>
      <c r="F12">
        <v>3</v>
      </c>
      <c r="G12">
        <v>3</v>
      </c>
      <c r="H12">
        <v>0</v>
      </c>
      <c r="I12">
        <v>24</v>
      </c>
      <c r="J12">
        <v>0</v>
      </c>
      <c r="K12">
        <v>6</v>
      </c>
      <c r="L12">
        <f>0.03661+0.02277</f>
        <v>5.9379999999999995E-2</v>
      </c>
      <c r="M12">
        <f>0.03661+0.02277</f>
        <v>5.9379999999999995E-2</v>
      </c>
      <c r="N12" t="s">
        <v>14</v>
      </c>
      <c r="O12" t="s">
        <v>126</v>
      </c>
    </row>
    <row r="13" spans="1:15" x14ac:dyDescent="0.2">
      <c r="A13" t="s">
        <v>10</v>
      </c>
      <c r="B13" t="s">
        <v>13</v>
      </c>
      <c r="D13">
        <v>15000</v>
      </c>
      <c r="E13">
        <v>15000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0.03537+0.02277</f>
        <v>5.8139999999999997E-2</v>
      </c>
      <c r="M13">
        <f>0.03537+0.02277</f>
        <v>5.8139999999999997E-2</v>
      </c>
      <c r="N13" t="s">
        <v>14</v>
      </c>
      <c r="O13" t="s">
        <v>126</v>
      </c>
    </row>
    <row r="14" spans="1:15" x14ac:dyDescent="0.2">
      <c r="A14" t="s">
        <v>10</v>
      </c>
      <c r="B14" t="s">
        <v>13</v>
      </c>
      <c r="D14">
        <v>30000</v>
      </c>
      <c r="E14">
        <v>30000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>
        <f>0.03502+0.02277</f>
        <v>5.7790000000000001E-2</v>
      </c>
      <c r="M14">
        <f>0.03502+0.02277</f>
        <v>5.7790000000000001E-2</v>
      </c>
      <c r="N14" t="s">
        <v>14</v>
      </c>
      <c r="O14" t="s">
        <v>126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0.06781+0.03304</f>
        <v>0.10085</v>
      </c>
      <c r="M15">
        <f>0.06781+0.03304</f>
        <v>0.10085</v>
      </c>
      <c r="N15" t="s">
        <v>14</v>
      </c>
      <c r="O15" t="s">
        <v>126</v>
      </c>
    </row>
    <row r="16" spans="1:15" x14ac:dyDescent="0.2">
      <c r="A16" t="s">
        <v>10</v>
      </c>
      <c r="B16" t="s">
        <v>13</v>
      </c>
      <c r="D16">
        <v>5000</v>
      </c>
      <c r="E16">
        <v>5000</v>
      </c>
      <c r="F16">
        <v>4</v>
      </c>
      <c r="G16">
        <v>4</v>
      </c>
      <c r="H16">
        <v>0</v>
      </c>
      <c r="I16">
        <v>24</v>
      </c>
      <c r="J16">
        <v>0</v>
      </c>
      <c r="K16">
        <v>6</v>
      </c>
      <c r="L16">
        <f>0.03661+0.03304</f>
        <v>6.964999999999999E-2</v>
      </c>
      <c r="M16">
        <f>0.03661+0.03304</f>
        <v>6.964999999999999E-2</v>
      </c>
      <c r="N16" t="s">
        <v>14</v>
      </c>
      <c r="O16" t="s">
        <v>126</v>
      </c>
    </row>
    <row r="17" spans="1:15" x14ac:dyDescent="0.2">
      <c r="A17" t="s">
        <v>10</v>
      </c>
      <c r="B17" t="s">
        <v>13</v>
      </c>
      <c r="D17">
        <v>15000</v>
      </c>
      <c r="E17">
        <v>15000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f>0.03537+0.03304</f>
        <v>6.8409999999999999E-2</v>
      </c>
      <c r="M17">
        <f>0.03537+0.03304</f>
        <v>6.8409999999999999E-2</v>
      </c>
      <c r="N17" t="s">
        <v>14</v>
      </c>
      <c r="O17" t="s">
        <v>126</v>
      </c>
    </row>
    <row r="18" spans="1:15" x14ac:dyDescent="0.2">
      <c r="A18" t="s">
        <v>10</v>
      </c>
      <c r="B18" t="s">
        <v>13</v>
      </c>
      <c r="D18">
        <v>30000</v>
      </c>
      <c r="E18">
        <v>30000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f>0.03502+0.03304</f>
        <v>6.8060000000000009E-2</v>
      </c>
      <c r="M18">
        <f>0.03502+0.03304</f>
        <v>6.8060000000000009E-2</v>
      </c>
      <c r="N18" t="s">
        <v>14</v>
      </c>
      <c r="O18" t="s">
        <v>126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f>0.06781+0.03576</f>
        <v>0.10357</v>
      </c>
      <c r="M19">
        <f>0.06781+0.03576</f>
        <v>0.10357</v>
      </c>
      <c r="N19" t="s">
        <v>14</v>
      </c>
      <c r="O19" t="s">
        <v>126</v>
      </c>
    </row>
    <row r="20" spans="1:15" x14ac:dyDescent="0.2">
      <c r="A20" t="s">
        <v>10</v>
      </c>
      <c r="B20" t="s">
        <v>13</v>
      </c>
      <c r="D20">
        <v>5000</v>
      </c>
      <c r="E20">
        <v>5000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f>0.03661+0.03576</f>
        <v>7.236999999999999E-2</v>
      </c>
      <c r="M20">
        <f>0.03661+0.03576</f>
        <v>7.236999999999999E-2</v>
      </c>
      <c r="N20" t="s">
        <v>14</v>
      </c>
      <c r="O20" t="s">
        <v>126</v>
      </c>
    </row>
    <row r="21" spans="1:15" x14ac:dyDescent="0.2">
      <c r="A21" t="s">
        <v>10</v>
      </c>
      <c r="B21" t="s">
        <v>13</v>
      </c>
      <c r="D21">
        <v>15000</v>
      </c>
      <c r="E21">
        <v>15000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0.03537+0.03576</f>
        <v>7.1129999999999999E-2</v>
      </c>
      <c r="M21">
        <f>0.03537+0.03576</f>
        <v>7.1129999999999999E-2</v>
      </c>
      <c r="N21" t="s">
        <v>14</v>
      </c>
      <c r="O21" t="s">
        <v>126</v>
      </c>
    </row>
    <row r="22" spans="1:15" x14ac:dyDescent="0.2">
      <c r="A22" t="s">
        <v>10</v>
      </c>
      <c r="B22" t="s">
        <v>13</v>
      </c>
      <c r="D22">
        <v>30000</v>
      </c>
      <c r="E22">
        <v>30000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0.03502+0.03576</f>
        <v>7.078000000000001E-2</v>
      </c>
      <c r="M22">
        <f>0.03502+0.03576</f>
        <v>7.078000000000001E-2</v>
      </c>
      <c r="N22" t="s">
        <v>14</v>
      </c>
      <c r="O22" t="s">
        <v>126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0.06781+0.03548</f>
        <v>0.10328999999999999</v>
      </c>
      <c r="M23">
        <f>0.06781+0.03548</f>
        <v>0.10328999999999999</v>
      </c>
      <c r="N23" t="s">
        <v>14</v>
      </c>
      <c r="O23" t="s">
        <v>126</v>
      </c>
    </row>
    <row r="24" spans="1:15" x14ac:dyDescent="0.2">
      <c r="A24" t="s">
        <v>10</v>
      </c>
      <c r="B24" t="s">
        <v>13</v>
      </c>
      <c r="D24">
        <v>5000</v>
      </c>
      <c r="E24">
        <v>5000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0.03661+0.03548</f>
        <v>7.2089999999999987E-2</v>
      </c>
      <c r="M24">
        <f>0.03661+0.03548</f>
        <v>7.2089999999999987E-2</v>
      </c>
      <c r="N24" t="s">
        <v>14</v>
      </c>
      <c r="O24" t="s">
        <v>126</v>
      </c>
    </row>
    <row r="25" spans="1:15" x14ac:dyDescent="0.2">
      <c r="A25" t="s">
        <v>10</v>
      </c>
      <c r="B25" t="s">
        <v>13</v>
      </c>
      <c r="D25">
        <v>15000</v>
      </c>
      <c r="E25">
        <v>15000</v>
      </c>
      <c r="F25">
        <v>6</v>
      </c>
      <c r="G25">
        <v>6</v>
      </c>
      <c r="H25">
        <v>0</v>
      </c>
      <c r="I25">
        <v>24</v>
      </c>
      <c r="J25">
        <v>0</v>
      </c>
      <c r="K25">
        <v>6</v>
      </c>
      <c r="L25">
        <f>0.03537+0.03548</f>
        <v>7.0849999999999996E-2</v>
      </c>
      <c r="M25">
        <f>0.03537+0.03548</f>
        <v>7.0849999999999996E-2</v>
      </c>
      <c r="N25" t="s">
        <v>14</v>
      </c>
      <c r="O25" t="s">
        <v>126</v>
      </c>
    </row>
    <row r="26" spans="1:15" x14ac:dyDescent="0.2">
      <c r="A26" t="s">
        <v>10</v>
      </c>
      <c r="B26" t="s">
        <v>13</v>
      </c>
      <c r="D26">
        <v>30000</v>
      </c>
      <c r="E26">
        <v>30000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>
        <f>0.03502+0.03548</f>
        <v>7.0500000000000007E-2</v>
      </c>
      <c r="M26">
        <f>0.03502+0.03548</f>
        <v>7.0500000000000007E-2</v>
      </c>
      <c r="N26" t="s">
        <v>14</v>
      </c>
      <c r="O26" t="s">
        <v>126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24</v>
      </c>
      <c r="J27">
        <v>0</v>
      </c>
      <c r="K27">
        <v>6</v>
      </c>
      <c r="L27">
        <f>0.06781+0.03217</f>
        <v>9.9979999999999986E-2</v>
      </c>
      <c r="M27">
        <f>0.06781+0.03217</f>
        <v>9.9979999999999986E-2</v>
      </c>
      <c r="N27" t="s">
        <v>14</v>
      </c>
      <c r="O27" t="s">
        <v>126</v>
      </c>
    </row>
    <row r="28" spans="1:15" x14ac:dyDescent="0.2">
      <c r="A28" t="s">
        <v>10</v>
      </c>
      <c r="B28" t="s">
        <v>13</v>
      </c>
      <c r="D28">
        <v>5000</v>
      </c>
      <c r="E28">
        <v>5000</v>
      </c>
      <c r="F28">
        <v>7</v>
      </c>
      <c r="G28">
        <v>7</v>
      </c>
      <c r="H28">
        <v>0</v>
      </c>
      <c r="I28">
        <v>24</v>
      </c>
      <c r="J28">
        <v>0</v>
      </c>
      <c r="K28">
        <v>6</v>
      </c>
      <c r="L28">
        <f>0.03661+0.03217</f>
        <v>6.8779999999999994E-2</v>
      </c>
      <c r="M28">
        <f>0.03661+0.03217</f>
        <v>6.8779999999999994E-2</v>
      </c>
      <c r="N28" t="s">
        <v>14</v>
      </c>
      <c r="O28" t="s">
        <v>126</v>
      </c>
    </row>
    <row r="29" spans="1:15" x14ac:dyDescent="0.2">
      <c r="A29" t="s">
        <v>10</v>
      </c>
      <c r="B29" t="s">
        <v>13</v>
      </c>
      <c r="D29">
        <v>15000</v>
      </c>
      <c r="E29">
        <v>15000</v>
      </c>
      <c r="F29">
        <v>7</v>
      </c>
      <c r="G29">
        <v>7</v>
      </c>
      <c r="H29">
        <v>0</v>
      </c>
      <c r="I29">
        <v>24</v>
      </c>
      <c r="J29">
        <v>0</v>
      </c>
      <c r="K29">
        <v>6</v>
      </c>
      <c r="L29">
        <f>0.03537+0.03217</f>
        <v>6.7539999999999989E-2</v>
      </c>
      <c r="M29">
        <f>0.03537+0.03217</f>
        <v>6.7539999999999989E-2</v>
      </c>
      <c r="N29" t="s">
        <v>14</v>
      </c>
      <c r="O29" t="s">
        <v>126</v>
      </c>
    </row>
    <row r="30" spans="1:15" x14ac:dyDescent="0.2">
      <c r="A30" t="s">
        <v>10</v>
      </c>
      <c r="B30" t="s">
        <v>13</v>
      </c>
      <c r="D30">
        <v>30000</v>
      </c>
      <c r="E30">
        <v>30000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>
        <f>0.03502+0.03217</f>
        <v>6.719E-2</v>
      </c>
      <c r="M30">
        <f>0.03502+0.03217</f>
        <v>6.719E-2</v>
      </c>
      <c r="N30" t="s">
        <v>14</v>
      </c>
      <c r="O30" t="s">
        <v>126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24</v>
      </c>
      <c r="J31">
        <v>0</v>
      </c>
      <c r="K31">
        <v>6</v>
      </c>
      <c r="L31">
        <f>0.06781+0.03629</f>
        <v>0.1041</v>
      </c>
      <c r="M31">
        <f>0.06781+0.03629</f>
        <v>0.1041</v>
      </c>
      <c r="N31" t="s">
        <v>14</v>
      </c>
      <c r="O31" t="s">
        <v>126</v>
      </c>
    </row>
    <row r="32" spans="1:15" x14ac:dyDescent="0.2">
      <c r="A32" t="s">
        <v>10</v>
      </c>
      <c r="B32" t="s">
        <v>13</v>
      </c>
      <c r="D32">
        <v>5000</v>
      </c>
      <c r="E32">
        <v>5000</v>
      </c>
      <c r="F32">
        <v>8</v>
      </c>
      <c r="G32">
        <v>8</v>
      </c>
      <c r="H32">
        <v>0</v>
      </c>
      <c r="I32">
        <v>24</v>
      </c>
      <c r="J32">
        <v>0</v>
      </c>
      <c r="K32">
        <v>6</v>
      </c>
      <c r="L32">
        <f>0.03661+0.03629</f>
        <v>7.2899999999999993E-2</v>
      </c>
      <c r="M32">
        <f>0.03661+0.03629</f>
        <v>7.2899999999999993E-2</v>
      </c>
      <c r="N32" t="s">
        <v>14</v>
      </c>
      <c r="O32" t="s">
        <v>126</v>
      </c>
    </row>
    <row r="33" spans="1:15" x14ac:dyDescent="0.2">
      <c r="A33" t="s">
        <v>10</v>
      </c>
      <c r="B33" t="s">
        <v>13</v>
      </c>
      <c r="D33">
        <v>15000</v>
      </c>
      <c r="E33">
        <v>15000</v>
      </c>
      <c r="F33">
        <v>8</v>
      </c>
      <c r="G33">
        <v>8</v>
      </c>
      <c r="H33">
        <v>0</v>
      </c>
      <c r="I33">
        <v>24</v>
      </c>
      <c r="J33">
        <v>0</v>
      </c>
      <c r="K33">
        <v>6</v>
      </c>
      <c r="L33">
        <f>0.03537+0.03629</f>
        <v>7.1660000000000001E-2</v>
      </c>
      <c r="M33">
        <f>0.03537+0.03629</f>
        <v>7.1660000000000001E-2</v>
      </c>
      <c r="N33" t="s">
        <v>14</v>
      </c>
      <c r="O33" t="s">
        <v>126</v>
      </c>
    </row>
    <row r="34" spans="1:15" x14ac:dyDescent="0.2">
      <c r="A34" t="s">
        <v>10</v>
      </c>
      <c r="B34" t="s">
        <v>13</v>
      </c>
      <c r="D34">
        <v>30000</v>
      </c>
      <c r="E34">
        <v>30000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>
        <f>0.03502+0.03629</f>
        <v>7.1310000000000012E-2</v>
      </c>
      <c r="M34">
        <f>0.03502+0.03629</f>
        <v>7.1310000000000012E-2</v>
      </c>
      <c r="N34" t="s">
        <v>14</v>
      </c>
      <c r="O34" t="s">
        <v>126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24</v>
      </c>
      <c r="J35">
        <v>0</v>
      </c>
      <c r="K35">
        <v>6</v>
      </c>
      <c r="L35">
        <f>0.06781+0.03232</f>
        <v>0.10013</v>
      </c>
      <c r="M35">
        <f>0.06781+0.03232</f>
        <v>0.10013</v>
      </c>
      <c r="N35" t="s">
        <v>14</v>
      </c>
      <c r="O35" t="s">
        <v>126</v>
      </c>
    </row>
    <row r="36" spans="1:15" x14ac:dyDescent="0.2">
      <c r="A36" t="s">
        <v>10</v>
      </c>
      <c r="B36" t="s">
        <v>13</v>
      </c>
      <c r="D36">
        <v>5000</v>
      </c>
      <c r="E36">
        <v>5000</v>
      </c>
      <c r="F36">
        <v>9</v>
      </c>
      <c r="G36">
        <v>9</v>
      </c>
      <c r="H36">
        <v>0</v>
      </c>
      <c r="I36">
        <v>24</v>
      </c>
      <c r="J36">
        <v>0</v>
      </c>
      <c r="K36">
        <v>6</v>
      </c>
      <c r="L36">
        <f>0.03661+0.03232</f>
        <v>6.8929999999999991E-2</v>
      </c>
      <c r="M36">
        <f>0.03661+0.03232</f>
        <v>6.8929999999999991E-2</v>
      </c>
      <c r="N36" t="s">
        <v>14</v>
      </c>
      <c r="O36" t="s">
        <v>126</v>
      </c>
    </row>
    <row r="37" spans="1:15" x14ac:dyDescent="0.2">
      <c r="A37" t="s">
        <v>10</v>
      </c>
      <c r="B37" t="s">
        <v>13</v>
      </c>
      <c r="D37">
        <v>15000</v>
      </c>
      <c r="E37">
        <v>15000</v>
      </c>
      <c r="F37">
        <v>9</v>
      </c>
      <c r="G37">
        <v>9</v>
      </c>
      <c r="H37">
        <v>0</v>
      </c>
      <c r="I37">
        <v>24</v>
      </c>
      <c r="J37">
        <v>0</v>
      </c>
      <c r="K37">
        <v>6</v>
      </c>
      <c r="L37">
        <f>0.03537+0.03232</f>
        <v>6.769E-2</v>
      </c>
      <c r="M37">
        <f>0.03537+0.03232</f>
        <v>6.769E-2</v>
      </c>
      <c r="N37" t="s">
        <v>14</v>
      </c>
      <c r="O37" t="s">
        <v>126</v>
      </c>
    </row>
    <row r="38" spans="1:15" x14ac:dyDescent="0.2">
      <c r="A38" t="s">
        <v>10</v>
      </c>
      <c r="B38" t="s">
        <v>13</v>
      </c>
      <c r="D38">
        <v>30000</v>
      </c>
      <c r="E38">
        <v>30000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>
        <f>0.03502+0.03232</f>
        <v>6.7340000000000011E-2</v>
      </c>
      <c r="M38">
        <f>0.03502+0.03232</f>
        <v>6.7340000000000011E-2</v>
      </c>
      <c r="N38" t="s">
        <v>14</v>
      </c>
      <c r="O38" t="s">
        <v>126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24</v>
      </c>
      <c r="J39">
        <v>0</v>
      </c>
      <c r="K39">
        <v>6</v>
      </c>
      <c r="L39">
        <f>0.06781+0.03235</f>
        <v>0.10016</v>
      </c>
      <c r="M39">
        <f>0.06781+0.03235</f>
        <v>0.10016</v>
      </c>
      <c r="N39" t="s">
        <v>14</v>
      </c>
      <c r="O39" t="s">
        <v>126</v>
      </c>
    </row>
    <row r="40" spans="1:15" x14ac:dyDescent="0.2">
      <c r="A40" t="s">
        <v>10</v>
      </c>
      <c r="B40" t="s">
        <v>13</v>
      </c>
      <c r="D40">
        <v>5000</v>
      </c>
      <c r="E40">
        <v>5000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0.03661+0.03235</f>
        <v>6.8959999999999994E-2</v>
      </c>
      <c r="M40">
        <f>0.03661+0.03235</f>
        <v>6.8959999999999994E-2</v>
      </c>
      <c r="N40" t="s">
        <v>14</v>
      </c>
      <c r="O40" t="s">
        <v>126</v>
      </c>
    </row>
    <row r="41" spans="1:15" x14ac:dyDescent="0.2">
      <c r="A41" t="s">
        <v>10</v>
      </c>
      <c r="B41" t="s">
        <v>13</v>
      </c>
      <c r="D41">
        <v>15000</v>
      </c>
      <c r="E41">
        <v>15000</v>
      </c>
      <c r="F41">
        <v>10</v>
      </c>
      <c r="G41">
        <v>10</v>
      </c>
      <c r="H41">
        <v>0</v>
      </c>
      <c r="I41">
        <v>24</v>
      </c>
      <c r="J41">
        <v>0</v>
      </c>
      <c r="K41">
        <v>6</v>
      </c>
      <c r="L41">
        <f>0.03537+0.03235</f>
        <v>6.7720000000000002E-2</v>
      </c>
      <c r="M41">
        <f>0.03537+0.03235</f>
        <v>6.7720000000000002E-2</v>
      </c>
      <c r="N41" t="s">
        <v>14</v>
      </c>
      <c r="O41" t="s">
        <v>126</v>
      </c>
    </row>
    <row r="42" spans="1:15" x14ac:dyDescent="0.2">
      <c r="A42" t="s">
        <v>10</v>
      </c>
      <c r="B42" t="s">
        <v>13</v>
      </c>
      <c r="D42">
        <v>30000</v>
      </c>
      <c r="E42">
        <v>30000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>
        <f>0.03502+0.03235</f>
        <v>6.7369999999999999E-2</v>
      </c>
      <c r="M42">
        <f>0.03502+0.03235</f>
        <v>6.7369999999999999E-2</v>
      </c>
      <c r="N42" t="s">
        <v>14</v>
      </c>
      <c r="O42" t="s">
        <v>126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24</v>
      </c>
      <c r="J43">
        <v>0</v>
      </c>
      <c r="K43">
        <v>6</v>
      </c>
      <c r="L43">
        <f>0.06781+0.03592</f>
        <v>0.10372999999999999</v>
      </c>
      <c r="M43">
        <f>0.06781+0.03592</f>
        <v>0.10372999999999999</v>
      </c>
      <c r="N43" t="s">
        <v>14</v>
      </c>
      <c r="O43" t="s">
        <v>126</v>
      </c>
    </row>
    <row r="44" spans="1:15" x14ac:dyDescent="0.2">
      <c r="A44" t="s">
        <v>10</v>
      </c>
      <c r="B44" t="s">
        <v>13</v>
      </c>
      <c r="D44">
        <v>5000</v>
      </c>
      <c r="E44">
        <v>5000</v>
      </c>
      <c r="F44">
        <v>11</v>
      </c>
      <c r="G44">
        <v>11</v>
      </c>
      <c r="H44">
        <v>0</v>
      </c>
      <c r="I44">
        <v>24</v>
      </c>
      <c r="J44">
        <v>0</v>
      </c>
      <c r="K44">
        <v>6</v>
      </c>
      <c r="L44">
        <f>0.03661+0.03592</f>
        <v>7.2529999999999997E-2</v>
      </c>
      <c r="M44">
        <f>0.03661+0.03592</f>
        <v>7.2529999999999997E-2</v>
      </c>
      <c r="N44" t="s">
        <v>14</v>
      </c>
      <c r="O44" t="s">
        <v>126</v>
      </c>
    </row>
    <row r="45" spans="1:15" x14ac:dyDescent="0.2">
      <c r="A45" t="s">
        <v>10</v>
      </c>
      <c r="B45" t="s">
        <v>13</v>
      </c>
      <c r="D45">
        <v>15000</v>
      </c>
      <c r="E45">
        <v>15000</v>
      </c>
      <c r="F45">
        <v>11</v>
      </c>
      <c r="G45">
        <v>11</v>
      </c>
      <c r="H45">
        <v>0</v>
      </c>
      <c r="I45">
        <v>24</v>
      </c>
      <c r="J45">
        <v>0</v>
      </c>
      <c r="K45">
        <v>6</v>
      </c>
      <c r="L45">
        <f>0.03537+0.03592</f>
        <v>7.1289999999999992E-2</v>
      </c>
      <c r="M45">
        <f>0.03537+0.03592</f>
        <v>7.1289999999999992E-2</v>
      </c>
      <c r="N45" t="s">
        <v>14</v>
      </c>
      <c r="O45" t="s">
        <v>126</v>
      </c>
    </row>
    <row r="46" spans="1:15" x14ac:dyDescent="0.2">
      <c r="A46" t="s">
        <v>10</v>
      </c>
      <c r="B46" t="s">
        <v>13</v>
      </c>
      <c r="D46">
        <v>30000</v>
      </c>
      <c r="E46">
        <v>30000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>
        <f>0.03502+0.03592</f>
        <v>7.0940000000000003E-2</v>
      </c>
      <c r="M46">
        <f>0.03502+0.03592</f>
        <v>7.0940000000000003E-2</v>
      </c>
      <c r="N46" t="s">
        <v>14</v>
      </c>
      <c r="O46" t="s">
        <v>126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24</v>
      </c>
      <c r="J47">
        <v>0</v>
      </c>
      <c r="K47">
        <v>6</v>
      </c>
      <c r="L47">
        <f>0.06781+0.03708</f>
        <v>0.10489</v>
      </c>
      <c r="M47">
        <f>0.06781+0.03708</f>
        <v>0.10489</v>
      </c>
      <c r="N47" t="s">
        <v>14</v>
      </c>
      <c r="O47" t="s">
        <v>126</v>
      </c>
    </row>
    <row r="48" spans="1:15" x14ac:dyDescent="0.2">
      <c r="A48" t="s">
        <v>10</v>
      </c>
      <c r="B48" t="s">
        <v>13</v>
      </c>
      <c r="D48">
        <v>5000</v>
      </c>
      <c r="E48">
        <v>5000</v>
      </c>
      <c r="F48">
        <v>12</v>
      </c>
      <c r="G48">
        <v>12</v>
      </c>
      <c r="H48">
        <v>0</v>
      </c>
      <c r="I48">
        <v>24</v>
      </c>
      <c r="J48">
        <v>0</v>
      </c>
      <c r="K48">
        <v>6</v>
      </c>
      <c r="L48">
        <f>0.03661+0.03708</f>
        <v>7.3690000000000005E-2</v>
      </c>
      <c r="M48">
        <f>0.03661+0.03708</f>
        <v>7.3690000000000005E-2</v>
      </c>
      <c r="N48" t="s">
        <v>14</v>
      </c>
      <c r="O48" t="s">
        <v>126</v>
      </c>
    </row>
    <row r="49" spans="1:15" x14ac:dyDescent="0.2">
      <c r="A49" t="s">
        <v>10</v>
      </c>
      <c r="B49" t="s">
        <v>13</v>
      </c>
      <c r="D49">
        <v>15000</v>
      </c>
      <c r="E49">
        <v>15000</v>
      </c>
      <c r="F49">
        <v>12</v>
      </c>
      <c r="G49">
        <v>12</v>
      </c>
      <c r="H49">
        <v>0</v>
      </c>
      <c r="I49">
        <v>24</v>
      </c>
      <c r="J49">
        <v>0</v>
      </c>
      <c r="K49">
        <v>6</v>
      </c>
      <c r="L49">
        <f>0.03537+0.03708</f>
        <v>7.2450000000000001E-2</v>
      </c>
      <c r="M49">
        <f>0.03537+0.03708</f>
        <v>7.2450000000000001E-2</v>
      </c>
      <c r="N49" t="s">
        <v>14</v>
      </c>
      <c r="O49" t="s">
        <v>126</v>
      </c>
    </row>
    <row r="50" spans="1:15" x14ac:dyDescent="0.2">
      <c r="A50" t="s">
        <v>10</v>
      </c>
      <c r="B50" t="s">
        <v>13</v>
      </c>
      <c r="D50">
        <v>30000</v>
      </c>
      <c r="E50">
        <v>30000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>
        <f>0.03502+0.03708</f>
        <v>7.2099999999999997E-2</v>
      </c>
      <c r="M50">
        <f>0.03502+0.03708</f>
        <v>7.2099999999999997E-2</v>
      </c>
      <c r="N50" t="s">
        <v>14</v>
      </c>
      <c r="O50" t="s">
        <v>126</v>
      </c>
    </row>
    <row r="51" spans="1:15" x14ac:dyDescent="0.2">
      <c r="A51" t="s">
        <v>10</v>
      </c>
      <c r="B51" t="s">
        <v>15</v>
      </c>
      <c r="C51" t="s">
        <v>32</v>
      </c>
      <c r="D51">
        <v>50</v>
      </c>
      <c r="E51">
        <v>50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v>11.45</v>
      </c>
      <c r="M51">
        <v>11.45</v>
      </c>
      <c r="N51" t="s">
        <v>17</v>
      </c>
    </row>
    <row r="52" spans="1:15" x14ac:dyDescent="0.2">
      <c r="A52" t="s">
        <v>10</v>
      </c>
      <c r="B52" t="s">
        <v>15</v>
      </c>
      <c r="C52" t="s">
        <v>32</v>
      </c>
      <c r="D52">
        <v>100</v>
      </c>
      <c r="E52">
        <v>100</v>
      </c>
      <c r="F52">
        <v>1</v>
      </c>
      <c r="G52">
        <v>12</v>
      </c>
      <c r="H52">
        <v>0</v>
      </c>
      <c r="I52">
        <v>24</v>
      </c>
      <c r="J52">
        <v>0</v>
      </c>
      <c r="K52">
        <v>6</v>
      </c>
      <c r="L52">
        <v>10.71</v>
      </c>
      <c r="M52">
        <v>10.71</v>
      </c>
      <c r="N52" t="s">
        <v>17</v>
      </c>
    </row>
    <row r="53" spans="1:15" x14ac:dyDescent="0.2">
      <c r="A53" t="s">
        <v>10</v>
      </c>
      <c r="B53" t="s">
        <v>15</v>
      </c>
      <c r="C53" t="s">
        <v>32</v>
      </c>
      <c r="D53">
        <v>200</v>
      </c>
      <c r="E53">
        <v>200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10.27</v>
      </c>
      <c r="M53">
        <v>10.27</v>
      </c>
      <c r="N53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N4" sqref="N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3.8219999999999997E-2</v>
      </c>
      <c r="M3">
        <v>3.8219999999999997E-2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1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68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69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8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121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121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121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121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121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  <c r="O3" t="s">
        <v>109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71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72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80</v>
      </c>
    </row>
    <row r="38" spans="1:14" x14ac:dyDescent="0.2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  <c r="O4" t="s">
        <v>109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85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80</v>
      </c>
    </row>
    <row r="13" spans="1:15" x14ac:dyDescent="0.2">
      <c r="A13" t="s">
        <v>21</v>
      </c>
      <c r="B13" t="s">
        <v>15</v>
      </c>
      <c r="C13" t="s">
        <v>32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80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110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73</v>
      </c>
    </row>
    <row r="16" spans="1:15" x14ac:dyDescent="0.2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 t="shared" ref="L12:M14" si="0">0.0146972+0.0295023</f>
        <v>4.4199500000000003E-2</v>
      </c>
      <c r="M12">
        <f t="shared" si="0"/>
        <v>4.4199500000000003E-2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 t="shared" si="0"/>
        <v>4.4199500000000003E-2</v>
      </c>
      <c r="M13">
        <f t="shared" si="0"/>
        <v>4.4199500000000003E-2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 t="shared" si="0"/>
        <v>4.4199500000000003E-2</v>
      </c>
      <c r="M14">
        <f t="shared" si="0"/>
        <v>4.4199500000000003E-2</v>
      </c>
      <c r="N14" t="s">
        <v>14</v>
      </c>
      <c r="O14" t="s">
        <v>123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 t="shared" ref="L20:M22" si="1">0.0146972+0.0315661</f>
        <v>4.62633E-2</v>
      </c>
      <c r="M20">
        <f t="shared" si="1"/>
        <v>4.62633E-2</v>
      </c>
      <c r="N20" t="s">
        <v>14</v>
      </c>
      <c r="O20" t="s">
        <v>123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 t="shared" si="1"/>
        <v>4.62633E-2</v>
      </c>
      <c r="M21">
        <f t="shared" si="1"/>
        <v>4.62633E-2</v>
      </c>
      <c r="N21" t="s">
        <v>14</v>
      </c>
      <c r="O21" t="s">
        <v>123</v>
      </c>
    </row>
    <row r="22" spans="1:15" x14ac:dyDescent="0.2">
      <c r="A22" t="s">
        <v>10</v>
      </c>
      <c r="B22" t="s">
        <v>13</v>
      </c>
      <c r="C22" s="6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 t="shared" si="1"/>
        <v>4.62633E-2</v>
      </c>
      <c r="M22">
        <f t="shared" si="1"/>
        <v>4.62633E-2</v>
      </c>
      <c r="N22" t="s">
        <v>14</v>
      </c>
      <c r="O22" t="s">
        <v>123</v>
      </c>
    </row>
    <row r="23" spans="1:15" x14ac:dyDescent="0.2">
      <c r="A23" t="s">
        <v>10</v>
      </c>
      <c r="B23" t="s">
        <v>13</v>
      </c>
      <c r="C23" s="6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123</v>
      </c>
    </row>
    <row r="24" spans="1:15" x14ac:dyDescent="0.2">
      <c r="A24" t="s">
        <v>10</v>
      </c>
      <c r="B24" t="s">
        <v>13</v>
      </c>
      <c r="C24" s="6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123</v>
      </c>
    </row>
    <row r="25" spans="1:15" x14ac:dyDescent="0.2">
      <c r="A25" t="s">
        <v>10</v>
      </c>
      <c r="B25" t="s">
        <v>13</v>
      </c>
      <c r="C25" s="6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123</v>
      </c>
    </row>
    <row r="26" spans="1:15" x14ac:dyDescent="0.2">
      <c r="A26" t="s">
        <v>10</v>
      </c>
      <c r="B26" t="s">
        <v>13</v>
      </c>
      <c r="C26" s="6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123</v>
      </c>
    </row>
    <row r="27" spans="1:15" x14ac:dyDescent="0.2">
      <c r="A27" t="s">
        <v>10</v>
      </c>
      <c r="B27" t="s">
        <v>13</v>
      </c>
      <c r="C27" s="6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123</v>
      </c>
    </row>
    <row r="28" spans="1:15" x14ac:dyDescent="0.2">
      <c r="A28" t="s">
        <v>10</v>
      </c>
      <c r="B28" t="s">
        <v>13</v>
      </c>
      <c r="C28" s="6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123</v>
      </c>
    </row>
    <row r="29" spans="1:15" x14ac:dyDescent="0.2">
      <c r="A29" t="s">
        <v>10</v>
      </c>
      <c r="B29" t="s">
        <v>13</v>
      </c>
      <c r="C29" s="6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123</v>
      </c>
    </row>
    <row r="30" spans="1:15" x14ac:dyDescent="0.2">
      <c r="A30" t="s">
        <v>21</v>
      </c>
      <c r="B30" t="s">
        <v>11</v>
      </c>
      <c r="C30" s="6"/>
      <c r="L30">
        <v>55</v>
      </c>
      <c r="M30">
        <v>55</v>
      </c>
      <c r="N30" t="s">
        <v>12</v>
      </c>
    </row>
    <row r="31" spans="1:15" x14ac:dyDescent="0.2">
      <c r="A31" t="s">
        <v>21</v>
      </c>
      <c r="B31" t="s">
        <v>13</v>
      </c>
      <c r="C31" s="6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6">
        <f>L31/2.83168</f>
        <v>0.12070572946095603</v>
      </c>
      <c r="N31" t="s">
        <v>80</v>
      </c>
      <c r="O31" t="s">
        <v>124</v>
      </c>
    </row>
    <row r="32" spans="1:15" x14ac:dyDescent="0.2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6">
        <f t="shared" ref="M32:M42" si="2">L32/2.83168</f>
        <v>0.1222242626285456</v>
      </c>
      <c r="N32" t="s">
        <v>80</v>
      </c>
      <c r="O32" t="s">
        <v>124</v>
      </c>
    </row>
    <row r="33" spans="1:15" x14ac:dyDescent="0.2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6">
        <f t="shared" si="2"/>
        <v>0.10015255961125552</v>
      </c>
      <c r="N33" t="s">
        <v>80</v>
      </c>
      <c r="O33" t="s">
        <v>124</v>
      </c>
    </row>
    <row r="34" spans="1:15" x14ac:dyDescent="0.2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6">
        <f t="shared" si="2"/>
        <v>2.6344784721437451E-2</v>
      </c>
      <c r="N34" t="s">
        <v>80</v>
      </c>
      <c r="O34" t="s">
        <v>124</v>
      </c>
    </row>
    <row r="35" spans="1:15" x14ac:dyDescent="0.2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6">
        <f t="shared" si="2"/>
        <v>4.7251101819414623E-2</v>
      </c>
      <c r="N35" t="s">
        <v>80</v>
      </c>
      <c r="O35" t="s">
        <v>124</v>
      </c>
    </row>
    <row r="36" spans="1:15" x14ac:dyDescent="0.2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6">
        <f t="shared" si="2"/>
        <v>8.7968979545711382E-2</v>
      </c>
      <c r="N36" t="s">
        <v>80</v>
      </c>
      <c r="O36" t="s">
        <v>124</v>
      </c>
    </row>
    <row r="37" spans="1:15" x14ac:dyDescent="0.2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6">
        <f t="shared" si="2"/>
        <v>0.10128263080574076</v>
      </c>
      <c r="N37" t="s">
        <v>80</v>
      </c>
      <c r="O37" t="s">
        <v>124</v>
      </c>
    </row>
    <row r="38" spans="1:15" x14ac:dyDescent="0.2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6">
        <f t="shared" si="2"/>
        <v>0.10287179342298565</v>
      </c>
      <c r="N38" t="s">
        <v>80</v>
      </c>
      <c r="O38" t="s">
        <v>124</v>
      </c>
    </row>
    <row r="39" spans="1:15" x14ac:dyDescent="0.2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6">
        <f t="shared" si="2"/>
        <v>0.10273053452367499</v>
      </c>
      <c r="N39" t="s">
        <v>80</v>
      </c>
      <c r="O39" t="s">
        <v>124</v>
      </c>
    </row>
    <row r="40" spans="1:15" x14ac:dyDescent="0.2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6">
        <f t="shared" si="2"/>
        <v>9.9269691490563916E-2</v>
      </c>
      <c r="N40" t="s">
        <v>80</v>
      </c>
      <c r="O40" t="s">
        <v>124</v>
      </c>
    </row>
    <row r="41" spans="1:15" x14ac:dyDescent="0.2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6">
        <f t="shared" si="2"/>
        <v>0.11650327720646401</v>
      </c>
      <c r="N41" t="s">
        <v>80</v>
      </c>
      <c r="O41" t="s">
        <v>124</v>
      </c>
    </row>
    <row r="42" spans="1:15" x14ac:dyDescent="0.2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6">
        <f t="shared" si="2"/>
        <v>0.13755085320375185</v>
      </c>
      <c r="N42" t="s">
        <v>80</v>
      </c>
      <c r="O42" t="s">
        <v>124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74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74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112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112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112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112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112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112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112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112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112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112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112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112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112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112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112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112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112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112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112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112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112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112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112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112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112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112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112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112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112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112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112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112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112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112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112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112</v>
      </c>
    </row>
    <row r="55" spans="1:15" x14ac:dyDescent="0.2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80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103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103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103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103</v>
      </c>
    </row>
    <row r="25" spans="1:15" x14ac:dyDescent="0.2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103</v>
      </c>
    </row>
    <row r="28" spans="1:15" x14ac:dyDescent="0.2">
      <c r="A28" t="s">
        <v>10</v>
      </c>
      <c r="B28" t="s">
        <v>15</v>
      </c>
      <c r="C28" t="s">
        <v>70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80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80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7" sqref="O7:O5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99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99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99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99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99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99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99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99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99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99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99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99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99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99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99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99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99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99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99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99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99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99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99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99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99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99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99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99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99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99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99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99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99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99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99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99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99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99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99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99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99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99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99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99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99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99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99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99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:O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100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100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100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100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100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116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114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114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114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114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114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114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114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113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80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80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128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91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O5" sqref="O5:O1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102</v>
      </c>
    </row>
    <row r="20" spans="1:15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80</v>
      </c>
    </row>
    <row r="22" spans="1:15" x14ac:dyDescent="0.2">
      <c r="A22" t="s">
        <v>21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2023-12-11T21:20:01Z</dcterms:modified>
</cp:coreProperties>
</file>