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fletch/Git/wwtp-energy-rates/data/"/>
    </mc:Choice>
  </mc:AlternateContent>
  <xr:revisionPtr revIDLastSave="0" documentId="13_ncr:1_{54F98E35-DC88-6148-9BEF-39DD1D6FC9B6}" xr6:coauthVersionLast="47" xr6:coauthVersionMax="47" xr10:uidLastSave="{00000000-0000-0000-0000-000000000000}"/>
  <bookViews>
    <workbookView xWindow="-20" yWindow="760" windowWidth="30240" windowHeight="17440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9" l="1"/>
  <c r="L2" i="69"/>
  <c r="L9" i="73"/>
  <c r="L10" i="73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0" i="31"/>
  <c r="L29" i="31"/>
  <c r="L28" i="31"/>
  <c r="L27" i="31"/>
  <c r="L26" i="31"/>
  <c r="L25" i="31"/>
  <c r="L2" i="31"/>
  <c r="K2" i="31"/>
  <c r="L30" i="97"/>
  <c r="L29" i="97"/>
  <c r="L28" i="97"/>
  <c r="L27" i="97"/>
  <c r="L26" i="97"/>
  <c r="L25" i="97"/>
  <c r="L2" i="97"/>
  <c r="K2" i="97"/>
  <c r="L9" i="99"/>
  <c r="L7" i="99"/>
  <c r="L11" i="98"/>
  <c r="L10" i="98"/>
  <c r="L9" i="98"/>
  <c r="L4" i="46"/>
  <c r="K4" i="46"/>
  <c r="L6" i="47"/>
  <c r="L4" i="47"/>
  <c r="L6" i="100"/>
  <c r="L14" i="83"/>
  <c r="L13" i="83"/>
  <c r="L2" i="83"/>
  <c r="L2" i="44"/>
  <c r="L10" i="77"/>
  <c r="L9" i="77"/>
  <c r="L8" i="77"/>
  <c r="L6" i="77"/>
  <c r="L5" i="77"/>
  <c r="L4" i="77"/>
  <c r="L3" i="77"/>
  <c r="L21" i="76"/>
  <c r="L22" i="76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11" i="40"/>
  <c r="L10" i="40"/>
  <c r="L9" i="40"/>
  <c r="L8" i="40"/>
  <c r="K8" i="40"/>
  <c r="L11" i="41"/>
  <c r="L10" i="41"/>
  <c r="L9" i="41"/>
  <c r="L8" i="41"/>
  <c r="K8" i="41"/>
  <c r="L11" i="39"/>
  <c r="L10" i="39"/>
  <c r="L9" i="39"/>
  <c r="L8" i="39"/>
  <c r="L30" i="33"/>
  <c r="L29" i="33"/>
  <c r="L28" i="33"/>
  <c r="L27" i="33"/>
  <c r="L26" i="33"/>
  <c r="L25" i="33"/>
  <c r="L38" i="94"/>
  <c r="L37" i="94"/>
  <c r="L7" i="94"/>
  <c r="L6" i="94"/>
  <c r="L5" i="94"/>
  <c r="L4" i="94"/>
  <c r="L3" i="94"/>
  <c r="L8" i="70"/>
  <c r="L7" i="70"/>
  <c r="L6" i="70"/>
  <c r="L4" i="70"/>
  <c r="L2" i="70"/>
  <c r="L25" i="56"/>
  <c r="L24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6"/>
  <c r="K14" i="66"/>
  <c r="L13" i="66"/>
  <c r="K13" i="66"/>
  <c r="L12" i="66"/>
  <c r="K12" i="66"/>
  <c r="L11" i="66"/>
  <c r="K11" i="66"/>
  <c r="L10" i="66"/>
  <c r="K10" i="66"/>
  <c r="L9" i="66"/>
  <c r="K9" i="66"/>
  <c r="L8" i="66"/>
  <c r="K8" i="66"/>
  <c r="L7" i="66"/>
  <c r="K7" i="66"/>
  <c r="L6" i="66"/>
  <c r="K6" i="66"/>
  <c r="L5" i="66"/>
  <c r="K5" i="66"/>
  <c r="L4" i="66"/>
  <c r="K4" i="66"/>
  <c r="L3" i="66"/>
  <c r="K3" i="66"/>
  <c r="L2" i="66"/>
  <c r="K2" i="66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12" i="27"/>
  <c r="L2" i="27"/>
  <c r="L2" i="92"/>
  <c r="L2" i="91"/>
  <c r="L14" i="25"/>
  <c r="L13" i="25"/>
  <c r="L12" i="25"/>
  <c r="L11" i="25"/>
  <c r="L6" i="34"/>
  <c r="L14" i="34"/>
  <c r="L13" i="34"/>
  <c r="L12" i="34"/>
  <c r="L11" i="34"/>
  <c r="L11" i="15"/>
  <c r="L12" i="16"/>
  <c r="L11" i="16"/>
  <c r="L12" i="17"/>
  <c r="L11" i="17"/>
  <c r="L2" i="33"/>
  <c r="L12" i="22"/>
  <c r="L11" i="22"/>
  <c r="L12" i="38"/>
  <c r="L11" i="38"/>
  <c r="L12" i="19"/>
  <c r="L11" i="19"/>
  <c r="L12" i="28"/>
  <c r="L11" i="28"/>
  <c r="L12" i="20"/>
  <c r="L11" i="20"/>
  <c r="L12" i="18"/>
  <c r="L11" i="18"/>
  <c r="L25" i="55"/>
  <c r="L24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8" i="89"/>
  <c r="L27" i="89"/>
  <c r="L26" i="89"/>
  <c r="L25" i="89"/>
  <c r="L24" i="89"/>
  <c r="L2" i="89"/>
  <c r="L2" i="58"/>
  <c r="L11" i="37"/>
  <c r="L10" i="37"/>
  <c r="L9" i="37"/>
  <c r="L8" i="37"/>
  <c r="L16" i="88"/>
  <c r="L15" i="88"/>
  <c r="L14" i="88"/>
  <c r="L13" i="88"/>
  <c r="L12" i="88"/>
  <c r="L11" i="88"/>
  <c r="L10" i="88"/>
  <c r="L12" i="87"/>
  <c r="L5" i="80"/>
  <c r="L6" i="80"/>
  <c r="L7" i="80"/>
  <c r="L8" i="80"/>
  <c r="L7" i="43"/>
  <c r="L2" i="43"/>
  <c r="L6" i="67"/>
  <c r="K6" i="67"/>
  <c r="L5" i="67"/>
  <c r="K5" i="67"/>
  <c r="L4" i="67"/>
  <c r="L3" i="67"/>
  <c r="L30" i="29"/>
  <c r="L29" i="29"/>
  <c r="L28" i="29"/>
  <c r="L27" i="29"/>
  <c r="L26" i="29"/>
  <c r="L25" i="29"/>
  <c r="L2" i="29"/>
  <c r="K2" i="29"/>
  <c r="L30" i="30"/>
  <c r="L29" i="30"/>
  <c r="L28" i="30"/>
  <c r="L27" i="30"/>
  <c r="L26" i="30"/>
  <c r="L25" i="30"/>
  <c r="L2" i="30"/>
  <c r="K2" i="30"/>
  <c r="L6" i="79"/>
  <c r="L7" i="79"/>
  <c r="L8" i="79"/>
  <c r="L8" i="72"/>
  <c r="L7" i="72"/>
  <c r="L6" i="72"/>
  <c r="L4" i="72"/>
  <c r="L2" i="72"/>
  <c r="L9" i="85"/>
  <c r="L6" i="85"/>
  <c r="L5" i="85"/>
  <c r="L4" i="85"/>
  <c r="L3" i="85"/>
  <c r="L2" i="42"/>
  <c r="L7" i="42"/>
  <c r="L26" i="32"/>
  <c r="L27" i="32"/>
  <c r="L28" i="32"/>
  <c r="L29" i="32"/>
  <c r="L30" i="32"/>
  <c r="L25" i="32"/>
  <c r="L2" i="32"/>
  <c r="L24" i="49"/>
  <c r="L20" i="49"/>
  <c r="L16" i="49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4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7" i="78"/>
  <c r="L6" i="78"/>
  <c r="L4" i="78"/>
  <c r="L9" i="78"/>
  <c r="L6" i="26"/>
  <c r="L2" i="57"/>
  <c r="L8" i="75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6" i="68"/>
  <c r="L5" i="68"/>
  <c r="L4" i="68"/>
  <c r="L3" i="68"/>
  <c r="L6" i="17"/>
  <c r="K6" i="17"/>
  <c r="L6" i="38"/>
  <c r="K6" i="38"/>
  <c r="L6" i="28"/>
  <c r="K6" i="28"/>
  <c r="L12" i="15"/>
  <c r="L13" i="15"/>
  <c r="L14" i="15"/>
  <c r="L6" i="15"/>
  <c r="L6" i="25"/>
  <c r="K6" i="25"/>
  <c r="L2" i="59"/>
  <c r="L8" i="62"/>
  <c r="L6" i="62"/>
  <c r="L5" i="62"/>
  <c r="L4" i="62"/>
  <c r="L3" i="62"/>
  <c r="L12" i="62"/>
  <c r="L11" i="62"/>
  <c r="L6" i="14"/>
  <c r="K6" i="14"/>
  <c r="L5" i="14"/>
  <c r="K5" i="14"/>
  <c r="L4" i="14"/>
  <c r="K4" i="14"/>
  <c r="L3" i="14"/>
  <c r="K3" i="14"/>
  <c r="L2" i="14"/>
  <c r="K2" i="14"/>
  <c r="L6" i="13"/>
  <c r="K6" i="13"/>
  <c r="L5" i="13"/>
  <c r="K5" i="13"/>
  <c r="L4" i="13"/>
  <c r="K4" i="13"/>
  <c r="L3" i="13"/>
  <c r="K3" i="13"/>
  <c r="L2" i="13"/>
  <c r="K2" i="13"/>
  <c r="L6" i="12"/>
  <c r="L5" i="12"/>
  <c r="L4" i="12"/>
  <c r="L3" i="12"/>
  <c r="L2" i="12"/>
  <c r="L6" i="16"/>
  <c r="K6" i="16"/>
  <c r="L6" i="22"/>
  <c r="K6" i="22"/>
  <c r="L6" i="18"/>
  <c r="K6" i="18"/>
  <c r="L12" i="24"/>
  <c r="L11" i="24"/>
  <c r="L6" i="24"/>
  <c r="K6" i="24"/>
  <c r="L6" i="20"/>
  <c r="L16" i="61"/>
  <c r="L15" i="61"/>
  <c r="L14" i="61"/>
  <c r="L13" i="61"/>
  <c r="L12" i="61"/>
  <c r="L11" i="61"/>
  <c r="L10" i="61"/>
  <c r="L6" i="23"/>
  <c r="L24" i="48"/>
  <c r="L20" i="48"/>
  <c r="L16" i="48"/>
  <c r="L6" i="19"/>
  <c r="L7" i="11"/>
  <c r="L2" i="11"/>
  <c r="L2" i="9"/>
  <c r="L20" i="8"/>
  <c r="L21" i="8"/>
  <c r="L22" i="8"/>
  <c r="L23" i="8"/>
  <c r="L24" i="8"/>
  <c r="L25" i="8"/>
  <c r="L26" i="8"/>
  <c r="L27" i="8"/>
  <c r="L28" i="8"/>
  <c r="L29" i="8"/>
  <c r="L30" i="8"/>
  <c r="L19" i="8"/>
  <c r="L26" i="7"/>
  <c r="L27" i="7"/>
  <c r="L28" i="7"/>
  <c r="L29" i="7"/>
  <c r="L30" i="7"/>
  <c r="L25" i="7"/>
  <c r="L2" i="7"/>
  <c r="L7" i="6"/>
  <c r="L2" i="5"/>
  <c r="L9" i="4"/>
  <c r="L8" i="4"/>
  <c r="L7" i="4"/>
  <c r="L6" i="4"/>
  <c r="L5" i="4"/>
  <c r="L4" i="4"/>
  <c r="L2" i="4"/>
  <c r="L4" i="2"/>
  <c r="L3" i="2"/>
  <c r="L24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" i="27"/>
  <c r="K6" i="12"/>
  <c r="K5" i="12"/>
  <c r="K4" i="12"/>
  <c r="K3" i="12"/>
  <c r="K2" i="12"/>
  <c r="K6" i="68"/>
  <c r="K5" i="68"/>
  <c r="K4" i="68"/>
  <c r="K3" i="68"/>
  <c r="K19" i="76"/>
  <c r="K18" i="76"/>
  <c r="K17" i="76"/>
  <c r="K16" i="76"/>
  <c r="K15" i="76"/>
  <c r="K14" i="76"/>
  <c r="K13" i="76"/>
  <c r="K12" i="76"/>
  <c r="K11" i="76"/>
  <c r="K10" i="76"/>
  <c r="K9" i="76"/>
  <c r="K8" i="76"/>
  <c r="K7" i="76"/>
  <c r="K6" i="76"/>
  <c r="K5" i="76"/>
  <c r="K6" i="77"/>
  <c r="K5" i="77"/>
  <c r="K4" i="77"/>
  <c r="K3" i="77"/>
  <c r="K2" i="44"/>
  <c r="K6" i="15"/>
  <c r="K13" i="83"/>
  <c r="K2" i="83"/>
  <c r="K6" i="100"/>
  <c r="K6" i="47"/>
  <c r="K4" i="47"/>
  <c r="K7" i="99"/>
  <c r="K24" i="64"/>
  <c r="K23" i="64"/>
  <c r="K22" i="64"/>
  <c r="K21" i="64"/>
  <c r="K20" i="64"/>
  <c r="K19" i="64"/>
  <c r="K18" i="64"/>
  <c r="K17" i="64"/>
  <c r="K16" i="64"/>
  <c r="K15" i="64"/>
  <c r="K14" i="64"/>
  <c r="K13" i="64"/>
  <c r="K12" i="64"/>
  <c r="K11" i="64"/>
  <c r="K10" i="64"/>
  <c r="K9" i="64"/>
  <c r="K8" i="64"/>
  <c r="K7" i="64"/>
  <c r="K6" i="64"/>
  <c r="K5" i="64"/>
  <c r="K4" i="64"/>
  <c r="K3" i="64"/>
  <c r="K3" i="69"/>
  <c r="K2" i="69"/>
  <c r="K8" i="39"/>
  <c r="K2" i="33"/>
  <c r="K7" i="94"/>
  <c r="K6" i="94"/>
  <c r="K5" i="94"/>
  <c r="K4" i="94"/>
  <c r="K3" i="94"/>
  <c r="K4" i="70"/>
  <c r="K2" i="70"/>
  <c r="K21" i="56"/>
  <c r="K20" i="56"/>
  <c r="K19" i="56"/>
  <c r="K18" i="56"/>
  <c r="K17" i="56"/>
  <c r="K16" i="56"/>
  <c r="K15" i="56"/>
  <c r="K14" i="56"/>
  <c r="K13" i="56"/>
  <c r="K12" i="56"/>
  <c r="K11" i="56"/>
  <c r="K10" i="56"/>
  <c r="K9" i="56"/>
  <c r="K8" i="56"/>
  <c r="K7" i="56"/>
  <c r="K6" i="56"/>
  <c r="K5" i="56"/>
  <c r="K4" i="56"/>
  <c r="K3" i="56"/>
  <c r="K3" i="71"/>
  <c r="K2" i="71"/>
  <c r="K6" i="34"/>
  <c r="K14" i="65"/>
  <c r="K13" i="65"/>
  <c r="K12" i="65"/>
  <c r="K11" i="65"/>
  <c r="K10" i="65"/>
  <c r="K9" i="65"/>
  <c r="K8" i="65"/>
  <c r="K7" i="65"/>
  <c r="K6" i="65"/>
  <c r="K5" i="65"/>
  <c r="K4" i="65"/>
  <c r="K3" i="65"/>
  <c r="K2" i="65"/>
  <c r="K2" i="92"/>
  <c r="K2" i="91"/>
  <c r="K21" i="55"/>
  <c r="K20" i="55"/>
  <c r="K19" i="55"/>
  <c r="K18" i="55"/>
  <c r="K17" i="55"/>
  <c r="K16" i="55"/>
  <c r="K15" i="55"/>
  <c r="K14" i="55"/>
  <c r="K13" i="55"/>
  <c r="K12" i="55"/>
  <c r="K11" i="55"/>
  <c r="K10" i="55"/>
  <c r="K9" i="55"/>
  <c r="K8" i="55"/>
  <c r="K7" i="55"/>
  <c r="K6" i="55"/>
  <c r="K5" i="55"/>
  <c r="K4" i="55"/>
  <c r="K3" i="55"/>
  <c r="K4" i="45"/>
  <c r="K21" i="54"/>
  <c r="K20" i="54"/>
  <c r="K19" i="54"/>
  <c r="K18" i="54"/>
  <c r="K17" i="54"/>
  <c r="K16" i="54"/>
  <c r="K15" i="54"/>
  <c r="K14" i="54"/>
  <c r="K13" i="54"/>
  <c r="K12" i="54"/>
  <c r="K11" i="54"/>
  <c r="K10" i="54"/>
  <c r="K9" i="54"/>
  <c r="K8" i="54"/>
  <c r="K7" i="54"/>
  <c r="K6" i="54"/>
  <c r="K5" i="54"/>
  <c r="K4" i="54"/>
  <c r="K3" i="54"/>
  <c r="K2" i="89"/>
  <c r="K2" i="58"/>
  <c r="K16" i="88"/>
  <c r="K15" i="88"/>
  <c r="K14" i="88"/>
  <c r="K13" i="88"/>
  <c r="K12" i="88"/>
  <c r="K11" i="88"/>
  <c r="K10" i="88"/>
  <c r="K8" i="37"/>
  <c r="K8" i="80"/>
  <c r="K7" i="80"/>
  <c r="K6" i="80"/>
  <c r="D6" i="80"/>
  <c r="D7" i="80" s="1"/>
  <c r="D8" i="80" s="1"/>
  <c r="K5" i="80"/>
  <c r="K2" i="43"/>
  <c r="K4" i="67"/>
  <c r="K3" i="67"/>
  <c r="K8" i="79"/>
  <c r="D8" i="79"/>
  <c r="K7" i="79"/>
  <c r="D7" i="79"/>
  <c r="K6" i="79"/>
  <c r="K4" i="72"/>
  <c r="K2" i="72"/>
  <c r="K6" i="85"/>
  <c r="K5" i="85"/>
  <c r="K4" i="85"/>
  <c r="K3" i="85"/>
  <c r="K2" i="42"/>
  <c r="K2" i="32"/>
  <c r="K24" i="49"/>
  <c r="K20" i="49"/>
  <c r="K16" i="49"/>
  <c r="K29" i="84"/>
  <c r="K27" i="84"/>
  <c r="K26" i="84"/>
  <c r="K25" i="84"/>
  <c r="K24" i="84"/>
  <c r="K23" i="84"/>
  <c r="K22" i="84"/>
  <c r="K21" i="84"/>
  <c r="K20" i="84"/>
  <c r="K19" i="84"/>
  <c r="K18" i="84"/>
  <c r="K17" i="84"/>
  <c r="K16" i="84"/>
  <c r="K15" i="84"/>
  <c r="K14" i="84"/>
  <c r="K13" i="84"/>
  <c r="K12" i="84"/>
  <c r="K11" i="84"/>
  <c r="K10" i="84"/>
  <c r="K9" i="84"/>
  <c r="K8" i="84"/>
  <c r="K7" i="84"/>
  <c r="K6" i="84"/>
  <c r="K5" i="84"/>
  <c r="K4" i="84"/>
  <c r="K3" i="84"/>
  <c r="K21" i="53"/>
  <c r="K20" i="53"/>
  <c r="K19" i="53"/>
  <c r="K18" i="53"/>
  <c r="K17" i="53"/>
  <c r="K16" i="53"/>
  <c r="K15" i="53"/>
  <c r="K14" i="53"/>
  <c r="K13" i="53"/>
  <c r="K12" i="53"/>
  <c r="K11" i="53"/>
  <c r="K10" i="53"/>
  <c r="K9" i="53"/>
  <c r="K8" i="53"/>
  <c r="K7" i="53"/>
  <c r="K6" i="53"/>
  <c r="K5" i="53"/>
  <c r="K4" i="53"/>
  <c r="K3" i="53"/>
  <c r="K9" i="78"/>
  <c r="K7" i="78"/>
  <c r="K6" i="78"/>
  <c r="K4" i="78"/>
  <c r="K2" i="57"/>
  <c r="K21" i="63"/>
  <c r="K20" i="63"/>
  <c r="K19" i="63"/>
  <c r="K18" i="63"/>
  <c r="K17" i="63"/>
  <c r="K16" i="63"/>
  <c r="K15" i="63"/>
  <c r="K14" i="63"/>
  <c r="K13" i="63"/>
  <c r="K12" i="63"/>
  <c r="K11" i="63"/>
  <c r="K10" i="63"/>
  <c r="K9" i="63"/>
  <c r="K8" i="63"/>
  <c r="K7" i="63"/>
  <c r="K6" i="63"/>
  <c r="K5" i="63"/>
  <c r="K4" i="63"/>
  <c r="K3" i="63"/>
  <c r="K2" i="59"/>
  <c r="K8" i="62"/>
  <c r="K6" i="62"/>
  <c r="K5" i="62"/>
  <c r="K4" i="62"/>
  <c r="K3" i="62"/>
  <c r="K6" i="20"/>
  <c r="K16" i="61"/>
  <c r="K15" i="61"/>
  <c r="K14" i="61"/>
  <c r="K13" i="61"/>
  <c r="K12" i="61"/>
  <c r="K11" i="61"/>
  <c r="K10" i="61"/>
  <c r="K24" i="48"/>
  <c r="K20" i="48"/>
  <c r="K16" i="48"/>
  <c r="K6" i="19"/>
  <c r="K2" i="11"/>
  <c r="K2" i="9"/>
  <c r="K30" i="8"/>
  <c r="K29" i="8"/>
  <c r="K28" i="8"/>
  <c r="K27" i="8"/>
  <c r="K26" i="8"/>
  <c r="K25" i="8"/>
  <c r="K24" i="8"/>
  <c r="K23" i="8"/>
  <c r="K22" i="8"/>
  <c r="K21" i="8"/>
  <c r="K20" i="8"/>
  <c r="K19" i="8"/>
  <c r="K2" i="7"/>
  <c r="K7" i="6"/>
  <c r="K2" i="5"/>
  <c r="K9" i="4"/>
  <c r="K8" i="4"/>
  <c r="K7" i="4"/>
  <c r="K6" i="4"/>
  <c r="K5" i="4"/>
  <c r="K4" i="4"/>
  <c r="K2" i="4"/>
  <c r="K4" i="2"/>
  <c r="K3" i="2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<sst xmlns="http://schemas.openxmlformats.org/spreadsheetml/2006/main" count="5591" uniqueCount="91">
  <si>
    <t>utility</t>
  </si>
  <si>
    <t>period</t>
  </si>
  <si>
    <t>basic_charge_limit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</si>
  <si>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</si>
  <si>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</si>
  <si>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</si>
  <si>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</si>
  <si>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</si>
  <si>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</si>
  <si>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</si>
  <si>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</si>
  <si>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</si>
  <si>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</si>
  <si>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</si>
  <si>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</si>
  <si>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</si>
  <si>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</si>
  <si>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</si>
  <si>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</si>
  <si>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</si>
  <si>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</si>
  <si>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</si>
  <si>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</si>
  <si>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</si>
  <si>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</si>
  <si>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</si>
  <si>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</si>
  <si>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</si>
  <si>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</si>
  <si>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</si>
  <si>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</si>
  <si>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</si>
  <si>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</si>
  <si>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</si>
  <si>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</si>
  <si>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</si>
  <si>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</si>
  <si>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</si>
  <si>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</si>
  <si>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</si>
  <si>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</si>
  <si>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</si>
  <si>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</si>
  <si>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</si>
  <si>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</si>
  <si>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</si>
  <si>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Had to choose between low demand or low energy charges (Option D or Option E)</t>
  </si>
  <si>
    <t>This is low energy and high demand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</si>
  <si>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</si>
  <si>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</si>
  <si>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</si>
  <si>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</si>
  <si>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</si>
  <si>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</si>
  <si>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</si>
  <si>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</si>
  <si>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</si>
  <si>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</si>
  <si>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</si>
  <si>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</si>
  <si>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</si>
  <si>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</si>
  <si>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</si>
  <si>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</si>
  <si>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</si>
  <si>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</si>
  <si>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</si>
  <si>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</si>
  <si>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</si>
  <si>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</si>
  <si>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</si>
  <si>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</si>
  <si>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</si>
  <si>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</si>
  <si>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</si>
  <si>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</si>
  <si>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</si>
  <si>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</si>
  <si>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</si>
  <si>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</si>
  <si>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</si>
  <si>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</si>
  <si>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</si>
  <si>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</si>
  <si>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</si>
  <si>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</si>
  <si>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</si>
  <si>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</si>
  <si>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</si>
  <si>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 or $/m3/hr</t>
  </si>
  <si>
    <t>$/therm/hr or $/m3/hr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</si>
</sst>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2" formatCode="0.000000"/>
    <numFmt numFmtId="175" formatCode="0.00000"/>
    <numFmt numFmtId="176" formatCode="0.0000"/>
    <numFmt numFmtId="17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72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L24" sqref="L24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2" width="14.1640625" bestFit="1" customWidth="1"/>
    <col min="13" max="13" width="14" bestFit="1" customWidth="1"/>
    <col min="14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130.44</v>
      </c>
      <c r="L2">
        <v>130.44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3</v>
      </c>
      <c r="G3">
        <v>0</v>
      </c>
      <c r="H3">
        <v>6</v>
      </c>
      <c r="I3">
        <v>0</v>
      </c>
      <c r="J3">
        <v>4</v>
      </c>
      <c r="K3">
        <f>0.0105+0.041</f>
        <v>5.1500000000000004E-2</v>
      </c>
      <c r="L3">
        <f>0.0105+0.041</f>
        <v>5.1500000000000004E-2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3</v>
      </c>
      <c r="G4">
        <v>6</v>
      </c>
      <c r="H4">
        <v>10</v>
      </c>
      <c r="I4">
        <v>0</v>
      </c>
      <c r="J4">
        <v>4</v>
      </c>
      <c r="K4">
        <f>0.0291+0.0462</f>
        <v>7.5300000000000006E-2</v>
      </c>
      <c r="L4">
        <f>0.0291+0.0462</f>
        <v>7.5300000000000006E-2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3</v>
      </c>
      <c r="G5">
        <v>10</v>
      </c>
      <c r="H5">
        <v>18</v>
      </c>
      <c r="I5">
        <v>0</v>
      </c>
      <c r="J5">
        <v>4</v>
      </c>
      <c r="K5">
        <f>0.0105+0.041</f>
        <v>5.1500000000000004E-2</v>
      </c>
      <c r="L5">
        <f>0.0105+0.041</f>
        <v>5.1500000000000004E-2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3</v>
      </c>
      <c r="G6">
        <v>18</v>
      </c>
      <c r="H6">
        <v>22</v>
      </c>
      <c r="I6">
        <v>0</v>
      </c>
      <c r="J6">
        <v>4</v>
      </c>
      <c r="K6">
        <f>0.0291+0.0462</f>
        <v>7.5300000000000006E-2</v>
      </c>
      <c r="L6">
        <f>0.0291+0.0462</f>
        <v>7.5300000000000006E-2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3</v>
      </c>
      <c r="G7">
        <v>22</v>
      </c>
      <c r="H7">
        <v>24</v>
      </c>
      <c r="I7">
        <v>0</v>
      </c>
      <c r="J7">
        <v>4</v>
      </c>
      <c r="K7">
        <f>0.0105+0.041</f>
        <v>5.1500000000000004E-2</v>
      </c>
      <c r="L7">
        <f>0.0105+0.041</f>
        <v>5.1500000000000004E-2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4</v>
      </c>
      <c r="F8">
        <v>10</v>
      </c>
      <c r="G8">
        <v>0</v>
      </c>
      <c r="H8">
        <v>12</v>
      </c>
      <c r="I8">
        <v>0</v>
      </c>
      <c r="J8">
        <v>4</v>
      </c>
      <c r="K8">
        <f>0.0105+0.041</f>
        <v>5.1500000000000004E-2</v>
      </c>
      <c r="L8">
        <f>0.0105+0.041</f>
        <v>5.1500000000000004E-2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4</v>
      </c>
      <c r="F9">
        <v>10</v>
      </c>
      <c r="G9">
        <v>12</v>
      </c>
      <c r="H9">
        <v>21</v>
      </c>
      <c r="I9">
        <v>0</v>
      </c>
      <c r="J9">
        <v>4</v>
      </c>
      <c r="K9">
        <f>0.0291+0.0462</f>
        <v>7.5300000000000006E-2</v>
      </c>
      <c r="L9">
        <f>0.0291+0.0462</f>
        <v>7.5300000000000006E-2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4</v>
      </c>
      <c r="F10">
        <v>10</v>
      </c>
      <c r="G10">
        <v>21</v>
      </c>
      <c r="H10">
        <v>24</v>
      </c>
      <c r="I10">
        <v>0</v>
      </c>
      <c r="J10">
        <v>4</v>
      </c>
      <c r="K10">
        <f>0.0105+0.041</f>
        <v>5.1500000000000004E-2</v>
      </c>
      <c r="L10">
        <f>0.0105+0.041</f>
        <v>5.1500000000000004E-2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11</v>
      </c>
      <c r="F11">
        <v>12</v>
      </c>
      <c r="G11">
        <v>0</v>
      </c>
      <c r="H11">
        <v>6</v>
      </c>
      <c r="I11">
        <v>0</v>
      </c>
      <c r="J11">
        <v>4</v>
      </c>
      <c r="K11">
        <f>0.0105+0.041</f>
        <v>5.1500000000000004E-2</v>
      </c>
      <c r="L11">
        <f>0.0105+0.041</f>
        <v>5.1500000000000004E-2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11</v>
      </c>
      <c r="F12">
        <v>12</v>
      </c>
      <c r="G12">
        <v>6</v>
      </c>
      <c r="H12">
        <v>10</v>
      </c>
      <c r="I12">
        <v>0</v>
      </c>
      <c r="J12">
        <v>4</v>
      </c>
      <c r="K12">
        <f>0.0291+0.0462</f>
        <v>7.5300000000000006E-2</v>
      </c>
      <c r="L12">
        <f>0.0291+0.0462</f>
        <v>7.5300000000000006E-2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11</v>
      </c>
      <c r="F13">
        <v>12</v>
      </c>
      <c r="G13">
        <v>10</v>
      </c>
      <c r="H13">
        <v>18</v>
      </c>
      <c r="I13">
        <v>0</v>
      </c>
      <c r="J13">
        <v>4</v>
      </c>
      <c r="K13">
        <f>0.0105+0.041</f>
        <v>5.1500000000000004E-2</v>
      </c>
      <c r="L13">
        <f>0.0105+0.041</f>
        <v>5.1500000000000004E-2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11</v>
      </c>
      <c r="F14">
        <v>12</v>
      </c>
      <c r="G14">
        <v>18</v>
      </c>
      <c r="H14">
        <v>22</v>
      </c>
      <c r="I14">
        <v>0</v>
      </c>
      <c r="J14">
        <v>4</v>
      </c>
      <c r="K14">
        <f>0.0291+0.0462</f>
        <v>7.5300000000000006E-2</v>
      </c>
      <c r="L14">
        <f>0.0291+0.0462</f>
        <v>7.5300000000000006E-2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11</v>
      </c>
      <c r="F15">
        <v>12</v>
      </c>
      <c r="G15">
        <v>22</v>
      </c>
      <c r="H15">
        <v>24</v>
      </c>
      <c r="I15">
        <v>0</v>
      </c>
      <c r="J15">
        <v>4</v>
      </c>
      <c r="K15">
        <f>0.0105+0.041</f>
        <v>5.1500000000000004E-2</v>
      </c>
      <c r="L15">
        <f>0.0105+0.041</f>
        <v>5.1500000000000004E-2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12</v>
      </c>
      <c r="G16">
        <v>0</v>
      </c>
      <c r="H16">
        <v>24</v>
      </c>
      <c r="I16">
        <v>5</v>
      </c>
      <c r="J16">
        <v>6</v>
      </c>
      <c r="K16">
        <f>0.0105+0.041</f>
        <v>5.1500000000000004E-2</v>
      </c>
      <c r="L16">
        <f>0.0105+0.041</f>
        <v>5.1500000000000004E-2</v>
      </c>
      <c r="M16" t="s">
        <v>15</v>
      </c>
    </row>
    <row r="17" spans="1:13" x14ac:dyDescent="0.2">
      <c r="A17" t="s">
        <v>11</v>
      </c>
      <c r="B17" t="s">
        <v>16</v>
      </c>
      <c r="C17" t="s">
        <v>17</v>
      </c>
      <c r="D17">
        <v>0</v>
      </c>
      <c r="E17">
        <v>1</v>
      </c>
      <c r="F17">
        <v>3</v>
      </c>
      <c r="G17">
        <v>6</v>
      </c>
      <c r="H17">
        <v>10</v>
      </c>
      <c r="I17">
        <v>0</v>
      </c>
      <c r="J17">
        <v>4</v>
      </c>
      <c r="K17">
        <v>7.14</v>
      </c>
      <c r="L17">
        <v>7.14</v>
      </c>
      <c r="M17" t="s">
        <v>18</v>
      </c>
    </row>
    <row r="18" spans="1:13" x14ac:dyDescent="0.2">
      <c r="A18" t="s">
        <v>11</v>
      </c>
      <c r="B18" t="s">
        <v>16</v>
      </c>
      <c r="C18" t="s">
        <v>17</v>
      </c>
      <c r="D18">
        <v>0</v>
      </c>
      <c r="E18">
        <v>1</v>
      </c>
      <c r="F18">
        <v>3</v>
      </c>
      <c r="G18">
        <v>18</v>
      </c>
      <c r="H18">
        <v>22</v>
      </c>
      <c r="I18">
        <v>0</v>
      </c>
      <c r="J18">
        <v>4</v>
      </c>
      <c r="K18">
        <v>7.14</v>
      </c>
      <c r="L18">
        <v>7.14</v>
      </c>
      <c r="M18" t="s">
        <v>18</v>
      </c>
    </row>
    <row r="19" spans="1:13" x14ac:dyDescent="0.2">
      <c r="A19" t="s">
        <v>11</v>
      </c>
      <c r="B19" t="s">
        <v>16</v>
      </c>
      <c r="C19" t="s">
        <v>19</v>
      </c>
      <c r="D19">
        <v>0</v>
      </c>
      <c r="E19">
        <v>4</v>
      </c>
      <c r="F19">
        <v>10</v>
      </c>
      <c r="G19">
        <v>12</v>
      </c>
      <c r="H19">
        <v>21</v>
      </c>
      <c r="I19">
        <v>0</v>
      </c>
      <c r="J19">
        <v>4</v>
      </c>
      <c r="K19">
        <v>7.14</v>
      </c>
      <c r="L19">
        <v>7.14</v>
      </c>
      <c r="M19" t="s">
        <v>18</v>
      </c>
    </row>
    <row r="20" spans="1:13" x14ac:dyDescent="0.2">
      <c r="A20" t="s">
        <v>11</v>
      </c>
      <c r="B20" t="s">
        <v>16</v>
      </c>
      <c r="C20" t="s">
        <v>20</v>
      </c>
      <c r="D20">
        <v>0</v>
      </c>
      <c r="E20">
        <v>11</v>
      </c>
      <c r="F20">
        <v>12</v>
      </c>
      <c r="G20">
        <v>6</v>
      </c>
      <c r="H20">
        <v>10</v>
      </c>
      <c r="I20">
        <v>0</v>
      </c>
      <c r="J20">
        <v>4</v>
      </c>
      <c r="K20">
        <v>7.14</v>
      </c>
      <c r="L20">
        <v>7.14</v>
      </c>
      <c r="M20" t="s">
        <v>18</v>
      </c>
    </row>
    <row r="21" spans="1:13" x14ac:dyDescent="0.2">
      <c r="A21" t="s">
        <v>11</v>
      </c>
      <c r="B21" t="s">
        <v>16</v>
      </c>
      <c r="C21" t="s">
        <v>20</v>
      </c>
      <c r="D21">
        <v>0</v>
      </c>
      <c r="E21">
        <v>11</v>
      </c>
      <c r="F21">
        <v>12</v>
      </c>
      <c r="G21">
        <v>18</v>
      </c>
      <c r="H21">
        <v>22</v>
      </c>
      <c r="I21">
        <v>0</v>
      </c>
      <c r="J21">
        <v>4</v>
      </c>
      <c r="K21">
        <v>7.14</v>
      </c>
      <c r="L21">
        <v>7.14</v>
      </c>
      <c r="M21" t="s">
        <v>18</v>
      </c>
    </row>
    <row r="22" spans="1:13" x14ac:dyDescent="0.2">
      <c r="A22" t="s">
        <v>11</v>
      </c>
      <c r="B22" t="s">
        <v>16</v>
      </c>
      <c r="C22" t="s">
        <v>21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3.49</v>
      </c>
      <c r="L22">
        <v>3.49</v>
      </c>
      <c r="M22" t="s">
        <v>18</v>
      </c>
    </row>
    <row r="23" spans="1:13" x14ac:dyDescent="0.2">
      <c r="A23" t="s">
        <v>22</v>
      </c>
      <c r="B23" t="s">
        <v>12</v>
      </c>
      <c r="K23">
        <v>420</v>
      </c>
      <c r="L23">
        <v>420</v>
      </c>
      <c r="M23" t="s">
        <v>13</v>
      </c>
    </row>
    <row r="24" spans="1:13" x14ac:dyDescent="0.2">
      <c r="A24" t="s">
        <v>22</v>
      </c>
      <c r="B24" t="s">
        <v>14</v>
      </c>
      <c r="D24">
        <v>0</v>
      </c>
      <c r="E24">
        <v>1</v>
      </c>
      <c r="F24">
        <v>12</v>
      </c>
      <c r="G24">
        <v>0</v>
      </c>
      <c r="H24">
        <v>24</v>
      </c>
      <c r="I24">
        <v>0</v>
      </c>
      <c r="J24">
        <v>6</v>
      </c>
      <c r="K24">
        <v>0.21781</v>
      </c>
      <c r="L24" s="6">
        <f>K24/2.83168</f>
        <v>7.6919002147135276E-2</v>
      </c>
      <c r="M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"/>
  <sheetViews>
    <sheetView workbookViewId="0">
      <selection activeCell="O2" sqref="O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1000</v>
      </c>
      <c r="L2">
        <v>1000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3.7999999999999999E-2</v>
      </c>
      <c r="L3">
        <v>3.7999999999999999E-2</v>
      </c>
      <c r="M3" t="s">
        <v>15</v>
      </c>
    </row>
    <row r="4" spans="1:14" x14ac:dyDescent="0.2">
      <c r="A4" t="s">
        <v>11</v>
      </c>
      <c r="B4" t="s">
        <v>14</v>
      </c>
      <c r="D4">
        <v>250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3.39E-2</v>
      </c>
      <c r="L4">
        <v>3.39E-2</v>
      </c>
      <c r="M4" t="s">
        <v>15</v>
      </c>
    </row>
    <row r="5" spans="1:14" x14ac:dyDescent="0.2">
      <c r="A5" t="s">
        <v>11</v>
      </c>
      <c r="B5" t="s">
        <v>16</v>
      </c>
      <c r="C5" t="s">
        <v>40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8.75</v>
      </c>
      <c r="L5">
        <v>8.75</v>
      </c>
      <c r="M5" t="s">
        <v>18</v>
      </c>
    </row>
    <row r="6" spans="1:14" x14ac:dyDescent="0.2">
      <c r="A6" t="s">
        <v>11</v>
      </c>
      <c r="B6" t="s">
        <v>16</v>
      </c>
      <c r="C6" t="s">
        <v>41</v>
      </c>
      <c r="D6">
        <v>0</v>
      </c>
      <c r="E6">
        <v>6</v>
      </c>
      <c r="F6">
        <v>9</v>
      </c>
      <c r="G6">
        <v>0</v>
      </c>
      <c r="H6">
        <v>7</v>
      </c>
      <c r="I6">
        <v>0</v>
      </c>
      <c r="J6">
        <v>6</v>
      </c>
      <c r="K6">
        <v>11.4</v>
      </c>
      <c r="L6">
        <v>11.4</v>
      </c>
      <c r="M6" t="s">
        <v>18</v>
      </c>
    </row>
    <row r="7" spans="1:14" x14ac:dyDescent="0.2">
      <c r="A7" t="s">
        <v>11</v>
      </c>
      <c r="B7" t="s">
        <v>16</v>
      </c>
      <c r="C7" t="s">
        <v>42</v>
      </c>
      <c r="D7">
        <v>0</v>
      </c>
      <c r="E7">
        <v>10</v>
      </c>
      <c r="F7">
        <v>12</v>
      </c>
      <c r="G7">
        <v>0</v>
      </c>
      <c r="H7">
        <v>24</v>
      </c>
      <c r="I7">
        <v>0</v>
      </c>
      <c r="J7">
        <v>6</v>
      </c>
      <c r="K7">
        <v>8.75</v>
      </c>
      <c r="L7">
        <v>8.75</v>
      </c>
      <c r="M7" t="s">
        <v>18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1164.77+35.03</f>
        <v>1199.8</v>
      </c>
      <c r="L2">
        <f>1164.77+35.03</f>
        <v>1199.8</v>
      </c>
      <c r="M2" t="s">
        <v>13</v>
      </c>
      <c r="N2" t="s">
        <v>82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f>0.00121+0.05912</f>
        <v>6.0330000000000002E-2</v>
      </c>
      <c r="L3">
        <f>0.00121+0.05912</f>
        <v>6.0330000000000002E-2</v>
      </c>
      <c r="M3" t="s">
        <v>15</v>
      </c>
      <c r="N3" t="s">
        <v>83</v>
      </c>
    </row>
    <row r="4" spans="1:14" x14ac:dyDescent="0.2">
      <c r="A4" t="s">
        <v>11</v>
      </c>
      <c r="B4" t="s">
        <v>14</v>
      </c>
      <c r="D4">
        <v>0</v>
      </c>
      <c r="E4">
        <v>6</v>
      </c>
      <c r="F4">
        <v>9</v>
      </c>
      <c r="G4">
        <v>0</v>
      </c>
      <c r="H4">
        <v>24</v>
      </c>
      <c r="I4">
        <v>0</v>
      </c>
      <c r="J4">
        <v>6</v>
      </c>
      <c r="K4">
        <f>0.00121+0.05255</f>
        <v>5.3760000000000002E-2</v>
      </c>
      <c r="L4">
        <f>0.00121+0.05255</f>
        <v>5.3760000000000002E-2</v>
      </c>
      <c r="M4" t="s">
        <v>15</v>
      </c>
      <c r="N4" t="s">
        <v>83</v>
      </c>
    </row>
    <row r="5" spans="1:14" x14ac:dyDescent="0.2">
      <c r="A5" t="s">
        <v>11</v>
      </c>
      <c r="B5" t="s">
        <v>14</v>
      </c>
      <c r="D5">
        <v>0</v>
      </c>
      <c r="E5">
        <v>10</v>
      </c>
      <c r="F5">
        <v>12</v>
      </c>
      <c r="G5">
        <v>0</v>
      </c>
      <c r="H5">
        <v>24</v>
      </c>
      <c r="I5">
        <v>0</v>
      </c>
      <c r="J5">
        <v>6</v>
      </c>
      <c r="K5">
        <f>0.00121+0.05912</f>
        <v>6.0330000000000002E-2</v>
      </c>
      <c r="L5">
        <f>0.00121+0.05912</f>
        <v>6.0330000000000002E-2</v>
      </c>
      <c r="M5" t="s">
        <v>15</v>
      </c>
      <c r="N5" t="s">
        <v>83</v>
      </c>
    </row>
    <row r="6" spans="1:14" x14ac:dyDescent="0.2">
      <c r="A6" t="s">
        <v>11</v>
      </c>
      <c r="B6" t="s">
        <v>16</v>
      </c>
      <c r="C6" t="s">
        <v>24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0.34+7.3</f>
        <v>7.64</v>
      </c>
      <c r="L6">
        <f>0.34+7.3</f>
        <v>7.64</v>
      </c>
      <c r="M6" t="s">
        <v>18</v>
      </c>
      <c r="N6" t="s">
        <v>84</v>
      </c>
    </row>
    <row r="7" spans="1:14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370.81+21.54</f>
        <v>392.35</v>
      </c>
      <c r="L2">
        <f>370.81+21.54</f>
        <v>392.35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43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1.7634000000000001</v>
      </c>
      <c r="L4">
        <v>1.7634000000000001</v>
      </c>
      <c r="M4" t="s">
        <v>18</v>
      </c>
      <c r="N4" t="s">
        <v>44</v>
      </c>
    </row>
    <row r="5" spans="1:14" x14ac:dyDescent="0.2">
      <c r="A5" t="s">
        <v>11</v>
      </c>
      <c r="B5" t="s">
        <v>16</v>
      </c>
      <c r="C5" t="s">
        <v>41</v>
      </c>
      <c r="D5">
        <v>0</v>
      </c>
      <c r="E5">
        <v>6</v>
      </c>
      <c r="F5">
        <v>9</v>
      </c>
      <c r="G5">
        <v>7</v>
      </c>
      <c r="H5">
        <v>21</v>
      </c>
      <c r="I5">
        <v>0</v>
      </c>
      <c r="J5">
        <v>4</v>
      </c>
      <c r="K5">
        <v>9.7890999999999995</v>
      </c>
      <c r="L5">
        <v>9.7890999999999995</v>
      </c>
      <c r="M5" t="s">
        <v>18</v>
      </c>
    </row>
    <row r="6" spans="1:14" x14ac:dyDescent="0.2">
      <c r="A6" t="s">
        <v>22</v>
      </c>
      <c r="B6" t="s">
        <v>12</v>
      </c>
      <c r="K6">
        <v>17.75</v>
      </c>
      <c r="L6">
        <v>17.75</v>
      </c>
      <c r="M6" t="s">
        <v>13</v>
      </c>
    </row>
    <row r="7" spans="1:14" x14ac:dyDescent="0.2">
      <c r="A7" t="s">
        <v>22</v>
      </c>
      <c r="B7" t="s">
        <v>14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0.32505600000000001</v>
      </c>
      <c r="L7" s="6">
        <f t="shared" ref="L7" si="0">K7/2.83168</f>
        <v>0.11479263193581196</v>
      </c>
      <c r="M7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8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747.89</v>
      </c>
      <c r="L2">
        <v>747.89</v>
      </c>
      <c r="M2" t="s">
        <v>13</v>
      </c>
      <c r="N2" t="s">
        <v>45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>
        <v>14.05</v>
      </c>
      <c r="M3" t="s">
        <v>18</v>
      </c>
      <c r="N3" t="s">
        <v>46</v>
      </c>
    </row>
    <row r="4" spans="1:14" x14ac:dyDescent="0.2">
      <c r="A4" t="s">
        <v>11</v>
      </c>
      <c r="B4" t="s">
        <v>16</v>
      </c>
      <c r="C4" t="s">
        <v>35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>
        <v>4.58</v>
      </c>
      <c r="M4" t="s">
        <v>18</v>
      </c>
      <c r="N4" t="s">
        <v>47</v>
      </c>
    </row>
    <row r="5" spans="1:14" x14ac:dyDescent="0.2">
      <c r="A5" t="s">
        <v>11</v>
      </c>
      <c r="B5" t="s">
        <v>16</v>
      </c>
      <c r="C5" t="s">
        <v>36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>
        <v>4.58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>
        <v>16.97</v>
      </c>
      <c r="M6" t="s">
        <v>18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>
        <v>4.02E-2</v>
      </c>
      <c r="M7" t="s">
        <v>15</v>
      </c>
    </row>
    <row r="8" spans="1:14" x14ac:dyDescent="0.2">
      <c r="A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2"/>
  <sheetViews>
    <sheetView workbookViewId="0">
      <selection activeCell="L11" sqref="L11:L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s="7">
        <f>K11/2.83168</f>
        <v>88.286812069160362</v>
      </c>
      <c r="M11" t="s">
        <v>88</v>
      </c>
    </row>
    <row r="12" spans="1:14" x14ac:dyDescent="0.2">
      <c r="A12" t="s">
        <v>22</v>
      </c>
      <c r="B12" t="s">
        <v>14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s="7">
        <f>K12/2.83168</f>
        <v>9.2948355746412026E-2</v>
      </c>
      <c r="M12" t="s">
        <v>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6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119.61</v>
      </c>
      <c r="L2">
        <v>119.61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7</v>
      </c>
      <c r="I3">
        <v>0</v>
      </c>
      <c r="J3">
        <v>4</v>
      </c>
      <c r="K3">
        <v>2.568E-3</v>
      </c>
      <c r="L3">
        <v>2.568E-3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5</v>
      </c>
      <c r="G4">
        <v>7</v>
      </c>
      <c r="H4">
        <v>22</v>
      </c>
      <c r="I4">
        <v>0</v>
      </c>
      <c r="J4">
        <v>4</v>
      </c>
      <c r="K4">
        <v>3.8140000000000001E-3</v>
      </c>
      <c r="L4">
        <v>3.8140000000000001E-3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5</v>
      </c>
      <c r="G5">
        <v>22</v>
      </c>
      <c r="H5">
        <v>24</v>
      </c>
      <c r="I5">
        <v>0</v>
      </c>
      <c r="J5">
        <v>4</v>
      </c>
      <c r="K5">
        <v>2.568E-3</v>
      </c>
      <c r="L5">
        <v>2.568E-3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5</v>
      </c>
      <c r="G6">
        <v>0</v>
      </c>
      <c r="H6">
        <v>24</v>
      </c>
      <c r="I6">
        <v>5</v>
      </c>
      <c r="J6">
        <v>6</v>
      </c>
      <c r="K6">
        <v>2.568E-3</v>
      </c>
      <c r="L6">
        <v>2.568E-3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6</v>
      </c>
      <c r="F7">
        <v>9</v>
      </c>
      <c r="G7">
        <v>0</v>
      </c>
      <c r="H7">
        <v>10</v>
      </c>
      <c r="I7">
        <v>0</v>
      </c>
      <c r="J7">
        <v>4</v>
      </c>
      <c r="K7">
        <v>2.568E-3</v>
      </c>
      <c r="L7">
        <v>2.568E-3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9</v>
      </c>
      <c r="G8">
        <v>10</v>
      </c>
      <c r="H8">
        <v>22</v>
      </c>
      <c r="I8">
        <v>0</v>
      </c>
      <c r="J8">
        <v>4</v>
      </c>
      <c r="K8">
        <v>3.8140000000000001E-3</v>
      </c>
      <c r="L8">
        <v>3.8140000000000001E-3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22</v>
      </c>
      <c r="H9">
        <v>24</v>
      </c>
      <c r="I9">
        <v>0</v>
      </c>
      <c r="J9">
        <v>4</v>
      </c>
      <c r="K9">
        <v>2.568E-3</v>
      </c>
      <c r="L9">
        <v>2.568E-3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0</v>
      </c>
      <c r="H10">
        <v>24</v>
      </c>
      <c r="I10">
        <v>5</v>
      </c>
      <c r="J10">
        <v>6</v>
      </c>
      <c r="K10">
        <v>2.568E-3</v>
      </c>
      <c r="L10">
        <v>2.568E-3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10</v>
      </c>
      <c r="F11">
        <v>12</v>
      </c>
      <c r="G11">
        <v>0</v>
      </c>
      <c r="H11">
        <v>7</v>
      </c>
      <c r="I11">
        <v>0</v>
      </c>
      <c r="J11">
        <v>4</v>
      </c>
      <c r="K11">
        <v>2.568E-3</v>
      </c>
      <c r="L11">
        <v>2.568E-3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10</v>
      </c>
      <c r="F12">
        <v>12</v>
      </c>
      <c r="G12">
        <v>7</v>
      </c>
      <c r="H12">
        <v>22</v>
      </c>
      <c r="I12">
        <v>0</v>
      </c>
      <c r="J12">
        <v>4</v>
      </c>
      <c r="K12">
        <v>3.8140000000000001E-3</v>
      </c>
      <c r="L12">
        <v>3.8140000000000001E-3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10</v>
      </c>
      <c r="F13">
        <v>12</v>
      </c>
      <c r="G13">
        <v>22</v>
      </c>
      <c r="H13">
        <v>24</v>
      </c>
      <c r="I13">
        <v>0</v>
      </c>
      <c r="J13">
        <v>4</v>
      </c>
      <c r="K13">
        <v>2.568E-3</v>
      </c>
      <c r="L13">
        <v>2.568E-3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10</v>
      </c>
      <c r="F14">
        <v>12</v>
      </c>
      <c r="G14">
        <v>0</v>
      </c>
      <c r="H14">
        <v>24</v>
      </c>
      <c r="I14">
        <v>5</v>
      </c>
      <c r="J14">
        <v>6</v>
      </c>
      <c r="K14">
        <v>2.568E-3</v>
      </c>
      <c r="L14">
        <v>2.568E-3</v>
      </c>
      <c r="M14" t="s">
        <v>15</v>
      </c>
    </row>
    <row r="15" spans="1:14" x14ac:dyDescent="0.2">
      <c r="A15" t="s">
        <v>11</v>
      </c>
      <c r="B15" t="s">
        <v>16</v>
      </c>
      <c r="C15" t="s">
        <v>52</v>
      </c>
      <c r="D15">
        <v>0</v>
      </c>
      <c r="E15">
        <v>1</v>
      </c>
      <c r="F15">
        <v>5</v>
      </c>
      <c r="G15">
        <v>0</v>
      </c>
      <c r="H15">
        <v>7</v>
      </c>
      <c r="I15">
        <v>0</v>
      </c>
      <c r="J15">
        <v>4</v>
      </c>
      <c r="K15">
        <v>0.59699999999999998</v>
      </c>
      <c r="L15">
        <v>0.59699999999999998</v>
      </c>
      <c r="M15" t="s">
        <v>18</v>
      </c>
    </row>
    <row r="16" spans="1:14" x14ac:dyDescent="0.2">
      <c r="A16" t="s">
        <v>11</v>
      </c>
      <c r="B16" t="s">
        <v>16</v>
      </c>
      <c r="C16" t="s">
        <v>53</v>
      </c>
      <c r="D16">
        <v>0</v>
      </c>
      <c r="E16">
        <v>1</v>
      </c>
      <c r="F16">
        <v>5</v>
      </c>
      <c r="G16">
        <v>7</v>
      </c>
      <c r="H16">
        <v>22</v>
      </c>
      <c r="I16">
        <v>0</v>
      </c>
      <c r="J16">
        <v>4</v>
      </c>
      <c r="K16">
        <f>10.537+2.371</f>
        <v>12.908000000000001</v>
      </c>
      <c r="L16">
        <f>10.537+2.371</f>
        <v>12.908000000000001</v>
      </c>
      <c r="M16" t="s">
        <v>18</v>
      </c>
    </row>
    <row r="17" spans="1:13" x14ac:dyDescent="0.2">
      <c r="A17" t="s">
        <v>11</v>
      </c>
      <c r="B17" t="s">
        <v>16</v>
      </c>
      <c r="C17" t="s">
        <v>52</v>
      </c>
      <c r="D17">
        <v>0</v>
      </c>
      <c r="E17">
        <v>1</v>
      </c>
      <c r="F17">
        <v>5</v>
      </c>
      <c r="G17">
        <v>22</v>
      </c>
      <c r="H17">
        <v>24</v>
      </c>
      <c r="I17">
        <v>0</v>
      </c>
      <c r="J17">
        <v>4</v>
      </c>
      <c r="K17">
        <v>0.59699999999999998</v>
      </c>
      <c r="L17">
        <v>0.59699999999999998</v>
      </c>
      <c r="M17" t="s">
        <v>18</v>
      </c>
    </row>
    <row r="18" spans="1:13" x14ac:dyDescent="0.2">
      <c r="A18" t="s">
        <v>11</v>
      </c>
      <c r="B18" t="s">
        <v>16</v>
      </c>
      <c r="C18" t="s">
        <v>52</v>
      </c>
      <c r="D18">
        <v>0</v>
      </c>
      <c r="E18">
        <v>1</v>
      </c>
      <c r="F18">
        <v>5</v>
      </c>
      <c r="G18">
        <v>0</v>
      </c>
      <c r="H18">
        <v>24</v>
      </c>
      <c r="I18">
        <v>5</v>
      </c>
      <c r="J18">
        <v>6</v>
      </c>
      <c r="K18">
        <v>0.59699999999999998</v>
      </c>
      <c r="L18">
        <v>0.59699999999999998</v>
      </c>
      <c r="M18" t="s">
        <v>18</v>
      </c>
    </row>
    <row r="19" spans="1:13" x14ac:dyDescent="0.2">
      <c r="A19" t="s">
        <v>11</v>
      </c>
      <c r="B19" t="s">
        <v>16</v>
      </c>
      <c r="C19" t="s">
        <v>54</v>
      </c>
      <c r="D19">
        <v>0</v>
      </c>
      <c r="E19">
        <v>6</v>
      </c>
      <c r="F19">
        <v>9</v>
      </c>
      <c r="G19">
        <v>0</v>
      </c>
      <c r="H19">
        <v>10</v>
      </c>
      <c r="I19">
        <v>0</v>
      </c>
      <c r="J19">
        <v>4</v>
      </c>
      <c r="K19">
        <v>0.59699999999999998</v>
      </c>
      <c r="L19">
        <v>0.59699999999999998</v>
      </c>
      <c r="M19" t="s">
        <v>18</v>
      </c>
    </row>
    <row r="20" spans="1:13" x14ac:dyDescent="0.2">
      <c r="A20" t="s">
        <v>11</v>
      </c>
      <c r="B20" t="s">
        <v>16</v>
      </c>
      <c r="C20" t="s">
        <v>55</v>
      </c>
      <c r="D20">
        <v>0</v>
      </c>
      <c r="E20">
        <v>6</v>
      </c>
      <c r="F20">
        <v>9</v>
      </c>
      <c r="G20">
        <v>10</v>
      </c>
      <c r="H20">
        <v>22</v>
      </c>
      <c r="I20">
        <v>0</v>
      </c>
      <c r="J20">
        <v>4</v>
      </c>
      <c r="K20">
        <f>10.537+2.371</f>
        <v>12.908000000000001</v>
      </c>
      <c r="L20">
        <f>10.537+2.371</f>
        <v>12.908000000000001</v>
      </c>
      <c r="M20" t="s">
        <v>18</v>
      </c>
    </row>
    <row r="21" spans="1:13" x14ac:dyDescent="0.2">
      <c r="A21" t="s">
        <v>11</v>
      </c>
      <c r="B21" t="s">
        <v>16</v>
      </c>
      <c r="C21" t="s">
        <v>54</v>
      </c>
      <c r="D21">
        <v>0</v>
      </c>
      <c r="E21">
        <v>6</v>
      </c>
      <c r="F21">
        <v>9</v>
      </c>
      <c r="G21">
        <v>22</v>
      </c>
      <c r="H21">
        <v>24</v>
      </c>
      <c r="I21">
        <v>0</v>
      </c>
      <c r="J21">
        <v>4</v>
      </c>
      <c r="K21">
        <v>0.59699999999999998</v>
      </c>
      <c r="L21">
        <v>0.59699999999999998</v>
      </c>
      <c r="M21" t="s">
        <v>18</v>
      </c>
    </row>
    <row r="22" spans="1:13" x14ac:dyDescent="0.2">
      <c r="A22" t="s">
        <v>11</v>
      </c>
      <c r="B22" t="s">
        <v>16</v>
      </c>
      <c r="C22" t="s">
        <v>54</v>
      </c>
      <c r="D22">
        <v>0</v>
      </c>
      <c r="E22">
        <v>6</v>
      </c>
      <c r="F22">
        <v>9</v>
      </c>
      <c r="G22">
        <v>0</v>
      </c>
      <c r="H22">
        <v>24</v>
      </c>
      <c r="I22">
        <v>5</v>
      </c>
      <c r="J22">
        <v>6</v>
      </c>
      <c r="K22">
        <v>0.59699999999999998</v>
      </c>
      <c r="L22">
        <v>0.59699999999999998</v>
      </c>
      <c r="M22" t="s">
        <v>18</v>
      </c>
    </row>
    <row r="23" spans="1:13" x14ac:dyDescent="0.2">
      <c r="A23" t="s">
        <v>11</v>
      </c>
      <c r="B23" t="s">
        <v>16</v>
      </c>
      <c r="C23" t="s">
        <v>56</v>
      </c>
      <c r="D23">
        <v>0</v>
      </c>
      <c r="E23">
        <v>10</v>
      </c>
      <c r="F23">
        <v>12</v>
      </c>
      <c r="G23">
        <v>0</v>
      </c>
      <c r="H23">
        <v>7</v>
      </c>
      <c r="I23">
        <v>0</v>
      </c>
      <c r="J23">
        <v>4</v>
      </c>
      <c r="K23">
        <v>0.59699999999999998</v>
      </c>
      <c r="L23">
        <v>0.59699999999999998</v>
      </c>
      <c r="M23" t="s">
        <v>18</v>
      </c>
    </row>
    <row r="24" spans="1:13" x14ac:dyDescent="0.2">
      <c r="A24" t="s">
        <v>11</v>
      </c>
      <c r="B24" t="s">
        <v>16</v>
      </c>
      <c r="C24" t="s">
        <v>57</v>
      </c>
      <c r="D24">
        <v>0</v>
      </c>
      <c r="E24">
        <v>10</v>
      </c>
      <c r="F24">
        <v>12</v>
      </c>
      <c r="G24">
        <v>7</v>
      </c>
      <c r="H24">
        <v>22</v>
      </c>
      <c r="I24">
        <v>0</v>
      </c>
      <c r="J24">
        <v>4</v>
      </c>
      <c r="K24">
        <f>10.537+2.371</f>
        <v>12.908000000000001</v>
      </c>
      <c r="L24">
        <f>10.537+2.371</f>
        <v>12.908000000000001</v>
      </c>
      <c r="M24" t="s">
        <v>18</v>
      </c>
    </row>
    <row r="25" spans="1:13" x14ac:dyDescent="0.2">
      <c r="A25" t="s">
        <v>11</v>
      </c>
      <c r="B25" t="s">
        <v>16</v>
      </c>
      <c r="C25" t="s">
        <v>56</v>
      </c>
      <c r="D25">
        <v>0</v>
      </c>
      <c r="E25">
        <v>10</v>
      </c>
      <c r="F25">
        <v>12</v>
      </c>
      <c r="G25">
        <v>22</v>
      </c>
      <c r="H25">
        <v>24</v>
      </c>
      <c r="I25">
        <v>0</v>
      </c>
      <c r="J25">
        <v>4</v>
      </c>
      <c r="K25">
        <v>0.59699999999999998</v>
      </c>
      <c r="L25">
        <v>0.59699999999999998</v>
      </c>
      <c r="M25" t="s">
        <v>18</v>
      </c>
    </row>
    <row r="26" spans="1:13" x14ac:dyDescent="0.2">
      <c r="A26" t="s">
        <v>11</v>
      </c>
      <c r="B26" t="s">
        <v>16</v>
      </c>
      <c r="C26" t="s">
        <v>56</v>
      </c>
      <c r="D26">
        <v>0</v>
      </c>
      <c r="E26">
        <v>10</v>
      </c>
      <c r="F26">
        <v>12</v>
      </c>
      <c r="G26">
        <v>0</v>
      </c>
      <c r="H26">
        <v>24</v>
      </c>
      <c r="I26">
        <v>5</v>
      </c>
      <c r="J26">
        <v>6</v>
      </c>
      <c r="K26">
        <v>0.59699999999999998</v>
      </c>
      <c r="L26">
        <v>0.59699999999999998</v>
      </c>
      <c r="M26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300</v>
      </c>
      <c r="L2">
        <v>300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3.0999999999999999E-3</v>
      </c>
      <c r="L3">
        <v>3.0999999999999999E-3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6</v>
      </c>
      <c r="F4">
        <v>9</v>
      </c>
      <c r="G4">
        <v>0</v>
      </c>
      <c r="H4">
        <v>14</v>
      </c>
      <c r="I4">
        <v>0</v>
      </c>
      <c r="J4">
        <v>4</v>
      </c>
      <c r="K4">
        <v>3.0999999999999999E-3</v>
      </c>
      <c r="L4">
        <v>3.0999999999999999E-3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6</v>
      </c>
      <c r="F5">
        <v>9</v>
      </c>
      <c r="G5">
        <v>14</v>
      </c>
      <c r="H5">
        <v>19</v>
      </c>
      <c r="I5">
        <v>0</v>
      </c>
      <c r="J5">
        <v>4</v>
      </c>
      <c r="K5">
        <v>4.4299999999999999E-2</v>
      </c>
      <c r="L5">
        <v>4.4299999999999999E-2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6</v>
      </c>
      <c r="F6">
        <v>9</v>
      </c>
      <c r="G6">
        <v>19</v>
      </c>
      <c r="H6">
        <v>24</v>
      </c>
      <c r="I6">
        <v>0</v>
      </c>
      <c r="J6">
        <v>4</v>
      </c>
      <c r="K6">
        <v>3.0999999999999999E-3</v>
      </c>
      <c r="L6">
        <v>3.0999999999999999E-3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6</v>
      </c>
      <c r="F7">
        <v>9</v>
      </c>
      <c r="G7">
        <v>0</v>
      </c>
      <c r="H7">
        <v>24</v>
      </c>
      <c r="I7">
        <v>5</v>
      </c>
      <c r="J7">
        <v>6</v>
      </c>
      <c r="K7">
        <v>3.0999999999999999E-3</v>
      </c>
      <c r="L7">
        <v>3.0999999999999999E-3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10</v>
      </c>
      <c r="F8">
        <v>12</v>
      </c>
      <c r="G8">
        <v>0</v>
      </c>
      <c r="H8">
        <v>24</v>
      </c>
      <c r="I8">
        <v>0</v>
      </c>
      <c r="J8">
        <v>6</v>
      </c>
      <c r="K8">
        <v>3.0999999999999999E-3</v>
      </c>
      <c r="L8">
        <v>3.0999999999999999E-3</v>
      </c>
      <c r="M8" t="s">
        <v>15</v>
      </c>
    </row>
    <row r="9" spans="1:14" x14ac:dyDescent="0.2">
      <c r="A9" t="s">
        <v>11</v>
      </c>
      <c r="B9" t="s">
        <v>16</v>
      </c>
      <c r="C9" t="s">
        <v>24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7.1280000000000001</v>
      </c>
      <c r="L9">
        <v>7.1280000000000001</v>
      </c>
      <c r="M9" t="s"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1715</v>
      </c>
      <c r="L2">
        <v>1715</v>
      </c>
      <c r="M2" t="s">
        <v>13</v>
      </c>
      <c r="N2" t="s">
        <v>58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4.4830000000000002E-2</v>
      </c>
      <c r="L3">
        <v>4.4830000000000002E-2</v>
      </c>
      <c r="M3" t="s">
        <v>15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5.1100000000000003</v>
      </c>
      <c r="L4">
        <v>5.1100000000000003</v>
      </c>
      <c r="M4" t="s">
        <v>18</v>
      </c>
    </row>
    <row r="5" spans="1:14" x14ac:dyDescent="0.2">
      <c r="A5" t="s">
        <v>22</v>
      </c>
      <c r="B5" t="s">
        <v>12</v>
      </c>
      <c r="K5">
        <v>33.840000000000003</v>
      </c>
      <c r="L5">
        <v>33.840000000000003</v>
      </c>
      <c r="M5" t="s">
        <v>13</v>
      </c>
    </row>
    <row r="6" spans="1:14" x14ac:dyDescent="0.2">
      <c r="A6" t="s">
        <v>22</v>
      </c>
      <c r="B6" t="s">
        <v>14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0.91727999999999998</v>
      </c>
      <c r="L6">
        <f>K6/2.83168</f>
        <v>0.32393490789919765</v>
      </c>
      <c r="M6" t="s">
        <v>88</v>
      </c>
    </row>
    <row r="7" spans="1:14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"/>
  <sheetViews>
    <sheetView workbookViewId="0">
      <selection activeCell="L11" sqref="L11:L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s="7">
        <f>K11/2.83168</f>
        <v>88.286812069160362</v>
      </c>
      <c r="M11" t="s">
        <v>88</v>
      </c>
    </row>
    <row r="12" spans="1:14" x14ac:dyDescent="0.2">
      <c r="A12" t="s">
        <v>22</v>
      </c>
      <c r="B12" t="s">
        <v>14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s="7">
        <f>K12/2.83168</f>
        <v>9.2948355746412026E-2</v>
      </c>
      <c r="M12" t="s">
        <v>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6"/>
  <sheetViews>
    <sheetView workbookViewId="0">
      <selection activeCell="O14" sqref="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214.1</v>
      </c>
      <c r="L2">
        <v>214.1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4.5909999999999999E-2</v>
      </c>
      <c r="L3">
        <v>4.5909999999999999E-2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6</v>
      </c>
      <c r="F4">
        <v>9</v>
      </c>
      <c r="G4">
        <v>0</v>
      </c>
      <c r="H4">
        <v>10</v>
      </c>
      <c r="I4">
        <v>0</v>
      </c>
      <c r="J4">
        <v>6</v>
      </c>
      <c r="K4">
        <v>4.428E-2</v>
      </c>
      <c r="L4">
        <v>4.428E-2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6</v>
      </c>
      <c r="F5">
        <v>9</v>
      </c>
      <c r="G5">
        <v>10</v>
      </c>
      <c r="H5">
        <v>13</v>
      </c>
      <c r="I5">
        <v>0</v>
      </c>
      <c r="J5">
        <v>6</v>
      </c>
      <c r="K5">
        <v>5.6120000000000003E-2</v>
      </c>
      <c r="L5">
        <v>5.6120000000000003E-2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6</v>
      </c>
      <c r="F6">
        <v>9</v>
      </c>
      <c r="G6">
        <v>13</v>
      </c>
      <c r="H6">
        <v>19</v>
      </c>
      <c r="I6">
        <v>0</v>
      </c>
      <c r="J6">
        <v>6</v>
      </c>
      <c r="K6">
        <v>8.1680000000000003E-2</v>
      </c>
      <c r="L6">
        <v>8.1680000000000003E-2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6</v>
      </c>
      <c r="F7">
        <v>9</v>
      </c>
      <c r="G7">
        <v>19</v>
      </c>
      <c r="H7">
        <v>22</v>
      </c>
      <c r="I7">
        <v>0</v>
      </c>
      <c r="J7">
        <v>6</v>
      </c>
      <c r="K7">
        <v>5.6120000000000003E-2</v>
      </c>
      <c r="L7">
        <v>5.6120000000000003E-2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9</v>
      </c>
      <c r="G8">
        <v>22</v>
      </c>
      <c r="H8">
        <v>24</v>
      </c>
      <c r="I8">
        <v>0</v>
      </c>
      <c r="J8">
        <v>6</v>
      </c>
      <c r="K8">
        <v>4.428E-2</v>
      </c>
      <c r="L8">
        <v>4.428E-2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10</v>
      </c>
      <c r="F9">
        <v>12</v>
      </c>
      <c r="G9">
        <v>0</v>
      </c>
      <c r="H9">
        <v>24</v>
      </c>
      <c r="I9">
        <v>0</v>
      </c>
      <c r="J9">
        <v>6</v>
      </c>
      <c r="K9">
        <v>4.5909999999999999E-2</v>
      </c>
      <c r="L9">
        <v>4.5909999999999999E-2</v>
      </c>
      <c r="M9" t="s">
        <v>15</v>
      </c>
    </row>
    <row r="10" spans="1:14" x14ac:dyDescent="0.2">
      <c r="A10" t="s">
        <v>11</v>
      </c>
      <c r="B10" t="s">
        <v>16</v>
      </c>
      <c r="C10" t="s">
        <v>40</v>
      </c>
      <c r="D10">
        <v>0</v>
      </c>
      <c r="E10">
        <v>1</v>
      </c>
      <c r="F10">
        <v>5</v>
      </c>
      <c r="G10">
        <v>0</v>
      </c>
      <c r="H10">
        <v>24</v>
      </c>
      <c r="I10">
        <v>0</v>
      </c>
      <c r="J10">
        <v>6</v>
      </c>
      <c r="K10">
        <f>2.73+0.85</f>
        <v>3.58</v>
      </c>
      <c r="L10">
        <f>2.73+0.85</f>
        <v>3.58</v>
      </c>
      <c r="M10" t="s">
        <v>18</v>
      </c>
    </row>
    <row r="11" spans="1:14" x14ac:dyDescent="0.2">
      <c r="A11" t="s">
        <v>11</v>
      </c>
      <c r="B11" t="s">
        <v>16</v>
      </c>
      <c r="C11" t="s">
        <v>59</v>
      </c>
      <c r="D11">
        <v>0</v>
      </c>
      <c r="E11">
        <v>6</v>
      </c>
      <c r="F11">
        <v>9</v>
      </c>
      <c r="G11">
        <v>0</v>
      </c>
      <c r="H11">
        <v>10</v>
      </c>
      <c r="I11">
        <v>0</v>
      </c>
      <c r="J11">
        <v>6</v>
      </c>
      <c r="K11">
        <f>2.73</f>
        <v>2.73</v>
      </c>
      <c r="L11">
        <f>2.73</f>
        <v>2.73</v>
      </c>
      <c r="M11" t="s">
        <v>18</v>
      </c>
    </row>
    <row r="12" spans="1:14" x14ac:dyDescent="0.2">
      <c r="A12" t="s">
        <v>11</v>
      </c>
      <c r="B12" t="s">
        <v>16</v>
      </c>
      <c r="C12" t="s">
        <v>27</v>
      </c>
      <c r="D12">
        <v>0</v>
      </c>
      <c r="E12">
        <v>6</v>
      </c>
      <c r="F12">
        <v>9</v>
      </c>
      <c r="G12">
        <v>10</v>
      </c>
      <c r="H12">
        <v>13</v>
      </c>
      <c r="I12">
        <v>0</v>
      </c>
      <c r="J12">
        <v>6</v>
      </c>
      <c r="K12">
        <f>2.73+3.36</f>
        <v>6.09</v>
      </c>
      <c r="L12">
        <f>2.73+3.36</f>
        <v>6.09</v>
      </c>
      <c r="M12" t="s">
        <v>18</v>
      </c>
    </row>
    <row r="13" spans="1:14" x14ac:dyDescent="0.2">
      <c r="A13" t="s">
        <v>11</v>
      </c>
      <c r="B13" t="s">
        <v>16</v>
      </c>
      <c r="C13" t="s">
        <v>60</v>
      </c>
      <c r="D13">
        <v>0</v>
      </c>
      <c r="E13">
        <v>6</v>
      </c>
      <c r="F13">
        <v>9</v>
      </c>
      <c r="G13">
        <v>13</v>
      </c>
      <c r="H13">
        <v>19</v>
      </c>
      <c r="I13">
        <v>0</v>
      </c>
      <c r="J13">
        <v>6</v>
      </c>
      <c r="K13">
        <f>2.73+13.61</f>
        <v>16.34</v>
      </c>
      <c r="L13">
        <f>2.73+13.61</f>
        <v>16.34</v>
      </c>
      <c r="M13" t="s">
        <v>18</v>
      </c>
    </row>
    <row r="14" spans="1:14" x14ac:dyDescent="0.2">
      <c r="A14" t="s">
        <v>11</v>
      </c>
      <c r="B14" t="s">
        <v>16</v>
      </c>
      <c r="C14" t="s">
        <v>27</v>
      </c>
      <c r="D14">
        <v>0</v>
      </c>
      <c r="E14">
        <v>6</v>
      </c>
      <c r="F14">
        <v>9</v>
      </c>
      <c r="G14">
        <v>19</v>
      </c>
      <c r="H14">
        <v>22</v>
      </c>
      <c r="I14">
        <v>0</v>
      </c>
      <c r="J14">
        <v>6</v>
      </c>
      <c r="K14">
        <f>2.73+3.36</f>
        <v>6.09</v>
      </c>
      <c r="L14">
        <f>2.73+3.36</f>
        <v>6.09</v>
      </c>
      <c r="M14" t="s">
        <v>18</v>
      </c>
    </row>
    <row r="15" spans="1:14" x14ac:dyDescent="0.2">
      <c r="A15" t="s">
        <v>11</v>
      </c>
      <c r="B15" t="s">
        <v>16</v>
      </c>
      <c r="C15" t="s">
        <v>59</v>
      </c>
      <c r="D15">
        <v>0</v>
      </c>
      <c r="E15">
        <v>6</v>
      </c>
      <c r="F15">
        <v>9</v>
      </c>
      <c r="G15">
        <v>22</v>
      </c>
      <c r="H15">
        <v>24</v>
      </c>
      <c r="I15">
        <v>0</v>
      </c>
      <c r="J15">
        <v>6</v>
      </c>
      <c r="K15">
        <f>2.73</f>
        <v>2.73</v>
      </c>
      <c r="L15">
        <f>2.73</f>
        <v>2.73</v>
      </c>
      <c r="M15" t="s">
        <v>18</v>
      </c>
    </row>
    <row r="16" spans="1:14" x14ac:dyDescent="0.2">
      <c r="A16" t="s">
        <v>11</v>
      </c>
      <c r="B16" t="s">
        <v>16</v>
      </c>
      <c r="C16" t="s">
        <v>42</v>
      </c>
      <c r="D16">
        <v>0</v>
      </c>
      <c r="E16">
        <v>10</v>
      </c>
      <c r="F16">
        <v>12</v>
      </c>
      <c r="G16">
        <v>0</v>
      </c>
      <c r="H16">
        <v>24</v>
      </c>
      <c r="I16">
        <v>0</v>
      </c>
      <c r="J16">
        <v>6</v>
      </c>
      <c r="K16">
        <f>2.73+0.85</f>
        <v>3.58</v>
      </c>
      <c r="L16">
        <f>2.73+0.85</f>
        <v>3.58</v>
      </c>
      <c r="M16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2"/>
  <sheetViews>
    <sheetView workbookViewId="0">
      <selection activeCell="L11" sqref="L11:L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s="7">
        <f>K11/2.83168</f>
        <v>88.286812069160362</v>
      </c>
      <c r="M11" t="s">
        <v>88</v>
      </c>
    </row>
    <row r="12" spans="1:14" x14ac:dyDescent="0.2">
      <c r="A12" t="s">
        <v>22</v>
      </c>
      <c r="B12" t="s">
        <v>14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s="7">
        <f>K12/2.83168</f>
        <v>9.2948355746412026E-2</v>
      </c>
      <c r="M12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5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2200</v>
      </c>
      <c r="L2">
        <v>2200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f>0.00152+0.03009</f>
        <v>3.1609999999999999E-2</v>
      </c>
      <c r="L3">
        <f>0.00152+0.03009</f>
        <v>3.1609999999999999E-2</v>
      </c>
      <c r="M3" t="s">
        <v>15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9.17+4.5+2.75</f>
        <v>16.420000000000002</v>
      </c>
      <c r="L4">
        <f>9.17+4.5+2.75</f>
        <v>16.420000000000002</v>
      </c>
      <c r="M4" t="s">
        <v>18</v>
      </c>
    </row>
    <row r="5" spans="1:14" x14ac:dyDescent="0.2">
      <c r="A5" s="1"/>
      <c r="B5" s="3"/>
    </row>
    <row r="6" spans="1:14" x14ac:dyDescent="0.2">
      <c r="A6" s="1"/>
    </row>
    <row r="7" spans="1:14" x14ac:dyDescent="0.2">
      <c r="A7" s="1"/>
    </row>
    <row r="10" spans="1:14" x14ac:dyDescent="0.2">
      <c r="K10" s="1"/>
      <c r="L10" s="1"/>
      <c r="M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2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1890</v>
      </c>
      <c r="L2">
        <v>1890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6</v>
      </c>
      <c r="I3">
        <v>0</v>
      </c>
      <c r="J3">
        <v>5</v>
      </c>
      <c r="K3">
        <f>0.00094+0.04273</f>
        <v>4.367E-2</v>
      </c>
      <c r="L3">
        <f>0.00094+0.04273</f>
        <v>4.367E-2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12</v>
      </c>
      <c r="G4">
        <v>6</v>
      </c>
      <c r="H4">
        <v>22</v>
      </c>
      <c r="I4">
        <v>0</v>
      </c>
      <c r="J4">
        <v>5</v>
      </c>
      <c r="K4">
        <f>0.00094+0.05773</f>
        <v>5.867E-2</v>
      </c>
      <c r="L4">
        <f>0.00094+0.05773</f>
        <v>5.867E-2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12</v>
      </c>
      <c r="G5">
        <v>22</v>
      </c>
      <c r="H5">
        <v>24</v>
      </c>
      <c r="I5">
        <v>0</v>
      </c>
      <c r="J5">
        <v>5</v>
      </c>
      <c r="K5">
        <f>0.00094+0.04273</f>
        <v>4.367E-2</v>
      </c>
      <c r="L5">
        <f>0.00094+0.04273</f>
        <v>4.367E-2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12</v>
      </c>
      <c r="G6">
        <v>0</v>
      </c>
      <c r="H6">
        <v>24</v>
      </c>
      <c r="I6">
        <v>6</v>
      </c>
      <c r="J6">
        <v>6</v>
      </c>
      <c r="K6">
        <f>0.00094+0.04273</f>
        <v>4.367E-2</v>
      </c>
      <c r="L6">
        <f>0.00094+0.04273</f>
        <v>4.367E-2</v>
      </c>
      <c r="M6" t="s">
        <v>15</v>
      </c>
    </row>
    <row r="7" spans="1:14" x14ac:dyDescent="0.2">
      <c r="A7" t="s">
        <v>11</v>
      </c>
      <c r="B7" t="s">
        <v>16</v>
      </c>
      <c r="C7" t="s">
        <v>34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1.49</v>
      </c>
      <c r="L7">
        <v>1.49</v>
      </c>
      <c r="M7" t="s">
        <v>18</v>
      </c>
    </row>
    <row r="8" spans="1:14" x14ac:dyDescent="0.2">
      <c r="A8" t="s">
        <v>11</v>
      </c>
      <c r="B8" t="s">
        <v>16</v>
      </c>
      <c r="C8" t="s">
        <v>61</v>
      </c>
      <c r="D8">
        <v>0</v>
      </c>
      <c r="E8">
        <v>1</v>
      </c>
      <c r="F8">
        <v>12</v>
      </c>
      <c r="G8">
        <v>6</v>
      </c>
      <c r="H8">
        <v>22</v>
      </c>
      <c r="I8">
        <v>0</v>
      </c>
      <c r="J8">
        <v>5</v>
      </c>
      <c r="K8">
        <f>2.53+0.76</f>
        <v>3.29</v>
      </c>
      <c r="L8">
        <f>2.53+0.76</f>
        <v>3.29</v>
      </c>
      <c r="M8" t="s">
        <v>18</v>
      </c>
    </row>
    <row r="9" spans="1:14" x14ac:dyDescent="0.2">
      <c r="A9" t="s">
        <v>11</v>
      </c>
      <c r="B9" t="s">
        <v>16</v>
      </c>
      <c r="C9" t="s">
        <v>34</v>
      </c>
      <c r="D9">
        <v>4000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1.18</v>
      </c>
      <c r="L9">
        <v>1.18</v>
      </c>
      <c r="M9" t="s">
        <v>18</v>
      </c>
    </row>
    <row r="10" spans="1:14" x14ac:dyDescent="0.2">
      <c r="A10" t="s">
        <v>22</v>
      </c>
      <c r="B10" t="s">
        <v>12</v>
      </c>
      <c r="K10">
        <v>325</v>
      </c>
      <c r="L10">
        <v>325</v>
      </c>
      <c r="M10" t="s">
        <v>13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0.58665</v>
      </c>
      <c r="L11">
        <f>K11/2.83168</f>
        <v>0.20717383320149169</v>
      </c>
      <c r="M11" t="s">
        <v>88</v>
      </c>
    </row>
    <row r="12" spans="1:14" x14ac:dyDescent="0.2">
      <c r="A12" t="s">
        <v>22</v>
      </c>
      <c r="B12" t="s">
        <v>14</v>
      </c>
      <c r="D12">
        <v>2000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0.56691999999999998</v>
      </c>
      <c r="L12">
        <f>K12/2.83168</f>
        <v>0.20020623799299356</v>
      </c>
      <c r="M12" t="s">
        <v>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2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1560+350</f>
        <v>1910</v>
      </c>
      <c r="L2">
        <f>1560+350</f>
        <v>1910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3</v>
      </c>
      <c r="G3">
        <v>0</v>
      </c>
      <c r="H3">
        <v>5</v>
      </c>
      <c r="I3">
        <v>0</v>
      </c>
      <c r="J3">
        <v>4</v>
      </c>
      <c r="K3">
        <v>4.3810000000000002E-2</v>
      </c>
      <c r="L3">
        <v>4.3810000000000002E-2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3</v>
      </c>
      <c r="G4">
        <v>5</v>
      </c>
      <c r="H4">
        <v>11</v>
      </c>
      <c r="I4">
        <v>0</v>
      </c>
      <c r="J4">
        <v>4</v>
      </c>
      <c r="K4">
        <v>5.1499999999999997E-2</v>
      </c>
      <c r="L4">
        <v>5.1499999999999997E-2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3</v>
      </c>
      <c r="G5">
        <v>11</v>
      </c>
      <c r="H5">
        <v>24</v>
      </c>
      <c r="I5">
        <v>0</v>
      </c>
      <c r="J5">
        <v>4</v>
      </c>
      <c r="K5">
        <v>4.3810000000000002E-2</v>
      </c>
      <c r="L5">
        <v>4.3810000000000002E-2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3</v>
      </c>
      <c r="G6">
        <v>0</v>
      </c>
      <c r="H6">
        <v>24</v>
      </c>
      <c r="I6">
        <v>5</v>
      </c>
      <c r="J6">
        <v>6</v>
      </c>
      <c r="K6">
        <v>4.3810000000000002E-2</v>
      </c>
      <c r="L6">
        <v>4.3810000000000002E-2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4</v>
      </c>
      <c r="F7">
        <v>4</v>
      </c>
      <c r="G7">
        <v>0</v>
      </c>
      <c r="H7">
        <v>24</v>
      </c>
      <c r="I7">
        <v>0</v>
      </c>
      <c r="J7">
        <v>4</v>
      </c>
      <c r="K7">
        <v>4.1270000000000001E-2</v>
      </c>
      <c r="L7">
        <v>4.1270000000000001E-2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9</v>
      </c>
      <c r="G8">
        <v>0</v>
      </c>
      <c r="H8">
        <v>14</v>
      </c>
      <c r="I8">
        <v>0</v>
      </c>
      <c r="J8">
        <v>4</v>
      </c>
      <c r="K8">
        <v>4.1590000000000002E-2</v>
      </c>
      <c r="L8">
        <v>4.1590000000000002E-2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14</v>
      </c>
      <c r="H9">
        <v>20</v>
      </c>
      <c r="I9">
        <v>0</v>
      </c>
      <c r="J9">
        <v>4</v>
      </c>
      <c r="K9">
        <v>6.6500000000000004E-2</v>
      </c>
      <c r="L9">
        <v>6.6500000000000004E-2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20</v>
      </c>
      <c r="H10">
        <v>24</v>
      </c>
      <c r="I10">
        <v>0</v>
      </c>
      <c r="J10">
        <v>4</v>
      </c>
      <c r="K10">
        <v>4.1590000000000002E-2</v>
      </c>
      <c r="L10">
        <v>4.1590000000000002E-2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0</v>
      </c>
      <c r="H11">
        <v>24</v>
      </c>
      <c r="I11">
        <v>5</v>
      </c>
      <c r="J11">
        <v>6</v>
      </c>
      <c r="K11">
        <v>4.1590000000000002E-2</v>
      </c>
      <c r="L11">
        <v>4.1590000000000002E-2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10</v>
      </c>
      <c r="F12">
        <v>11</v>
      </c>
      <c r="G12">
        <v>0</v>
      </c>
      <c r="H12">
        <v>24</v>
      </c>
      <c r="I12">
        <v>0</v>
      </c>
      <c r="J12">
        <v>4</v>
      </c>
      <c r="K12">
        <v>4.1270000000000001E-2</v>
      </c>
      <c r="L12">
        <v>4.1270000000000001E-2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12</v>
      </c>
      <c r="F13">
        <v>12</v>
      </c>
      <c r="G13">
        <v>0</v>
      </c>
      <c r="H13">
        <v>5</v>
      </c>
      <c r="I13">
        <v>0</v>
      </c>
      <c r="J13">
        <v>4</v>
      </c>
      <c r="K13">
        <v>4.3810000000000002E-2</v>
      </c>
      <c r="L13">
        <v>4.3810000000000002E-2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12</v>
      </c>
      <c r="F14">
        <v>12</v>
      </c>
      <c r="G14">
        <v>5</v>
      </c>
      <c r="H14">
        <v>11</v>
      </c>
      <c r="I14">
        <v>0</v>
      </c>
      <c r="J14">
        <v>4</v>
      </c>
      <c r="K14">
        <v>5.1499999999999997E-2</v>
      </c>
      <c r="L14">
        <v>5.1499999999999997E-2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12</v>
      </c>
      <c r="F15">
        <v>12</v>
      </c>
      <c r="G15">
        <v>11</v>
      </c>
      <c r="H15">
        <v>24</v>
      </c>
      <c r="I15">
        <v>0</v>
      </c>
      <c r="J15">
        <v>4</v>
      </c>
      <c r="K15">
        <v>4.3810000000000002E-2</v>
      </c>
      <c r="L15">
        <v>4.3810000000000002E-2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12</v>
      </c>
      <c r="F16">
        <v>12</v>
      </c>
      <c r="G16">
        <v>0</v>
      </c>
      <c r="H16">
        <v>24</v>
      </c>
      <c r="I16">
        <v>5</v>
      </c>
      <c r="J16">
        <v>6</v>
      </c>
      <c r="K16">
        <v>4.3810000000000002E-2</v>
      </c>
      <c r="L16">
        <v>4.3810000000000002E-2</v>
      </c>
      <c r="M16" t="s">
        <v>15</v>
      </c>
    </row>
    <row r="17" spans="1:13" x14ac:dyDescent="0.2">
      <c r="A17" t="s">
        <v>11</v>
      </c>
      <c r="B17" t="s">
        <v>16</v>
      </c>
      <c r="C17" t="s">
        <v>17</v>
      </c>
      <c r="D17">
        <v>0</v>
      </c>
      <c r="E17">
        <v>1</v>
      </c>
      <c r="F17">
        <v>3</v>
      </c>
      <c r="G17">
        <v>5</v>
      </c>
      <c r="H17">
        <v>11</v>
      </c>
      <c r="I17">
        <v>0</v>
      </c>
      <c r="J17">
        <v>4</v>
      </c>
      <c r="K17">
        <v>9.9</v>
      </c>
      <c r="L17">
        <v>9.9</v>
      </c>
      <c r="M17" t="s">
        <v>18</v>
      </c>
    </row>
    <row r="18" spans="1:13" x14ac:dyDescent="0.2">
      <c r="A18" t="s">
        <v>11</v>
      </c>
      <c r="B18" t="s">
        <v>16</v>
      </c>
      <c r="C18" t="s">
        <v>62</v>
      </c>
      <c r="D18">
        <v>0</v>
      </c>
      <c r="E18">
        <v>4</v>
      </c>
      <c r="F18">
        <v>5</v>
      </c>
      <c r="G18">
        <v>14</v>
      </c>
      <c r="H18">
        <v>20</v>
      </c>
      <c r="I18">
        <v>0</v>
      </c>
      <c r="J18">
        <v>4</v>
      </c>
      <c r="K18">
        <v>9.9</v>
      </c>
      <c r="L18">
        <v>9.9</v>
      </c>
      <c r="M18" t="s">
        <v>18</v>
      </c>
    </row>
    <row r="19" spans="1:13" x14ac:dyDescent="0.2">
      <c r="A19" t="s">
        <v>11</v>
      </c>
      <c r="B19" t="s">
        <v>16</v>
      </c>
      <c r="C19" t="s">
        <v>19</v>
      </c>
      <c r="D19">
        <v>0</v>
      </c>
      <c r="E19">
        <v>6</v>
      </c>
      <c r="F19">
        <v>9</v>
      </c>
      <c r="G19">
        <v>14</v>
      </c>
      <c r="H19">
        <v>20</v>
      </c>
      <c r="I19">
        <v>0</v>
      </c>
      <c r="J19">
        <v>4</v>
      </c>
      <c r="K19">
        <v>10.87</v>
      </c>
      <c r="L19">
        <v>10.87</v>
      </c>
      <c r="M19" t="s">
        <v>18</v>
      </c>
    </row>
    <row r="20" spans="1:13" x14ac:dyDescent="0.2">
      <c r="A20" t="s">
        <v>11</v>
      </c>
      <c r="B20" t="s">
        <v>16</v>
      </c>
      <c r="C20" t="s">
        <v>63</v>
      </c>
      <c r="D20">
        <v>0</v>
      </c>
      <c r="E20">
        <v>10</v>
      </c>
      <c r="F20">
        <v>10</v>
      </c>
      <c r="G20">
        <v>14</v>
      </c>
      <c r="H20">
        <v>20</v>
      </c>
      <c r="I20">
        <v>0</v>
      </c>
      <c r="J20">
        <v>4</v>
      </c>
      <c r="K20">
        <v>9.9</v>
      </c>
      <c r="L20">
        <v>9.9</v>
      </c>
      <c r="M20" t="s">
        <v>18</v>
      </c>
    </row>
    <row r="21" spans="1:13" x14ac:dyDescent="0.2">
      <c r="A21" t="s">
        <v>11</v>
      </c>
      <c r="B21" t="s">
        <v>16</v>
      </c>
      <c r="C21" t="s">
        <v>20</v>
      </c>
      <c r="D21">
        <v>0</v>
      </c>
      <c r="E21">
        <v>11</v>
      </c>
      <c r="F21">
        <v>12</v>
      </c>
      <c r="G21">
        <v>5</v>
      </c>
      <c r="H21">
        <v>11</v>
      </c>
      <c r="I21">
        <v>0</v>
      </c>
      <c r="J21">
        <v>4</v>
      </c>
      <c r="K21">
        <v>9.9</v>
      </c>
      <c r="L21">
        <v>9.9</v>
      </c>
      <c r="M21" t="s">
        <v>18</v>
      </c>
    </row>
    <row r="22" spans="1:13" x14ac:dyDescent="0.2">
      <c r="A22" t="s">
        <v>11</v>
      </c>
      <c r="B22" t="s">
        <v>16</v>
      </c>
      <c r="C22" t="s">
        <v>34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5.46</v>
      </c>
      <c r="L22">
        <v>5.46</v>
      </c>
      <c r="M22" t="s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21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600</v>
      </c>
      <c r="L2">
        <v>600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7</v>
      </c>
      <c r="I3">
        <v>0</v>
      </c>
      <c r="J3">
        <v>4</v>
      </c>
      <c r="K3">
        <f>0.00566+0.05161</f>
        <v>5.7270000000000001E-2</v>
      </c>
      <c r="L3">
        <f>0.00566+0.05161</f>
        <v>5.7270000000000001E-2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5</v>
      </c>
      <c r="G4">
        <v>7</v>
      </c>
      <c r="H4">
        <v>11</v>
      </c>
      <c r="I4">
        <v>0</v>
      </c>
      <c r="J4">
        <v>4</v>
      </c>
      <c r="K4">
        <f>0.00566+0.08101</f>
        <v>8.6669999999999997E-2</v>
      </c>
      <c r="L4">
        <f>0.00566+0.08101</f>
        <v>8.6669999999999997E-2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5</v>
      </c>
      <c r="G5">
        <v>11</v>
      </c>
      <c r="H5">
        <v>17</v>
      </c>
      <c r="I5">
        <v>0</v>
      </c>
      <c r="J5">
        <v>4</v>
      </c>
      <c r="K5">
        <f>0.00566+0.07322</f>
        <v>7.8879999999999992E-2</v>
      </c>
      <c r="L5">
        <f>0.00566+0.07322</f>
        <v>7.8879999999999992E-2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5</v>
      </c>
      <c r="G6">
        <v>17</v>
      </c>
      <c r="H6">
        <v>21</v>
      </c>
      <c r="I6">
        <v>0</v>
      </c>
      <c r="J6">
        <v>4</v>
      </c>
      <c r="K6">
        <f>0.00566+0.08101</f>
        <v>8.6669999999999997E-2</v>
      </c>
      <c r="L6">
        <f>0.00566+0.08101</f>
        <v>8.6669999999999997E-2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5</v>
      </c>
      <c r="G7">
        <v>21</v>
      </c>
      <c r="H7">
        <v>24</v>
      </c>
      <c r="I7">
        <v>0</v>
      </c>
      <c r="J7">
        <v>4</v>
      </c>
      <c r="K7">
        <f>0.00566+0.05161</f>
        <v>5.7270000000000001E-2</v>
      </c>
      <c r="L7">
        <f>0.00566+0.05161</f>
        <v>5.7270000000000001E-2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1</v>
      </c>
      <c r="F8">
        <v>5</v>
      </c>
      <c r="G8">
        <v>0</v>
      </c>
      <c r="H8">
        <v>24</v>
      </c>
      <c r="I8">
        <v>5</v>
      </c>
      <c r="J8">
        <v>6</v>
      </c>
      <c r="K8">
        <f>0.00566+0.05161</f>
        <v>5.7270000000000001E-2</v>
      </c>
      <c r="L8">
        <f>0.00566+0.05161</f>
        <v>5.7270000000000001E-2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0</v>
      </c>
      <c r="H9">
        <v>7</v>
      </c>
      <c r="I9">
        <v>0</v>
      </c>
      <c r="J9">
        <v>4</v>
      </c>
      <c r="K9">
        <f>0.00566+0.05161</f>
        <v>5.7270000000000001E-2</v>
      </c>
      <c r="L9">
        <f>0.00566+0.05161</f>
        <v>5.7270000000000001E-2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7</v>
      </c>
      <c r="H10">
        <v>10</v>
      </c>
      <c r="I10">
        <v>0</v>
      </c>
      <c r="J10">
        <v>4</v>
      </c>
      <c r="K10">
        <f>0.00566+0.07322</f>
        <v>7.8879999999999992E-2</v>
      </c>
      <c r="L10">
        <f>0.00566+0.07322</f>
        <v>7.8879999999999992E-2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10</v>
      </c>
      <c r="H11">
        <v>20</v>
      </c>
      <c r="I11">
        <v>0</v>
      </c>
      <c r="J11">
        <v>4</v>
      </c>
      <c r="K11">
        <f>0.00566+0.08101</f>
        <v>8.6669999999999997E-2</v>
      </c>
      <c r="L11">
        <f>0.00566+0.08101</f>
        <v>8.6669999999999997E-2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6</v>
      </c>
      <c r="F12">
        <v>9</v>
      </c>
      <c r="G12">
        <v>20</v>
      </c>
      <c r="H12">
        <v>23</v>
      </c>
      <c r="I12">
        <v>0</v>
      </c>
      <c r="J12">
        <v>4</v>
      </c>
      <c r="K12">
        <f>0.00566+0.07322</f>
        <v>7.8879999999999992E-2</v>
      </c>
      <c r="L12">
        <f>0.00566+0.07322</f>
        <v>7.8879999999999992E-2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4</v>
      </c>
      <c r="K13">
        <f>0.00566+0.05161</f>
        <v>5.7270000000000001E-2</v>
      </c>
      <c r="L13">
        <f>0.00566+0.05161</f>
        <v>5.7270000000000001E-2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6</v>
      </c>
      <c r="F14">
        <v>9</v>
      </c>
      <c r="G14">
        <v>0</v>
      </c>
      <c r="H14">
        <v>24</v>
      </c>
      <c r="I14">
        <v>5</v>
      </c>
      <c r="J14">
        <v>6</v>
      </c>
      <c r="K14">
        <f>0.00566+0.05161</f>
        <v>5.7270000000000001E-2</v>
      </c>
      <c r="L14">
        <f>0.00566+0.05161</f>
        <v>5.7270000000000001E-2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10</v>
      </c>
      <c r="F15">
        <v>12</v>
      </c>
      <c r="G15">
        <v>0</v>
      </c>
      <c r="H15">
        <v>7</v>
      </c>
      <c r="I15">
        <v>0</v>
      </c>
      <c r="J15">
        <v>4</v>
      </c>
      <c r="K15">
        <f>0.00566+0.05161</f>
        <v>5.7270000000000001E-2</v>
      </c>
      <c r="L15">
        <f>0.00566+0.05161</f>
        <v>5.7270000000000001E-2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10</v>
      </c>
      <c r="F16">
        <v>12</v>
      </c>
      <c r="G16">
        <v>7</v>
      </c>
      <c r="H16">
        <v>11</v>
      </c>
      <c r="I16">
        <v>0</v>
      </c>
      <c r="J16">
        <v>4</v>
      </c>
      <c r="K16">
        <f>0.00566+0.07322</f>
        <v>7.8879999999999992E-2</v>
      </c>
      <c r="L16">
        <f>0.00566+0.07322</f>
        <v>7.8879999999999992E-2</v>
      </c>
      <c r="M16" t="s">
        <v>15</v>
      </c>
    </row>
    <row r="17" spans="1:13" x14ac:dyDescent="0.2">
      <c r="A17" t="s">
        <v>11</v>
      </c>
      <c r="B17" t="s">
        <v>14</v>
      </c>
      <c r="D17">
        <v>0</v>
      </c>
      <c r="E17">
        <v>10</v>
      </c>
      <c r="F17">
        <v>12</v>
      </c>
      <c r="G17">
        <v>11</v>
      </c>
      <c r="H17">
        <v>17</v>
      </c>
      <c r="I17">
        <v>0</v>
      </c>
      <c r="J17">
        <v>4</v>
      </c>
      <c r="K17">
        <f>0.00566+0.08101</f>
        <v>8.6669999999999997E-2</v>
      </c>
      <c r="L17">
        <f>0.00566+0.08101</f>
        <v>8.6669999999999997E-2</v>
      </c>
      <c r="M17" t="s">
        <v>15</v>
      </c>
    </row>
    <row r="18" spans="1:13" x14ac:dyDescent="0.2">
      <c r="A18" t="s">
        <v>11</v>
      </c>
      <c r="B18" t="s">
        <v>14</v>
      </c>
      <c r="D18">
        <v>0</v>
      </c>
      <c r="E18">
        <v>10</v>
      </c>
      <c r="F18">
        <v>12</v>
      </c>
      <c r="G18">
        <v>17</v>
      </c>
      <c r="H18">
        <v>21</v>
      </c>
      <c r="I18">
        <v>0</v>
      </c>
      <c r="J18">
        <v>4</v>
      </c>
      <c r="K18">
        <f>0.00566+0.07322</f>
        <v>7.8879999999999992E-2</v>
      </c>
      <c r="L18">
        <f>0.00566+0.07322</f>
        <v>7.8879999999999992E-2</v>
      </c>
      <c r="M18" t="s">
        <v>15</v>
      </c>
    </row>
    <row r="19" spans="1:13" x14ac:dyDescent="0.2">
      <c r="A19" t="s">
        <v>11</v>
      </c>
      <c r="B19" t="s">
        <v>14</v>
      </c>
      <c r="D19">
        <v>0</v>
      </c>
      <c r="E19">
        <v>10</v>
      </c>
      <c r="F19">
        <v>12</v>
      </c>
      <c r="G19">
        <v>21</v>
      </c>
      <c r="H19">
        <v>24</v>
      </c>
      <c r="I19">
        <v>0</v>
      </c>
      <c r="J19">
        <v>4</v>
      </c>
      <c r="K19">
        <f>0.00566+0.05161</f>
        <v>5.7270000000000001E-2</v>
      </c>
      <c r="L19">
        <f>0.00566+0.05161</f>
        <v>5.7270000000000001E-2</v>
      </c>
      <c r="M19" t="s">
        <v>15</v>
      </c>
    </row>
    <row r="20" spans="1:13" x14ac:dyDescent="0.2">
      <c r="A20" t="s">
        <v>11</v>
      </c>
      <c r="B20" t="s">
        <v>14</v>
      </c>
      <c r="D20">
        <v>0</v>
      </c>
      <c r="E20">
        <v>10</v>
      </c>
      <c r="F20">
        <v>12</v>
      </c>
      <c r="G20">
        <v>0</v>
      </c>
      <c r="H20">
        <v>24</v>
      </c>
      <c r="I20">
        <v>5</v>
      </c>
      <c r="J20">
        <v>6</v>
      </c>
      <c r="K20">
        <f>0.00566+0.05161</f>
        <v>5.7270000000000001E-2</v>
      </c>
      <c r="L20">
        <f>0.00566+0.05161</f>
        <v>5.7270000000000001E-2</v>
      </c>
      <c r="M20" t="s">
        <v>15</v>
      </c>
    </row>
    <row r="21" spans="1:13" x14ac:dyDescent="0.2">
      <c r="A21" t="s">
        <v>11</v>
      </c>
      <c r="B21" t="s">
        <v>16</v>
      </c>
      <c r="C21" t="s">
        <v>24</v>
      </c>
      <c r="D21">
        <v>0</v>
      </c>
      <c r="E21">
        <v>1</v>
      </c>
      <c r="F21">
        <v>12</v>
      </c>
      <c r="G21">
        <v>0</v>
      </c>
      <c r="H21">
        <v>24</v>
      </c>
      <c r="I21">
        <v>0</v>
      </c>
      <c r="J21">
        <v>6</v>
      </c>
      <c r="K21">
        <f>3.11+3.93</f>
        <v>7.04</v>
      </c>
      <c r="L21">
        <f>3.11+3.93</f>
        <v>7.04</v>
      </c>
      <c r="M21" t="s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3413.98</v>
      </c>
      <c r="L2">
        <v>3413.98</v>
      </c>
      <c r="M2" t="s">
        <v>13</v>
      </c>
    </row>
    <row r="3" spans="1:14" x14ac:dyDescent="0.2">
      <c r="A3" t="s">
        <v>11</v>
      </c>
      <c r="B3" t="s">
        <v>16</v>
      </c>
      <c r="C3" t="s">
        <v>24</v>
      </c>
      <c r="D3">
        <v>0</v>
      </c>
      <c r="E3">
        <v>1</v>
      </c>
      <c r="F3">
        <v>12</v>
      </c>
      <c r="G3">
        <v>8</v>
      </c>
      <c r="H3">
        <v>20</v>
      </c>
      <c r="I3">
        <v>0</v>
      </c>
      <c r="J3">
        <v>4</v>
      </c>
      <c r="K3">
        <v>1.86</v>
      </c>
      <c r="L3">
        <v>1.86</v>
      </c>
      <c r="M3" t="s">
        <v>18</v>
      </c>
    </row>
    <row r="4" spans="1:14" x14ac:dyDescent="0.2">
      <c r="A4" s="1"/>
    </row>
    <row r="5" spans="1:14" x14ac:dyDescent="0.2">
      <c r="A5" s="1"/>
      <c r="B5" s="3"/>
    </row>
    <row r="6" spans="1:14" x14ac:dyDescent="0.2">
      <c r="A6" s="1"/>
    </row>
    <row r="7" spans="1:14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8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358.11</v>
      </c>
      <c r="L2">
        <v>358.11</v>
      </c>
      <c r="M2" t="s">
        <v>13</v>
      </c>
    </row>
    <row r="3" spans="1:14" x14ac:dyDescent="0.2">
      <c r="A3" t="s">
        <v>11</v>
      </c>
      <c r="B3" t="s">
        <v>16</v>
      </c>
      <c r="C3" t="s">
        <v>40</v>
      </c>
      <c r="D3">
        <v>0</v>
      </c>
      <c r="E3">
        <v>1</v>
      </c>
      <c r="F3">
        <v>3</v>
      </c>
      <c r="G3">
        <v>0</v>
      </c>
      <c r="H3">
        <v>24</v>
      </c>
      <c r="I3">
        <v>0</v>
      </c>
      <c r="J3">
        <v>6</v>
      </c>
      <c r="K3">
        <v>12.56</v>
      </c>
      <c r="L3">
        <v>12.56</v>
      </c>
      <c r="M3" t="s">
        <v>18</v>
      </c>
    </row>
    <row r="4" spans="1:14" x14ac:dyDescent="0.2">
      <c r="A4" t="s">
        <v>11</v>
      </c>
      <c r="B4" t="s">
        <v>16</v>
      </c>
      <c r="C4" t="s">
        <v>41</v>
      </c>
      <c r="D4">
        <v>0</v>
      </c>
      <c r="E4">
        <v>4</v>
      </c>
      <c r="F4">
        <v>9</v>
      </c>
      <c r="G4">
        <v>0</v>
      </c>
      <c r="H4">
        <v>24</v>
      </c>
      <c r="I4">
        <v>0</v>
      </c>
      <c r="J4">
        <v>6</v>
      </c>
      <c r="K4">
        <v>8.48</v>
      </c>
      <c r="L4">
        <v>8.48</v>
      </c>
      <c r="M4" t="s">
        <v>18</v>
      </c>
    </row>
    <row r="5" spans="1:14" x14ac:dyDescent="0.2">
      <c r="A5" t="s">
        <v>11</v>
      </c>
      <c r="B5" t="s">
        <v>16</v>
      </c>
      <c r="C5" t="s">
        <v>42</v>
      </c>
      <c r="D5">
        <v>0</v>
      </c>
      <c r="E5">
        <v>10</v>
      </c>
      <c r="F5">
        <v>12</v>
      </c>
      <c r="G5">
        <v>0</v>
      </c>
      <c r="H5">
        <v>24</v>
      </c>
      <c r="I5">
        <v>0</v>
      </c>
      <c r="J5">
        <v>6</v>
      </c>
      <c r="K5">
        <v>12.56</v>
      </c>
      <c r="L5">
        <v>12.56</v>
      </c>
      <c r="M5" t="s">
        <v>18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7.0948999999999998E-2</v>
      </c>
      <c r="L6">
        <v>7.0948999999999998E-2</v>
      </c>
      <c r="M6" t="s">
        <v>15</v>
      </c>
    </row>
    <row r="7" spans="1:14" x14ac:dyDescent="0.2">
      <c r="A7" t="s">
        <v>22</v>
      </c>
      <c r="B7" t="s">
        <v>12</v>
      </c>
      <c r="K7">
        <v>33.840000000000003</v>
      </c>
      <c r="L7">
        <v>33.840000000000003</v>
      </c>
      <c r="M7" t="s">
        <v>13</v>
      </c>
    </row>
    <row r="8" spans="1:14" x14ac:dyDescent="0.2">
      <c r="A8" t="s">
        <v>22</v>
      </c>
      <c r="B8" t="s">
        <v>14</v>
      </c>
      <c r="D8">
        <v>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0.91727999999999998</v>
      </c>
      <c r="L8" s="7">
        <f>K8/2.83168</f>
        <v>0.32393490789919765</v>
      </c>
      <c r="M8" t="s">
        <v>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6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1655.26+350</f>
        <v>2005.26</v>
      </c>
      <c r="L2">
        <f>1655.26+350</f>
        <v>2005.26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3</v>
      </c>
      <c r="G3">
        <v>0</v>
      </c>
      <c r="H3">
        <v>4</v>
      </c>
      <c r="I3">
        <v>0</v>
      </c>
      <c r="J3">
        <v>4</v>
      </c>
      <c r="K3">
        <v>4.6390000000000001E-2</v>
      </c>
      <c r="L3">
        <v>4.6390000000000001E-2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3</v>
      </c>
      <c r="G4">
        <v>4</v>
      </c>
      <c r="H4">
        <v>10</v>
      </c>
      <c r="I4">
        <v>0</v>
      </c>
      <c r="J4">
        <v>4</v>
      </c>
      <c r="K4">
        <v>7.3319999999999996E-2</v>
      </c>
      <c r="L4">
        <v>7.3319999999999996E-2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3</v>
      </c>
      <c r="G5">
        <v>10</v>
      </c>
      <c r="H5">
        <v>24</v>
      </c>
      <c r="I5">
        <v>0</v>
      </c>
      <c r="J5">
        <v>4</v>
      </c>
      <c r="K5">
        <v>4.6390000000000001E-2</v>
      </c>
      <c r="L5">
        <v>4.6390000000000001E-2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4</v>
      </c>
      <c r="F6">
        <v>10</v>
      </c>
      <c r="G6">
        <v>0</v>
      </c>
      <c r="H6">
        <v>13</v>
      </c>
      <c r="I6">
        <v>0</v>
      </c>
      <c r="J6">
        <v>4</v>
      </c>
      <c r="K6">
        <v>4.6390000000000001E-2</v>
      </c>
      <c r="L6">
        <v>4.6390000000000001E-2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4</v>
      </c>
      <c r="F7">
        <v>10</v>
      </c>
      <c r="G7">
        <v>13</v>
      </c>
      <c r="H7">
        <v>19</v>
      </c>
      <c r="I7">
        <v>0</v>
      </c>
      <c r="J7">
        <v>4</v>
      </c>
      <c r="K7">
        <v>7.3319999999999996E-2</v>
      </c>
      <c r="L7">
        <v>7.3319999999999996E-2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4</v>
      </c>
      <c r="F8">
        <v>10</v>
      </c>
      <c r="G8">
        <v>20</v>
      </c>
      <c r="H8">
        <v>24</v>
      </c>
      <c r="I8">
        <v>0</v>
      </c>
      <c r="J8">
        <v>4</v>
      </c>
      <c r="K8">
        <v>4.6390000000000001E-2</v>
      </c>
      <c r="L8">
        <v>4.6390000000000001E-2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11</v>
      </c>
      <c r="F9">
        <v>12</v>
      </c>
      <c r="G9">
        <v>0</v>
      </c>
      <c r="H9">
        <v>4</v>
      </c>
      <c r="I9">
        <v>0</v>
      </c>
      <c r="J9">
        <v>4</v>
      </c>
      <c r="K9">
        <v>4.6390000000000001E-2</v>
      </c>
      <c r="L9">
        <v>4.6390000000000001E-2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11</v>
      </c>
      <c r="F10">
        <v>12</v>
      </c>
      <c r="G10">
        <v>4</v>
      </c>
      <c r="H10">
        <v>10</v>
      </c>
      <c r="I10">
        <v>0</v>
      </c>
      <c r="J10">
        <v>4</v>
      </c>
      <c r="K10">
        <v>7.3319999999999996E-2</v>
      </c>
      <c r="L10">
        <v>7.3319999999999996E-2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11</v>
      </c>
      <c r="F11">
        <v>12</v>
      </c>
      <c r="G11">
        <v>10</v>
      </c>
      <c r="H11">
        <v>24</v>
      </c>
      <c r="I11">
        <v>0</v>
      </c>
      <c r="J11">
        <v>4</v>
      </c>
      <c r="K11">
        <v>4.6390000000000001E-2</v>
      </c>
      <c r="L11">
        <v>4.6390000000000001E-2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</v>
      </c>
      <c r="F12">
        <v>12</v>
      </c>
      <c r="G12">
        <v>0</v>
      </c>
      <c r="H12">
        <v>24</v>
      </c>
      <c r="I12">
        <v>5</v>
      </c>
      <c r="J12">
        <v>6</v>
      </c>
      <c r="K12">
        <v>4.6390000000000001E-2</v>
      </c>
      <c r="L12">
        <v>4.6390000000000001E-2</v>
      </c>
      <c r="M12" t="s">
        <v>15</v>
      </c>
    </row>
    <row r="13" spans="1:14" x14ac:dyDescent="0.2">
      <c r="A13" t="s">
        <v>11</v>
      </c>
      <c r="B13" t="s">
        <v>16</v>
      </c>
      <c r="C13" t="s">
        <v>17</v>
      </c>
      <c r="D13">
        <v>0</v>
      </c>
      <c r="E13">
        <v>1</v>
      </c>
      <c r="F13">
        <v>3</v>
      </c>
      <c r="G13">
        <v>4</v>
      </c>
      <c r="H13">
        <v>10</v>
      </c>
      <c r="I13">
        <v>0</v>
      </c>
      <c r="J13">
        <v>4</v>
      </c>
      <c r="K13">
        <v>11.74</v>
      </c>
      <c r="L13">
        <v>11.74</v>
      </c>
      <c r="M13" t="s">
        <v>18</v>
      </c>
    </row>
    <row r="14" spans="1:14" x14ac:dyDescent="0.2">
      <c r="A14" t="s">
        <v>11</v>
      </c>
      <c r="B14" t="s">
        <v>16</v>
      </c>
      <c r="C14" t="s">
        <v>19</v>
      </c>
      <c r="D14">
        <v>0</v>
      </c>
      <c r="E14">
        <v>4</v>
      </c>
      <c r="F14">
        <v>10</v>
      </c>
      <c r="G14">
        <v>13</v>
      </c>
      <c r="H14">
        <v>19</v>
      </c>
      <c r="I14">
        <v>0</v>
      </c>
      <c r="J14">
        <v>4</v>
      </c>
      <c r="K14">
        <v>11.74</v>
      </c>
      <c r="L14">
        <v>11.74</v>
      </c>
      <c r="M14" t="s">
        <v>18</v>
      </c>
    </row>
    <row r="15" spans="1:14" x14ac:dyDescent="0.2">
      <c r="A15" t="s">
        <v>11</v>
      </c>
      <c r="B15" t="s">
        <v>16</v>
      </c>
      <c r="C15" t="s">
        <v>20</v>
      </c>
      <c r="D15">
        <v>0</v>
      </c>
      <c r="E15">
        <v>11</v>
      </c>
      <c r="F15">
        <v>12</v>
      </c>
      <c r="G15">
        <v>4</v>
      </c>
      <c r="H15">
        <v>10</v>
      </c>
      <c r="I15">
        <v>0</v>
      </c>
      <c r="J15">
        <v>4</v>
      </c>
      <c r="K15">
        <v>11.74</v>
      </c>
      <c r="L15">
        <v>11.74</v>
      </c>
      <c r="M15" t="s">
        <v>18</v>
      </c>
    </row>
    <row r="16" spans="1:14" x14ac:dyDescent="0.2">
      <c r="A16" t="s">
        <v>11</v>
      </c>
      <c r="B16" t="s">
        <v>16</v>
      </c>
      <c r="C16" t="s">
        <v>34</v>
      </c>
      <c r="D16">
        <v>0</v>
      </c>
      <c r="E16">
        <v>1</v>
      </c>
      <c r="F16">
        <v>12</v>
      </c>
      <c r="G16">
        <v>0</v>
      </c>
      <c r="H16">
        <v>24</v>
      </c>
      <c r="I16">
        <v>0</v>
      </c>
      <c r="J16">
        <v>6</v>
      </c>
      <c r="K16">
        <v>5.6</v>
      </c>
      <c r="L16">
        <v>5.6</v>
      </c>
      <c r="M16" t="s"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2000</v>
      </c>
      <c r="L2">
        <v>2000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4.9320000000000003E-2</v>
      </c>
      <c r="L3">
        <v>4.9320000000000003E-2</v>
      </c>
      <c r="M3" t="s">
        <v>15</v>
      </c>
      <c r="N3" t="s">
        <v>64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10.77</v>
      </c>
      <c r="L4">
        <v>10.77</v>
      </c>
      <c r="M4" t="s">
        <v>18</v>
      </c>
    </row>
    <row r="5" spans="1:14" x14ac:dyDescent="0.2">
      <c r="A5" t="s">
        <v>22</v>
      </c>
      <c r="B5" t="s">
        <v>12</v>
      </c>
      <c r="K5">
        <v>781</v>
      </c>
      <c r="L5">
        <v>781</v>
      </c>
      <c r="M5" t="s">
        <v>13</v>
      </c>
    </row>
    <row r="6" spans="1:14" x14ac:dyDescent="0.2">
      <c r="A6" t="s">
        <v>22</v>
      </c>
      <c r="B6" t="s">
        <v>14</v>
      </c>
      <c r="D6">
        <v>5000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0.11265</v>
      </c>
      <c r="L6" s="7">
        <f>K6/2.83168</f>
        <v>3.9782037518363657E-2</v>
      </c>
      <c r="M6" t="s">
        <v>88</v>
      </c>
    </row>
    <row r="7" spans="1:14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9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242.12</v>
      </c>
      <c r="L2">
        <v>242.12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65</v>
      </c>
    </row>
    <row r="4" spans="1:14" x14ac:dyDescent="0.2">
      <c r="A4" t="s">
        <v>11</v>
      </c>
      <c r="B4" t="s">
        <v>16</v>
      </c>
      <c r="C4" t="s">
        <v>34</v>
      </c>
      <c r="D4">
        <v>0</v>
      </c>
      <c r="E4">
        <v>1</v>
      </c>
      <c r="F4">
        <v>12</v>
      </c>
      <c r="G4">
        <v>0</v>
      </c>
      <c r="H4">
        <v>8</v>
      </c>
      <c r="I4">
        <v>0</v>
      </c>
      <c r="J4">
        <v>4</v>
      </c>
      <c r="K4">
        <f>2.03251*0.75</f>
        <v>1.5243824999999998</v>
      </c>
      <c r="L4">
        <f>2.03251*0.75</f>
        <v>1.5243824999999998</v>
      </c>
      <c r="M4" t="s">
        <v>18</v>
      </c>
      <c r="N4" t="s">
        <v>85</v>
      </c>
    </row>
    <row r="5" spans="1:14" x14ac:dyDescent="0.2">
      <c r="A5" t="s">
        <v>11</v>
      </c>
      <c r="B5" t="s">
        <v>16</v>
      </c>
      <c r="C5" t="s">
        <v>34</v>
      </c>
      <c r="D5">
        <v>0</v>
      </c>
      <c r="E5">
        <v>1</v>
      </c>
      <c r="F5">
        <v>12</v>
      </c>
      <c r="G5">
        <v>8</v>
      </c>
      <c r="H5">
        <v>20</v>
      </c>
      <c r="I5">
        <v>0</v>
      </c>
      <c r="J5">
        <v>4</v>
      </c>
      <c r="K5">
        <v>2.0325099999999998</v>
      </c>
      <c r="L5">
        <v>2.0325099999999998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20</v>
      </c>
      <c r="H6">
        <v>24</v>
      </c>
      <c r="I6">
        <v>0</v>
      </c>
      <c r="J6">
        <v>4</v>
      </c>
      <c r="K6">
        <f>2.03251*0.75</f>
        <v>1.5243824999999998</v>
      </c>
      <c r="L6">
        <f>2.03251*0.75</f>
        <v>1.5243824999999998</v>
      </c>
      <c r="M6" t="s">
        <v>18</v>
      </c>
    </row>
    <row r="7" spans="1:14" x14ac:dyDescent="0.2">
      <c r="A7" t="s">
        <v>11</v>
      </c>
      <c r="B7" t="s">
        <v>16</v>
      </c>
      <c r="C7" t="s">
        <v>34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f>2.03251*0.75</f>
        <v>1.5243824999999998</v>
      </c>
      <c r="L7">
        <f>2.03251*0.75</f>
        <v>1.5243824999999998</v>
      </c>
      <c r="M7" t="s">
        <v>18</v>
      </c>
    </row>
    <row r="8" spans="1:14" x14ac:dyDescent="0.2">
      <c r="A8" t="s">
        <v>22</v>
      </c>
      <c r="B8" t="s">
        <v>12</v>
      </c>
      <c r="K8">
        <v>92.13</v>
      </c>
      <c r="L8">
        <v>92.13</v>
      </c>
      <c r="M8" t="s">
        <v>13</v>
      </c>
    </row>
    <row r="9" spans="1:14" x14ac:dyDescent="0.2">
      <c r="A9" t="s">
        <v>22</v>
      </c>
      <c r="B9" t="s">
        <v>14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f>0.18204/1.037</f>
        <v>0.17554484088717456</v>
      </c>
      <c r="L9" s="7">
        <f>K9/2.83168</f>
        <v>6.199317750846655E-2</v>
      </c>
      <c r="M9" t="s">
        <v>88</v>
      </c>
      <c r="N9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24"/>
  <sheetViews>
    <sheetView workbookViewId="0">
      <selection activeCell="L24" sqref="L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283.02999999999997</v>
      </c>
      <c r="L2">
        <v>283.02999999999997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3</v>
      </c>
      <c r="G3">
        <v>0</v>
      </c>
      <c r="H3">
        <v>6</v>
      </c>
      <c r="I3">
        <v>0</v>
      </c>
      <c r="J3">
        <v>4</v>
      </c>
      <c r="K3">
        <f>0.00999+0.00114+0.02635</f>
        <v>3.7479999999999999E-2</v>
      </c>
      <c r="L3">
        <f>0.00999+0.00114+0.02635</f>
        <v>3.7479999999999999E-2</v>
      </c>
      <c r="M3" t="s">
        <v>15</v>
      </c>
      <c r="N3" t="s">
        <v>67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3</v>
      </c>
      <c r="G4">
        <v>6</v>
      </c>
      <c r="H4">
        <v>10</v>
      </c>
      <c r="I4">
        <v>0</v>
      </c>
      <c r="J4">
        <v>4</v>
      </c>
      <c r="K4">
        <f>0.01007+0.00114+0.03229</f>
        <v>4.3499999999999997E-2</v>
      </c>
      <c r="L4">
        <f>0.01007+0.00114+0.03229</f>
        <v>4.3499999999999997E-2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3</v>
      </c>
      <c r="G5">
        <v>10</v>
      </c>
      <c r="H5">
        <v>18</v>
      </c>
      <c r="I5">
        <v>0</v>
      </c>
      <c r="J5">
        <v>4</v>
      </c>
      <c r="K5">
        <f>0.00999+0.00114+0.02635</f>
        <v>3.7479999999999999E-2</v>
      </c>
      <c r="L5">
        <f>0.00999+0.00114+0.02635</f>
        <v>3.7479999999999999E-2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3</v>
      </c>
      <c r="G6">
        <v>18</v>
      </c>
      <c r="H6">
        <v>22</v>
      </c>
      <c r="I6">
        <v>0</v>
      </c>
      <c r="J6">
        <v>4</v>
      </c>
      <c r="K6">
        <f>0.01007+0.00114+0.03229</f>
        <v>4.3499999999999997E-2</v>
      </c>
      <c r="L6">
        <f>0.01007+0.00114+0.03229</f>
        <v>4.3499999999999997E-2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3</v>
      </c>
      <c r="G7">
        <v>22</v>
      </c>
      <c r="H7">
        <v>24</v>
      </c>
      <c r="I7">
        <v>0</v>
      </c>
      <c r="J7">
        <v>4</v>
      </c>
      <c r="K7">
        <f>0.00999+0.00114+0.02635</f>
        <v>3.7479999999999999E-2</v>
      </c>
      <c r="L7">
        <f>0.00999+0.00114+0.02635</f>
        <v>3.7479999999999999E-2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4</v>
      </c>
      <c r="F8">
        <v>10</v>
      </c>
      <c r="G8">
        <v>0</v>
      </c>
      <c r="H8">
        <v>12</v>
      </c>
      <c r="I8">
        <v>0</v>
      </c>
      <c r="J8">
        <v>4</v>
      </c>
      <c r="K8">
        <f>0.00999+0.00114+0.02635</f>
        <v>3.7479999999999999E-2</v>
      </c>
      <c r="L8">
        <f>0.00999+0.00114+0.02635</f>
        <v>3.7479999999999999E-2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4</v>
      </c>
      <c r="F9">
        <v>10</v>
      </c>
      <c r="G9">
        <v>12</v>
      </c>
      <c r="H9">
        <v>21</v>
      </c>
      <c r="I9">
        <v>0</v>
      </c>
      <c r="J9">
        <v>4</v>
      </c>
      <c r="K9">
        <f>0.01007+0.00114+0.03229</f>
        <v>4.3499999999999997E-2</v>
      </c>
      <c r="L9">
        <f>0.01007+0.00114+0.03229</f>
        <v>4.3499999999999997E-2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4</v>
      </c>
      <c r="F10">
        <v>10</v>
      </c>
      <c r="G10">
        <v>21</v>
      </c>
      <c r="H10">
        <v>24</v>
      </c>
      <c r="I10">
        <v>0</v>
      </c>
      <c r="J10">
        <v>4</v>
      </c>
      <c r="K10">
        <f>0.00999+0.00114+0.02635</f>
        <v>3.7479999999999999E-2</v>
      </c>
      <c r="L10">
        <f>0.00999+0.00114+0.02635</f>
        <v>3.7479999999999999E-2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11</v>
      </c>
      <c r="F11">
        <v>12</v>
      </c>
      <c r="G11">
        <v>0</v>
      </c>
      <c r="H11">
        <v>6</v>
      </c>
      <c r="I11">
        <v>0</v>
      </c>
      <c r="J11">
        <v>4</v>
      </c>
      <c r="K11">
        <f>0.00999+0.00114+0.02635</f>
        <v>3.7479999999999999E-2</v>
      </c>
      <c r="L11">
        <f>0.00999+0.00114+0.02635</f>
        <v>3.7479999999999999E-2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11</v>
      </c>
      <c r="F12">
        <v>12</v>
      </c>
      <c r="G12">
        <v>6</v>
      </c>
      <c r="H12">
        <v>10</v>
      </c>
      <c r="I12">
        <v>0</v>
      </c>
      <c r="J12">
        <v>4</v>
      </c>
      <c r="K12">
        <f>0.01007+0.00114+0.03229</f>
        <v>4.3499999999999997E-2</v>
      </c>
      <c r="L12">
        <f>0.01007+0.00114+0.03229</f>
        <v>4.3499999999999997E-2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11</v>
      </c>
      <c r="F13">
        <v>12</v>
      </c>
      <c r="G13">
        <v>10</v>
      </c>
      <c r="H13">
        <v>18</v>
      </c>
      <c r="I13">
        <v>0</v>
      </c>
      <c r="J13">
        <v>4</v>
      </c>
      <c r="K13">
        <f>0.00999+0.00114+0.02635</f>
        <v>3.7479999999999999E-2</v>
      </c>
      <c r="L13">
        <f>0.00999+0.00114+0.02635</f>
        <v>3.7479999999999999E-2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11</v>
      </c>
      <c r="F14">
        <v>12</v>
      </c>
      <c r="G14">
        <v>18</v>
      </c>
      <c r="H14">
        <v>22</v>
      </c>
      <c r="I14">
        <v>0</v>
      </c>
      <c r="J14">
        <v>4</v>
      </c>
      <c r="K14">
        <f>0.01007+0.00114+0.03229</f>
        <v>4.3499999999999997E-2</v>
      </c>
      <c r="L14">
        <f>0.01007+0.00114+0.03229</f>
        <v>4.3499999999999997E-2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11</v>
      </c>
      <c r="F15">
        <v>12</v>
      </c>
      <c r="G15">
        <v>22</v>
      </c>
      <c r="H15">
        <v>24</v>
      </c>
      <c r="I15">
        <v>0</v>
      </c>
      <c r="J15">
        <v>4</v>
      </c>
      <c r="K15">
        <f>0.00999+0.00114+0.02635</f>
        <v>3.7479999999999999E-2</v>
      </c>
      <c r="L15">
        <f>0.00999+0.00114+0.02635</f>
        <v>3.7479999999999999E-2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12</v>
      </c>
      <c r="G16">
        <v>0</v>
      </c>
      <c r="H16">
        <v>24</v>
      </c>
      <c r="I16">
        <v>5</v>
      </c>
      <c r="J16">
        <v>6</v>
      </c>
      <c r="K16">
        <f>0.00999+0.00114+0.02635</f>
        <v>3.7479999999999999E-2</v>
      </c>
      <c r="L16">
        <f>0.00999+0.00114+0.02635</f>
        <v>3.7479999999999999E-2</v>
      </c>
      <c r="M16" t="s">
        <v>15</v>
      </c>
    </row>
    <row r="17" spans="1:14" x14ac:dyDescent="0.2">
      <c r="A17" t="s">
        <v>11</v>
      </c>
      <c r="B17" t="s">
        <v>16</v>
      </c>
      <c r="C17" t="s">
        <v>17</v>
      </c>
      <c r="D17">
        <v>0</v>
      </c>
      <c r="E17">
        <v>1</v>
      </c>
      <c r="F17">
        <v>3</v>
      </c>
      <c r="G17">
        <v>6</v>
      </c>
      <c r="H17">
        <v>10</v>
      </c>
      <c r="I17">
        <v>0</v>
      </c>
      <c r="J17">
        <v>4</v>
      </c>
      <c r="K17">
        <f>12.89+0.57+0.73+0.15</f>
        <v>14.340000000000002</v>
      </c>
      <c r="L17">
        <f>12.89+0.57+0.73+0.15</f>
        <v>14.340000000000002</v>
      </c>
      <c r="M17" t="s">
        <v>18</v>
      </c>
      <c r="N17" t="s">
        <v>68</v>
      </c>
    </row>
    <row r="18" spans="1:14" x14ac:dyDescent="0.2">
      <c r="A18" t="s">
        <v>11</v>
      </c>
      <c r="B18" t="s">
        <v>16</v>
      </c>
      <c r="C18" t="s">
        <v>17</v>
      </c>
      <c r="D18">
        <v>0</v>
      </c>
      <c r="E18">
        <v>1</v>
      </c>
      <c r="F18">
        <v>3</v>
      </c>
      <c r="G18">
        <v>18</v>
      </c>
      <c r="H18">
        <v>22</v>
      </c>
      <c r="I18">
        <v>0</v>
      </c>
      <c r="J18">
        <v>4</v>
      </c>
      <c r="K18">
        <f>12.89+0.57+0.73+0.15</f>
        <v>14.340000000000002</v>
      </c>
      <c r="L18">
        <f>12.89+0.57+0.73+0.15</f>
        <v>14.340000000000002</v>
      </c>
      <c r="M18" t="s">
        <v>18</v>
      </c>
    </row>
    <row r="19" spans="1:14" x14ac:dyDescent="0.2">
      <c r="A19" t="s">
        <v>11</v>
      </c>
      <c r="B19" t="s">
        <v>16</v>
      </c>
      <c r="C19" t="s">
        <v>19</v>
      </c>
      <c r="D19">
        <v>0</v>
      </c>
      <c r="E19">
        <v>4</v>
      </c>
      <c r="F19">
        <v>10</v>
      </c>
      <c r="G19">
        <v>12</v>
      </c>
      <c r="H19">
        <v>21</v>
      </c>
      <c r="I19">
        <v>0</v>
      </c>
      <c r="J19">
        <v>4</v>
      </c>
      <c r="K19">
        <f>12.89+0.57+0.73+0.15</f>
        <v>14.340000000000002</v>
      </c>
      <c r="L19">
        <f>12.89+0.57+0.73+0.15</f>
        <v>14.340000000000002</v>
      </c>
      <c r="M19" t="s">
        <v>18</v>
      </c>
    </row>
    <row r="20" spans="1:14" x14ac:dyDescent="0.2">
      <c r="A20" t="s">
        <v>11</v>
      </c>
      <c r="B20" t="s">
        <v>16</v>
      </c>
      <c r="C20" t="s">
        <v>20</v>
      </c>
      <c r="D20">
        <v>0</v>
      </c>
      <c r="E20">
        <v>11</v>
      </c>
      <c r="F20">
        <v>12</v>
      </c>
      <c r="G20">
        <v>6</v>
      </c>
      <c r="H20">
        <v>10</v>
      </c>
      <c r="I20">
        <v>0</v>
      </c>
      <c r="J20">
        <v>4</v>
      </c>
      <c r="K20">
        <f>12.89+0.57+0.73+0.15</f>
        <v>14.340000000000002</v>
      </c>
      <c r="L20">
        <f>12.89+0.57+0.73+0.15</f>
        <v>14.340000000000002</v>
      </c>
      <c r="M20" t="s">
        <v>18</v>
      </c>
    </row>
    <row r="21" spans="1:14" x14ac:dyDescent="0.2">
      <c r="A21" t="s">
        <v>11</v>
      </c>
      <c r="B21" t="s">
        <v>16</v>
      </c>
      <c r="C21" t="s">
        <v>20</v>
      </c>
      <c r="D21">
        <v>0</v>
      </c>
      <c r="E21">
        <v>11</v>
      </c>
      <c r="F21">
        <v>12</v>
      </c>
      <c r="G21">
        <v>18</v>
      </c>
      <c r="H21">
        <v>22</v>
      </c>
      <c r="I21">
        <v>0</v>
      </c>
      <c r="J21">
        <v>4</v>
      </c>
      <c r="K21">
        <f>12.89+0.57+0.73+0.15</f>
        <v>14.340000000000002</v>
      </c>
      <c r="L21">
        <f>12.89+0.57+0.73+0.15</f>
        <v>14.340000000000002</v>
      </c>
      <c r="M21" t="s">
        <v>18</v>
      </c>
    </row>
    <row r="22" spans="1:14" x14ac:dyDescent="0.2">
      <c r="A22" t="s">
        <v>11</v>
      </c>
      <c r="B22" t="s">
        <v>16</v>
      </c>
      <c r="C22" t="s">
        <v>34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2.74</v>
      </c>
      <c r="L22">
        <v>2.74</v>
      </c>
      <c r="M22" t="s">
        <v>18</v>
      </c>
    </row>
    <row r="23" spans="1:14" x14ac:dyDescent="0.2">
      <c r="A23" t="s">
        <v>22</v>
      </c>
      <c r="B23" t="s">
        <v>12</v>
      </c>
      <c r="K23">
        <v>33</v>
      </c>
      <c r="L23">
        <v>33</v>
      </c>
      <c r="M23" t="s">
        <v>13</v>
      </c>
    </row>
    <row r="24" spans="1:14" x14ac:dyDescent="0.2">
      <c r="A24" t="s">
        <v>22</v>
      </c>
      <c r="B24" t="s">
        <v>14</v>
      </c>
      <c r="D24">
        <v>0</v>
      </c>
      <c r="E24">
        <v>1</v>
      </c>
      <c r="F24">
        <v>12</v>
      </c>
      <c r="G24">
        <v>0</v>
      </c>
      <c r="H24">
        <v>24</v>
      </c>
      <c r="I24">
        <v>0</v>
      </c>
      <c r="J24">
        <v>6</v>
      </c>
      <c r="K24">
        <v>0.39135999999999999</v>
      </c>
      <c r="L24" s="7">
        <f>K24/2.83168</f>
        <v>0.13820770708554639</v>
      </c>
      <c r="M24" t="s">
        <v>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29"/>
  <sheetViews>
    <sheetView workbookViewId="0">
      <selection activeCell="L29" sqref="L2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658.15</v>
      </c>
      <c r="L2">
        <v>658.15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3</v>
      </c>
      <c r="G3">
        <v>0</v>
      </c>
      <c r="H3">
        <v>10</v>
      </c>
      <c r="I3">
        <v>0</v>
      </c>
      <c r="J3">
        <v>4</v>
      </c>
      <c r="K3">
        <f>0.006693+0.020717</f>
        <v>2.741E-2</v>
      </c>
      <c r="L3">
        <f>0.006693+0.020717</f>
        <v>2.741E-2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3</v>
      </c>
      <c r="G4">
        <v>10</v>
      </c>
      <c r="H4">
        <v>22</v>
      </c>
      <c r="I4">
        <v>0</v>
      </c>
      <c r="J4">
        <v>4</v>
      </c>
      <c r="K4">
        <f>0.006693+0.028172</f>
        <v>3.4865E-2</v>
      </c>
      <c r="L4">
        <f>0.006693+0.028172</f>
        <v>3.4865E-2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3</v>
      </c>
      <c r="G5">
        <v>22</v>
      </c>
      <c r="H5">
        <v>24</v>
      </c>
      <c r="I5">
        <v>0</v>
      </c>
      <c r="J5">
        <v>4</v>
      </c>
      <c r="K5">
        <f>0.006693+0.020717</f>
        <v>2.741E-2</v>
      </c>
      <c r="L5">
        <f>0.006693+0.020717</f>
        <v>2.741E-2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3</v>
      </c>
      <c r="G6">
        <v>0</v>
      </c>
      <c r="H6">
        <v>24</v>
      </c>
      <c r="I6">
        <v>0</v>
      </c>
      <c r="J6">
        <v>6</v>
      </c>
      <c r="K6">
        <f>0.006693+0.020717</f>
        <v>2.741E-2</v>
      </c>
      <c r="L6">
        <f>0.006693+0.020717</f>
        <v>2.741E-2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4</v>
      </c>
      <c r="F7">
        <v>5</v>
      </c>
      <c r="G7">
        <v>0</v>
      </c>
      <c r="H7">
        <v>6</v>
      </c>
      <c r="I7">
        <v>0</v>
      </c>
      <c r="J7">
        <v>4</v>
      </c>
      <c r="K7">
        <f>0.006693+0.020717</f>
        <v>2.741E-2</v>
      </c>
      <c r="L7">
        <f>0.006693+0.020717</f>
        <v>2.741E-2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4</v>
      </c>
      <c r="F8">
        <v>5</v>
      </c>
      <c r="G8">
        <v>6</v>
      </c>
      <c r="H8">
        <v>22</v>
      </c>
      <c r="I8">
        <v>0</v>
      </c>
      <c r="J8">
        <v>4</v>
      </c>
      <c r="K8">
        <f>0.006693+0.028172</f>
        <v>3.4865E-2</v>
      </c>
      <c r="L8">
        <f>0.006693+0.028172</f>
        <v>3.4865E-2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4</v>
      </c>
      <c r="F9">
        <v>5</v>
      </c>
      <c r="G9">
        <v>22</v>
      </c>
      <c r="H9">
        <v>24</v>
      </c>
      <c r="I9">
        <v>0</v>
      </c>
      <c r="J9">
        <v>4</v>
      </c>
      <c r="K9">
        <f>0.006693+0.020717</f>
        <v>2.741E-2</v>
      </c>
      <c r="L9">
        <f>0.006693+0.020717</f>
        <v>2.741E-2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4</v>
      </c>
      <c r="F10">
        <v>5</v>
      </c>
      <c r="G10">
        <v>0</v>
      </c>
      <c r="H10">
        <v>24</v>
      </c>
      <c r="I10">
        <v>0</v>
      </c>
      <c r="J10">
        <v>6</v>
      </c>
      <c r="K10">
        <f>0.006693+0.020717</f>
        <v>2.741E-2</v>
      </c>
      <c r="L10">
        <f>0.006693+0.020717</f>
        <v>2.741E-2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0</v>
      </c>
      <c r="H11">
        <v>6</v>
      </c>
      <c r="I11">
        <v>0</v>
      </c>
      <c r="J11">
        <v>4</v>
      </c>
      <c r="K11">
        <f>0.006693+0.015836</f>
        <v>2.2529E-2</v>
      </c>
      <c r="L11">
        <f>0.006693+0.015836</f>
        <v>2.2529E-2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6</v>
      </c>
      <c r="F12">
        <v>9</v>
      </c>
      <c r="G12">
        <v>6</v>
      </c>
      <c r="H12">
        <v>22</v>
      </c>
      <c r="I12">
        <v>0</v>
      </c>
      <c r="J12">
        <v>4</v>
      </c>
      <c r="K12">
        <f>0.006693+0.022032</f>
        <v>2.8725000000000001E-2</v>
      </c>
      <c r="L12">
        <f>0.006693+0.022032</f>
        <v>2.8725000000000001E-2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6</v>
      </c>
      <c r="F13">
        <v>9</v>
      </c>
      <c r="G13">
        <v>22</v>
      </c>
      <c r="H13">
        <v>24</v>
      </c>
      <c r="I13">
        <v>0</v>
      </c>
      <c r="J13">
        <v>4</v>
      </c>
      <c r="K13">
        <f>0.006693+0.015836</f>
        <v>2.2529E-2</v>
      </c>
      <c r="L13">
        <f>0.006693+0.015836</f>
        <v>2.2529E-2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6</v>
      </c>
      <c r="F14">
        <v>9</v>
      </c>
      <c r="G14">
        <v>0</v>
      </c>
      <c r="H14">
        <v>24</v>
      </c>
      <c r="I14">
        <v>0</v>
      </c>
      <c r="J14">
        <v>6</v>
      </c>
      <c r="K14">
        <f>0.006693+0.015836</f>
        <v>2.2529E-2</v>
      </c>
      <c r="L14">
        <f>0.006693+0.015836</f>
        <v>2.2529E-2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10</v>
      </c>
      <c r="F15">
        <v>10</v>
      </c>
      <c r="G15">
        <v>0</v>
      </c>
      <c r="H15">
        <v>6</v>
      </c>
      <c r="I15">
        <v>0</v>
      </c>
      <c r="J15">
        <v>4</v>
      </c>
      <c r="K15">
        <f>0.006693+0.020717</f>
        <v>2.741E-2</v>
      </c>
      <c r="L15">
        <f>0.006693+0.020717</f>
        <v>2.741E-2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10</v>
      </c>
      <c r="F16">
        <v>10</v>
      </c>
      <c r="G16">
        <v>6</v>
      </c>
      <c r="H16">
        <v>22</v>
      </c>
      <c r="I16">
        <v>0</v>
      </c>
      <c r="J16">
        <v>4</v>
      </c>
      <c r="K16">
        <f>0.006693+0.028172</f>
        <v>3.4865E-2</v>
      </c>
      <c r="L16">
        <f>0.006693+0.028172</f>
        <v>3.4865E-2</v>
      </c>
      <c r="M16" t="s">
        <v>15</v>
      </c>
    </row>
    <row r="17" spans="1:14" x14ac:dyDescent="0.2">
      <c r="A17" t="s">
        <v>11</v>
      </c>
      <c r="B17" t="s">
        <v>14</v>
      </c>
      <c r="D17">
        <v>0</v>
      </c>
      <c r="E17">
        <v>10</v>
      </c>
      <c r="F17">
        <v>10</v>
      </c>
      <c r="G17">
        <v>22</v>
      </c>
      <c r="H17">
        <v>24</v>
      </c>
      <c r="I17">
        <v>0</v>
      </c>
      <c r="J17">
        <v>4</v>
      </c>
      <c r="K17">
        <f>0.006693+0.020717</f>
        <v>2.741E-2</v>
      </c>
      <c r="L17">
        <f>0.006693+0.020717</f>
        <v>2.741E-2</v>
      </c>
      <c r="M17" t="s">
        <v>15</v>
      </c>
    </row>
    <row r="18" spans="1:14" x14ac:dyDescent="0.2">
      <c r="A18" t="s">
        <v>11</v>
      </c>
      <c r="B18" t="s">
        <v>14</v>
      </c>
      <c r="D18">
        <v>0</v>
      </c>
      <c r="E18">
        <v>10</v>
      </c>
      <c r="F18">
        <v>10</v>
      </c>
      <c r="G18">
        <v>0</v>
      </c>
      <c r="H18">
        <v>24</v>
      </c>
      <c r="I18">
        <v>0</v>
      </c>
      <c r="J18">
        <v>6</v>
      </c>
      <c r="K18">
        <f>0.006693+0.020717</f>
        <v>2.741E-2</v>
      </c>
      <c r="L18">
        <f>0.006693+0.020717</f>
        <v>2.741E-2</v>
      </c>
      <c r="M18" t="s">
        <v>15</v>
      </c>
    </row>
    <row r="19" spans="1:14" x14ac:dyDescent="0.2">
      <c r="A19" t="s">
        <v>11</v>
      </c>
      <c r="B19" t="s">
        <v>14</v>
      </c>
      <c r="D19">
        <v>0</v>
      </c>
      <c r="E19">
        <v>11</v>
      </c>
      <c r="F19">
        <v>12</v>
      </c>
      <c r="G19">
        <v>0</v>
      </c>
      <c r="H19">
        <v>10</v>
      </c>
      <c r="I19">
        <v>0</v>
      </c>
      <c r="J19">
        <v>4</v>
      </c>
      <c r="K19">
        <f>0.006693+0.020717</f>
        <v>2.741E-2</v>
      </c>
      <c r="L19">
        <f>0.006693+0.020717</f>
        <v>2.741E-2</v>
      </c>
      <c r="M19" t="s">
        <v>15</v>
      </c>
    </row>
    <row r="20" spans="1:14" x14ac:dyDescent="0.2">
      <c r="A20" t="s">
        <v>11</v>
      </c>
      <c r="B20" t="s">
        <v>14</v>
      </c>
      <c r="D20">
        <v>0</v>
      </c>
      <c r="E20">
        <v>11</v>
      </c>
      <c r="F20">
        <v>12</v>
      </c>
      <c r="G20">
        <v>10</v>
      </c>
      <c r="H20">
        <v>22</v>
      </c>
      <c r="I20">
        <v>0</v>
      </c>
      <c r="J20">
        <v>4</v>
      </c>
      <c r="K20">
        <f>0.006693+0.028172</f>
        <v>3.4865E-2</v>
      </c>
      <c r="L20">
        <f>0.006693+0.028172</f>
        <v>3.4865E-2</v>
      </c>
      <c r="M20" t="s">
        <v>15</v>
      </c>
    </row>
    <row r="21" spans="1:14" x14ac:dyDescent="0.2">
      <c r="A21" t="s">
        <v>11</v>
      </c>
      <c r="B21" t="s">
        <v>14</v>
      </c>
      <c r="D21">
        <v>0</v>
      </c>
      <c r="E21">
        <v>11</v>
      </c>
      <c r="F21">
        <v>12</v>
      </c>
      <c r="G21">
        <v>22</v>
      </c>
      <c r="H21">
        <v>24</v>
      </c>
      <c r="I21">
        <v>0</v>
      </c>
      <c r="J21">
        <v>4</v>
      </c>
      <c r="K21">
        <f>0.006693+0.020717</f>
        <v>2.741E-2</v>
      </c>
      <c r="L21">
        <f>0.006693+0.020717</f>
        <v>2.741E-2</v>
      </c>
      <c r="M21" t="s">
        <v>15</v>
      </c>
    </row>
    <row r="22" spans="1:14" x14ac:dyDescent="0.2">
      <c r="A22" t="s">
        <v>11</v>
      </c>
      <c r="B22" t="s">
        <v>14</v>
      </c>
      <c r="D22">
        <v>0</v>
      </c>
      <c r="E22">
        <v>11</v>
      </c>
      <c r="F22">
        <v>12</v>
      </c>
      <c r="G22">
        <v>0</v>
      </c>
      <c r="H22">
        <v>24</v>
      </c>
      <c r="I22">
        <v>0</v>
      </c>
      <c r="J22">
        <v>6</v>
      </c>
      <c r="K22">
        <f>0.006693+0.020717</f>
        <v>2.741E-2</v>
      </c>
      <c r="L22">
        <f>0.006693+0.020717</f>
        <v>2.741E-2</v>
      </c>
      <c r="M22" t="s">
        <v>15</v>
      </c>
    </row>
    <row r="23" spans="1:14" x14ac:dyDescent="0.2">
      <c r="A23" t="s">
        <v>11</v>
      </c>
      <c r="B23" t="s">
        <v>16</v>
      </c>
      <c r="C23" t="s">
        <v>17</v>
      </c>
      <c r="D23">
        <v>0</v>
      </c>
      <c r="E23">
        <v>1</v>
      </c>
      <c r="F23">
        <v>3</v>
      </c>
      <c r="G23">
        <v>10</v>
      </c>
      <c r="H23">
        <v>22</v>
      </c>
      <c r="I23">
        <v>0</v>
      </c>
      <c r="J23">
        <v>4</v>
      </c>
      <c r="K23">
        <f>5.2243+5.392192</f>
        <v>10.616492000000001</v>
      </c>
      <c r="L23">
        <f>5.2243+5.392192</f>
        <v>10.616492000000001</v>
      </c>
      <c r="M23" t="s">
        <v>18</v>
      </c>
    </row>
    <row r="24" spans="1:14" x14ac:dyDescent="0.2">
      <c r="A24" t="s">
        <v>11</v>
      </c>
      <c r="B24" t="s">
        <v>16</v>
      </c>
      <c r="C24" t="s">
        <v>20</v>
      </c>
      <c r="D24">
        <v>0</v>
      </c>
      <c r="E24">
        <v>4</v>
      </c>
      <c r="F24">
        <v>5</v>
      </c>
      <c r="G24">
        <v>6</v>
      </c>
      <c r="H24">
        <v>22</v>
      </c>
      <c r="I24">
        <v>0</v>
      </c>
      <c r="J24">
        <v>4</v>
      </c>
      <c r="K24">
        <f>5.2243+5.392192</f>
        <v>10.616492000000001</v>
      </c>
      <c r="L24">
        <f>5.2243+5.392192</f>
        <v>10.616492000000001</v>
      </c>
      <c r="M24" t="s">
        <v>18</v>
      </c>
    </row>
    <row r="25" spans="1:14" x14ac:dyDescent="0.2">
      <c r="A25" t="s">
        <v>11</v>
      </c>
      <c r="B25" t="s">
        <v>16</v>
      </c>
      <c r="C25" t="s">
        <v>19</v>
      </c>
      <c r="D25">
        <v>0</v>
      </c>
      <c r="E25">
        <v>6</v>
      </c>
      <c r="F25">
        <v>9</v>
      </c>
      <c r="G25">
        <v>6</v>
      </c>
      <c r="H25">
        <v>22</v>
      </c>
      <c r="I25">
        <v>0</v>
      </c>
      <c r="J25">
        <v>4</v>
      </c>
      <c r="K25">
        <f>5.2243+7.392075</f>
        <v>12.616375000000001</v>
      </c>
      <c r="L25">
        <f>5.2243+7.392075</f>
        <v>12.616375000000001</v>
      </c>
      <c r="M25" t="s">
        <v>18</v>
      </c>
    </row>
    <row r="26" spans="1:14" x14ac:dyDescent="0.2">
      <c r="A26" t="s">
        <v>11</v>
      </c>
      <c r="B26" t="s">
        <v>16</v>
      </c>
      <c r="C26" t="s">
        <v>69</v>
      </c>
      <c r="D26">
        <v>0</v>
      </c>
      <c r="E26">
        <v>10</v>
      </c>
      <c r="F26">
        <v>10</v>
      </c>
      <c r="G26">
        <v>6</v>
      </c>
      <c r="H26">
        <v>22</v>
      </c>
      <c r="I26">
        <v>0</v>
      </c>
      <c r="J26">
        <v>4</v>
      </c>
      <c r="K26">
        <f>5.2243+5.392192</f>
        <v>10.616492000000001</v>
      </c>
      <c r="L26">
        <f>5.2243+5.392192</f>
        <v>10.616492000000001</v>
      </c>
      <c r="M26" t="s">
        <v>18</v>
      </c>
    </row>
    <row r="27" spans="1:14" x14ac:dyDescent="0.2">
      <c r="A27" t="s">
        <v>11</v>
      </c>
      <c r="B27" t="s">
        <v>16</v>
      </c>
      <c r="C27" t="s">
        <v>70</v>
      </c>
      <c r="D27">
        <v>0</v>
      </c>
      <c r="E27">
        <v>11</v>
      </c>
      <c r="F27">
        <v>12</v>
      </c>
      <c r="G27">
        <v>10</v>
      </c>
      <c r="H27">
        <v>22</v>
      </c>
      <c r="I27">
        <v>0</v>
      </c>
      <c r="J27">
        <v>4</v>
      </c>
      <c r="K27">
        <f>5.2243+5.392192</f>
        <v>10.616492000000001</v>
      </c>
      <c r="L27">
        <f>5.2243+5.392192</f>
        <v>10.616492000000001</v>
      </c>
      <c r="M27" t="s">
        <v>18</v>
      </c>
    </row>
    <row r="28" spans="1:14" x14ac:dyDescent="0.2">
      <c r="A28" t="s">
        <v>22</v>
      </c>
      <c r="B28" t="s">
        <v>12</v>
      </c>
      <c r="K28">
        <v>55.59</v>
      </c>
      <c r="L28">
        <v>55.59</v>
      </c>
      <c r="M28" t="s">
        <v>13</v>
      </c>
    </row>
    <row r="29" spans="1:14" x14ac:dyDescent="0.2">
      <c r="A29" t="s">
        <v>22</v>
      </c>
      <c r="B29" t="s">
        <v>14</v>
      </c>
      <c r="D29">
        <v>0</v>
      </c>
      <c r="E29">
        <v>1</v>
      </c>
      <c r="F29">
        <v>12</v>
      </c>
      <c r="G29">
        <v>0</v>
      </c>
      <c r="H29">
        <v>24</v>
      </c>
      <c r="I29">
        <v>0</v>
      </c>
      <c r="J29">
        <v>6</v>
      </c>
      <c r="K29">
        <f>(0.38042+0.45665)/1.037</f>
        <v>0.80720347155255545</v>
      </c>
      <c r="L29" s="7">
        <f>K29/2.83168</f>
        <v>0.28506168477813715</v>
      </c>
      <c r="M29" t="s">
        <v>88</v>
      </c>
      <c r="N2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115.31</v>
      </c>
      <c r="L2">
        <v>115.31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4.1200000000000001E-2</v>
      </c>
      <c r="L3">
        <v>4.1200000000000001E-2</v>
      </c>
      <c r="M3" t="s">
        <v>15</v>
      </c>
    </row>
    <row r="4" spans="1:14" x14ac:dyDescent="0.2">
      <c r="A4" t="s">
        <v>11</v>
      </c>
      <c r="B4" t="s">
        <v>14</v>
      </c>
      <c r="D4">
        <v>300</v>
      </c>
      <c r="E4">
        <v>1</v>
      </c>
      <c r="F4">
        <v>5</v>
      </c>
      <c r="G4">
        <v>0</v>
      </c>
      <c r="H4">
        <v>24</v>
      </c>
      <c r="I4">
        <v>0</v>
      </c>
      <c r="J4">
        <v>6</v>
      </c>
      <c r="K4">
        <v>3.5999999999999997E-2</v>
      </c>
      <c r="L4">
        <v>3.5999999999999997E-2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6</v>
      </c>
      <c r="F5">
        <v>9</v>
      </c>
      <c r="G5">
        <v>0</v>
      </c>
      <c r="H5">
        <v>24</v>
      </c>
      <c r="I5">
        <v>0</v>
      </c>
      <c r="J5">
        <v>6</v>
      </c>
      <c r="K5">
        <v>5.5E-2</v>
      </c>
      <c r="L5">
        <v>5.5E-2</v>
      </c>
      <c r="M5" t="s">
        <v>15</v>
      </c>
    </row>
    <row r="6" spans="1:14" x14ac:dyDescent="0.2">
      <c r="A6" t="s">
        <v>11</v>
      </c>
      <c r="B6" t="s">
        <v>14</v>
      </c>
      <c r="D6">
        <v>300</v>
      </c>
      <c r="E6">
        <v>6</v>
      </c>
      <c r="F6">
        <v>9</v>
      </c>
      <c r="G6">
        <v>0</v>
      </c>
      <c r="H6">
        <v>24</v>
      </c>
      <c r="I6">
        <v>0</v>
      </c>
      <c r="J6">
        <v>6</v>
      </c>
      <c r="K6">
        <v>5.04E-2</v>
      </c>
      <c r="L6">
        <v>5.04E-2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10</v>
      </c>
      <c r="F7">
        <v>12</v>
      </c>
      <c r="G7">
        <v>0</v>
      </c>
      <c r="H7">
        <v>24</v>
      </c>
      <c r="I7">
        <v>0</v>
      </c>
      <c r="J7">
        <v>6</v>
      </c>
      <c r="K7">
        <v>4.1200000000000001E-2</v>
      </c>
      <c r="L7">
        <v>4.1200000000000001E-2</v>
      </c>
      <c r="M7" t="s">
        <v>15</v>
      </c>
    </row>
    <row r="8" spans="1:14" x14ac:dyDescent="0.2">
      <c r="A8" t="s">
        <v>11</v>
      </c>
      <c r="B8" t="s">
        <v>14</v>
      </c>
      <c r="D8">
        <v>300</v>
      </c>
      <c r="E8">
        <v>10</v>
      </c>
      <c r="F8">
        <v>12</v>
      </c>
      <c r="G8">
        <v>0</v>
      </c>
      <c r="H8">
        <v>24</v>
      </c>
      <c r="I8">
        <v>0</v>
      </c>
      <c r="J8">
        <v>6</v>
      </c>
      <c r="K8">
        <v>3.5999999999999997E-2</v>
      </c>
      <c r="L8">
        <v>3.5999999999999997E-2</v>
      </c>
      <c r="M8" t="s">
        <v>15</v>
      </c>
    </row>
    <row r="9" spans="1:14" x14ac:dyDescent="0.2">
      <c r="A9" t="s">
        <v>11</v>
      </c>
      <c r="B9" t="s">
        <v>16</v>
      </c>
      <c r="C9" t="s">
        <v>24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10.17</v>
      </c>
      <c r="L9">
        <v>10.17</v>
      </c>
      <c r="M9" t="s">
        <v>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26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119.61</v>
      </c>
      <c r="L2">
        <v>119.61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7</v>
      </c>
      <c r="I3">
        <v>0</v>
      </c>
      <c r="J3">
        <v>4</v>
      </c>
      <c r="K3">
        <v>2.568E-3</v>
      </c>
      <c r="L3">
        <v>2.568E-3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5</v>
      </c>
      <c r="G4">
        <v>7</v>
      </c>
      <c r="H4">
        <v>22</v>
      </c>
      <c r="I4">
        <v>0</v>
      </c>
      <c r="J4">
        <v>4</v>
      </c>
      <c r="K4">
        <v>3.8140000000000001E-3</v>
      </c>
      <c r="L4">
        <v>3.8140000000000001E-3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5</v>
      </c>
      <c r="G5">
        <v>22</v>
      </c>
      <c r="H5">
        <v>24</v>
      </c>
      <c r="I5">
        <v>0</v>
      </c>
      <c r="J5">
        <v>4</v>
      </c>
      <c r="K5">
        <v>2.568E-3</v>
      </c>
      <c r="L5">
        <v>2.568E-3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5</v>
      </c>
      <c r="G6">
        <v>0</v>
      </c>
      <c r="H6">
        <v>24</v>
      </c>
      <c r="I6">
        <v>5</v>
      </c>
      <c r="J6">
        <v>6</v>
      </c>
      <c r="K6">
        <v>2.568E-3</v>
      </c>
      <c r="L6">
        <v>2.568E-3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6</v>
      </c>
      <c r="F7">
        <v>9</v>
      </c>
      <c r="G7">
        <v>0</v>
      </c>
      <c r="H7">
        <v>10</v>
      </c>
      <c r="I7">
        <v>0</v>
      </c>
      <c r="J7">
        <v>4</v>
      </c>
      <c r="K7">
        <v>2.568E-3</v>
      </c>
      <c r="L7">
        <v>2.568E-3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9</v>
      </c>
      <c r="G8">
        <v>10</v>
      </c>
      <c r="H8">
        <v>22</v>
      </c>
      <c r="I8">
        <v>0</v>
      </c>
      <c r="J8">
        <v>4</v>
      </c>
      <c r="K8">
        <v>3.8140000000000001E-3</v>
      </c>
      <c r="L8">
        <v>3.8140000000000001E-3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22</v>
      </c>
      <c r="H9">
        <v>24</v>
      </c>
      <c r="I9">
        <v>0</v>
      </c>
      <c r="J9">
        <v>4</v>
      </c>
      <c r="K9">
        <v>2.568E-3</v>
      </c>
      <c r="L9">
        <v>2.568E-3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0</v>
      </c>
      <c r="H10">
        <v>24</v>
      </c>
      <c r="I10">
        <v>5</v>
      </c>
      <c r="J10">
        <v>6</v>
      </c>
      <c r="K10">
        <v>2.568E-3</v>
      </c>
      <c r="L10">
        <v>2.568E-3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10</v>
      </c>
      <c r="F11">
        <v>12</v>
      </c>
      <c r="G11">
        <v>0</v>
      </c>
      <c r="H11">
        <v>7</v>
      </c>
      <c r="I11">
        <v>0</v>
      </c>
      <c r="J11">
        <v>4</v>
      </c>
      <c r="K11">
        <v>2.568E-3</v>
      </c>
      <c r="L11">
        <v>2.568E-3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10</v>
      </c>
      <c r="F12">
        <v>12</v>
      </c>
      <c r="G12">
        <v>7</v>
      </c>
      <c r="H12">
        <v>22</v>
      </c>
      <c r="I12">
        <v>0</v>
      </c>
      <c r="J12">
        <v>4</v>
      </c>
      <c r="K12">
        <v>3.8140000000000001E-3</v>
      </c>
      <c r="L12">
        <v>3.8140000000000001E-3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10</v>
      </c>
      <c r="F13">
        <v>12</v>
      </c>
      <c r="G13">
        <v>22</v>
      </c>
      <c r="H13">
        <v>24</v>
      </c>
      <c r="I13">
        <v>0</v>
      </c>
      <c r="J13">
        <v>4</v>
      </c>
      <c r="K13">
        <v>2.568E-3</v>
      </c>
      <c r="L13">
        <v>2.568E-3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10</v>
      </c>
      <c r="F14">
        <v>12</v>
      </c>
      <c r="G14">
        <v>0</v>
      </c>
      <c r="H14">
        <v>24</v>
      </c>
      <c r="I14">
        <v>5</v>
      </c>
      <c r="J14">
        <v>6</v>
      </c>
      <c r="K14">
        <v>2.568E-3</v>
      </c>
      <c r="L14">
        <v>2.568E-3</v>
      </c>
      <c r="M14" t="s">
        <v>15</v>
      </c>
    </row>
    <row r="15" spans="1:14" x14ac:dyDescent="0.2">
      <c r="A15" t="s">
        <v>11</v>
      </c>
      <c r="B15" t="s">
        <v>16</v>
      </c>
      <c r="C15" t="s">
        <v>52</v>
      </c>
      <c r="D15">
        <v>0</v>
      </c>
      <c r="E15">
        <v>1</v>
      </c>
      <c r="F15">
        <v>5</v>
      </c>
      <c r="G15">
        <v>0</v>
      </c>
      <c r="H15">
        <v>7</v>
      </c>
      <c r="I15">
        <v>0</v>
      </c>
      <c r="J15">
        <v>4</v>
      </c>
      <c r="K15">
        <v>0.59699999999999998</v>
      </c>
      <c r="L15">
        <v>0.59699999999999998</v>
      </c>
      <c r="M15" t="s">
        <v>18</v>
      </c>
    </row>
    <row r="16" spans="1:14" x14ac:dyDescent="0.2">
      <c r="A16" t="s">
        <v>11</v>
      </c>
      <c r="B16" t="s">
        <v>16</v>
      </c>
      <c r="C16" t="s">
        <v>53</v>
      </c>
      <c r="D16">
        <v>0</v>
      </c>
      <c r="E16">
        <v>1</v>
      </c>
      <c r="F16">
        <v>5</v>
      </c>
      <c r="G16">
        <v>7</v>
      </c>
      <c r="H16">
        <v>22</v>
      </c>
      <c r="I16">
        <v>0</v>
      </c>
      <c r="J16">
        <v>4</v>
      </c>
      <c r="K16">
        <f>10.537+2.371</f>
        <v>12.908000000000001</v>
      </c>
      <c r="L16">
        <f>10.537+2.371</f>
        <v>12.908000000000001</v>
      </c>
      <c r="M16" t="s">
        <v>18</v>
      </c>
    </row>
    <row r="17" spans="1:13" x14ac:dyDescent="0.2">
      <c r="A17" t="s">
        <v>11</v>
      </c>
      <c r="B17" t="s">
        <v>16</v>
      </c>
      <c r="C17" t="s">
        <v>52</v>
      </c>
      <c r="D17">
        <v>0</v>
      </c>
      <c r="E17">
        <v>1</v>
      </c>
      <c r="F17">
        <v>5</v>
      </c>
      <c r="G17">
        <v>22</v>
      </c>
      <c r="H17">
        <v>24</v>
      </c>
      <c r="I17">
        <v>0</v>
      </c>
      <c r="J17">
        <v>4</v>
      </c>
      <c r="K17">
        <v>0.59699999999999998</v>
      </c>
      <c r="L17">
        <v>0.59699999999999998</v>
      </c>
      <c r="M17" t="s">
        <v>18</v>
      </c>
    </row>
    <row r="18" spans="1:13" x14ac:dyDescent="0.2">
      <c r="A18" t="s">
        <v>11</v>
      </c>
      <c r="B18" t="s">
        <v>16</v>
      </c>
      <c r="C18" t="s">
        <v>52</v>
      </c>
      <c r="D18">
        <v>0</v>
      </c>
      <c r="E18">
        <v>1</v>
      </c>
      <c r="F18">
        <v>5</v>
      </c>
      <c r="G18">
        <v>0</v>
      </c>
      <c r="H18">
        <v>24</v>
      </c>
      <c r="I18">
        <v>5</v>
      </c>
      <c r="J18">
        <v>6</v>
      </c>
      <c r="K18">
        <v>0.59699999999999998</v>
      </c>
      <c r="L18">
        <v>0.59699999999999998</v>
      </c>
      <c r="M18" t="s">
        <v>18</v>
      </c>
    </row>
    <row r="19" spans="1:13" x14ac:dyDescent="0.2">
      <c r="A19" t="s">
        <v>11</v>
      </c>
      <c r="B19" t="s">
        <v>16</v>
      </c>
      <c r="C19" t="s">
        <v>54</v>
      </c>
      <c r="D19">
        <v>0</v>
      </c>
      <c r="E19">
        <v>6</v>
      </c>
      <c r="F19">
        <v>9</v>
      </c>
      <c r="G19">
        <v>0</v>
      </c>
      <c r="H19">
        <v>10</v>
      </c>
      <c r="I19">
        <v>0</v>
      </c>
      <c r="J19">
        <v>4</v>
      </c>
      <c r="K19">
        <v>0.59699999999999998</v>
      </c>
      <c r="L19">
        <v>0.59699999999999998</v>
      </c>
      <c r="M19" t="s">
        <v>18</v>
      </c>
    </row>
    <row r="20" spans="1:13" x14ac:dyDescent="0.2">
      <c r="A20" t="s">
        <v>11</v>
      </c>
      <c r="B20" t="s">
        <v>16</v>
      </c>
      <c r="C20" t="s">
        <v>55</v>
      </c>
      <c r="D20">
        <v>0</v>
      </c>
      <c r="E20">
        <v>6</v>
      </c>
      <c r="F20">
        <v>9</v>
      </c>
      <c r="G20">
        <v>10</v>
      </c>
      <c r="H20">
        <v>22</v>
      </c>
      <c r="I20">
        <v>0</v>
      </c>
      <c r="J20">
        <v>4</v>
      </c>
      <c r="K20">
        <f>10.537+2.371</f>
        <v>12.908000000000001</v>
      </c>
      <c r="L20">
        <f>10.537+2.371</f>
        <v>12.908000000000001</v>
      </c>
      <c r="M20" t="s">
        <v>18</v>
      </c>
    </row>
    <row r="21" spans="1:13" x14ac:dyDescent="0.2">
      <c r="A21" t="s">
        <v>11</v>
      </c>
      <c r="B21" t="s">
        <v>16</v>
      </c>
      <c r="C21" t="s">
        <v>54</v>
      </c>
      <c r="D21">
        <v>0</v>
      </c>
      <c r="E21">
        <v>6</v>
      </c>
      <c r="F21">
        <v>9</v>
      </c>
      <c r="G21">
        <v>22</v>
      </c>
      <c r="H21">
        <v>24</v>
      </c>
      <c r="I21">
        <v>0</v>
      </c>
      <c r="J21">
        <v>4</v>
      </c>
      <c r="K21">
        <v>0.59699999999999998</v>
      </c>
      <c r="L21">
        <v>0.59699999999999998</v>
      </c>
      <c r="M21" t="s">
        <v>18</v>
      </c>
    </row>
    <row r="22" spans="1:13" x14ac:dyDescent="0.2">
      <c r="A22" t="s">
        <v>11</v>
      </c>
      <c r="B22" t="s">
        <v>16</v>
      </c>
      <c r="C22" t="s">
        <v>54</v>
      </c>
      <c r="D22">
        <v>0</v>
      </c>
      <c r="E22">
        <v>6</v>
      </c>
      <c r="F22">
        <v>9</v>
      </c>
      <c r="G22">
        <v>0</v>
      </c>
      <c r="H22">
        <v>24</v>
      </c>
      <c r="I22">
        <v>5</v>
      </c>
      <c r="J22">
        <v>6</v>
      </c>
      <c r="K22">
        <v>0.59699999999999998</v>
      </c>
      <c r="L22">
        <v>0.59699999999999998</v>
      </c>
      <c r="M22" t="s">
        <v>18</v>
      </c>
    </row>
    <row r="23" spans="1:13" x14ac:dyDescent="0.2">
      <c r="A23" t="s">
        <v>11</v>
      </c>
      <c r="B23" t="s">
        <v>16</v>
      </c>
      <c r="C23" t="s">
        <v>56</v>
      </c>
      <c r="D23">
        <v>0</v>
      </c>
      <c r="E23">
        <v>10</v>
      </c>
      <c r="F23">
        <v>12</v>
      </c>
      <c r="G23">
        <v>0</v>
      </c>
      <c r="H23">
        <v>7</v>
      </c>
      <c r="I23">
        <v>0</v>
      </c>
      <c r="J23">
        <v>4</v>
      </c>
      <c r="K23">
        <v>0.59699999999999998</v>
      </c>
      <c r="L23">
        <v>0.59699999999999998</v>
      </c>
      <c r="M23" t="s">
        <v>18</v>
      </c>
    </row>
    <row r="24" spans="1:13" x14ac:dyDescent="0.2">
      <c r="A24" t="s">
        <v>11</v>
      </c>
      <c r="B24" t="s">
        <v>16</v>
      </c>
      <c r="C24" t="s">
        <v>57</v>
      </c>
      <c r="D24">
        <v>0</v>
      </c>
      <c r="E24">
        <v>10</v>
      </c>
      <c r="F24">
        <v>12</v>
      </c>
      <c r="G24">
        <v>7</v>
      </c>
      <c r="H24">
        <v>22</v>
      </c>
      <c r="I24">
        <v>0</v>
      </c>
      <c r="J24">
        <v>4</v>
      </c>
      <c r="K24">
        <f>10.537+2.371</f>
        <v>12.908000000000001</v>
      </c>
      <c r="L24">
        <f>10.537+2.371</f>
        <v>12.908000000000001</v>
      </c>
      <c r="M24" t="s">
        <v>18</v>
      </c>
    </row>
    <row r="25" spans="1:13" x14ac:dyDescent="0.2">
      <c r="A25" t="s">
        <v>11</v>
      </c>
      <c r="B25" t="s">
        <v>16</v>
      </c>
      <c r="C25" t="s">
        <v>56</v>
      </c>
      <c r="D25">
        <v>0</v>
      </c>
      <c r="E25">
        <v>10</v>
      </c>
      <c r="F25">
        <v>12</v>
      </c>
      <c r="G25">
        <v>22</v>
      </c>
      <c r="H25">
        <v>24</v>
      </c>
      <c r="I25">
        <v>0</v>
      </c>
      <c r="J25">
        <v>4</v>
      </c>
      <c r="K25">
        <v>0.59699999999999998</v>
      </c>
      <c r="L25">
        <v>0.59699999999999998</v>
      </c>
      <c r="M25" t="s">
        <v>18</v>
      </c>
    </row>
    <row r="26" spans="1:13" x14ac:dyDescent="0.2">
      <c r="A26" t="s">
        <v>11</v>
      </c>
      <c r="B26" t="s">
        <v>16</v>
      </c>
      <c r="C26" t="s">
        <v>56</v>
      </c>
      <c r="D26">
        <v>0</v>
      </c>
      <c r="E26">
        <v>10</v>
      </c>
      <c r="F26">
        <v>12</v>
      </c>
      <c r="G26">
        <v>0</v>
      </c>
      <c r="H26">
        <v>24</v>
      </c>
      <c r="I26">
        <v>5</v>
      </c>
      <c r="J26">
        <v>6</v>
      </c>
      <c r="K26">
        <v>0.59699999999999998</v>
      </c>
      <c r="L26">
        <v>0.59699999999999998</v>
      </c>
      <c r="M26" t="s">
        <v>18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30"/>
  <sheetViews>
    <sheetView workbookViewId="0">
      <selection activeCell="N30" sqref="A1:N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2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50.48874*30</f>
        <v>1514.6622</v>
      </c>
      <c r="L2">
        <f>50.48874*30</f>
        <v>1514.6622</v>
      </c>
      <c r="M2" t="s">
        <v>13</v>
      </c>
      <c r="N2" t="s">
        <v>25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>
        <v>26.8</v>
      </c>
      <c r="M3" t="s">
        <v>18</v>
      </c>
    </row>
    <row r="4" spans="1:14" x14ac:dyDescent="0.2">
      <c r="A4" t="s">
        <v>11</v>
      </c>
      <c r="B4" t="s">
        <v>16</v>
      </c>
      <c r="C4" t="s">
        <v>33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>
        <v>5.32</v>
      </c>
      <c r="M4" t="s">
        <v>18</v>
      </c>
    </row>
    <row r="5" spans="1:14" x14ac:dyDescent="0.2">
      <c r="A5" t="s">
        <v>11</v>
      </c>
      <c r="B5" t="s">
        <v>16</v>
      </c>
      <c r="C5" t="s">
        <v>33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>
        <v>5.32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>
        <v>20.7</v>
      </c>
      <c r="M6" t="s">
        <v>18</v>
      </c>
    </row>
    <row r="7" spans="1:14" x14ac:dyDescent="0.2">
      <c r="A7" t="s">
        <v>11</v>
      </c>
      <c r="B7" t="s">
        <v>16</v>
      </c>
      <c r="C7" t="s">
        <v>38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>
        <v>1.78</v>
      </c>
      <c r="M7" t="s">
        <v>18</v>
      </c>
    </row>
    <row r="8" spans="1:14" x14ac:dyDescent="0.2">
      <c r="A8" t="s">
        <v>11</v>
      </c>
      <c r="B8" t="s">
        <v>16</v>
      </c>
      <c r="C8" t="s">
        <v>39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>
        <v>1.78</v>
      </c>
      <c r="M8" t="s">
        <v>18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>
        <v>9.8159999999999997E-2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>
        <v>0.11735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>
        <v>0.14484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>
        <v>0.11735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>
        <v>9.8159999999999997E-2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>
        <v>9.8220000000000002E-2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>
        <v>9.8220000000000002E-2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>
        <v>0.12734000000000001</v>
      </c>
      <c r="M16" t="s">
        <v>15</v>
      </c>
    </row>
    <row r="17" spans="1:14" x14ac:dyDescent="0.2">
      <c r="A17" t="s">
        <v>11</v>
      </c>
      <c r="B17" t="s">
        <v>14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>
        <v>9.8220000000000002E-2</v>
      </c>
      <c r="M17" t="s">
        <v>15</v>
      </c>
    </row>
    <row r="18" spans="1:14" x14ac:dyDescent="0.2">
      <c r="A18" t="s">
        <v>11</v>
      </c>
      <c r="B18" t="s">
        <v>14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>
        <v>5.6899999999999999E-2</v>
      </c>
      <c r="M18" t="s">
        <v>15</v>
      </c>
    </row>
    <row r="19" spans="1:14" x14ac:dyDescent="0.2">
      <c r="A19" t="s">
        <v>11</v>
      </c>
      <c r="B19" t="s">
        <v>14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>
        <v>9.8220000000000002E-2</v>
      </c>
      <c r="M19" t="s">
        <v>15</v>
      </c>
    </row>
    <row r="20" spans="1:14" x14ac:dyDescent="0.2">
      <c r="A20" t="s">
        <v>11</v>
      </c>
      <c r="B20" t="s">
        <v>14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>
        <v>9.8220000000000002E-2</v>
      </c>
      <c r="M20" t="s">
        <v>15</v>
      </c>
    </row>
    <row r="21" spans="1:14" x14ac:dyDescent="0.2">
      <c r="A21" t="s">
        <v>11</v>
      </c>
      <c r="B21" t="s">
        <v>14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>
        <v>9.8220000000000002E-2</v>
      </c>
      <c r="M21" t="s">
        <v>15</v>
      </c>
    </row>
    <row r="22" spans="1:14" x14ac:dyDescent="0.2">
      <c r="A22" t="s">
        <v>11</v>
      </c>
      <c r="B22" t="s">
        <v>14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>
        <v>9.8220000000000002E-2</v>
      </c>
      <c r="M22" t="s">
        <v>15</v>
      </c>
    </row>
    <row r="23" spans="1:14" x14ac:dyDescent="0.2">
      <c r="A23" t="s">
        <v>11</v>
      </c>
      <c r="B23" t="s">
        <v>14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>
        <v>0.12734000000000001</v>
      </c>
      <c r="M23" t="s">
        <v>15</v>
      </c>
    </row>
    <row r="24" spans="1:14" x14ac:dyDescent="0.2">
      <c r="A24" t="s">
        <v>22</v>
      </c>
      <c r="B24" t="s">
        <v>12</v>
      </c>
      <c r="K24">
        <v>148.65539999999999</v>
      </c>
      <c r="L24">
        <v>148.65539999999999</v>
      </c>
      <c r="M24" t="s">
        <v>13</v>
      </c>
      <c r="N24" t="s">
        <v>37</v>
      </c>
    </row>
    <row r="25" spans="1:14" x14ac:dyDescent="0.2">
      <c r="A25" t="s">
        <v>22</v>
      </c>
      <c r="B25" t="s">
        <v>14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s="7">
        <f>K25/2.83168</f>
        <v>0.59588654085207371</v>
      </c>
      <c r="M25" t="s">
        <v>88</v>
      </c>
    </row>
    <row r="26" spans="1:14" x14ac:dyDescent="0.2">
      <c r="A26" t="s">
        <v>22</v>
      </c>
      <c r="B26" t="s">
        <v>14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s="7">
        <f t="shared" ref="L26:L30" si="0">K26/2.83168</f>
        <v>0.54395623799299364</v>
      </c>
      <c r="M26" t="s">
        <v>88</v>
      </c>
    </row>
    <row r="27" spans="1:14" x14ac:dyDescent="0.2">
      <c r="A27" t="s">
        <v>22</v>
      </c>
      <c r="B27" t="s">
        <v>14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s="7">
        <f t="shared" si="0"/>
        <v>0.59588654085207371</v>
      </c>
      <c r="M27" t="s">
        <v>88</v>
      </c>
    </row>
    <row r="28" spans="1:14" x14ac:dyDescent="0.2">
      <c r="A28" t="s">
        <v>22</v>
      </c>
      <c r="B28" t="s">
        <v>14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s="7">
        <f t="shared" si="0"/>
        <v>0.46354107808791956</v>
      </c>
      <c r="M28" t="s">
        <v>88</v>
      </c>
    </row>
    <row r="29" spans="1:14" x14ac:dyDescent="0.2">
      <c r="A29" t="s">
        <v>22</v>
      </c>
      <c r="B29" t="s">
        <v>14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s="7">
        <f t="shared" si="0"/>
        <v>0.43231579839529893</v>
      </c>
      <c r="M29" t="s">
        <v>88</v>
      </c>
    </row>
    <row r="30" spans="1:14" x14ac:dyDescent="0.2">
      <c r="A30" t="s">
        <v>22</v>
      </c>
      <c r="B30" t="s">
        <v>14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s="7">
        <f t="shared" si="0"/>
        <v>0.46354107808791956</v>
      </c>
      <c r="M30" t="s">
        <v>88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7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370.81+21.54</f>
        <v>392.35</v>
      </c>
      <c r="L2">
        <f>370.81+21.54</f>
        <v>392.35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43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1.7531000000000001</v>
      </c>
      <c r="L4">
        <v>1.7531000000000001</v>
      </c>
      <c r="M4" t="s">
        <v>18</v>
      </c>
      <c r="N4" t="s">
        <v>44</v>
      </c>
    </row>
    <row r="5" spans="1:14" x14ac:dyDescent="0.2">
      <c r="A5" t="s">
        <v>11</v>
      </c>
      <c r="B5" t="s">
        <v>16</v>
      </c>
      <c r="C5" t="s">
        <v>41</v>
      </c>
      <c r="D5">
        <v>0</v>
      </c>
      <c r="E5">
        <v>6</v>
      </c>
      <c r="F5">
        <v>9</v>
      </c>
      <c r="G5">
        <v>7</v>
      </c>
      <c r="H5">
        <v>21</v>
      </c>
      <c r="I5">
        <v>0</v>
      </c>
      <c r="J5">
        <v>4</v>
      </c>
      <c r="K5">
        <v>9.7321000000000009</v>
      </c>
      <c r="L5">
        <v>9.7321000000000009</v>
      </c>
      <c r="M5" t="s">
        <v>18</v>
      </c>
    </row>
    <row r="6" spans="1:14" x14ac:dyDescent="0.2">
      <c r="A6" t="s">
        <v>22</v>
      </c>
      <c r="B6" t="s">
        <v>12</v>
      </c>
      <c r="K6">
        <v>17.75</v>
      </c>
      <c r="L6">
        <v>17.75</v>
      </c>
      <c r="M6" t="s">
        <v>13</v>
      </c>
    </row>
    <row r="7" spans="1:14" x14ac:dyDescent="0.2">
      <c r="A7" t="s">
        <v>22</v>
      </c>
      <c r="B7" t="s">
        <v>14</v>
      </c>
      <c r="K7">
        <v>0.32505600000000001</v>
      </c>
      <c r="L7" s="6">
        <f t="shared" ref="L7" si="0">K7/2.83168</f>
        <v>0.11479263193581196</v>
      </c>
      <c r="M7" t="s">
        <v>88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9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375</v>
      </c>
      <c r="L2">
        <v>375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9</v>
      </c>
      <c r="I3">
        <v>0</v>
      </c>
      <c r="J3">
        <v>6</v>
      </c>
      <c r="K3">
        <f>0.014523+0.0492</f>
        <v>6.3723000000000002E-2</v>
      </c>
      <c r="L3">
        <f>0.014523+0.0492</f>
        <v>6.3723000000000002E-2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12</v>
      </c>
      <c r="G4">
        <v>9</v>
      </c>
      <c r="H4">
        <v>17</v>
      </c>
      <c r="I4">
        <v>0</v>
      </c>
      <c r="J4">
        <v>6</v>
      </c>
      <c r="K4">
        <f>0.014523-0.0008</f>
        <v>1.3722999999999999E-2</v>
      </c>
      <c r="L4">
        <f>0.014523-0.0008</f>
        <v>1.3722999999999999E-2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12</v>
      </c>
      <c r="G5">
        <v>17</v>
      </c>
      <c r="H5">
        <v>22</v>
      </c>
      <c r="I5">
        <v>0</v>
      </c>
      <c r="J5">
        <v>6</v>
      </c>
      <c r="K5">
        <f>0.014523+0.0792</f>
        <v>9.3723000000000001E-2</v>
      </c>
      <c r="L5">
        <f>0.014523+0.0792</f>
        <v>9.3723000000000001E-2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12</v>
      </c>
      <c r="G6">
        <v>22</v>
      </c>
      <c r="H6">
        <v>24</v>
      </c>
      <c r="I6">
        <v>0</v>
      </c>
      <c r="J6">
        <v>6</v>
      </c>
      <c r="K6">
        <f>0.014523+0.0492</f>
        <v>6.3723000000000002E-2</v>
      </c>
      <c r="L6">
        <f>0.014523+0.0492</f>
        <v>6.3723000000000002E-2</v>
      </c>
      <c r="M6" t="s">
        <v>15</v>
      </c>
    </row>
    <row r="7" spans="1:14" x14ac:dyDescent="0.2">
      <c r="A7" t="s">
        <v>11</v>
      </c>
      <c r="B7" t="s">
        <v>16</v>
      </c>
      <c r="C7" t="s">
        <v>24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26.5</v>
      </c>
      <c r="L7">
        <v>26.5</v>
      </c>
      <c r="M7" t="s">
        <v>18</v>
      </c>
    </row>
    <row r="8" spans="1:14" x14ac:dyDescent="0.2">
      <c r="A8" t="s">
        <v>22</v>
      </c>
      <c r="B8" t="s">
        <v>12</v>
      </c>
      <c r="K8">
        <v>500</v>
      </c>
      <c r="L8">
        <v>500</v>
      </c>
      <c r="M8" t="s">
        <v>13</v>
      </c>
    </row>
    <row r="9" spans="1:14" x14ac:dyDescent="0.2">
      <c r="A9" t="s">
        <v>22</v>
      </c>
      <c r="B9" t="s">
        <v>14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4</v>
      </c>
      <c r="K9">
        <v>2.7858200000000002</v>
      </c>
      <c r="L9" s="7">
        <f t="shared" ref="L9" si="0">K9/2.83168</f>
        <v>0.98380466719403326</v>
      </c>
      <c r="M9" t="s">
        <v>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8"/>
  <sheetViews>
    <sheetView workbookViewId="0">
      <selection activeCell="L8" sqref="L6: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3.66406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15.57+36.15</f>
        <v>51.72</v>
      </c>
      <c r="L2">
        <f>15.57+36.15</f>
        <v>51.72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65</v>
      </c>
    </row>
    <row r="4" spans="1:14" x14ac:dyDescent="0.2">
      <c r="A4" t="s">
        <v>11</v>
      </c>
      <c r="B4" t="s">
        <v>16</v>
      </c>
      <c r="C4" t="s">
        <v>34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3.795846+1.779077</f>
        <v>5.5749230000000001</v>
      </c>
      <c r="L4">
        <f>3.795846+1.779077</f>
        <v>5.5749230000000001</v>
      </c>
      <c r="M4" t="s">
        <v>18</v>
      </c>
    </row>
    <row r="5" spans="1:14" x14ac:dyDescent="0.2">
      <c r="A5" t="s">
        <v>22</v>
      </c>
      <c r="B5" t="s">
        <v>12</v>
      </c>
      <c r="K5">
        <v>970.75</v>
      </c>
      <c r="L5">
        <v>970.75</v>
      </c>
      <c r="M5" t="s">
        <v>13</v>
      </c>
    </row>
    <row r="6" spans="1:14" x14ac:dyDescent="0.2">
      <c r="A6" t="s">
        <v>22</v>
      </c>
      <c r="B6" t="s">
        <v>14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2.8459999999999999E-2</v>
      </c>
      <c r="L6" s="6">
        <f>K6/2.83168</f>
        <v>1.0050570685953214E-2</v>
      </c>
      <c r="M6" t="s">
        <v>88</v>
      </c>
      <c r="N6" t="s">
        <v>72</v>
      </c>
    </row>
    <row r="7" spans="1:14" x14ac:dyDescent="0.2">
      <c r="A7" t="s">
        <v>22</v>
      </c>
      <c r="B7" t="s">
        <v>14</v>
      </c>
      <c r="D7">
        <v>15000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2.0750000000000001E-2</v>
      </c>
      <c r="L7" s="6">
        <f>K7/2.83168</f>
        <v>7.32780540174031E-3</v>
      </c>
      <c r="M7" t="s">
        <v>88</v>
      </c>
    </row>
    <row r="8" spans="1:14" x14ac:dyDescent="0.2">
      <c r="A8" t="s">
        <v>22</v>
      </c>
      <c r="B8" t="s">
        <v>14</v>
      </c>
      <c r="D8">
        <v>50000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3.2699999999999999E-3</v>
      </c>
      <c r="L8" s="6">
        <f>K8/2.83168</f>
        <v>1.1547915018646174E-3</v>
      </c>
      <c r="M8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8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150</v>
      </c>
      <c r="L2">
        <v>150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65</v>
      </c>
    </row>
    <row r="4" spans="1:14" x14ac:dyDescent="0.2">
      <c r="A4" t="s">
        <v>11</v>
      </c>
      <c r="B4" t="s">
        <v>16</v>
      </c>
      <c r="C4" t="s">
        <v>34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2.2549999999999999</v>
      </c>
      <c r="L4">
        <v>2.2549999999999999</v>
      </c>
      <c r="M4" t="s">
        <v>18</v>
      </c>
    </row>
    <row r="5" spans="1:14" x14ac:dyDescent="0.2">
      <c r="A5" t="s">
        <v>22</v>
      </c>
      <c r="B5" t="s">
        <v>12</v>
      </c>
      <c r="K5">
        <v>60</v>
      </c>
      <c r="L5">
        <v>60</v>
      </c>
      <c r="M5" t="s">
        <v>13</v>
      </c>
    </row>
    <row r="6" spans="1:14" x14ac:dyDescent="0.2">
      <c r="A6" t="s">
        <v>22</v>
      </c>
      <c r="B6" t="s">
        <v>14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(1.25+5.597)/10.37</f>
        <v>0.66027000964320159</v>
      </c>
      <c r="L6" s="6">
        <f>K6/2.83168</f>
        <v>0.23317253702508814</v>
      </c>
      <c r="M6" t="s">
        <v>88</v>
      </c>
      <c r="N6" t="s">
        <v>73</v>
      </c>
    </row>
    <row r="7" spans="1:14" x14ac:dyDescent="0.2">
      <c r="A7" t="s">
        <v>22</v>
      </c>
      <c r="B7" t="s">
        <v>14</v>
      </c>
      <c r="D7">
        <f>100*10.37</f>
        <v>1037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f>(0.97+5.597)/10.37</f>
        <v>0.63326904532304729</v>
      </c>
      <c r="L7" s="6">
        <f>K7/2.83168</f>
        <v>0.22363722077460987</v>
      </c>
      <c r="M7" t="s">
        <v>88</v>
      </c>
    </row>
    <row r="8" spans="1:14" x14ac:dyDescent="0.2">
      <c r="A8" t="s">
        <v>22</v>
      </c>
      <c r="B8" t="s">
        <v>14</v>
      </c>
      <c r="D8">
        <f>500*10.37</f>
        <v>5185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f>(0.82+5.597)/10.37</f>
        <v>0.61880424300867898</v>
      </c>
      <c r="L8" s="6">
        <f>K8/2.83168</f>
        <v>0.21852901564042512</v>
      </c>
      <c r="M8" t="s">
        <v>88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14"/>
  <sheetViews>
    <sheetView workbookViewId="0">
      <selection activeCell="O9" sqref="O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3.66406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32.9</v>
      </c>
      <c r="L11" s="8">
        <f>K11/2.83168</f>
        <v>11.618544468301502</v>
      </c>
      <c r="M11" t="s">
        <v>88</v>
      </c>
    </row>
    <row r="12" spans="1:14" x14ac:dyDescent="0.2">
      <c r="A12" t="s">
        <v>22</v>
      </c>
      <c r="B12" t="s">
        <v>14</v>
      </c>
      <c r="D12">
        <v>3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0.92230000000000001</v>
      </c>
      <c r="L12" s="8">
        <f>K12/2.83168</f>
        <v>0.32570770708554642</v>
      </c>
      <c r="M12" t="s">
        <v>88</v>
      </c>
    </row>
    <row r="13" spans="1:14" x14ac:dyDescent="0.2">
      <c r="A13" t="s">
        <v>22</v>
      </c>
      <c r="B13" t="s">
        <v>14</v>
      </c>
      <c r="D13">
        <v>90</v>
      </c>
      <c r="E13">
        <v>1</v>
      </c>
      <c r="F13">
        <v>12</v>
      </c>
      <c r="G13">
        <v>0</v>
      </c>
      <c r="H13">
        <v>24</v>
      </c>
      <c r="I13">
        <v>0</v>
      </c>
      <c r="J13">
        <v>6</v>
      </c>
      <c r="K13">
        <v>0.48399999999999999</v>
      </c>
      <c r="L13" s="8">
        <f>K13/2.83168</f>
        <v>0.17092326816589445</v>
      </c>
      <c r="M13" t="s">
        <v>88</v>
      </c>
    </row>
    <row r="14" spans="1:14" x14ac:dyDescent="0.2">
      <c r="A14" t="s">
        <v>22</v>
      </c>
      <c r="B14" t="s">
        <v>14</v>
      </c>
      <c r="D14">
        <v>3000</v>
      </c>
      <c r="E14">
        <v>1</v>
      </c>
      <c r="F14">
        <v>12</v>
      </c>
      <c r="G14">
        <v>0</v>
      </c>
      <c r="H14">
        <v>24</v>
      </c>
      <c r="I14">
        <v>0</v>
      </c>
      <c r="J14">
        <v>6</v>
      </c>
      <c r="K14">
        <v>0.33350000000000002</v>
      </c>
      <c r="L14" s="8">
        <f>K14/2.83168</f>
        <v>0.11777460730025992</v>
      </c>
      <c r="M14" t="s">
        <v>88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4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115.29</v>
      </c>
      <c r="L2">
        <v>115.29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65</v>
      </c>
    </row>
    <row r="4" spans="1:14" x14ac:dyDescent="0.2">
      <c r="A4" t="s">
        <v>11</v>
      </c>
      <c r="B4" t="s">
        <v>16</v>
      </c>
      <c r="C4" t="s">
        <v>34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3.1829999999999998</v>
      </c>
      <c r="L4">
        <v>3.1829999999999998</v>
      </c>
      <c r="M4" t="s">
        <v>18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30"/>
  <sheetViews>
    <sheetView workbookViewId="0">
      <selection activeCell="N30" sqref="A1:N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50.48874*30</f>
        <v>1514.6622</v>
      </c>
      <c r="L2">
        <f>50.48874*30</f>
        <v>1514.6622</v>
      </c>
      <c r="M2" t="s">
        <v>13</v>
      </c>
      <c r="N2" t="s">
        <v>25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>
        <v>26.8</v>
      </c>
      <c r="M3" t="s">
        <v>18</v>
      </c>
    </row>
    <row r="4" spans="1:14" x14ac:dyDescent="0.2">
      <c r="A4" t="s">
        <v>11</v>
      </c>
      <c r="B4" t="s">
        <v>16</v>
      </c>
      <c r="C4" t="s">
        <v>33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>
        <v>5.32</v>
      </c>
      <c r="M4" t="s">
        <v>18</v>
      </c>
    </row>
    <row r="5" spans="1:14" x14ac:dyDescent="0.2">
      <c r="A5" t="s">
        <v>11</v>
      </c>
      <c r="B5" t="s">
        <v>16</v>
      </c>
      <c r="C5" t="s">
        <v>33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>
        <v>5.32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>
        <v>20.7</v>
      </c>
      <c r="M6" t="s">
        <v>18</v>
      </c>
    </row>
    <row r="7" spans="1:14" x14ac:dyDescent="0.2">
      <c r="A7" t="s">
        <v>11</v>
      </c>
      <c r="B7" t="s">
        <v>16</v>
      </c>
      <c r="C7" t="s">
        <v>38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>
        <v>1.78</v>
      </c>
      <c r="M7" t="s">
        <v>18</v>
      </c>
    </row>
    <row r="8" spans="1:14" x14ac:dyDescent="0.2">
      <c r="A8" t="s">
        <v>11</v>
      </c>
      <c r="B8" t="s">
        <v>16</v>
      </c>
      <c r="C8" t="s">
        <v>39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>
        <v>1.78</v>
      </c>
      <c r="M8" t="s">
        <v>18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>
        <v>9.8159999999999997E-2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>
        <v>0.11735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>
        <v>0.14484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>
        <v>0.11735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>
        <v>9.8159999999999997E-2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>
        <v>9.8220000000000002E-2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>
        <v>9.8220000000000002E-2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>
        <v>0.12734000000000001</v>
      </c>
      <c r="M16" t="s">
        <v>15</v>
      </c>
    </row>
    <row r="17" spans="1:14" x14ac:dyDescent="0.2">
      <c r="A17" t="s">
        <v>11</v>
      </c>
      <c r="B17" t="s">
        <v>14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>
        <v>9.8220000000000002E-2</v>
      </c>
      <c r="M17" t="s">
        <v>15</v>
      </c>
    </row>
    <row r="18" spans="1:14" x14ac:dyDescent="0.2">
      <c r="A18" t="s">
        <v>11</v>
      </c>
      <c r="B18" t="s">
        <v>14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>
        <v>5.6899999999999999E-2</v>
      </c>
      <c r="M18" t="s">
        <v>15</v>
      </c>
    </row>
    <row r="19" spans="1:14" x14ac:dyDescent="0.2">
      <c r="A19" t="s">
        <v>11</v>
      </c>
      <c r="B19" t="s">
        <v>14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>
        <v>9.8220000000000002E-2</v>
      </c>
      <c r="M19" t="s">
        <v>15</v>
      </c>
    </row>
    <row r="20" spans="1:14" x14ac:dyDescent="0.2">
      <c r="A20" t="s">
        <v>11</v>
      </c>
      <c r="B20" t="s">
        <v>14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>
        <v>9.8220000000000002E-2</v>
      </c>
      <c r="M20" t="s">
        <v>15</v>
      </c>
    </row>
    <row r="21" spans="1:14" x14ac:dyDescent="0.2">
      <c r="A21" t="s">
        <v>11</v>
      </c>
      <c r="B21" t="s">
        <v>14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>
        <v>9.8220000000000002E-2</v>
      </c>
      <c r="M21" t="s">
        <v>15</v>
      </c>
    </row>
    <row r="22" spans="1:14" x14ac:dyDescent="0.2">
      <c r="A22" t="s">
        <v>11</v>
      </c>
      <c r="B22" t="s">
        <v>14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>
        <v>9.8220000000000002E-2</v>
      </c>
      <c r="M22" t="s">
        <v>15</v>
      </c>
    </row>
    <row r="23" spans="1:14" x14ac:dyDescent="0.2">
      <c r="A23" t="s">
        <v>11</v>
      </c>
      <c r="B23" t="s">
        <v>14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>
        <v>0.12734000000000001</v>
      </c>
      <c r="M23" t="s">
        <v>15</v>
      </c>
    </row>
    <row r="24" spans="1:14" x14ac:dyDescent="0.2">
      <c r="A24" t="s">
        <v>22</v>
      </c>
      <c r="B24" t="s">
        <v>12</v>
      </c>
      <c r="K24">
        <v>148.65539999999999</v>
      </c>
      <c r="L24">
        <v>148.65539999999999</v>
      </c>
      <c r="M24" t="s">
        <v>13</v>
      </c>
      <c r="N24" t="s">
        <v>37</v>
      </c>
    </row>
    <row r="25" spans="1:14" x14ac:dyDescent="0.2">
      <c r="A25" t="s">
        <v>22</v>
      </c>
      <c r="B25" t="s">
        <v>14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s="7">
        <f>K25/2.83168</f>
        <v>0.59588654085207371</v>
      </c>
      <c r="M25" t="s">
        <v>88</v>
      </c>
    </row>
    <row r="26" spans="1:14" x14ac:dyDescent="0.2">
      <c r="A26" t="s">
        <v>22</v>
      </c>
      <c r="B26" t="s">
        <v>14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s="7">
        <f t="shared" ref="L26:L30" si="0">K26/2.83168</f>
        <v>0.54395623799299364</v>
      </c>
      <c r="M26" t="s">
        <v>88</v>
      </c>
    </row>
    <row r="27" spans="1:14" x14ac:dyDescent="0.2">
      <c r="A27" t="s">
        <v>22</v>
      </c>
      <c r="B27" t="s">
        <v>14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s="7">
        <f t="shared" si="0"/>
        <v>0.59588654085207371</v>
      </c>
      <c r="M27" t="s">
        <v>88</v>
      </c>
    </row>
    <row r="28" spans="1:14" x14ac:dyDescent="0.2">
      <c r="A28" t="s">
        <v>22</v>
      </c>
      <c r="B28" t="s">
        <v>14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s="7">
        <f t="shared" si="0"/>
        <v>0.46354107808791956</v>
      </c>
      <c r="M28" t="s">
        <v>88</v>
      </c>
    </row>
    <row r="29" spans="1:14" x14ac:dyDescent="0.2">
      <c r="A29" t="s">
        <v>22</v>
      </c>
      <c r="B29" t="s">
        <v>14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s="7">
        <f t="shared" si="0"/>
        <v>0.43231579839529893</v>
      </c>
      <c r="M29" t="s">
        <v>88</v>
      </c>
    </row>
    <row r="30" spans="1:14" x14ac:dyDescent="0.2">
      <c r="A30" t="s">
        <v>22</v>
      </c>
      <c r="B30" t="s">
        <v>14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s="7">
        <f t="shared" si="0"/>
        <v>0.46354107808791956</v>
      </c>
      <c r="M30" t="s">
        <v>88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0"/>
  <sheetViews>
    <sheetView workbookViewId="0">
      <selection activeCell="L25" sqref="L25:L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50.48874*30</f>
        <v>1514.6622</v>
      </c>
      <c r="L2">
        <f>50.48874*30</f>
        <v>1514.6622</v>
      </c>
      <c r="M2" t="s">
        <v>13</v>
      </c>
      <c r="N2" t="s">
        <v>25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>
        <v>26.8</v>
      </c>
      <c r="M3" t="s">
        <v>18</v>
      </c>
    </row>
    <row r="4" spans="1:14" x14ac:dyDescent="0.2">
      <c r="A4" t="s">
        <v>11</v>
      </c>
      <c r="B4" t="s">
        <v>16</v>
      </c>
      <c r="C4" t="s">
        <v>33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>
        <v>5.32</v>
      </c>
      <c r="M4" t="s">
        <v>18</v>
      </c>
    </row>
    <row r="5" spans="1:14" x14ac:dyDescent="0.2">
      <c r="A5" t="s">
        <v>11</v>
      </c>
      <c r="B5" t="s">
        <v>16</v>
      </c>
      <c r="C5" t="s">
        <v>33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>
        <v>5.32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>
        <v>20.7</v>
      </c>
      <c r="M6" t="s">
        <v>18</v>
      </c>
    </row>
    <row r="7" spans="1:14" x14ac:dyDescent="0.2">
      <c r="A7" t="s">
        <v>11</v>
      </c>
      <c r="B7" t="s">
        <v>16</v>
      </c>
      <c r="C7" t="s">
        <v>38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>
        <v>1.78</v>
      </c>
      <c r="M7" t="s">
        <v>18</v>
      </c>
    </row>
    <row r="8" spans="1:14" x14ac:dyDescent="0.2">
      <c r="A8" t="s">
        <v>11</v>
      </c>
      <c r="B8" t="s">
        <v>16</v>
      </c>
      <c r="C8" t="s">
        <v>39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>
        <v>1.78</v>
      </c>
      <c r="M8" t="s">
        <v>18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>
        <v>9.8159999999999997E-2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>
        <v>0.11735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>
        <v>0.14484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>
        <v>0.11735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>
        <v>9.8159999999999997E-2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>
        <v>9.8220000000000002E-2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>
        <v>9.8220000000000002E-2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>
        <v>0.12734000000000001</v>
      </c>
      <c r="M16" t="s">
        <v>15</v>
      </c>
    </row>
    <row r="17" spans="1:14" x14ac:dyDescent="0.2">
      <c r="A17" t="s">
        <v>11</v>
      </c>
      <c r="B17" t="s">
        <v>14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>
        <v>9.8220000000000002E-2</v>
      </c>
      <c r="M17" t="s">
        <v>15</v>
      </c>
    </row>
    <row r="18" spans="1:14" x14ac:dyDescent="0.2">
      <c r="A18" t="s">
        <v>11</v>
      </c>
      <c r="B18" t="s">
        <v>14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>
        <v>5.6899999999999999E-2</v>
      </c>
      <c r="M18" t="s">
        <v>15</v>
      </c>
    </row>
    <row r="19" spans="1:14" x14ac:dyDescent="0.2">
      <c r="A19" t="s">
        <v>11</v>
      </c>
      <c r="B19" t="s">
        <v>14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>
        <v>9.8220000000000002E-2</v>
      </c>
      <c r="M19" t="s">
        <v>15</v>
      </c>
    </row>
    <row r="20" spans="1:14" x14ac:dyDescent="0.2">
      <c r="A20" t="s">
        <v>11</v>
      </c>
      <c r="B20" t="s">
        <v>14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>
        <v>9.8220000000000002E-2</v>
      </c>
      <c r="M20" t="s">
        <v>15</v>
      </c>
    </row>
    <row r="21" spans="1:14" x14ac:dyDescent="0.2">
      <c r="A21" t="s">
        <v>11</v>
      </c>
      <c r="B21" t="s">
        <v>14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>
        <v>9.8220000000000002E-2</v>
      </c>
      <c r="M21" t="s">
        <v>15</v>
      </c>
    </row>
    <row r="22" spans="1:14" x14ac:dyDescent="0.2">
      <c r="A22" t="s">
        <v>11</v>
      </c>
      <c r="B22" t="s">
        <v>14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>
        <v>9.8220000000000002E-2</v>
      </c>
      <c r="M22" t="s">
        <v>15</v>
      </c>
    </row>
    <row r="23" spans="1:14" x14ac:dyDescent="0.2">
      <c r="A23" t="s">
        <v>11</v>
      </c>
      <c r="B23" t="s">
        <v>14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>
        <v>0.12734000000000001</v>
      </c>
      <c r="M23" t="s">
        <v>15</v>
      </c>
    </row>
    <row r="24" spans="1:14" x14ac:dyDescent="0.2">
      <c r="A24" t="s">
        <v>22</v>
      </c>
      <c r="B24" t="s">
        <v>12</v>
      </c>
      <c r="K24">
        <v>148.65539999999999</v>
      </c>
      <c r="L24">
        <v>148.65539999999999</v>
      </c>
      <c r="M24" t="s">
        <v>13</v>
      </c>
      <c r="N24" t="s">
        <v>37</v>
      </c>
    </row>
    <row r="25" spans="1:14" x14ac:dyDescent="0.2">
      <c r="A25" t="s">
        <v>22</v>
      </c>
      <c r="B25" t="s">
        <v>14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s="7">
        <f>K25/2.83168</f>
        <v>0.59588654085207371</v>
      </c>
      <c r="M25" t="s">
        <v>88</v>
      </c>
    </row>
    <row r="26" spans="1:14" x14ac:dyDescent="0.2">
      <c r="A26" t="s">
        <v>22</v>
      </c>
      <c r="B26" t="s">
        <v>14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s="7">
        <f t="shared" ref="L26:L30" si="0">K26/2.83168</f>
        <v>0.54395623799299364</v>
      </c>
      <c r="M26" t="s">
        <v>88</v>
      </c>
    </row>
    <row r="27" spans="1:14" x14ac:dyDescent="0.2">
      <c r="A27" t="s">
        <v>22</v>
      </c>
      <c r="B27" t="s">
        <v>14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s="7">
        <f t="shared" si="0"/>
        <v>0.59588654085207371</v>
      </c>
      <c r="M27" t="s">
        <v>88</v>
      </c>
    </row>
    <row r="28" spans="1:14" x14ac:dyDescent="0.2">
      <c r="A28" t="s">
        <v>22</v>
      </c>
      <c r="B28" t="s">
        <v>14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s="7">
        <f t="shared" si="0"/>
        <v>0.46354107808791956</v>
      </c>
      <c r="M28" t="s">
        <v>88</v>
      </c>
    </row>
    <row r="29" spans="1:14" x14ac:dyDescent="0.2">
      <c r="A29" t="s">
        <v>22</v>
      </c>
      <c r="B29" t="s">
        <v>14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s="7">
        <f t="shared" si="0"/>
        <v>0.43231579839529893</v>
      </c>
      <c r="M29" t="s">
        <v>88</v>
      </c>
    </row>
    <row r="30" spans="1:14" x14ac:dyDescent="0.2">
      <c r="A30" t="s">
        <v>22</v>
      </c>
      <c r="B30" t="s">
        <v>14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s="7">
        <f t="shared" si="0"/>
        <v>0.46354107808791956</v>
      </c>
      <c r="M30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(10.97+7.95)*30</f>
        <v>567.6</v>
      </c>
      <c r="L2">
        <f>(10.97+7.95)*30</f>
        <v>567.6</v>
      </c>
      <c r="M2" t="s">
        <v>13</v>
      </c>
      <c r="N2" t="s">
        <v>25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7</v>
      </c>
      <c r="I3">
        <v>0</v>
      </c>
      <c r="J3">
        <v>6</v>
      </c>
      <c r="K3">
        <v>0.117135</v>
      </c>
      <c r="L3">
        <v>0.117135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5</v>
      </c>
      <c r="G4">
        <v>7</v>
      </c>
      <c r="H4">
        <v>24</v>
      </c>
      <c r="I4">
        <v>0</v>
      </c>
      <c r="J4">
        <v>6</v>
      </c>
      <c r="K4">
        <f>0.0221+0.113535</f>
        <v>0.13563500000000001</v>
      </c>
      <c r="L4">
        <f>0.0221+0.113535</f>
        <v>0.13563500000000001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6</v>
      </c>
      <c r="F5">
        <v>9</v>
      </c>
      <c r="G5">
        <v>7</v>
      </c>
      <c r="H5">
        <v>10</v>
      </c>
      <c r="I5">
        <v>0</v>
      </c>
      <c r="J5">
        <v>5</v>
      </c>
      <c r="K5">
        <f>0.0221+0.113535</f>
        <v>0.13563500000000001</v>
      </c>
      <c r="L5">
        <f>0.0221+0.113535</f>
        <v>0.13563500000000001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6</v>
      </c>
      <c r="F6">
        <v>9</v>
      </c>
      <c r="G6">
        <v>10</v>
      </c>
      <c r="H6">
        <v>22</v>
      </c>
      <c r="I6">
        <v>0</v>
      </c>
      <c r="J6">
        <v>5</v>
      </c>
      <c r="K6">
        <f>0.0344+0.113535</f>
        <v>0.14793499999999998</v>
      </c>
      <c r="L6">
        <f>0.0344+0.113535</f>
        <v>0.14793499999999998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6</v>
      </c>
      <c r="F7">
        <v>9</v>
      </c>
      <c r="G7">
        <v>22</v>
      </c>
      <c r="H7">
        <v>24</v>
      </c>
      <c r="I7">
        <v>0</v>
      </c>
      <c r="J7">
        <v>5</v>
      </c>
      <c r="K7">
        <f>0.0221+0.113535</f>
        <v>0.13563500000000001</v>
      </c>
      <c r="L7">
        <f>0.0221+0.113535</f>
        <v>0.13563500000000001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9</v>
      </c>
      <c r="G8">
        <v>7</v>
      </c>
      <c r="H8">
        <v>24</v>
      </c>
      <c r="I8">
        <v>6</v>
      </c>
      <c r="J8">
        <v>6</v>
      </c>
      <c r="K8">
        <f>0.0221+0.113535</f>
        <v>0.13563500000000001</v>
      </c>
      <c r="L8">
        <f>0.0221+0.113535</f>
        <v>0.13563500000000001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10</v>
      </c>
      <c r="F9">
        <v>12</v>
      </c>
      <c r="G9">
        <v>7</v>
      </c>
      <c r="H9">
        <v>24</v>
      </c>
      <c r="I9">
        <v>0</v>
      </c>
      <c r="J9">
        <v>6</v>
      </c>
      <c r="K9">
        <f>0.0221+0.113535</f>
        <v>0.13563500000000001</v>
      </c>
      <c r="L9">
        <f>0.0221+0.113535</f>
        <v>0.13563500000000001</v>
      </c>
      <c r="M9" t="s">
        <v>15</v>
      </c>
    </row>
    <row r="10" spans="1:14" x14ac:dyDescent="0.2">
      <c r="A10" t="s">
        <v>11</v>
      </c>
      <c r="B10" t="s">
        <v>16</v>
      </c>
      <c r="C10" t="s">
        <v>21</v>
      </c>
      <c r="D10">
        <v>0</v>
      </c>
      <c r="E10">
        <v>1</v>
      </c>
      <c r="F10">
        <v>12</v>
      </c>
      <c r="G10">
        <v>0</v>
      </c>
      <c r="H10">
        <v>7</v>
      </c>
      <c r="I10">
        <v>0</v>
      </c>
      <c r="J10">
        <v>6</v>
      </c>
      <c r="K10">
        <v>0</v>
      </c>
      <c r="L10">
        <v>0</v>
      </c>
      <c r="M10" t="s">
        <v>18</v>
      </c>
    </row>
    <row r="11" spans="1:14" x14ac:dyDescent="0.2">
      <c r="A11" t="s">
        <v>11</v>
      </c>
      <c r="B11" t="s">
        <v>16</v>
      </c>
      <c r="C11" t="s">
        <v>26</v>
      </c>
      <c r="D11">
        <v>0</v>
      </c>
      <c r="E11">
        <v>1</v>
      </c>
      <c r="F11">
        <v>5</v>
      </c>
      <c r="G11">
        <v>7</v>
      </c>
      <c r="H11">
        <v>24</v>
      </c>
      <c r="I11">
        <v>0</v>
      </c>
      <c r="J11">
        <v>6</v>
      </c>
      <c r="K11">
        <v>6.28</v>
      </c>
      <c r="L11">
        <v>6.28</v>
      </c>
      <c r="M11" t="s">
        <v>18</v>
      </c>
    </row>
    <row r="12" spans="1:14" x14ac:dyDescent="0.2">
      <c r="A12" t="s">
        <v>11</v>
      </c>
      <c r="B12" t="s">
        <v>16</v>
      </c>
      <c r="C12" t="s">
        <v>27</v>
      </c>
      <c r="D12">
        <v>0</v>
      </c>
      <c r="E12">
        <v>6</v>
      </c>
      <c r="F12">
        <v>9</v>
      </c>
      <c r="G12">
        <v>7</v>
      </c>
      <c r="H12">
        <v>10</v>
      </c>
      <c r="I12">
        <v>0</v>
      </c>
      <c r="J12">
        <v>5</v>
      </c>
      <c r="K12">
        <v>6.28</v>
      </c>
      <c r="L12">
        <v>6.28</v>
      </c>
      <c r="M12" t="s">
        <v>18</v>
      </c>
    </row>
    <row r="13" spans="1:14" x14ac:dyDescent="0.2">
      <c r="A13" t="s">
        <v>11</v>
      </c>
      <c r="B13" t="s">
        <v>16</v>
      </c>
      <c r="C13" t="s">
        <v>28</v>
      </c>
      <c r="D13">
        <v>0</v>
      </c>
      <c r="E13">
        <v>6</v>
      </c>
      <c r="F13">
        <v>9</v>
      </c>
      <c r="G13">
        <v>10</v>
      </c>
      <c r="H13">
        <v>22</v>
      </c>
      <c r="I13">
        <v>0</v>
      </c>
      <c r="J13">
        <v>5</v>
      </c>
      <c r="K13">
        <v>25.63</v>
      </c>
      <c r="L13">
        <v>25.63</v>
      </c>
      <c r="M13" t="s">
        <v>18</v>
      </c>
    </row>
    <row r="14" spans="1:14" x14ac:dyDescent="0.2">
      <c r="A14" t="s">
        <v>11</v>
      </c>
      <c r="B14" t="s">
        <v>16</v>
      </c>
      <c r="C14" t="s">
        <v>27</v>
      </c>
      <c r="D14">
        <v>0</v>
      </c>
      <c r="E14">
        <v>6</v>
      </c>
      <c r="F14">
        <v>9</v>
      </c>
      <c r="G14">
        <v>22</v>
      </c>
      <c r="H14">
        <v>24</v>
      </c>
      <c r="I14">
        <v>0</v>
      </c>
      <c r="J14">
        <v>5</v>
      </c>
      <c r="K14">
        <v>6.28</v>
      </c>
      <c r="L14">
        <v>6.28</v>
      </c>
      <c r="M14" t="s">
        <v>18</v>
      </c>
    </row>
    <row r="15" spans="1:14" x14ac:dyDescent="0.2">
      <c r="A15" t="s">
        <v>11</v>
      </c>
      <c r="B15" t="s">
        <v>16</v>
      </c>
      <c r="C15" t="s">
        <v>29</v>
      </c>
      <c r="D15">
        <v>0</v>
      </c>
      <c r="E15">
        <v>1</v>
      </c>
      <c r="F15">
        <v>5</v>
      </c>
      <c r="G15">
        <v>7</v>
      </c>
      <c r="H15">
        <v>24</v>
      </c>
      <c r="I15">
        <v>0</v>
      </c>
      <c r="J15">
        <v>6</v>
      </c>
      <c r="K15">
        <v>6.28</v>
      </c>
      <c r="L15">
        <v>6.28</v>
      </c>
      <c r="M15" t="s">
        <v>18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13.67</v>
      </c>
      <c r="L2">
        <v>13.67</v>
      </c>
      <c r="M2" t="s">
        <v>13</v>
      </c>
      <c r="N2" t="s">
        <v>25</v>
      </c>
    </row>
    <row r="3" spans="1:14" x14ac:dyDescent="0.2">
      <c r="A3" t="s">
        <v>11</v>
      </c>
      <c r="B3" t="s">
        <v>16</v>
      </c>
      <c r="C3" t="s">
        <v>21</v>
      </c>
      <c r="D3">
        <v>0</v>
      </c>
      <c r="E3">
        <v>1</v>
      </c>
      <c r="F3">
        <v>12</v>
      </c>
      <c r="G3">
        <v>0</v>
      </c>
      <c r="H3">
        <v>11</v>
      </c>
      <c r="I3">
        <v>0</v>
      </c>
      <c r="J3">
        <v>4</v>
      </c>
      <c r="K3" s="7">
        <f>(14.07+17.1+2.92)/4.5</f>
        <v>7.5755555555555567</v>
      </c>
      <c r="L3" s="7">
        <f>(14.07+17.1+2.92)/4.5</f>
        <v>7.5755555555555567</v>
      </c>
      <c r="M3" t="s">
        <v>18</v>
      </c>
    </row>
    <row r="4" spans="1:14" x14ac:dyDescent="0.2">
      <c r="A4" t="s">
        <v>11</v>
      </c>
      <c r="B4" t="s">
        <v>16</v>
      </c>
      <c r="C4" t="s">
        <v>61</v>
      </c>
      <c r="D4">
        <v>0</v>
      </c>
      <c r="E4">
        <v>1</v>
      </c>
      <c r="F4">
        <v>12</v>
      </c>
      <c r="G4">
        <v>11</v>
      </c>
      <c r="H4">
        <v>19</v>
      </c>
      <c r="I4">
        <v>0</v>
      </c>
      <c r="J4">
        <v>4</v>
      </c>
      <c r="K4">
        <f>14.07+17.1+2.92</f>
        <v>34.090000000000003</v>
      </c>
      <c r="L4">
        <f>14.07+17.1+2.92</f>
        <v>34.090000000000003</v>
      </c>
      <c r="M4" t="s">
        <v>18</v>
      </c>
    </row>
    <row r="5" spans="1:14" x14ac:dyDescent="0.2">
      <c r="A5" t="s">
        <v>11</v>
      </c>
      <c r="B5" t="s">
        <v>16</v>
      </c>
      <c r="C5" t="s">
        <v>21</v>
      </c>
      <c r="D5">
        <v>0</v>
      </c>
      <c r="E5">
        <v>1</v>
      </c>
      <c r="F5">
        <v>12</v>
      </c>
      <c r="G5">
        <v>19</v>
      </c>
      <c r="H5">
        <v>24</v>
      </c>
      <c r="I5">
        <v>0</v>
      </c>
      <c r="J5">
        <v>4</v>
      </c>
      <c r="K5" s="7">
        <f>(14.07+17.1+2.92)/4.5</f>
        <v>7.5755555555555567</v>
      </c>
      <c r="L5" s="7">
        <f>(14.07+17.1+2.92)/4.5</f>
        <v>7.5755555555555567</v>
      </c>
      <c r="M5" t="s">
        <v>18</v>
      </c>
    </row>
    <row r="6" spans="1:14" x14ac:dyDescent="0.2">
      <c r="A6" t="s">
        <v>11</v>
      </c>
      <c r="B6" t="s">
        <v>16</v>
      </c>
      <c r="C6" t="s">
        <v>21</v>
      </c>
      <c r="D6">
        <v>0</v>
      </c>
      <c r="E6">
        <v>1</v>
      </c>
      <c r="F6">
        <v>12</v>
      </c>
      <c r="G6">
        <v>0</v>
      </c>
      <c r="H6">
        <v>24</v>
      </c>
      <c r="I6">
        <v>5</v>
      </c>
      <c r="J6">
        <v>6</v>
      </c>
      <c r="K6" s="7">
        <f>(14.07+17.1+2.92)/4.5</f>
        <v>7.5755555555555567</v>
      </c>
      <c r="L6" s="7">
        <f>(14.07+17.1+2.92)/4.5</f>
        <v>7.5755555555555567</v>
      </c>
      <c r="M6" t="s">
        <v>18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4.1709999999999997E-2</v>
      </c>
      <c r="L7">
        <v>4.1709999999999997E-2</v>
      </c>
      <c r="M7" t="s">
        <v>15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1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1149.23</v>
      </c>
      <c r="L2">
        <v>1149.23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7.4120000000000005E-2</v>
      </c>
      <c r="L3">
        <v>7.4120000000000005E-2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6</v>
      </c>
      <c r="F4">
        <v>9</v>
      </c>
      <c r="G4">
        <v>0</v>
      </c>
      <c r="H4">
        <v>24</v>
      </c>
      <c r="I4">
        <v>0</v>
      </c>
      <c r="J4">
        <v>6</v>
      </c>
      <c r="K4">
        <v>8.7440000000000004E-2</v>
      </c>
      <c r="L4">
        <v>8.7440000000000004E-2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10</v>
      </c>
      <c r="F5">
        <v>12</v>
      </c>
      <c r="G5">
        <v>0</v>
      </c>
      <c r="H5">
        <v>24</v>
      </c>
      <c r="I5">
        <v>0</v>
      </c>
      <c r="J5">
        <v>6</v>
      </c>
      <c r="K5">
        <v>7.4120000000000005E-2</v>
      </c>
      <c r="L5">
        <v>7.4120000000000005E-2</v>
      </c>
      <c r="M5" t="s">
        <v>15</v>
      </c>
    </row>
    <row r="6" spans="1:14" x14ac:dyDescent="0.2">
      <c r="A6" t="s">
        <v>11</v>
      </c>
      <c r="B6" t="s">
        <v>16</v>
      </c>
      <c r="C6" t="s">
        <v>40</v>
      </c>
      <c r="D6">
        <v>0</v>
      </c>
      <c r="E6">
        <v>1</v>
      </c>
      <c r="F6">
        <v>5</v>
      </c>
      <c r="G6">
        <v>0</v>
      </c>
      <c r="H6">
        <v>24</v>
      </c>
      <c r="I6">
        <v>0</v>
      </c>
      <c r="J6">
        <v>6</v>
      </c>
      <c r="K6">
        <v>9.9149999999999991</v>
      </c>
      <c r="L6">
        <v>9.9149999999999991</v>
      </c>
      <c r="M6" t="s">
        <v>18</v>
      </c>
    </row>
    <row r="7" spans="1:14" x14ac:dyDescent="0.2">
      <c r="A7" t="s">
        <v>11</v>
      </c>
      <c r="B7" t="s">
        <v>16</v>
      </c>
      <c r="C7" t="s">
        <v>41</v>
      </c>
      <c r="D7">
        <v>0</v>
      </c>
      <c r="E7">
        <v>6</v>
      </c>
      <c r="F7">
        <v>9</v>
      </c>
      <c r="G7">
        <v>0</v>
      </c>
      <c r="H7">
        <v>24</v>
      </c>
      <c r="I7">
        <v>0</v>
      </c>
      <c r="J7">
        <v>6</v>
      </c>
      <c r="K7">
        <v>14.589</v>
      </c>
      <c r="L7">
        <v>14.589</v>
      </c>
      <c r="M7" t="s">
        <v>18</v>
      </c>
    </row>
    <row r="8" spans="1:14" x14ac:dyDescent="0.2">
      <c r="A8" t="s">
        <v>11</v>
      </c>
      <c r="B8" t="s">
        <v>16</v>
      </c>
      <c r="C8" t="s">
        <v>42</v>
      </c>
      <c r="D8">
        <v>0</v>
      </c>
      <c r="E8">
        <v>10</v>
      </c>
      <c r="F8">
        <v>12</v>
      </c>
      <c r="G8">
        <v>0</v>
      </c>
      <c r="H8">
        <v>24</v>
      </c>
      <c r="I8">
        <v>0</v>
      </c>
      <c r="J8">
        <v>6</v>
      </c>
      <c r="K8">
        <v>9.9149999999999991</v>
      </c>
      <c r="L8">
        <v>9.9149999999999991</v>
      </c>
      <c r="M8" t="s">
        <v>18</v>
      </c>
    </row>
    <row r="9" spans="1:14" x14ac:dyDescent="0.2">
      <c r="A9" t="s">
        <v>11</v>
      </c>
      <c r="B9" t="s">
        <v>16</v>
      </c>
      <c r="C9" t="s">
        <v>40</v>
      </c>
      <c r="D9">
        <v>2500</v>
      </c>
      <c r="E9">
        <v>1</v>
      </c>
      <c r="F9">
        <v>5</v>
      </c>
      <c r="G9">
        <v>0</v>
      </c>
      <c r="H9">
        <v>24</v>
      </c>
      <c r="I9">
        <v>0</v>
      </c>
      <c r="J9">
        <v>6</v>
      </c>
      <c r="K9">
        <v>7.74</v>
      </c>
      <c r="L9">
        <v>7.74</v>
      </c>
      <c r="M9" t="s">
        <v>18</v>
      </c>
    </row>
    <row r="10" spans="1:14" x14ac:dyDescent="0.2">
      <c r="A10" t="s">
        <v>11</v>
      </c>
      <c r="B10" t="s">
        <v>16</v>
      </c>
      <c r="C10" t="s">
        <v>41</v>
      </c>
      <c r="D10">
        <v>2500</v>
      </c>
      <c r="E10">
        <v>6</v>
      </c>
      <c r="F10">
        <v>9</v>
      </c>
      <c r="G10">
        <v>0</v>
      </c>
      <c r="H10">
        <v>24</v>
      </c>
      <c r="I10">
        <v>0</v>
      </c>
      <c r="J10">
        <v>6</v>
      </c>
      <c r="K10">
        <v>11.672000000000001</v>
      </c>
      <c r="L10">
        <v>11.672000000000001</v>
      </c>
      <c r="M10" t="s">
        <v>18</v>
      </c>
    </row>
    <row r="11" spans="1:14" x14ac:dyDescent="0.2">
      <c r="A11" t="s">
        <v>11</v>
      </c>
      <c r="B11" t="s">
        <v>16</v>
      </c>
      <c r="C11" t="s">
        <v>42</v>
      </c>
      <c r="D11">
        <v>2500</v>
      </c>
      <c r="E11">
        <v>10</v>
      </c>
      <c r="F11">
        <v>12</v>
      </c>
      <c r="G11">
        <v>0</v>
      </c>
      <c r="H11">
        <v>24</v>
      </c>
      <c r="I11">
        <v>0</v>
      </c>
      <c r="J11">
        <v>6</v>
      </c>
      <c r="K11">
        <v>7.74</v>
      </c>
      <c r="L11">
        <v>7.74</v>
      </c>
      <c r="M11" t="s">
        <v>18</v>
      </c>
    </row>
    <row r="12" spans="1:14" x14ac:dyDescent="0.2">
      <c r="A12" t="s">
        <v>11</v>
      </c>
      <c r="B12" t="s">
        <v>16</v>
      </c>
      <c r="C12" t="s">
        <v>40</v>
      </c>
      <c r="D12">
        <v>5000</v>
      </c>
      <c r="E12">
        <v>1</v>
      </c>
      <c r="F12">
        <v>5</v>
      </c>
      <c r="G12">
        <v>0</v>
      </c>
      <c r="H12">
        <v>24</v>
      </c>
      <c r="I12">
        <v>0</v>
      </c>
      <c r="J12">
        <v>6</v>
      </c>
      <c r="K12">
        <v>6.827</v>
      </c>
      <c r="L12">
        <v>6.827</v>
      </c>
      <c r="M12" t="s">
        <v>18</v>
      </c>
    </row>
    <row r="13" spans="1:14" x14ac:dyDescent="0.2">
      <c r="A13" t="s">
        <v>11</v>
      </c>
      <c r="B13" t="s">
        <v>16</v>
      </c>
      <c r="C13" t="s">
        <v>41</v>
      </c>
      <c r="D13">
        <v>5000</v>
      </c>
      <c r="E13">
        <v>6</v>
      </c>
      <c r="F13">
        <v>9</v>
      </c>
      <c r="G13">
        <v>0</v>
      </c>
      <c r="H13">
        <v>24</v>
      </c>
      <c r="I13">
        <v>0</v>
      </c>
      <c r="J13">
        <v>6</v>
      </c>
      <c r="K13">
        <v>9.7759999999999998</v>
      </c>
      <c r="L13">
        <v>9.7759999999999998</v>
      </c>
      <c r="M13" t="s">
        <v>18</v>
      </c>
    </row>
    <row r="14" spans="1:14" x14ac:dyDescent="0.2">
      <c r="A14" t="s">
        <v>11</v>
      </c>
      <c r="B14" t="s">
        <v>16</v>
      </c>
      <c r="C14" t="s">
        <v>42</v>
      </c>
      <c r="D14">
        <v>5000</v>
      </c>
      <c r="E14">
        <v>10</v>
      </c>
      <c r="F14">
        <v>12</v>
      </c>
      <c r="G14">
        <v>0</v>
      </c>
      <c r="H14">
        <v>24</v>
      </c>
      <c r="I14">
        <v>0</v>
      </c>
      <c r="J14">
        <v>6</v>
      </c>
      <c r="K14">
        <v>6.827</v>
      </c>
      <c r="L14">
        <v>6.827</v>
      </c>
      <c r="M14" t="s">
        <v>18</v>
      </c>
    </row>
    <row r="15" spans="1:14" x14ac:dyDescent="0.2">
      <c r="A15" t="s">
        <v>11</v>
      </c>
      <c r="B15" t="s">
        <v>16</v>
      </c>
      <c r="C15" t="s">
        <v>40</v>
      </c>
      <c r="D15">
        <v>7500</v>
      </c>
      <c r="E15">
        <v>1</v>
      </c>
      <c r="F15">
        <v>5</v>
      </c>
      <c r="G15">
        <v>0</v>
      </c>
      <c r="H15">
        <v>24</v>
      </c>
      <c r="I15">
        <v>0</v>
      </c>
      <c r="J15">
        <v>6</v>
      </c>
      <c r="K15">
        <v>5.2569999999999997</v>
      </c>
      <c r="L15">
        <v>5.2569999999999997</v>
      </c>
      <c r="M15" t="s">
        <v>18</v>
      </c>
    </row>
    <row r="16" spans="1:14" x14ac:dyDescent="0.2">
      <c r="A16" t="s">
        <v>11</v>
      </c>
      <c r="B16" t="s">
        <v>16</v>
      </c>
      <c r="C16" t="s">
        <v>41</v>
      </c>
      <c r="D16">
        <v>7500</v>
      </c>
      <c r="E16">
        <v>6</v>
      </c>
      <c r="F16">
        <v>9</v>
      </c>
      <c r="G16">
        <v>0</v>
      </c>
      <c r="H16">
        <v>24</v>
      </c>
      <c r="I16">
        <v>0</v>
      </c>
      <c r="J16">
        <v>6</v>
      </c>
      <c r="K16">
        <v>7.1379999999999999</v>
      </c>
      <c r="L16">
        <v>7.1379999999999999</v>
      </c>
      <c r="M16" t="s">
        <v>18</v>
      </c>
    </row>
    <row r="17" spans="1:13" x14ac:dyDescent="0.2">
      <c r="A17" t="s">
        <v>11</v>
      </c>
      <c r="B17" t="s">
        <v>16</v>
      </c>
      <c r="C17" t="s">
        <v>42</v>
      </c>
      <c r="D17">
        <v>7500</v>
      </c>
      <c r="E17">
        <v>10</v>
      </c>
      <c r="F17">
        <v>12</v>
      </c>
      <c r="G17">
        <v>0</v>
      </c>
      <c r="H17">
        <v>24</v>
      </c>
      <c r="I17">
        <v>0</v>
      </c>
      <c r="J17">
        <v>6</v>
      </c>
      <c r="K17">
        <v>5.2569999999999997</v>
      </c>
      <c r="L17">
        <v>5.2569999999999997</v>
      </c>
      <c r="M17" t="s">
        <v>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18"/>
  <sheetViews>
    <sheetView workbookViewId="0">
      <selection activeCell="L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747.89</v>
      </c>
      <c r="L2">
        <v>747.89</v>
      </c>
      <c r="M2" t="s">
        <v>13</v>
      </c>
      <c r="N2" t="s">
        <v>45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>
        <v>14.05</v>
      </c>
      <c r="M3" t="s">
        <v>18</v>
      </c>
      <c r="N3" t="s">
        <v>46</v>
      </c>
    </row>
    <row r="4" spans="1:14" x14ac:dyDescent="0.2">
      <c r="A4" t="s">
        <v>11</v>
      </c>
      <c r="B4" t="s">
        <v>16</v>
      </c>
      <c r="C4" t="s">
        <v>35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>
        <v>4.58</v>
      </c>
      <c r="M4" t="s">
        <v>18</v>
      </c>
      <c r="N4" t="s">
        <v>47</v>
      </c>
    </row>
    <row r="5" spans="1:14" x14ac:dyDescent="0.2">
      <c r="A5" t="s">
        <v>11</v>
      </c>
      <c r="B5" t="s">
        <v>16</v>
      </c>
      <c r="C5" t="s">
        <v>36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>
        <v>4.58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>
        <v>16.97</v>
      </c>
      <c r="M6" t="s">
        <v>18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>
        <v>4.02E-2</v>
      </c>
      <c r="M7" t="s">
        <v>15</v>
      </c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370.81+21.54</f>
        <v>392.35</v>
      </c>
      <c r="L2">
        <f>370.81+21.54</f>
        <v>392.35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43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1.7531000000000001</v>
      </c>
      <c r="L4">
        <v>1.7531000000000001</v>
      </c>
      <c r="M4" t="s">
        <v>18</v>
      </c>
      <c r="N4" t="s">
        <v>44</v>
      </c>
    </row>
    <row r="5" spans="1:14" x14ac:dyDescent="0.2">
      <c r="A5" t="s">
        <v>11</v>
      </c>
      <c r="B5" t="s">
        <v>16</v>
      </c>
      <c r="C5" t="s">
        <v>41</v>
      </c>
      <c r="D5">
        <v>0</v>
      </c>
      <c r="E5">
        <v>6</v>
      </c>
      <c r="F5">
        <v>9</v>
      </c>
      <c r="G5">
        <v>7</v>
      </c>
      <c r="H5">
        <v>21</v>
      </c>
      <c r="I5">
        <v>0</v>
      </c>
      <c r="J5">
        <v>4</v>
      </c>
      <c r="K5">
        <v>9.7321000000000009</v>
      </c>
      <c r="L5">
        <v>9.7321000000000009</v>
      </c>
      <c r="M5" t="s">
        <v>18</v>
      </c>
    </row>
    <row r="6" spans="1:14" x14ac:dyDescent="0.2">
      <c r="A6" t="s">
        <v>22</v>
      </c>
      <c r="B6" t="s">
        <v>12</v>
      </c>
      <c r="K6">
        <v>17.75</v>
      </c>
      <c r="L6">
        <v>17.75</v>
      </c>
      <c r="M6" t="s">
        <v>13</v>
      </c>
    </row>
    <row r="7" spans="1:14" x14ac:dyDescent="0.2">
      <c r="A7" t="s">
        <v>22</v>
      </c>
      <c r="B7" t="s">
        <v>14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0.32505600000000001</v>
      </c>
      <c r="L7" s="7">
        <f t="shared" ref="L7" si="0">K7/2.83168</f>
        <v>0.11479263193581196</v>
      </c>
      <c r="M7" t="s">
        <v>88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8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150</v>
      </c>
      <c r="L2">
        <v>150</v>
      </c>
      <c r="M2" t="s">
        <v>13</v>
      </c>
    </row>
    <row r="3" spans="1:14" x14ac:dyDescent="0.2">
      <c r="A3" t="s">
        <v>11</v>
      </c>
      <c r="B3" t="s">
        <v>16</v>
      </c>
      <c r="C3" t="s">
        <v>34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1.7327999999999999</v>
      </c>
      <c r="L3">
        <v>1.7327999999999999</v>
      </c>
      <c r="M3" t="s">
        <v>18</v>
      </c>
    </row>
    <row r="4" spans="1:14" x14ac:dyDescent="0.2">
      <c r="A4" t="s">
        <v>22</v>
      </c>
      <c r="B4" t="s">
        <v>12</v>
      </c>
      <c r="K4">
        <v>559.53</v>
      </c>
      <c r="L4">
        <v>559.53</v>
      </c>
      <c r="M4" t="s">
        <v>13</v>
      </c>
    </row>
    <row r="5" spans="1:14" x14ac:dyDescent="0.2">
      <c r="A5" t="s">
        <v>22</v>
      </c>
      <c r="B5" t="s">
        <v>14</v>
      </c>
      <c r="D5">
        <v>0</v>
      </c>
      <c r="E5">
        <v>1</v>
      </c>
      <c r="F5">
        <v>12</v>
      </c>
      <c r="G5">
        <v>0</v>
      </c>
      <c r="H5">
        <v>24</v>
      </c>
      <c r="I5">
        <v>0</v>
      </c>
      <c r="J5">
        <v>6</v>
      </c>
      <c r="K5">
        <f>0.3865/10.87</f>
        <v>3.5556577736890527E-2</v>
      </c>
      <c r="L5" s="7">
        <f t="shared" ref="L5" si="0">K5/2.83168</f>
        <v>1.2556707585917381E-2</v>
      </c>
      <c r="M5" t="s">
        <v>88</v>
      </c>
    </row>
    <row r="6" spans="1:14" x14ac:dyDescent="0.2">
      <c r="A6" t="s">
        <v>22</v>
      </c>
      <c r="B6" t="s">
        <v>14</v>
      </c>
      <c r="D6">
        <f>2000*10.87</f>
        <v>21740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0.237/10.87</f>
        <v>2.1803127874885007E-2</v>
      </c>
      <c r="L6" s="7">
        <f t="shared" ref="L6" si="1">K6/2.83168</f>
        <v>7.6997146128393772E-3</v>
      </c>
      <c r="M6" t="s">
        <v>88</v>
      </c>
    </row>
    <row r="7" spans="1:14" x14ac:dyDescent="0.2">
      <c r="A7" t="s">
        <v>22</v>
      </c>
      <c r="B7" t="s">
        <v>14</v>
      </c>
      <c r="D7">
        <f>13000*10.87+D6</f>
        <v>163050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f>0.2068/10.87</f>
        <v>1.9024839006439746E-2</v>
      </c>
      <c r="L7" s="7">
        <f t="shared" ref="L7" si="2">K7/2.83168</f>
        <v>6.7185695440303093E-3</v>
      </c>
      <c r="M7" t="s">
        <v>88</v>
      </c>
    </row>
    <row r="8" spans="1:14" x14ac:dyDescent="0.2">
      <c r="A8" t="s">
        <v>22</v>
      </c>
      <c r="B8" t="s">
        <v>14</v>
      </c>
      <c r="D8">
        <f>85000*10.87+D7</f>
        <v>1087000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f>0.1635/10.87</f>
        <v>1.5041398344066238E-2</v>
      </c>
      <c r="L8" s="7">
        <f t="shared" ref="L8" si="3">K8/2.83168</f>
        <v>5.3118284354398233E-3</v>
      </c>
      <c r="M8" t="s">
        <v>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2000</v>
      </c>
      <c r="L2">
        <v>2000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4.9320000000000003E-2</v>
      </c>
      <c r="L3">
        <v>4.9320000000000003E-2</v>
      </c>
      <c r="M3" t="s">
        <v>15</v>
      </c>
      <c r="N3" t="s">
        <v>64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10.77</v>
      </c>
      <c r="L4">
        <v>10.77</v>
      </c>
      <c r="M4" t="s">
        <v>18</v>
      </c>
    </row>
    <row r="7" spans="1:14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12"/>
  <sheetViews>
    <sheetView workbookViewId="0">
      <selection activeCell="L11" sqref="L11:L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s="7">
        <f>K11/2.83168</f>
        <v>88.286812069160362</v>
      </c>
      <c r="M11" t="s">
        <v>88</v>
      </c>
    </row>
    <row r="12" spans="1:14" x14ac:dyDescent="0.2">
      <c r="A12" t="s">
        <v>22</v>
      </c>
      <c r="B12" t="s">
        <v>14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s="7">
        <f>K12/2.83168</f>
        <v>9.2948355746412026E-2</v>
      </c>
      <c r="M12" t="s">
        <v>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2"/>
  <sheetViews>
    <sheetView workbookViewId="0">
      <selection activeCell="L12" sqref="L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4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" t="s">
        <v>87</v>
      </c>
      <c r="L1" s="1" t="s">
        <v>86</v>
      </c>
      <c r="M1" s="4" t="s">
        <v>9</v>
      </c>
      <c r="N1" s="4" t="s">
        <v>10</v>
      </c>
    </row>
    <row r="2" spans="1:14" x14ac:dyDescent="0.2">
      <c r="A2" t="s">
        <v>11</v>
      </c>
      <c r="B2" t="s">
        <v>12</v>
      </c>
      <c r="E2" s="2"/>
      <c r="K2">
        <v>230</v>
      </c>
      <c r="L2">
        <v>230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0.13490099999999999</v>
      </c>
      <c r="L3">
        <v>0.13490099999999999</v>
      </c>
      <c r="M3" t="s">
        <v>15</v>
      </c>
    </row>
    <row r="4" spans="1:14" x14ac:dyDescent="0.2">
      <c r="A4" t="s">
        <v>11</v>
      </c>
      <c r="B4" t="s">
        <v>14</v>
      </c>
      <c r="D4">
        <v>3000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0.12234</v>
      </c>
      <c r="L4">
        <v>0.12234</v>
      </c>
      <c r="M4" t="s">
        <v>15</v>
      </c>
    </row>
    <row r="5" spans="1:14" x14ac:dyDescent="0.2">
      <c r="A5" t="s">
        <v>11</v>
      </c>
      <c r="B5" s="5" t="s">
        <v>14</v>
      </c>
      <c r="D5">
        <v>10000</v>
      </c>
      <c r="E5">
        <v>1</v>
      </c>
      <c r="F5">
        <v>12</v>
      </c>
      <c r="G5">
        <v>0</v>
      </c>
      <c r="H5">
        <v>24</v>
      </c>
      <c r="I5">
        <v>0</v>
      </c>
      <c r="J5">
        <v>6</v>
      </c>
      <c r="K5">
        <v>0.10434499999999999</v>
      </c>
      <c r="L5">
        <v>0.10434499999999999</v>
      </c>
      <c r="M5" t="s">
        <v>15</v>
      </c>
    </row>
    <row r="6" spans="1:14" x14ac:dyDescent="0.2">
      <c r="A6" t="s">
        <v>11</v>
      </c>
      <c r="B6" t="s">
        <v>14</v>
      </c>
      <c r="D6">
        <v>200000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8.0448000000000006E-2</v>
      </c>
      <c r="L6">
        <v>8.0448000000000006E-2</v>
      </c>
      <c r="M6" t="s">
        <v>15</v>
      </c>
    </row>
    <row r="7" spans="1:14" x14ac:dyDescent="0.2">
      <c r="A7" t="s">
        <v>11</v>
      </c>
      <c r="B7" t="s">
        <v>14</v>
      </c>
      <c r="D7">
        <v>1276333.33333333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1.3858000000000001E-2</v>
      </c>
      <c r="L7">
        <v>1.3858000000000001E-2</v>
      </c>
      <c r="M7" t="s">
        <v>15</v>
      </c>
    </row>
    <row r="8" spans="1:14" x14ac:dyDescent="0.2">
      <c r="A8" t="s">
        <v>11</v>
      </c>
      <c r="B8" t="s">
        <v>14</v>
      </c>
      <c r="D8">
        <v>2552666.6666666698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1.0449E-2</v>
      </c>
      <c r="L8">
        <v>1.0449E-2</v>
      </c>
      <c r="M8" t="s">
        <v>15</v>
      </c>
    </row>
    <row r="9" spans="1:14" x14ac:dyDescent="0.2">
      <c r="A9" t="s">
        <v>11</v>
      </c>
      <c r="B9" t="s">
        <v>14</v>
      </c>
      <c r="D9">
        <v>3829000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7.8410000000000007E-3</v>
      </c>
      <c r="L9">
        <v>7.8410000000000007E-3</v>
      </c>
      <c r="M9" t="s">
        <v>15</v>
      </c>
      <c r="N9" s="1"/>
    </row>
    <row r="10" spans="1:14" x14ac:dyDescent="0.2">
      <c r="A10" t="s">
        <v>11</v>
      </c>
      <c r="B10" t="s">
        <v>16</v>
      </c>
      <c r="C10" t="s">
        <v>24</v>
      </c>
      <c r="D10">
        <v>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9.6999999999999993</v>
      </c>
      <c r="L10">
        <v>9.6999999999999993</v>
      </c>
      <c r="M10" t="s">
        <v>18</v>
      </c>
    </row>
    <row r="11" spans="1:14" x14ac:dyDescent="0.2">
      <c r="A11" t="s">
        <v>22</v>
      </c>
      <c r="B11" t="s">
        <v>12</v>
      </c>
      <c r="K11">
        <v>1263.96</v>
      </c>
      <c r="L11">
        <v>1263.96</v>
      </c>
      <c r="M11" t="s">
        <v>13</v>
      </c>
    </row>
    <row r="12" spans="1:14" x14ac:dyDescent="0.2">
      <c r="A12" t="s">
        <v>22</v>
      </c>
      <c r="B12" t="s">
        <v>14</v>
      </c>
      <c r="D12">
        <v>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1.1292</v>
      </c>
      <c r="L12" s="6">
        <f>K12/2.83168</f>
        <v>0.39877387275398352</v>
      </c>
      <c r="M12" t="s">
        <v>88</v>
      </c>
    </row>
  </sheetData>
  <hyperlinks>
    <hyperlink ref="E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11"/>
  <sheetViews>
    <sheetView workbookViewId="0">
      <selection activeCell="L9" sqref="L9:L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747.89</v>
      </c>
      <c r="L2">
        <v>747.89</v>
      </c>
      <c r="M2" t="s">
        <v>13</v>
      </c>
      <c r="N2" t="s">
        <v>45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>
        <v>14.05</v>
      </c>
      <c r="M3" t="s">
        <v>18</v>
      </c>
      <c r="N3" t="s">
        <v>46</v>
      </c>
    </row>
    <row r="4" spans="1:14" x14ac:dyDescent="0.2">
      <c r="A4" t="s">
        <v>11</v>
      </c>
      <c r="B4" t="s">
        <v>16</v>
      </c>
      <c r="C4" t="s">
        <v>35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>
        <v>4.58</v>
      </c>
      <c r="M4" t="s">
        <v>18</v>
      </c>
      <c r="N4" t="s">
        <v>47</v>
      </c>
    </row>
    <row r="5" spans="1:14" x14ac:dyDescent="0.2">
      <c r="A5" t="s">
        <v>11</v>
      </c>
      <c r="B5" t="s">
        <v>16</v>
      </c>
      <c r="C5" t="s">
        <v>36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>
        <v>4.58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>
        <v>16.97</v>
      </c>
      <c r="M6" t="s">
        <v>18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>
        <v>4.02E-2</v>
      </c>
      <c r="M7" t="s">
        <v>15</v>
      </c>
    </row>
    <row r="8" spans="1:14" x14ac:dyDescent="0.2">
      <c r="A8" t="s">
        <v>22</v>
      </c>
      <c r="B8" t="s">
        <v>12</v>
      </c>
      <c r="K8">
        <f>0.49315*30</f>
        <v>14.794499999999999</v>
      </c>
      <c r="L8">
        <f>0.49315*30</f>
        <v>14.794499999999999</v>
      </c>
      <c r="M8" t="s">
        <v>13</v>
      </c>
      <c r="N8" t="s">
        <v>25</v>
      </c>
    </row>
    <row r="9" spans="1:14" x14ac:dyDescent="0.2">
      <c r="A9" t="s">
        <v>22</v>
      </c>
      <c r="B9" t="s">
        <v>14</v>
      </c>
      <c r="C9" s="1"/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1.6166199999999999</v>
      </c>
      <c r="L9" s="6">
        <f>K9/2.83168</f>
        <v>0.57090490450898401</v>
      </c>
      <c r="M9" t="s">
        <v>88</v>
      </c>
    </row>
    <row r="10" spans="1:14" x14ac:dyDescent="0.2">
      <c r="A10" t="s">
        <v>22</v>
      </c>
      <c r="B10" t="s">
        <v>14</v>
      </c>
      <c r="C10" s="1"/>
      <c r="D10">
        <v>250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1.1773100000000001</v>
      </c>
      <c r="L10" s="6">
        <f>K10/2.83168</f>
        <v>0.41576378686857274</v>
      </c>
      <c r="M10" t="s">
        <v>88</v>
      </c>
      <c r="N10" s="1"/>
    </row>
    <row r="11" spans="1:14" x14ac:dyDescent="0.2">
      <c r="A11" t="s">
        <v>22</v>
      </c>
      <c r="B11" t="s">
        <v>14</v>
      </c>
      <c r="D11">
        <v>4167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0.88275999999999999</v>
      </c>
      <c r="L11" s="6">
        <f>K11/2.83168</f>
        <v>0.31174426488868801</v>
      </c>
      <c r="M11" t="s">
        <v>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16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214.1</v>
      </c>
      <c r="L2">
        <v>214.1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4.5909999999999999E-2</v>
      </c>
      <c r="L3">
        <v>4.5909999999999999E-2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6</v>
      </c>
      <c r="F4">
        <v>9</v>
      </c>
      <c r="G4">
        <v>0</v>
      </c>
      <c r="H4">
        <v>10</v>
      </c>
      <c r="I4">
        <v>0</v>
      </c>
      <c r="J4">
        <v>6</v>
      </c>
      <c r="K4">
        <v>4.428E-2</v>
      </c>
      <c r="L4">
        <v>4.428E-2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6</v>
      </c>
      <c r="F5">
        <v>9</v>
      </c>
      <c r="G5">
        <v>10</v>
      </c>
      <c r="H5">
        <v>13</v>
      </c>
      <c r="I5">
        <v>0</v>
      </c>
      <c r="J5">
        <v>6</v>
      </c>
      <c r="K5">
        <v>5.6120000000000003E-2</v>
      </c>
      <c r="L5">
        <v>5.6120000000000003E-2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6</v>
      </c>
      <c r="F6">
        <v>9</v>
      </c>
      <c r="G6">
        <v>13</v>
      </c>
      <c r="H6">
        <v>19</v>
      </c>
      <c r="I6">
        <v>0</v>
      </c>
      <c r="J6">
        <v>6</v>
      </c>
      <c r="K6">
        <v>8.1680000000000003E-2</v>
      </c>
      <c r="L6">
        <v>8.1680000000000003E-2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6</v>
      </c>
      <c r="F7">
        <v>9</v>
      </c>
      <c r="G7">
        <v>19</v>
      </c>
      <c r="H7">
        <v>22</v>
      </c>
      <c r="I7">
        <v>0</v>
      </c>
      <c r="J7">
        <v>6</v>
      </c>
      <c r="K7">
        <v>5.6120000000000003E-2</v>
      </c>
      <c r="L7">
        <v>5.6120000000000003E-2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9</v>
      </c>
      <c r="G8">
        <v>22</v>
      </c>
      <c r="H8">
        <v>24</v>
      </c>
      <c r="I8">
        <v>0</v>
      </c>
      <c r="J8">
        <v>6</v>
      </c>
      <c r="K8">
        <v>4.428E-2</v>
      </c>
      <c r="L8">
        <v>4.428E-2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10</v>
      </c>
      <c r="F9">
        <v>12</v>
      </c>
      <c r="G9">
        <v>0</v>
      </c>
      <c r="H9">
        <v>24</v>
      </c>
      <c r="I9">
        <v>0</v>
      </c>
      <c r="J9">
        <v>6</v>
      </c>
      <c r="K9">
        <v>4.5909999999999999E-2</v>
      </c>
      <c r="L9">
        <v>4.5909999999999999E-2</v>
      </c>
      <c r="M9" t="s">
        <v>15</v>
      </c>
    </row>
    <row r="10" spans="1:14" x14ac:dyDescent="0.2">
      <c r="A10" t="s">
        <v>11</v>
      </c>
      <c r="B10" t="s">
        <v>16</v>
      </c>
      <c r="C10" t="s">
        <v>40</v>
      </c>
      <c r="D10">
        <v>0</v>
      </c>
      <c r="E10">
        <v>1</v>
      </c>
      <c r="F10">
        <v>5</v>
      </c>
      <c r="G10">
        <v>0</v>
      </c>
      <c r="H10">
        <v>24</v>
      </c>
      <c r="I10">
        <v>0</v>
      </c>
      <c r="J10">
        <v>6</v>
      </c>
      <c r="K10">
        <f>2.73+0.85</f>
        <v>3.58</v>
      </c>
      <c r="L10">
        <f>2.73+0.85</f>
        <v>3.58</v>
      </c>
      <c r="M10" t="s">
        <v>18</v>
      </c>
    </row>
    <row r="11" spans="1:14" x14ac:dyDescent="0.2">
      <c r="A11" t="s">
        <v>11</v>
      </c>
      <c r="B11" t="s">
        <v>16</v>
      </c>
      <c r="C11" t="s">
        <v>59</v>
      </c>
      <c r="D11">
        <v>0</v>
      </c>
      <c r="E11">
        <v>6</v>
      </c>
      <c r="F11">
        <v>9</v>
      </c>
      <c r="G11">
        <v>0</v>
      </c>
      <c r="H11">
        <v>10</v>
      </c>
      <c r="I11">
        <v>0</v>
      </c>
      <c r="J11">
        <v>6</v>
      </c>
      <c r="K11">
        <f>2.73</f>
        <v>2.73</v>
      </c>
      <c r="L11">
        <f>2.73</f>
        <v>2.73</v>
      </c>
      <c r="M11" t="s">
        <v>18</v>
      </c>
    </row>
    <row r="12" spans="1:14" x14ac:dyDescent="0.2">
      <c r="A12" t="s">
        <v>11</v>
      </c>
      <c r="B12" t="s">
        <v>16</v>
      </c>
      <c r="C12" t="s">
        <v>27</v>
      </c>
      <c r="D12">
        <v>0</v>
      </c>
      <c r="E12">
        <v>6</v>
      </c>
      <c r="F12">
        <v>9</v>
      </c>
      <c r="G12">
        <v>10</v>
      </c>
      <c r="H12">
        <v>13</v>
      </c>
      <c r="I12">
        <v>0</v>
      </c>
      <c r="J12">
        <v>6</v>
      </c>
      <c r="K12">
        <f>2.73+3.36</f>
        <v>6.09</v>
      </c>
      <c r="L12">
        <f>2.73+3.36</f>
        <v>6.09</v>
      </c>
      <c r="M12" t="s">
        <v>18</v>
      </c>
    </row>
    <row r="13" spans="1:14" x14ac:dyDescent="0.2">
      <c r="A13" t="s">
        <v>11</v>
      </c>
      <c r="B13" t="s">
        <v>16</v>
      </c>
      <c r="C13" t="s">
        <v>60</v>
      </c>
      <c r="D13">
        <v>0</v>
      </c>
      <c r="E13">
        <v>6</v>
      </c>
      <c r="F13">
        <v>9</v>
      </c>
      <c r="G13">
        <v>13</v>
      </c>
      <c r="H13">
        <v>19</v>
      </c>
      <c r="I13">
        <v>0</v>
      </c>
      <c r="J13">
        <v>6</v>
      </c>
      <c r="K13">
        <f>2.73+13.61</f>
        <v>16.34</v>
      </c>
      <c r="L13">
        <f>2.73+13.61</f>
        <v>16.34</v>
      </c>
      <c r="M13" t="s">
        <v>18</v>
      </c>
    </row>
    <row r="14" spans="1:14" x14ac:dyDescent="0.2">
      <c r="A14" t="s">
        <v>11</v>
      </c>
      <c r="B14" t="s">
        <v>16</v>
      </c>
      <c r="C14" t="s">
        <v>27</v>
      </c>
      <c r="D14">
        <v>0</v>
      </c>
      <c r="E14">
        <v>6</v>
      </c>
      <c r="F14">
        <v>9</v>
      </c>
      <c r="G14">
        <v>19</v>
      </c>
      <c r="H14">
        <v>22</v>
      </c>
      <c r="I14">
        <v>0</v>
      </c>
      <c r="J14">
        <v>6</v>
      </c>
      <c r="K14">
        <f>2.73+3.36</f>
        <v>6.09</v>
      </c>
      <c r="L14">
        <f>2.73+3.36</f>
        <v>6.09</v>
      </c>
      <c r="M14" t="s">
        <v>18</v>
      </c>
    </row>
    <row r="15" spans="1:14" x14ac:dyDescent="0.2">
      <c r="A15" t="s">
        <v>11</v>
      </c>
      <c r="B15" t="s">
        <v>16</v>
      </c>
      <c r="C15" t="s">
        <v>59</v>
      </c>
      <c r="D15">
        <v>0</v>
      </c>
      <c r="E15">
        <v>6</v>
      </c>
      <c r="F15">
        <v>9</v>
      </c>
      <c r="G15">
        <v>22</v>
      </c>
      <c r="H15">
        <v>24</v>
      </c>
      <c r="I15">
        <v>0</v>
      </c>
      <c r="J15">
        <v>6</v>
      </c>
      <c r="K15">
        <f>2.73</f>
        <v>2.73</v>
      </c>
      <c r="L15">
        <f>2.73</f>
        <v>2.73</v>
      </c>
      <c r="M15" t="s">
        <v>18</v>
      </c>
    </row>
    <row r="16" spans="1:14" x14ac:dyDescent="0.2">
      <c r="A16" t="s">
        <v>11</v>
      </c>
      <c r="B16" t="s">
        <v>16</v>
      </c>
      <c r="C16" t="s">
        <v>42</v>
      </c>
      <c r="D16">
        <v>0</v>
      </c>
      <c r="E16">
        <v>10</v>
      </c>
      <c r="F16">
        <v>12</v>
      </c>
      <c r="G16">
        <v>0</v>
      </c>
      <c r="H16">
        <v>24</v>
      </c>
      <c r="I16">
        <v>0</v>
      </c>
      <c r="J16">
        <v>6</v>
      </c>
      <c r="K16">
        <f>2.73+0.85</f>
        <v>3.58</v>
      </c>
      <c r="L16">
        <f>2.73+0.85</f>
        <v>3.58</v>
      </c>
      <c r="M1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workbookViewId="0">
      <selection activeCell="N3" sqref="N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(10.97+7.95)*30</f>
        <v>567.6</v>
      </c>
      <c r="L2">
        <f>(10.97+7.95)*30</f>
        <v>567.6</v>
      </c>
      <c r="M2" t="s">
        <v>13</v>
      </c>
      <c r="N2" t="s">
        <v>25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0.113535</v>
      </c>
      <c r="L3">
        <v>0.113535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12</v>
      </c>
      <c r="G4">
        <v>0</v>
      </c>
      <c r="H4">
        <v>7</v>
      </c>
      <c r="I4">
        <v>0</v>
      </c>
      <c r="J4">
        <v>6</v>
      </c>
      <c r="K4">
        <v>3.5999999999999999E-3</v>
      </c>
      <c r="L4">
        <v>3.5999999999999999E-3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5</v>
      </c>
      <c r="G5">
        <v>7</v>
      </c>
      <c r="H5">
        <v>24</v>
      </c>
      <c r="I5">
        <v>0</v>
      </c>
      <c r="J5">
        <v>6</v>
      </c>
      <c r="K5">
        <v>2.2100000000000002E-2</v>
      </c>
      <c r="L5">
        <v>2.2100000000000002E-2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6</v>
      </c>
      <c r="F6">
        <v>9</v>
      </c>
      <c r="G6">
        <v>7</v>
      </c>
      <c r="H6">
        <v>10</v>
      </c>
      <c r="I6">
        <v>0</v>
      </c>
      <c r="J6">
        <v>5</v>
      </c>
      <c r="K6">
        <v>2.2100000000000002E-2</v>
      </c>
      <c r="L6">
        <v>2.2100000000000002E-2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6</v>
      </c>
      <c r="F7">
        <v>9</v>
      </c>
      <c r="G7">
        <v>10</v>
      </c>
      <c r="H7">
        <v>22</v>
      </c>
      <c r="I7">
        <v>0</v>
      </c>
      <c r="J7">
        <v>5</v>
      </c>
      <c r="K7">
        <v>3.44E-2</v>
      </c>
      <c r="L7">
        <v>3.44E-2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9</v>
      </c>
      <c r="G8">
        <v>22</v>
      </c>
      <c r="H8">
        <v>24</v>
      </c>
      <c r="I8">
        <v>0</v>
      </c>
      <c r="J8">
        <v>5</v>
      </c>
      <c r="K8">
        <v>2.2100000000000002E-2</v>
      </c>
      <c r="L8">
        <v>2.2100000000000002E-2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7</v>
      </c>
      <c r="H9">
        <v>24</v>
      </c>
      <c r="I9">
        <v>6</v>
      </c>
      <c r="J9">
        <v>6</v>
      </c>
      <c r="K9">
        <v>2.2100000000000002E-2</v>
      </c>
      <c r="L9">
        <v>2.2100000000000002E-2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10</v>
      </c>
      <c r="F10">
        <v>12</v>
      </c>
      <c r="G10">
        <v>7</v>
      </c>
      <c r="H10">
        <v>24</v>
      </c>
      <c r="I10">
        <v>0</v>
      </c>
      <c r="J10">
        <v>6</v>
      </c>
      <c r="K10">
        <v>2.2100000000000002E-2</v>
      </c>
      <c r="L10">
        <v>2.2100000000000002E-2</v>
      </c>
      <c r="M10" t="s">
        <v>15</v>
      </c>
    </row>
    <row r="11" spans="1:14" x14ac:dyDescent="0.2">
      <c r="A11" t="s">
        <v>11</v>
      </c>
      <c r="B11" t="s">
        <v>16</v>
      </c>
      <c r="C11" t="s">
        <v>21</v>
      </c>
      <c r="D11">
        <v>0</v>
      </c>
      <c r="E11">
        <v>1</v>
      </c>
      <c r="F11">
        <v>12</v>
      </c>
      <c r="G11">
        <v>0</v>
      </c>
      <c r="H11">
        <v>7</v>
      </c>
      <c r="I11">
        <v>0</v>
      </c>
      <c r="J11">
        <v>6</v>
      </c>
      <c r="K11">
        <v>0</v>
      </c>
      <c r="L11">
        <v>0</v>
      </c>
      <c r="M11" t="s">
        <v>18</v>
      </c>
    </row>
    <row r="12" spans="1:14" x14ac:dyDescent="0.2">
      <c r="A12" t="s">
        <v>11</v>
      </c>
      <c r="B12" t="s">
        <v>16</v>
      </c>
      <c r="C12" t="s">
        <v>26</v>
      </c>
      <c r="D12">
        <v>0</v>
      </c>
      <c r="E12">
        <v>1</v>
      </c>
      <c r="F12">
        <v>5</v>
      </c>
      <c r="G12">
        <v>7</v>
      </c>
      <c r="H12">
        <v>24</v>
      </c>
      <c r="I12">
        <v>0</v>
      </c>
      <c r="J12">
        <v>6</v>
      </c>
      <c r="K12">
        <v>6.28</v>
      </c>
      <c r="L12">
        <v>6.28</v>
      </c>
      <c r="M12" t="s">
        <v>18</v>
      </c>
    </row>
    <row r="13" spans="1:14" x14ac:dyDescent="0.2">
      <c r="A13" t="s">
        <v>11</v>
      </c>
      <c r="B13" t="s">
        <v>16</v>
      </c>
      <c r="C13" t="s">
        <v>27</v>
      </c>
      <c r="D13">
        <v>0</v>
      </c>
      <c r="E13">
        <v>6</v>
      </c>
      <c r="F13">
        <v>9</v>
      </c>
      <c r="G13">
        <v>7</v>
      </c>
      <c r="H13">
        <v>10</v>
      </c>
      <c r="I13">
        <v>0</v>
      </c>
      <c r="J13">
        <v>5</v>
      </c>
      <c r="K13">
        <v>6.28</v>
      </c>
      <c r="L13">
        <v>6.28</v>
      </c>
      <c r="M13" t="s">
        <v>18</v>
      </c>
    </row>
    <row r="14" spans="1:14" x14ac:dyDescent="0.2">
      <c r="A14" t="s">
        <v>11</v>
      </c>
      <c r="B14" t="s">
        <v>16</v>
      </c>
      <c r="C14" t="s">
        <v>28</v>
      </c>
      <c r="D14">
        <v>0</v>
      </c>
      <c r="E14">
        <v>6</v>
      </c>
      <c r="F14">
        <v>9</v>
      </c>
      <c r="G14">
        <v>10</v>
      </c>
      <c r="H14">
        <v>22</v>
      </c>
      <c r="I14">
        <v>0</v>
      </c>
      <c r="J14">
        <v>5</v>
      </c>
      <c r="K14">
        <v>25.63</v>
      </c>
      <c r="L14">
        <v>25.63</v>
      </c>
      <c r="M14" t="s">
        <v>18</v>
      </c>
    </row>
    <row r="15" spans="1:14" x14ac:dyDescent="0.2">
      <c r="A15" t="s">
        <v>11</v>
      </c>
      <c r="B15" t="s">
        <v>16</v>
      </c>
      <c r="C15" t="s">
        <v>27</v>
      </c>
      <c r="D15">
        <v>0</v>
      </c>
      <c r="E15">
        <v>6</v>
      </c>
      <c r="F15">
        <v>9</v>
      </c>
      <c r="G15">
        <v>22</v>
      </c>
      <c r="H15">
        <v>24</v>
      </c>
      <c r="I15">
        <v>0</v>
      </c>
      <c r="J15">
        <v>5</v>
      </c>
      <c r="K15">
        <v>6.28</v>
      </c>
      <c r="L15">
        <v>6.28</v>
      </c>
      <c r="M15" t="s">
        <v>18</v>
      </c>
    </row>
    <row r="16" spans="1:14" x14ac:dyDescent="0.2">
      <c r="A16" t="s">
        <v>11</v>
      </c>
      <c r="B16" t="s">
        <v>16</v>
      </c>
      <c r="C16" t="s">
        <v>29</v>
      </c>
      <c r="D16">
        <v>0</v>
      </c>
      <c r="E16">
        <v>1</v>
      </c>
      <c r="F16">
        <v>5</v>
      </c>
      <c r="G16">
        <v>7</v>
      </c>
      <c r="H16">
        <v>24</v>
      </c>
      <c r="I16">
        <v>0</v>
      </c>
      <c r="J16">
        <v>6</v>
      </c>
      <c r="K16">
        <v>6.28</v>
      </c>
      <c r="L16">
        <v>6.28</v>
      </c>
      <c r="M16" t="s">
        <v>18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16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1655.26+350</f>
        <v>2005.26</v>
      </c>
      <c r="L2">
        <f>1655.26+350</f>
        <v>2005.26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3</v>
      </c>
      <c r="G3">
        <v>0</v>
      </c>
      <c r="H3">
        <v>4</v>
      </c>
      <c r="I3">
        <v>0</v>
      </c>
      <c r="J3">
        <v>4</v>
      </c>
      <c r="K3">
        <v>4.6390000000000001E-2</v>
      </c>
      <c r="L3">
        <v>4.6390000000000001E-2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3</v>
      </c>
      <c r="G4">
        <v>4</v>
      </c>
      <c r="H4">
        <v>10</v>
      </c>
      <c r="I4">
        <v>0</v>
      </c>
      <c r="J4">
        <v>4</v>
      </c>
      <c r="K4">
        <v>7.3319999999999996E-2</v>
      </c>
      <c r="L4">
        <v>7.3319999999999996E-2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3</v>
      </c>
      <c r="G5">
        <v>10</v>
      </c>
      <c r="H5">
        <v>24</v>
      </c>
      <c r="I5">
        <v>0</v>
      </c>
      <c r="J5">
        <v>4</v>
      </c>
      <c r="K5">
        <v>4.6390000000000001E-2</v>
      </c>
      <c r="L5">
        <v>4.6390000000000001E-2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4</v>
      </c>
      <c r="F6">
        <v>10</v>
      </c>
      <c r="G6">
        <v>0</v>
      </c>
      <c r="H6">
        <v>13</v>
      </c>
      <c r="I6">
        <v>0</v>
      </c>
      <c r="J6">
        <v>4</v>
      </c>
      <c r="K6">
        <v>4.6390000000000001E-2</v>
      </c>
      <c r="L6">
        <v>4.6390000000000001E-2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4</v>
      </c>
      <c r="F7">
        <v>10</v>
      </c>
      <c r="G7">
        <v>13</v>
      </c>
      <c r="H7">
        <v>19</v>
      </c>
      <c r="I7">
        <v>0</v>
      </c>
      <c r="J7">
        <v>4</v>
      </c>
      <c r="K7">
        <v>7.3319999999999996E-2</v>
      </c>
      <c r="L7">
        <v>7.3319999999999996E-2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4</v>
      </c>
      <c r="F8">
        <v>10</v>
      </c>
      <c r="G8">
        <v>20</v>
      </c>
      <c r="H8">
        <v>24</v>
      </c>
      <c r="I8">
        <v>0</v>
      </c>
      <c r="J8">
        <v>4</v>
      </c>
      <c r="K8">
        <v>4.6390000000000001E-2</v>
      </c>
      <c r="L8">
        <v>4.6390000000000001E-2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11</v>
      </c>
      <c r="F9">
        <v>12</v>
      </c>
      <c r="G9">
        <v>0</v>
      </c>
      <c r="H9">
        <v>4</v>
      </c>
      <c r="I9">
        <v>0</v>
      </c>
      <c r="J9">
        <v>4</v>
      </c>
      <c r="K9">
        <v>4.6390000000000001E-2</v>
      </c>
      <c r="L9">
        <v>4.6390000000000001E-2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11</v>
      </c>
      <c r="F10">
        <v>12</v>
      </c>
      <c r="G10">
        <v>4</v>
      </c>
      <c r="H10">
        <v>10</v>
      </c>
      <c r="I10">
        <v>0</v>
      </c>
      <c r="J10">
        <v>4</v>
      </c>
      <c r="K10">
        <v>7.3319999999999996E-2</v>
      </c>
      <c r="L10">
        <v>7.3319999999999996E-2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11</v>
      </c>
      <c r="F11">
        <v>12</v>
      </c>
      <c r="G11">
        <v>10</v>
      </c>
      <c r="H11">
        <v>24</v>
      </c>
      <c r="I11">
        <v>0</v>
      </c>
      <c r="J11">
        <v>4</v>
      </c>
      <c r="K11">
        <v>4.6390000000000001E-2</v>
      </c>
      <c r="L11">
        <v>4.6390000000000001E-2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</v>
      </c>
      <c r="F12">
        <v>12</v>
      </c>
      <c r="G12">
        <v>0</v>
      </c>
      <c r="H12">
        <v>24</v>
      </c>
      <c r="I12">
        <v>5</v>
      </c>
      <c r="J12">
        <v>6</v>
      </c>
      <c r="K12">
        <v>4.6390000000000001E-2</v>
      </c>
      <c r="L12">
        <v>4.6390000000000001E-2</v>
      </c>
      <c r="M12" t="s">
        <v>15</v>
      </c>
    </row>
    <row r="13" spans="1:14" x14ac:dyDescent="0.2">
      <c r="A13" t="s">
        <v>11</v>
      </c>
      <c r="B13" t="s">
        <v>16</v>
      </c>
      <c r="C13" t="s">
        <v>17</v>
      </c>
      <c r="D13">
        <v>0</v>
      </c>
      <c r="E13">
        <v>1</v>
      </c>
      <c r="F13">
        <v>3</v>
      </c>
      <c r="G13">
        <v>4</v>
      </c>
      <c r="H13">
        <v>10</v>
      </c>
      <c r="I13">
        <v>0</v>
      </c>
      <c r="J13">
        <v>4</v>
      </c>
      <c r="K13">
        <v>11.74</v>
      </c>
      <c r="L13">
        <v>11.74</v>
      </c>
      <c r="M13" t="s">
        <v>18</v>
      </c>
    </row>
    <row r="14" spans="1:14" x14ac:dyDescent="0.2">
      <c r="A14" t="s">
        <v>11</v>
      </c>
      <c r="B14" t="s">
        <v>16</v>
      </c>
      <c r="C14" t="s">
        <v>19</v>
      </c>
      <c r="D14">
        <v>0</v>
      </c>
      <c r="E14">
        <v>4</v>
      </c>
      <c r="F14">
        <v>10</v>
      </c>
      <c r="G14">
        <v>13</v>
      </c>
      <c r="H14">
        <v>19</v>
      </c>
      <c r="I14">
        <v>0</v>
      </c>
      <c r="J14">
        <v>4</v>
      </c>
      <c r="K14">
        <v>11.74</v>
      </c>
      <c r="L14">
        <v>11.74</v>
      </c>
      <c r="M14" t="s">
        <v>18</v>
      </c>
    </row>
    <row r="15" spans="1:14" x14ac:dyDescent="0.2">
      <c r="A15" t="s">
        <v>11</v>
      </c>
      <c r="B15" t="s">
        <v>16</v>
      </c>
      <c r="C15" t="s">
        <v>20</v>
      </c>
      <c r="D15">
        <v>0</v>
      </c>
      <c r="E15">
        <v>11</v>
      </c>
      <c r="F15">
        <v>12</v>
      </c>
      <c r="G15">
        <v>4</v>
      </c>
      <c r="H15">
        <v>10</v>
      </c>
      <c r="I15">
        <v>0</v>
      </c>
      <c r="J15">
        <v>4</v>
      </c>
      <c r="K15">
        <v>11.74</v>
      </c>
      <c r="L15">
        <v>11.74</v>
      </c>
      <c r="M15" t="s">
        <v>18</v>
      </c>
    </row>
    <row r="16" spans="1:14" x14ac:dyDescent="0.2">
      <c r="A16" t="s">
        <v>11</v>
      </c>
      <c r="B16" t="s">
        <v>16</v>
      </c>
      <c r="C16" t="s">
        <v>34</v>
      </c>
      <c r="D16">
        <v>0</v>
      </c>
      <c r="E16">
        <v>1</v>
      </c>
      <c r="F16">
        <v>12</v>
      </c>
      <c r="G16">
        <v>0</v>
      </c>
      <c r="H16">
        <v>24</v>
      </c>
      <c r="I16">
        <v>0</v>
      </c>
      <c r="J16">
        <v>6</v>
      </c>
      <c r="K16">
        <v>5.6</v>
      </c>
      <c r="L16">
        <v>5.6</v>
      </c>
      <c r="M16" t="s">
        <v>18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28"/>
  <sheetViews>
    <sheetView workbookViewId="0">
      <selection activeCell="L24" sqref="L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2000+350</f>
        <v>2350</v>
      </c>
      <c r="L2">
        <f>2000+350</f>
        <v>2350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3</v>
      </c>
      <c r="G3">
        <v>0</v>
      </c>
      <c r="H3">
        <v>4</v>
      </c>
      <c r="I3">
        <v>0</v>
      </c>
      <c r="J3">
        <v>4</v>
      </c>
      <c r="K3">
        <v>6.5140000000000003E-2</v>
      </c>
      <c r="L3">
        <v>6.5140000000000003E-2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3</v>
      </c>
      <c r="G4">
        <v>4</v>
      </c>
      <c r="H4">
        <v>10</v>
      </c>
      <c r="I4">
        <v>0</v>
      </c>
      <c r="J4">
        <v>4</v>
      </c>
      <c r="K4">
        <v>7.6480000000000006E-2</v>
      </c>
      <c r="L4">
        <v>7.6480000000000006E-2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3</v>
      </c>
      <c r="G5">
        <v>10</v>
      </c>
      <c r="H5">
        <v>24</v>
      </c>
      <c r="I5">
        <v>0</v>
      </c>
      <c r="J5">
        <v>4</v>
      </c>
      <c r="K5">
        <v>6.5140000000000003E-2</v>
      </c>
      <c r="L5">
        <v>6.5140000000000003E-2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3</v>
      </c>
      <c r="G6">
        <v>0</v>
      </c>
      <c r="H6">
        <v>24</v>
      </c>
      <c r="I6">
        <v>5</v>
      </c>
      <c r="J6">
        <v>4</v>
      </c>
      <c r="K6">
        <v>6.5140000000000003E-2</v>
      </c>
      <c r="L6">
        <v>6.5140000000000003E-2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4</v>
      </c>
      <c r="F7">
        <v>5</v>
      </c>
      <c r="G7">
        <v>0</v>
      </c>
      <c r="H7">
        <v>24</v>
      </c>
      <c r="I7">
        <v>0</v>
      </c>
      <c r="J7">
        <v>6</v>
      </c>
      <c r="K7">
        <v>6.2600000000000003E-2</v>
      </c>
      <c r="L7">
        <v>6.2600000000000003E-2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9</v>
      </c>
      <c r="G8">
        <v>0</v>
      </c>
      <c r="H8">
        <v>13</v>
      </c>
      <c r="I8">
        <v>0</v>
      </c>
      <c r="J8">
        <v>4</v>
      </c>
      <c r="K8">
        <v>6.2920000000000004E-2</v>
      </c>
      <c r="L8">
        <v>6.2920000000000004E-2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13</v>
      </c>
      <c r="H9">
        <v>19</v>
      </c>
      <c r="I9">
        <v>0</v>
      </c>
      <c r="J9">
        <v>4</v>
      </c>
      <c r="K9">
        <v>8.7830000000000005E-2</v>
      </c>
      <c r="L9">
        <v>8.7830000000000005E-2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20</v>
      </c>
      <c r="H10">
        <v>24</v>
      </c>
      <c r="I10">
        <v>0</v>
      </c>
      <c r="J10">
        <v>4</v>
      </c>
      <c r="K10">
        <v>6.2920000000000004E-2</v>
      </c>
      <c r="L10">
        <v>6.2920000000000004E-2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0</v>
      </c>
      <c r="H11">
        <v>24</v>
      </c>
      <c r="I11">
        <v>5</v>
      </c>
      <c r="J11">
        <v>6</v>
      </c>
      <c r="K11">
        <v>6.2920000000000004E-2</v>
      </c>
      <c r="L11">
        <v>6.2920000000000004E-2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10</v>
      </c>
      <c r="F12">
        <v>11</v>
      </c>
      <c r="G12">
        <v>0</v>
      </c>
      <c r="H12">
        <v>24</v>
      </c>
      <c r="I12">
        <v>0</v>
      </c>
      <c r="J12">
        <v>6</v>
      </c>
      <c r="K12">
        <v>6.2600000000000003E-2</v>
      </c>
      <c r="L12">
        <v>6.2600000000000003E-2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12</v>
      </c>
      <c r="F13">
        <v>12</v>
      </c>
      <c r="G13">
        <v>0</v>
      </c>
      <c r="H13">
        <v>4</v>
      </c>
      <c r="I13">
        <v>0</v>
      </c>
      <c r="J13">
        <v>4</v>
      </c>
      <c r="K13">
        <v>6.5140000000000003E-2</v>
      </c>
      <c r="L13">
        <v>6.5140000000000003E-2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12</v>
      </c>
      <c r="F14">
        <v>12</v>
      </c>
      <c r="G14">
        <v>4</v>
      </c>
      <c r="H14">
        <v>10</v>
      </c>
      <c r="I14">
        <v>0</v>
      </c>
      <c r="J14">
        <v>4</v>
      </c>
      <c r="K14">
        <v>7.6480000000000006E-2</v>
      </c>
      <c r="L14">
        <v>7.6480000000000006E-2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12</v>
      </c>
      <c r="F15">
        <v>12</v>
      </c>
      <c r="G15">
        <v>10</v>
      </c>
      <c r="H15">
        <v>24</v>
      </c>
      <c r="I15">
        <v>0</v>
      </c>
      <c r="J15">
        <v>4</v>
      </c>
      <c r="K15">
        <v>6.5140000000000003E-2</v>
      </c>
      <c r="L15">
        <v>6.5140000000000003E-2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12</v>
      </c>
      <c r="F16">
        <v>12</v>
      </c>
      <c r="G16">
        <v>0</v>
      </c>
      <c r="H16">
        <v>24</v>
      </c>
      <c r="I16">
        <v>5</v>
      </c>
      <c r="J16">
        <v>6</v>
      </c>
      <c r="K16">
        <v>6.5140000000000003E-2</v>
      </c>
      <c r="L16">
        <v>6.5140000000000003E-2</v>
      </c>
      <c r="M16" t="s">
        <v>15</v>
      </c>
    </row>
    <row r="17" spans="1:13" x14ac:dyDescent="0.2">
      <c r="A17" t="s">
        <v>11</v>
      </c>
      <c r="B17" t="s">
        <v>16</v>
      </c>
      <c r="C17" t="s">
        <v>17</v>
      </c>
      <c r="D17">
        <v>0</v>
      </c>
      <c r="E17">
        <v>1</v>
      </c>
      <c r="F17">
        <v>3</v>
      </c>
      <c r="G17">
        <v>4</v>
      </c>
      <c r="H17">
        <v>10</v>
      </c>
      <c r="I17">
        <v>0</v>
      </c>
      <c r="J17">
        <v>4</v>
      </c>
      <c r="K17">
        <v>9.9</v>
      </c>
      <c r="L17">
        <v>9.9</v>
      </c>
      <c r="M17" t="s">
        <v>18</v>
      </c>
    </row>
    <row r="18" spans="1:13" x14ac:dyDescent="0.2">
      <c r="A18" t="s">
        <v>11</v>
      </c>
      <c r="B18" t="s">
        <v>16</v>
      </c>
      <c r="C18" t="s">
        <v>62</v>
      </c>
      <c r="D18">
        <v>0</v>
      </c>
      <c r="E18">
        <v>4</v>
      </c>
      <c r="F18">
        <v>5</v>
      </c>
      <c r="G18">
        <v>13</v>
      </c>
      <c r="H18">
        <v>19</v>
      </c>
      <c r="I18">
        <v>0</v>
      </c>
      <c r="J18">
        <v>4</v>
      </c>
      <c r="K18">
        <v>9.9</v>
      </c>
      <c r="L18">
        <v>9.9</v>
      </c>
      <c r="M18" t="s">
        <v>18</v>
      </c>
    </row>
    <row r="19" spans="1:13" x14ac:dyDescent="0.2">
      <c r="A19" t="s">
        <v>11</v>
      </c>
      <c r="B19" t="s">
        <v>16</v>
      </c>
      <c r="C19" t="s">
        <v>19</v>
      </c>
      <c r="D19">
        <v>0</v>
      </c>
      <c r="E19">
        <v>6</v>
      </c>
      <c r="F19">
        <v>9</v>
      </c>
      <c r="G19">
        <v>13</v>
      </c>
      <c r="H19">
        <v>19</v>
      </c>
      <c r="I19">
        <v>0</v>
      </c>
      <c r="J19">
        <v>4</v>
      </c>
      <c r="K19">
        <v>10.87</v>
      </c>
      <c r="L19">
        <v>10.87</v>
      </c>
      <c r="M19" t="s">
        <v>18</v>
      </c>
    </row>
    <row r="20" spans="1:13" x14ac:dyDescent="0.2">
      <c r="A20" t="s">
        <v>11</v>
      </c>
      <c r="B20" t="s">
        <v>16</v>
      </c>
      <c r="C20" t="s">
        <v>62</v>
      </c>
      <c r="D20">
        <v>0</v>
      </c>
      <c r="E20">
        <v>10</v>
      </c>
      <c r="F20">
        <v>10</v>
      </c>
      <c r="G20">
        <v>13</v>
      </c>
      <c r="H20">
        <v>19</v>
      </c>
      <c r="I20">
        <v>0</v>
      </c>
      <c r="J20">
        <v>4</v>
      </c>
      <c r="K20">
        <v>9.9</v>
      </c>
      <c r="L20">
        <v>9.9</v>
      </c>
      <c r="M20" t="s">
        <v>18</v>
      </c>
    </row>
    <row r="21" spans="1:13" x14ac:dyDescent="0.2">
      <c r="A21" t="s">
        <v>11</v>
      </c>
      <c r="B21" t="s">
        <v>16</v>
      </c>
      <c r="C21" t="s">
        <v>20</v>
      </c>
      <c r="D21">
        <v>0</v>
      </c>
      <c r="E21">
        <v>11</v>
      </c>
      <c r="F21">
        <v>12</v>
      </c>
      <c r="G21">
        <v>4</v>
      </c>
      <c r="H21">
        <v>10</v>
      </c>
      <c r="I21">
        <v>0</v>
      </c>
      <c r="J21">
        <v>4</v>
      </c>
      <c r="K21">
        <v>9.9</v>
      </c>
      <c r="L21">
        <v>9.9</v>
      </c>
      <c r="M21" t="s">
        <v>18</v>
      </c>
    </row>
    <row r="22" spans="1:13" x14ac:dyDescent="0.2">
      <c r="A22" t="s">
        <v>11</v>
      </c>
      <c r="B22" t="s">
        <v>16</v>
      </c>
      <c r="C22" t="s">
        <v>34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5.38</v>
      </c>
      <c r="L22">
        <v>5.38</v>
      </c>
      <c r="M22" t="s">
        <v>18</v>
      </c>
    </row>
    <row r="23" spans="1:13" x14ac:dyDescent="0.2">
      <c r="A23" t="s">
        <v>22</v>
      </c>
      <c r="B23" t="s">
        <v>12</v>
      </c>
      <c r="K23">
        <v>800</v>
      </c>
      <c r="L23">
        <v>800</v>
      </c>
      <c r="M23" t="s">
        <v>13</v>
      </c>
    </row>
    <row r="24" spans="1:13" x14ac:dyDescent="0.2">
      <c r="A24" t="s">
        <v>22</v>
      </c>
      <c r="B24" t="s">
        <v>16</v>
      </c>
      <c r="C24" t="s">
        <v>34</v>
      </c>
      <c r="K24">
        <v>0.8</v>
      </c>
      <c r="L24" s="9">
        <f>K24/2.83168</f>
        <v>0.28251779862131315</v>
      </c>
      <c r="M24" t="s">
        <v>89</v>
      </c>
    </row>
    <row r="25" spans="1:13" x14ac:dyDescent="0.2">
      <c r="A25" t="s">
        <v>22</v>
      </c>
      <c r="B25" t="s">
        <v>14</v>
      </c>
      <c r="D25">
        <v>0</v>
      </c>
      <c r="E25">
        <v>1</v>
      </c>
      <c r="F25">
        <v>12</v>
      </c>
      <c r="G25">
        <v>0</v>
      </c>
      <c r="H25">
        <v>24</v>
      </c>
      <c r="I25">
        <v>0</v>
      </c>
      <c r="J25">
        <v>6</v>
      </c>
      <c r="K25">
        <v>0.187</v>
      </c>
      <c r="L25" s="9">
        <f>K25/2.83168</f>
        <v>6.6038535427731943E-2</v>
      </c>
      <c r="M25" t="s">
        <v>88</v>
      </c>
    </row>
    <row r="26" spans="1:13" x14ac:dyDescent="0.2">
      <c r="A26" t="s">
        <v>22</v>
      </c>
      <c r="B26" t="s">
        <v>14</v>
      </c>
      <c r="D26">
        <v>15000</v>
      </c>
      <c r="E26">
        <v>1</v>
      </c>
      <c r="F26">
        <v>12</v>
      </c>
      <c r="G26">
        <v>0</v>
      </c>
      <c r="H26">
        <v>24</v>
      </c>
      <c r="I26">
        <v>0</v>
      </c>
      <c r="J26">
        <v>6</v>
      </c>
      <c r="K26">
        <v>0.16800000000000001</v>
      </c>
      <c r="L26" s="9">
        <f>K26/2.83168</f>
        <v>5.9328737710475761E-2</v>
      </c>
      <c r="M26" t="s">
        <v>88</v>
      </c>
    </row>
    <row r="27" spans="1:13" x14ac:dyDescent="0.2">
      <c r="A27" t="s">
        <v>22</v>
      </c>
      <c r="B27" t="s">
        <v>14</v>
      </c>
      <c r="D27">
        <v>40000</v>
      </c>
      <c r="E27">
        <v>1</v>
      </c>
      <c r="F27">
        <v>12</v>
      </c>
      <c r="G27">
        <v>0</v>
      </c>
      <c r="H27">
        <v>24</v>
      </c>
      <c r="I27">
        <v>0</v>
      </c>
      <c r="J27">
        <v>6</v>
      </c>
      <c r="K27">
        <v>0.14000000000000001</v>
      </c>
      <c r="L27" s="9">
        <f>K27/2.83168</f>
        <v>4.9440614758729802E-2</v>
      </c>
      <c r="M27" t="s">
        <v>88</v>
      </c>
    </row>
    <row r="28" spans="1:13" x14ac:dyDescent="0.2">
      <c r="A28" t="s">
        <v>22</v>
      </c>
      <c r="B28" t="s">
        <v>14</v>
      </c>
      <c r="D28">
        <v>90000</v>
      </c>
      <c r="E28">
        <v>1</v>
      </c>
      <c r="F28">
        <v>12</v>
      </c>
      <c r="G28">
        <v>0</v>
      </c>
      <c r="H28">
        <v>24</v>
      </c>
      <c r="I28">
        <v>0</v>
      </c>
      <c r="J28">
        <v>6</v>
      </c>
      <c r="K28">
        <v>0.08</v>
      </c>
      <c r="L28" s="9">
        <f>K28/2.83168</f>
        <v>2.8251779862131315E-2</v>
      </c>
      <c r="M28" t="s">
        <v>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N22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283.02999999999997</v>
      </c>
      <c r="L2">
        <v>283.02999999999997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3</v>
      </c>
      <c r="G3">
        <v>0</v>
      </c>
      <c r="H3">
        <v>6</v>
      </c>
      <c r="I3">
        <v>0</v>
      </c>
      <c r="J3">
        <v>4</v>
      </c>
      <c r="K3">
        <f>0.00999+0.00114+0.02635</f>
        <v>3.7479999999999999E-2</v>
      </c>
      <c r="L3">
        <f>0.00999+0.00114+0.02635</f>
        <v>3.7479999999999999E-2</v>
      </c>
      <c r="M3" t="s">
        <v>15</v>
      </c>
      <c r="N3" t="s">
        <v>67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3</v>
      </c>
      <c r="G4">
        <v>6</v>
      </c>
      <c r="H4">
        <v>10</v>
      </c>
      <c r="I4">
        <v>0</v>
      </c>
      <c r="J4">
        <v>4</v>
      </c>
      <c r="K4">
        <f>0.01007+0.00114+0.03229</f>
        <v>4.3499999999999997E-2</v>
      </c>
      <c r="L4">
        <f>0.01007+0.00114+0.03229</f>
        <v>4.3499999999999997E-2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3</v>
      </c>
      <c r="G5">
        <v>10</v>
      </c>
      <c r="H5">
        <v>18</v>
      </c>
      <c r="I5">
        <v>0</v>
      </c>
      <c r="J5">
        <v>4</v>
      </c>
      <c r="K5">
        <f>0.00999+0.00114+0.02635</f>
        <v>3.7479999999999999E-2</v>
      </c>
      <c r="L5">
        <f>0.00999+0.00114+0.02635</f>
        <v>3.7479999999999999E-2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3</v>
      </c>
      <c r="G6">
        <v>18</v>
      </c>
      <c r="H6">
        <v>22</v>
      </c>
      <c r="I6">
        <v>0</v>
      </c>
      <c r="J6">
        <v>4</v>
      </c>
      <c r="K6">
        <f>0.01007+0.00114+0.03229</f>
        <v>4.3499999999999997E-2</v>
      </c>
      <c r="L6">
        <f>0.01007+0.00114+0.03229</f>
        <v>4.3499999999999997E-2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3</v>
      </c>
      <c r="G7">
        <v>22</v>
      </c>
      <c r="H7">
        <v>24</v>
      </c>
      <c r="I7">
        <v>0</v>
      </c>
      <c r="J7">
        <v>4</v>
      </c>
      <c r="K7">
        <f>0.00999+0.00114+0.02635</f>
        <v>3.7479999999999999E-2</v>
      </c>
      <c r="L7">
        <f>0.00999+0.00114+0.02635</f>
        <v>3.7479999999999999E-2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4</v>
      </c>
      <c r="F8">
        <v>10</v>
      </c>
      <c r="G8">
        <v>0</v>
      </c>
      <c r="H8">
        <v>12</v>
      </c>
      <c r="I8">
        <v>0</v>
      </c>
      <c r="J8">
        <v>4</v>
      </c>
      <c r="K8">
        <f>0.00999+0.00114+0.02635</f>
        <v>3.7479999999999999E-2</v>
      </c>
      <c r="L8">
        <f>0.00999+0.00114+0.02635</f>
        <v>3.7479999999999999E-2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4</v>
      </c>
      <c r="F9">
        <v>10</v>
      </c>
      <c r="G9">
        <v>12</v>
      </c>
      <c r="H9">
        <v>21</v>
      </c>
      <c r="I9">
        <v>0</v>
      </c>
      <c r="J9">
        <v>4</v>
      </c>
      <c r="K9">
        <f>0.01007+0.00114+0.03229</f>
        <v>4.3499999999999997E-2</v>
      </c>
      <c r="L9">
        <f>0.01007+0.00114+0.03229</f>
        <v>4.3499999999999997E-2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4</v>
      </c>
      <c r="F10">
        <v>10</v>
      </c>
      <c r="G10">
        <v>21</v>
      </c>
      <c r="H10">
        <v>24</v>
      </c>
      <c r="I10">
        <v>0</v>
      </c>
      <c r="J10">
        <v>4</v>
      </c>
      <c r="K10">
        <f>0.00999+0.00114+0.02635</f>
        <v>3.7479999999999999E-2</v>
      </c>
      <c r="L10">
        <f>0.00999+0.00114+0.02635</f>
        <v>3.7479999999999999E-2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11</v>
      </c>
      <c r="F11">
        <v>12</v>
      </c>
      <c r="G11">
        <v>0</v>
      </c>
      <c r="H11">
        <v>6</v>
      </c>
      <c r="I11">
        <v>0</v>
      </c>
      <c r="J11">
        <v>4</v>
      </c>
      <c r="K11">
        <f>0.00999+0.00114+0.02635</f>
        <v>3.7479999999999999E-2</v>
      </c>
      <c r="L11">
        <f>0.00999+0.00114+0.02635</f>
        <v>3.7479999999999999E-2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11</v>
      </c>
      <c r="F12">
        <v>12</v>
      </c>
      <c r="G12">
        <v>6</v>
      </c>
      <c r="H12">
        <v>10</v>
      </c>
      <c r="I12">
        <v>0</v>
      </c>
      <c r="J12">
        <v>4</v>
      </c>
      <c r="K12">
        <f>0.01007+0.00114+0.03229</f>
        <v>4.3499999999999997E-2</v>
      </c>
      <c r="L12">
        <f>0.01007+0.00114+0.03229</f>
        <v>4.3499999999999997E-2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11</v>
      </c>
      <c r="F13">
        <v>12</v>
      </c>
      <c r="G13">
        <v>10</v>
      </c>
      <c r="H13">
        <v>18</v>
      </c>
      <c r="I13">
        <v>0</v>
      </c>
      <c r="J13">
        <v>4</v>
      </c>
      <c r="K13">
        <f>0.00999+0.00114+0.02635</f>
        <v>3.7479999999999999E-2</v>
      </c>
      <c r="L13">
        <f>0.00999+0.00114+0.02635</f>
        <v>3.7479999999999999E-2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11</v>
      </c>
      <c r="F14">
        <v>12</v>
      </c>
      <c r="G14">
        <v>18</v>
      </c>
      <c r="H14">
        <v>22</v>
      </c>
      <c r="I14">
        <v>0</v>
      </c>
      <c r="J14">
        <v>4</v>
      </c>
      <c r="K14">
        <f>0.01007+0.00114+0.03229</f>
        <v>4.3499999999999997E-2</v>
      </c>
      <c r="L14">
        <f>0.01007+0.00114+0.03229</f>
        <v>4.3499999999999997E-2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11</v>
      </c>
      <c r="F15">
        <v>12</v>
      </c>
      <c r="G15">
        <v>22</v>
      </c>
      <c r="H15">
        <v>24</v>
      </c>
      <c r="I15">
        <v>0</v>
      </c>
      <c r="J15">
        <v>4</v>
      </c>
      <c r="K15">
        <f>0.00999+0.00114+0.02635</f>
        <v>3.7479999999999999E-2</v>
      </c>
      <c r="L15">
        <f>0.00999+0.00114+0.02635</f>
        <v>3.7479999999999999E-2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12</v>
      </c>
      <c r="G16">
        <v>0</v>
      </c>
      <c r="H16">
        <v>24</v>
      </c>
      <c r="I16">
        <v>5</v>
      </c>
      <c r="J16">
        <v>6</v>
      </c>
      <c r="K16">
        <f>0.00999+0.00114+0.02635</f>
        <v>3.7479999999999999E-2</v>
      </c>
      <c r="L16">
        <f>0.00999+0.00114+0.02635</f>
        <v>3.7479999999999999E-2</v>
      </c>
      <c r="M16" t="s">
        <v>15</v>
      </c>
    </row>
    <row r="17" spans="1:14" x14ac:dyDescent="0.2">
      <c r="A17" t="s">
        <v>11</v>
      </c>
      <c r="B17" t="s">
        <v>16</v>
      </c>
      <c r="C17" t="s">
        <v>17</v>
      </c>
      <c r="D17">
        <v>0</v>
      </c>
      <c r="E17">
        <v>1</v>
      </c>
      <c r="F17">
        <v>3</v>
      </c>
      <c r="G17">
        <v>6</v>
      </c>
      <c r="H17">
        <v>10</v>
      </c>
      <c r="I17">
        <v>0</v>
      </c>
      <c r="J17">
        <v>4</v>
      </c>
      <c r="K17">
        <f>12.89+0.57+0.73+0.15</f>
        <v>14.340000000000002</v>
      </c>
      <c r="L17">
        <f>12.89+0.57+0.73+0.15</f>
        <v>14.340000000000002</v>
      </c>
      <c r="M17" t="s">
        <v>18</v>
      </c>
      <c r="N17" t="s">
        <v>68</v>
      </c>
    </row>
    <row r="18" spans="1:14" x14ac:dyDescent="0.2">
      <c r="A18" t="s">
        <v>11</v>
      </c>
      <c r="B18" t="s">
        <v>16</v>
      </c>
      <c r="C18" t="s">
        <v>17</v>
      </c>
      <c r="D18">
        <v>0</v>
      </c>
      <c r="E18">
        <v>1</v>
      </c>
      <c r="F18">
        <v>3</v>
      </c>
      <c r="G18">
        <v>18</v>
      </c>
      <c r="H18">
        <v>22</v>
      </c>
      <c r="I18">
        <v>0</v>
      </c>
      <c r="J18">
        <v>4</v>
      </c>
      <c r="K18">
        <f>12.89+0.57+0.73+0.15</f>
        <v>14.340000000000002</v>
      </c>
      <c r="L18">
        <f>12.89+0.57+0.73+0.15</f>
        <v>14.340000000000002</v>
      </c>
      <c r="M18" t="s">
        <v>18</v>
      </c>
    </row>
    <row r="19" spans="1:14" x14ac:dyDescent="0.2">
      <c r="A19" t="s">
        <v>11</v>
      </c>
      <c r="B19" t="s">
        <v>16</v>
      </c>
      <c r="C19" t="s">
        <v>19</v>
      </c>
      <c r="D19">
        <v>0</v>
      </c>
      <c r="E19">
        <v>4</v>
      </c>
      <c r="F19">
        <v>10</v>
      </c>
      <c r="G19">
        <v>12</v>
      </c>
      <c r="H19">
        <v>21</v>
      </c>
      <c r="I19">
        <v>0</v>
      </c>
      <c r="J19">
        <v>4</v>
      </c>
      <c r="K19">
        <f>12.89+0.57+0.73+0.15</f>
        <v>14.340000000000002</v>
      </c>
      <c r="L19">
        <f>12.89+0.57+0.73+0.15</f>
        <v>14.340000000000002</v>
      </c>
      <c r="M19" t="s">
        <v>18</v>
      </c>
    </row>
    <row r="20" spans="1:14" x14ac:dyDescent="0.2">
      <c r="A20" t="s">
        <v>11</v>
      </c>
      <c r="B20" t="s">
        <v>16</v>
      </c>
      <c r="C20" t="s">
        <v>20</v>
      </c>
      <c r="D20">
        <v>0</v>
      </c>
      <c r="E20">
        <v>11</v>
      </c>
      <c r="F20">
        <v>12</v>
      </c>
      <c r="G20">
        <v>6</v>
      </c>
      <c r="H20">
        <v>10</v>
      </c>
      <c r="I20">
        <v>0</v>
      </c>
      <c r="J20">
        <v>4</v>
      </c>
      <c r="K20">
        <f>12.89+0.57+0.73+0.15</f>
        <v>14.340000000000002</v>
      </c>
      <c r="L20">
        <f>12.89+0.57+0.73+0.15</f>
        <v>14.340000000000002</v>
      </c>
      <c r="M20" t="s">
        <v>18</v>
      </c>
    </row>
    <row r="21" spans="1:14" x14ac:dyDescent="0.2">
      <c r="A21" t="s">
        <v>11</v>
      </c>
      <c r="B21" t="s">
        <v>16</v>
      </c>
      <c r="C21" t="s">
        <v>20</v>
      </c>
      <c r="D21">
        <v>0</v>
      </c>
      <c r="E21">
        <v>11</v>
      </c>
      <c r="F21">
        <v>12</v>
      </c>
      <c r="G21">
        <v>18</v>
      </c>
      <c r="H21">
        <v>22</v>
      </c>
      <c r="I21">
        <v>0</v>
      </c>
      <c r="J21">
        <v>4</v>
      </c>
      <c r="K21">
        <f>12.89+0.57+0.73+0.15</f>
        <v>14.340000000000002</v>
      </c>
      <c r="L21">
        <f>12.89+0.57+0.73+0.15</f>
        <v>14.340000000000002</v>
      </c>
      <c r="M21" t="s">
        <v>18</v>
      </c>
    </row>
    <row r="22" spans="1:14" x14ac:dyDescent="0.2">
      <c r="A22" t="s">
        <v>11</v>
      </c>
      <c r="B22" t="s">
        <v>16</v>
      </c>
      <c r="C22" t="s">
        <v>34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2.74</v>
      </c>
      <c r="L22">
        <v>2.74</v>
      </c>
      <c r="M22" t="s">
        <v>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9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678.31</v>
      </c>
      <c r="L2">
        <v>678.31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6.7809999999999995E-2</v>
      </c>
      <c r="L3">
        <v>6.7809999999999995E-2</v>
      </c>
      <c r="M3" t="s">
        <v>15</v>
      </c>
    </row>
    <row r="4" spans="1:14" x14ac:dyDescent="0.2">
      <c r="A4" t="s">
        <v>11</v>
      </c>
      <c r="B4" t="s">
        <v>14</v>
      </c>
      <c r="D4">
        <v>5000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3.6609999999999997E-2</v>
      </c>
      <c r="L4">
        <v>3.6609999999999997E-2</v>
      </c>
      <c r="M4" t="s">
        <v>15</v>
      </c>
    </row>
    <row r="5" spans="1:14" x14ac:dyDescent="0.2">
      <c r="A5" t="s">
        <v>11</v>
      </c>
      <c r="B5" t="s">
        <v>14</v>
      </c>
      <c r="D5">
        <v>15000</v>
      </c>
      <c r="E5">
        <v>1</v>
      </c>
      <c r="F5">
        <v>12</v>
      </c>
      <c r="G5">
        <v>0</v>
      </c>
      <c r="H5">
        <v>24</v>
      </c>
      <c r="I5">
        <v>0</v>
      </c>
      <c r="J5">
        <v>6</v>
      </c>
      <c r="K5">
        <v>3.5369999999999999E-2</v>
      </c>
      <c r="L5">
        <v>3.5369999999999999E-2</v>
      </c>
      <c r="M5" t="s">
        <v>15</v>
      </c>
    </row>
    <row r="6" spans="1:14" x14ac:dyDescent="0.2">
      <c r="A6" t="s">
        <v>11</v>
      </c>
      <c r="B6" t="s">
        <v>14</v>
      </c>
      <c r="D6">
        <v>30000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3.5020000000000003E-2</v>
      </c>
      <c r="L6">
        <v>3.5020000000000003E-2</v>
      </c>
      <c r="M6" t="s">
        <v>15</v>
      </c>
    </row>
    <row r="7" spans="1:14" x14ac:dyDescent="0.2">
      <c r="A7" t="s">
        <v>11</v>
      </c>
      <c r="B7" t="s">
        <v>16</v>
      </c>
      <c r="C7" t="s">
        <v>34</v>
      </c>
      <c r="D7">
        <v>50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11.45</v>
      </c>
      <c r="L7">
        <v>11.45</v>
      </c>
      <c r="M7" t="s">
        <v>18</v>
      </c>
    </row>
    <row r="8" spans="1:14" x14ac:dyDescent="0.2">
      <c r="A8" t="s">
        <v>11</v>
      </c>
      <c r="B8" t="s">
        <v>16</v>
      </c>
      <c r="C8" t="s">
        <v>34</v>
      </c>
      <c r="D8">
        <v>100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10.71</v>
      </c>
      <c r="L8">
        <v>10.71</v>
      </c>
      <c r="M8" t="s">
        <v>18</v>
      </c>
    </row>
    <row r="9" spans="1:14" x14ac:dyDescent="0.2">
      <c r="A9" t="s">
        <v>11</v>
      </c>
      <c r="B9" t="s">
        <v>16</v>
      </c>
      <c r="C9" t="s">
        <v>34</v>
      </c>
      <c r="D9">
        <v>200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10.27</v>
      </c>
      <c r="L9">
        <v>10.27</v>
      </c>
      <c r="M9" t="s">
        <v>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N12"/>
  <sheetViews>
    <sheetView zoomScaleNormal="100" workbookViewId="0">
      <selection activeCell="L11" sqref="L11:L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s="7">
        <f>K11/2.83168</f>
        <v>88.286812069160362</v>
      </c>
      <c r="M11" t="s">
        <v>88</v>
      </c>
    </row>
    <row r="12" spans="1:14" x14ac:dyDescent="0.2">
      <c r="A12" t="s">
        <v>22</v>
      </c>
      <c r="B12" t="s">
        <v>14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s="7">
        <f>K12/2.83168</f>
        <v>9.2948355746412026E-2</v>
      </c>
      <c r="M12" t="s">
        <v>88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295.95</v>
      </c>
      <c r="L2">
        <v>295.95</v>
      </c>
      <c r="M2" t="s">
        <v>13</v>
      </c>
      <c r="N2" t="s">
        <v>74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5.9999999999999995E-4</v>
      </c>
      <c r="L3">
        <v>5.9999999999999995E-4</v>
      </c>
      <c r="M3" t="s">
        <v>15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7.26+0.63</f>
        <v>7.89</v>
      </c>
      <c r="L4">
        <f>7.26+0.63</f>
        <v>7.89</v>
      </c>
      <c r="M4" t="s">
        <v>18</v>
      </c>
    </row>
    <row r="5" spans="1:14" x14ac:dyDescent="0.2">
      <c r="A5" s="1"/>
      <c r="B5" s="3"/>
    </row>
    <row r="6" spans="1:14" x14ac:dyDescent="0.2">
      <c r="A6" s="1"/>
    </row>
    <row r="7" spans="1:14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N25"/>
  <sheetViews>
    <sheetView workbookViewId="0">
      <selection activeCell="L24" sqref="L24: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283.02999999999997</v>
      </c>
      <c r="L2">
        <v>283.02999999999997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3</v>
      </c>
      <c r="G3">
        <v>0</v>
      </c>
      <c r="H3">
        <v>6</v>
      </c>
      <c r="I3">
        <v>0</v>
      </c>
      <c r="J3">
        <v>4</v>
      </c>
      <c r="K3">
        <f>0.00999+0.00114+0.02635</f>
        <v>3.7479999999999999E-2</v>
      </c>
      <c r="L3">
        <f>0.00999+0.00114+0.02635</f>
        <v>3.7479999999999999E-2</v>
      </c>
      <c r="M3" t="s">
        <v>15</v>
      </c>
      <c r="N3" t="s">
        <v>67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3</v>
      </c>
      <c r="G4">
        <v>6</v>
      </c>
      <c r="H4">
        <v>10</v>
      </c>
      <c r="I4">
        <v>0</v>
      </c>
      <c r="J4">
        <v>4</v>
      </c>
      <c r="K4">
        <f>0.01007+0.00114+0.03229</f>
        <v>4.3499999999999997E-2</v>
      </c>
      <c r="L4">
        <f>0.01007+0.00114+0.03229</f>
        <v>4.3499999999999997E-2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3</v>
      </c>
      <c r="G5">
        <v>10</v>
      </c>
      <c r="H5">
        <v>18</v>
      </c>
      <c r="I5">
        <v>0</v>
      </c>
      <c r="J5">
        <v>4</v>
      </c>
      <c r="K5">
        <f>0.00999+0.00114+0.02635</f>
        <v>3.7479999999999999E-2</v>
      </c>
      <c r="L5">
        <f>0.00999+0.00114+0.02635</f>
        <v>3.7479999999999999E-2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3</v>
      </c>
      <c r="G6">
        <v>18</v>
      </c>
      <c r="H6">
        <v>22</v>
      </c>
      <c r="I6">
        <v>0</v>
      </c>
      <c r="J6">
        <v>4</v>
      </c>
      <c r="K6">
        <f>0.01007+0.00114+0.03229</f>
        <v>4.3499999999999997E-2</v>
      </c>
      <c r="L6">
        <f>0.01007+0.00114+0.03229</f>
        <v>4.3499999999999997E-2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3</v>
      </c>
      <c r="G7">
        <v>22</v>
      </c>
      <c r="H7">
        <v>24</v>
      </c>
      <c r="I7">
        <v>0</v>
      </c>
      <c r="J7">
        <v>4</v>
      </c>
      <c r="K7">
        <f>0.00999+0.00114+0.02635</f>
        <v>3.7479999999999999E-2</v>
      </c>
      <c r="L7">
        <f>0.00999+0.00114+0.02635</f>
        <v>3.7479999999999999E-2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4</v>
      </c>
      <c r="F8">
        <v>10</v>
      </c>
      <c r="G8">
        <v>0</v>
      </c>
      <c r="H8">
        <v>12</v>
      </c>
      <c r="I8">
        <v>0</v>
      </c>
      <c r="J8">
        <v>4</v>
      </c>
      <c r="K8">
        <f>0.00999+0.00114+0.02635</f>
        <v>3.7479999999999999E-2</v>
      </c>
      <c r="L8">
        <f>0.00999+0.00114+0.02635</f>
        <v>3.7479999999999999E-2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4</v>
      </c>
      <c r="F9">
        <v>10</v>
      </c>
      <c r="G9">
        <v>12</v>
      </c>
      <c r="H9">
        <v>21</v>
      </c>
      <c r="I9">
        <v>0</v>
      </c>
      <c r="J9">
        <v>4</v>
      </c>
      <c r="K9">
        <f>0.01007+0.00114+0.03229</f>
        <v>4.3499999999999997E-2</v>
      </c>
      <c r="L9">
        <f>0.01007+0.00114+0.03229</f>
        <v>4.3499999999999997E-2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4</v>
      </c>
      <c r="F10">
        <v>10</v>
      </c>
      <c r="G10">
        <v>21</v>
      </c>
      <c r="H10">
        <v>24</v>
      </c>
      <c r="I10">
        <v>0</v>
      </c>
      <c r="J10">
        <v>4</v>
      </c>
      <c r="K10">
        <f>0.00999+0.00114+0.02635</f>
        <v>3.7479999999999999E-2</v>
      </c>
      <c r="L10">
        <f>0.00999+0.00114+0.02635</f>
        <v>3.7479999999999999E-2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11</v>
      </c>
      <c r="F11">
        <v>12</v>
      </c>
      <c r="G11">
        <v>0</v>
      </c>
      <c r="H11">
        <v>6</v>
      </c>
      <c r="I11">
        <v>0</v>
      </c>
      <c r="J11">
        <v>4</v>
      </c>
      <c r="K11">
        <f>0.00999+0.00114+0.02635</f>
        <v>3.7479999999999999E-2</v>
      </c>
      <c r="L11">
        <f>0.00999+0.00114+0.02635</f>
        <v>3.7479999999999999E-2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11</v>
      </c>
      <c r="F12">
        <v>12</v>
      </c>
      <c r="G12">
        <v>6</v>
      </c>
      <c r="H12">
        <v>10</v>
      </c>
      <c r="I12">
        <v>0</v>
      </c>
      <c r="J12">
        <v>4</v>
      </c>
      <c r="K12">
        <f>0.01007+0.00114+0.03229</f>
        <v>4.3499999999999997E-2</v>
      </c>
      <c r="L12">
        <f>0.01007+0.00114+0.03229</f>
        <v>4.3499999999999997E-2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11</v>
      </c>
      <c r="F13">
        <v>12</v>
      </c>
      <c r="G13">
        <v>10</v>
      </c>
      <c r="H13">
        <v>18</v>
      </c>
      <c r="I13">
        <v>0</v>
      </c>
      <c r="J13">
        <v>4</v>
      </c>
      <c r="K13">
        <f>0.00999+0.00114+0.02635</f>
        <v>3.7479999999999999E-2</v>
      </c>
      <c r="L13">
        <f>0.00999+0.00114+0.02635</f>
        <v>3.7479999999999999E-2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11</v>
      </c>
      <c r="F14">
        <v>12</v>
      </c>
      <c r="G14">
        <v>18</v>
      </c>
      <c r="H14">
        <v>22</v>
      </c>
      <c r="I14">
        <v>0</v>
      </c>
      <c r="J14">
        <v>4</v>
      </c>
      <c r="K14">
        <f>0.01007+0.00114+0.03229</f>
        <v>4.3499999999999997E-2</v>
      </c>
      <c r="L14">
        <f>0.01007+0.00114+0.03229</f>
        <v>4.3499999999999997E-2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11</v>
      </c>
      <c r="F15">
        <v>12</v>
      </c>
      <c r="G15">
        <v>22</v>
      </c>
      <c r="H15">
        <v>24</v>
      </c>
      <c r="I15">
        <v>0</v>
      </c>
      <c r="J15">
        <v>4</v>
      </c>
      <c r="K15">
        <f>0.00999+0.00114+0.02635</f>
        <v>3.7479999999999999E-2</v>
      </c>
      <c r="L15">
        <f>0.00999+0.00114+0.02635</f>
        <v>3.7479999999999999E-2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12</v>
      </c>
      <c r="G16">
        <v>0</v>
      </c>
      <c r="H16">
        <v>24</v>
      </c>
      <c r="I16">
        <v>5</v>
      </c>
      <c r="J16">
        <v>6</v>
      </c>
      <c r="K16">
        <f>0.00999+0.00114+0.02635</f>
        <v>3.7479999999999999E-2</v>
      </c>
      <c r="L16">
        <f>0.00999+0.00114+0.02635</f>
        <v>3.7479999999999999E-2</v>
      </c>
      <c r="M16" t="s">
        <v>15</v>
      </c>
    </row>
    <row r="17" spans="1:14" x14ac:dyDescent="0.2">
      <c r="A17" t="s">
        <v>11</v>
      </c>
      <c r="B17" t="s">
        <v>16</v>
      </c>
      <c r="C17" t="s">
        <v>17</v>
      </c>
      <c r="D17">
        <v>0</v>
      </c>
      <c r="E17">
        <v>1</v>
      </c>
      <c r="F17">
        <v>3</v>
      </c>
      <c r="G17">
        <v>6</v>
      </c>
      <c r="H17">
        <v>10</v>
      </c>
      <c r="I17">
        <v>0</v>
      </c>
      <c r="J17">
        <v>4</v>
      </c>
      <c r="K17">
        <f>12.89+0.57+0.73+0.15</f>
        <v>14.340000000000002</v>
      </c>
      <c r="L17">
        <f>12.89+0.57+0.73+0.15</f>
        <v>14.340000000000002</v>
      </c>
      <c r="M17" t="s">
        <v>18</v>
      </c>
      <c r="N17" t="s">
        <v>68</v>
      </c>
    </row>
    <row r="18" spans="1:14" x14ac:dyDescent="0.2">
      <c r="A18" t="s">
        <v>11</v>
      </c>
      <c r="B18" t="s">
        <v>16</v>
      </c>
      <c r="C18" t="s">
        <v>17</v>
      </c>
      <c r="D18">
        <v>0</v>
      </c>
      <c r="E18">
        <v>1</v>
      </c>
      <c r="F18">
        <v>3</v>
      </c>
      <c r="G18">
        <v>18</v>
      </c>
      <c r="H18">
        <v>22</v>
      </c>
      <c r="I18">
        <v>0</v>
      </c>
      <c r="J18">
        <v>4</v>
      </c>
      <c r="K18">
        <f>12.89+0.57+0.73+0.15</f>
        <v>14.340000000000002</v>
      </c>
      <c r="L18">
        <f>12.89+0.57+0.73+0.15</f>
        <v>14.340000000000002</v>
      </c>
      <c r="M18" t="s">
        <v>18</v>
      </c>
    </row>
    <row r="19" spans="1:14" x14ac:dyDescent="0.2">
      <c r="A19" t="s">
        <v>11</v>
      </c>
      <c r="B19" t="s">
        <v>16</v>
      </c>
      <c r="C19" t="s">
        <v>19</v>
      </c>
      <c r="D19">
        <v>0</v>
      </c>
      <c r="E19">
        <v>4</v>
      </c>
      <c r="F19">
        <v>10</v>
      </c>
      <c r="G19">
        <v>12</v>
      </c>
      <c r="H19">
        <v>21</v>
      </c>
      <c r="I19">
        <v>0</v>
      </c>
      <c r="J19">
        <v>4</v>
      </c>
      <c r="K19">
        <f>12.89+0.57+0.73+0.15</f>
        <v>14.340000000000002</v>
      </c>
      <c r="L19">
        <f>12.89+0.57+0.73+0.15</f>
        <v>14.340000000000002</v>
      </c>
      <c r="M19" t="s">
        <v>18</v>
      </c>
    </row>
    <row r="20" spans="1:14" x14ac:dyDescent="0.2">
      <c r="A20" t="s">
        <v>11</v>
      </c>
      <c r="B20" t="s">
        <v>16</v>
      </c>
      <c r="C20" t="s">
        <v>20</v>
      </c>
      <c r="D20">
        <v>0</v>
      </c>
      <c r="E20">
        <v>11</v>
      </c>
      <c r="F20">
        <v>12</v>
      </c>
      <c r="G20">
        <v>6</v>
      </c>
      <c r="H20">
        <v>10</v>
      </c>
      <c r="I20">
        <v>0</v>
      </c>
      <c r="J20">
        <v>4</v>
      </c>
      <c r="K20">
        <f>12.89+0.57+0.73+0.15</f>
        <v>14.340000000000002</v>
      </c>
      <c r="L20">
        <f>12.89+0.57+0.73+0.15</f>
        <v>14.340000000000002</v>
      </c>
      <c r="M20" t="s">
        <v>18</v>
      </c>
    </row>
    <row r="21" spans="1:14" x14ac:dyDescent="0.2">
      <c r="A21" t="s">
        <v>11</v>
      </c>
      <c r="B21" t="s">
        <v>16</v>
      </c>
      <c r="C21" t="s">
        <v>20</v>
      </c>
      <c r="D21">
        <v>0</v>
      </c>
      <c r="E21">
        <v>11</v>
      </c>
      <c r="F21">
        <v>12</v>
      </c>
      <c r="G21">
        <v>18</v>
      </c>
      <c r="H21">
        <v>22</v>
      </c>
      <c r="I21">
        <v>0</v>
      </c>
      <c r="J21">
        <v>4</v>
      </c>
      <c r="K21">
        <f>12.89+0.57+0.73+0.15</f>
        <v>14.340000000000002</v>
      </c>
      <c r="L21">
        <f>12.89+0.57+0.73+0.15</f>
        <v>14.340000000000002</v>
      </c>
      <c r="M21" t="s">
        <v>18</v>
      </c>
    </row>
    <row r="22" spans="1:14" x14ac:dyDescent="0.2">
      <c r="A22" t="s">
        <v>11</v>
      </c>
      <c r="B22" t="s">
        <v>16</v>
      </c>
      <c r="C22" t="s">
        <v>34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2.74</v>
      </c>
      <c r="L22">
        <v>2.74</v>
      </c>
      <c r="M22" t="s">
        <v>18</v>
      </c>
    </row>
    <row r="23" spans="1:14" x14ac:dyDescent="0.2">
      <c r="A23" t="s">
        <v>22</v>
      </c>
      <c r="B23" t="s">
        <v>12</v>
      </c>
      <c r="K23">
        <v>300</v>
      </c>
      <c r="L23">
        <v>300</v>
      </c>
      <c r="M23" t="s">
        <v>13</v>
      </c>
    </row>
    <row r="24" spans="1:14" x14ac:dyDescent="0.2">
      <c r="A24" t="s">
        <v>22</v>
      </c>
      <c r="B24" t="s">
        <v>14</v>
      </c>
      <c r="D24">
        <v>0</v>
      </c>
      <c r="E24">
        <v>1</v>
      </c>
      <c r="F24">
        <v>12</v>
      </c>
      <c r="G24">
        <v>0</v>
      </c>
      <c r="H24">
        <v>24</v>
      </c>
      <c r="I24">
        <v>0</v>
      </c>
      <c r="J24">
        <v>6</v>
      </c>
      <c r="K24">
        <v>0.19378999999999999</v>
      </c>
      <c r="L24" s="7">
        <f>K24/2.83168</f>
        <v>6.843640524353034E-2</v>
      </c>
      <c r="M24" t="s">
        <v>88</v>
      </c>
    </row>
    <row r="25" spans="1:14" x14ac:dyDescent="0.2">
      <c r="A25" t="s">
        <v>22</v>
      </c>
      <c r="B25" t="s">
        <v>16</v>
      </c>
      <c r="D25">
        <v>0</v>
      </c>
      <c r="E25">
        <v>1</v>
      </c>
      <c r="F25">
        <v>12</v>
      </c>
      <c r="G25">
        <v>0</v>
      </c>
      <c r="H25">
        <v>24</v>
      </c>
      <c r="I25">
        <v>0</v>
      </c>
      <c r="J25">
        <v>6</v>
      </c>
      <c r="K25">
        <v>0.57499999999999996</v>
      </c>
      <c r="L25" s="7">
        <f>K25/2.83168</f>
        <v>0.20305966775906881</v>
      </c>
      <c r="M25" t="s">
        <v>90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4"/>
  <sheetViews>
    <sheetView zoomScaleNormal="100"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115.29</v>
      </c>
      <c r="L2">
        <v>115.29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65</v>
      </c>
    </row>
    <row r="4" spans="1:14" x14ac:dyDescent="0.2">
      <c r="A4" t="s">
        <v>11</v>
      </c>
      <c r="B4" t="s">
        <v>16</v>
      </c>
      <c r="C4" t="s">
        <v>34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3.1829999999999998</v>
      </c>
      <c r="L4">
        <v>3.1829999999999998</v>
      </c>
      <c r="M4" t="s">
        <v>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N7"/>
  <sheetViews>
    <sheetView workbookViewId="0">
      <selection activeCell="L2" sqref="L2: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284.78+4.51</f>
        <v>289.28999999999996</v>
      </c>
      <c r="L2">
        <f>284.78+4.51</f>
        <v>289.28999999999996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65</v>
      </c>
    </row>
    <row r="4" spans="1:14" x14ac:dyDescent="0.2">
      <c r="A4" t="s">
        <v>11</v>
      </c>
      <c r="B4" t="s">
        <v>16</v>
      </c>
      <c r="C4" t="s">
        <v>34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2.3345400000000001</v>
      </c>
      <c r="L4">
        <v>2.3345400000000001</v>
      </c>
      <c r="M4" t="s">
        <v>18</v>
      </c>
    </row>
    <row r="5" spans="1:14" x14ac:dyDescent="0.2">
      <c r="A5" s="1"/>
      <c r="B5" s="3"/>
    </row>
    <row r="6" spans="1:14" x14ac:dyDescent="0.2">
      <c r="A6" s="1"/>
    </row>
    <row r="7" spans="1:14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12"/>
  <sheetViews>
    <sheetView workbookViewId="0">
      <selection activeCell="M12" sqref="M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s="7">
        <f>K11/2.83168</f>
        <v>88.286812069160362</v>
      </c>
      <c r="M11" t="s">
        <v>88</v>
      </c>
    </row>
    <row r="12" spans="1:14" x14ac:dyDescent="0.2">
      <c r="A12" t="s">
        <v>22</v>
      </c>
      <c r="B12" t="s">
        <v>14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s="7">
        <f>K12/2.83168</f>
        <v>9.2948355746412026E-2</v>
      </c>
      <c r="M1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N7" sqref="N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4200</v>
      </c>
      <c r="L2">
        <v>4200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12</v>
      </c>
      <c r="I3">
        <v>0</v>
      </c>
      <c r="J3">
        <v>4</v>
      </c>
      <c r="K3">
        <v>6.2199999999999998E-3</v>
      </c>
      <c r="L3">
        <v>6.2199999999999998E-3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12</v>
      </c>
      <c r="G4">
        <v>12</v>
      </c>
      <c r="H4">
        <v>20</v>
      </c>
      <c r="I4">
        <v>0</v>
      </c>
      <c r="J4">
        <v>4</v>
      </c>
      <c r="K4">
        <v>2.9080000000000002E-2</v>
      </c>
      <c r="L4">
        <v>2.9080000000000002E-2</v>
      </c>
      <c r="M4" t="s">
        <v>15</v>
      </c>
      <c r="N4" t="s">
        <v>30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12</v>
      </c>
      <c r="G5">
        <v>20</v>
      </c>
      <c r="H5">
        <v>24</v>
      </c>
      <c r="I5">
        <v>0</v>
      </c>
      <c r="J5">
        <v>4</v>
      </c>
      <c r="K5">
        <v>6.2199999999999998E-3</v>
      </c>
      <c r="L5">
        <v>6.2199999999999998E-3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12</v>
      </c>
      <c r="G6">
        <v>0</v>
      </c>
      <c r="H6">
        <v>24</v>
      </c>
      <c r="I6">
        <v>5</v>
      </c>
      <c r="J6">
        <v>6</v>
      </c>
      <c r="K6">
        <v>6.2199999999999998E-3</v>
      </c>
      <c r="L6">
        <v>6.2199999999999998E-3</v>
      </c>
      <c r="M6" t="s">
        <v>15</v>
      </c>
    </row>
    <row r="7" spans="1:14" x14ac:dyDescent="0.2">
      <c r="A7" t="s">
        <v>11</v>
      </c>
      <c r="B7" t="s">
        <v>16</v>
      </c>
      <c r="C7" t="s">
        <v>24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f>10.5+0.55+7.53-0.51</f>
        <v>18.07</v>
      </c>
      <c r="L7">
        <f>10.5+0.55+7.53-0.51</f>
        <v>18.07</v>
      </c>
      <c r="M7" t="s">
        <v>18</v>
      </c>
      <c r="N7" t="s">
        <v>31</v>
      </c>
    </row>
    <row r="13" spans="1:14" x14ac:dyDescent="0.2">
      <c r="K13" s="1"/>
      <c r="L13" s="1"/>
      <c r="M1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12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10.84*30</f>
        <v>325.2</v>
      </c>
      <c r="L2">
        <f>10.84*30</f>
        <v>325.2</v>
      </c>
      <c r="M2" t="s">
        <v>13</v>
      </c>
      <c r="N2" t="s">
        <v>25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2.6620000000000001E-2</v>
      </c>
      <c r="L3">
        <v>2.6620000000000001E-2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4</v>
      </c>
      <c r="G4">
        <v>6</v>
      </c>
      <c r="H4">
        <v>22</v>
      </c>
      <c r="I4">
        <v>0</v>
      </c>
      <c r="J4">
        <v>4</v>
      </c>
      <c r="K4">
        <v>7.49</v>
      </c>
      <c r="L4">
        <v>7.49</v>
      </c>
      <c r="M4" t="s">
        <v>18</v>
      </c>
    </row>
    <row r="5" spans="1:14" x14ac:dyDescent="0.2">
      <c r="A5" t="s">
        <v>11</v>
      </c>
      <c r="B5" t="s">
        <v>16</v>
      </c>
      <c r="C5" t="s">
        <v>75</v>
      </c>
      <c r="D5">
        <v>0</v>
      </c>
      <c r="E5">
        <v>1</v>
      </c>
      <c r="F5">
        <v>4</v>
      </c>
      <c r="G5">
        <v>6</v>
      </c>
      <c r="H5">
        <v>12</v>
      </c>
      <c r="I5">
        <v>0</v>
      </c>
      <c r="J5">
        <v>4</v>
      </c>
      <c r="K5">
        <v>9.7799999999999994</v>
      </c>
      <c r="L5">
        <v>9.7799999999999994</v>
      </c>
      <c r="M5" t="s">
        <v>18</v>
      </c>
    </row>
    <row r="6" spans="1:14" x14ac:dyDescent="0.2">
      <c r="A6" t="s">
        <v>11</v>
      </c>
      <c r="B6" t="s">
        <v>16</v>
      </c>
      <c r="C6" t="s">
        <v>48</v>
      </c>
      <c r="D6">
        <v>0</v>
      </c>
      <c r="E6">
        <v>1</v>
      </c>
      <c r="F6">
        <v>5</v>
      </c>
      <c r="G6">
        <v>0</v>
      </c>
      <c r="H6">
        <v>24</v>
      </c>
      <c r="I6">
        <v>0</v>
      </c>
      <c r="J6">
        <v>6</v>
      </c>
      <c r="K6">
        <v>2.4500000000000002</v>
      </c>
      <c r="L6">
        <v>2.4500000000000002</v>
      </c>
      <c r="M6" t="s">
        <v>18</v>
      </c>
    </row>
    <row r="7" spans="1:14" x14ac:dyDescent="0.2">
      <c r="A7" t="s">
        <v>11</v>
      </c>
      <c r="B7" t="s">
        <v>16</v>
      </c>
      <c r="C7" t="s">
        <v>19</v>
      </c>
      <c r="D7">
        <v>0</v>
      </c>
      <c r="E7">
        <v>6</v>
      </c>
      <c r="F7">
        <v>9</v>
      </c>
      <c r="G7">
        <v>10</v>
      </c>
      <c r="H7">
        <v>22</v>
      </c>
      <c r="I7">
        <v>0</v>
      </c>
      <c r="J7">
        <v>4</v>
      </c>
      <c r="K7">
        <v>7.49</v>
      </c>
      <c r="L7">
        <v>7.49</v>
      </c>
      <c r="M7" t="s">
        <v>18</v>
      </c>
    </row>
    <row r="8" spans="1:14" x14ac:dyDescent="0.2">
      <c r="A8" t="s">
        <v>11</v>
      </c>
      <c r="B8" t="s">
        <v>16</v>
      </c>
      <c r="C8" t="s">
        <v>49</v>
      </c>
      <c r="D8">
        <v>0</v>
      </c>
      <c r="E8">
        <v>6</v>
      </c>
      <c r="F8">
        <v>9</v>
      </c>
      <c r="G8">
        <v>13</v>
      </c>
      <c r="H8">
        <v>19</v>
      </c>
      <c r="I8">
        <v>0</v>
      </c>
      <c r="J8">
        <v>4</v>
      </c>
      <c r="K8">
        <v>9.7799999999999994</v>
      </c>
      <c r="L8">
        <v>9.7799999999999994</v>
      </c>
      <c r="M8" t="s">
        <v>18</v>
      </c>
    </row>
    <row r="9" spans="1:14" x14ac:dyDescent="0.2">
      <c r="A9" t="s">
        <v>11</v>
      </c>
      <c r="B9" t="s">
        <v>16</v>
      </c>
      <c r="C9" t="s">
        <v>50</v>
      </c>
      <c r="D9">
        <v>0</v>
      </c>
      <c r="E9">
        <v>6</v>
      </c>
      <c r="F9">
        <v>9</v>
      </c>
      <c r="G9">
        <v>0</v>
      </c>
      <c r="H9">
        <v>24</v>
      </c>
      <c r="I9">
        <v>0</v>
      </c>
      <c r="J9">
        <v>6</v>
      </c>
      <c r="K9">
        <v>2.4500000000000002</v>
      </c>
      <c r="L9">
        <v>2.4500000000000002</v>
      </c>
      <c r="M9" t="s">
        <v>18</v>
      </c>
    </row>
    <row r="10" spans="1:14" x14ac:dyDescent="0.2">
      <c r="A10" t="s">
        <v>11</v>
      </c>
      <c r="B10" t="s">
        <v>16</v>
      </c>
      <c r="C10" t="s">
        <v>20</v>
      </c>
      <c r="D10">
        <v>0</v>
      </c>
      <c r="E10">
        <v>10</v>
      </c>
      <c r="F10">
        <v>12</v>
      </c>
      <c r="G10">
        <v>6</v>
      </c>
      <c r="H10">
        <v>22</v>
      </c>
      <c r="I10">
        <v>0</v>
      </c>
      <c r="J10">
        <v>4</v>
      </c>
      <c r="K10">
        <v>7.49</v>
      </c>
      <c r="L10">
        <v>7.49</v>
      </c>
      <c r="M10" t="s">
        <v>18</v>
      </c>
    </row>
    <row r="11" spans="1:14" x14ac:dyDescent="0.2">
      <c r="A11" t="s">
        <v>11</v>
      </c>
      <c r="B11" t="s">
        <v>16</v>
      </c>
      <c r="C11" t="s">
        <v>76</v>
      </c>
      <c r="D11">
        <v>0</v>
      </c>
      <c r="E11">
        <v>10</v>
      </c>
      <c r="F11">
        <v>12</v>
      </c>
      <c r="G11">
        <v>6</v>
      </c>
      <c r="H11">
        <v>12</v>
      </c>
      <c r="I11">
        <v>0</v>
      </c>
      <c r="J11">
        <v>4</v>
      </c>
      <c r="K11">
        <v>9.7799999999999994</v>
      </c>
      <c r="L11">
        <v>9.7799999999999994</v>
      </c>
      <c r="M11" t="s">
        <v>18</v>
      </c>
    </row>
    <row r="12" spans="1:14" x14ac:dyDescent="0.2">
      <c r="A12" t="s">
        <v>11</v>
      </c>
      <c r="B12" t="s">
        <v>16</v>
      </c>
      <c r="C12" t="s">
        <v>51</v>
      </c>
      <c r="D12">
        <v>0</v>
      </c>
      <c r="E12">
        <v>10</v>
      </c>
      <c r="F12">
        <v>12</v>
      </c>
      <c r="G12">
        <v>0</v>
      </c>
      <c r="H12">
        <v>24</v>
      </c>
      <c r="I12">
        <v>0</v>
      </c>
      <c r="J12">
        <v>6</v>
      </c>
      <c r="K12">
        <v>2.4500000000000002</v>
      </c>
      <c r="L12">
        <v>2.4500000000000002</v>
      </c>
      <c r="M12" t="s">
        <v>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12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11 *30</f>
        <v>330</v>
      </c>
      <c r="L2">
        <f>11 *30</f>
        <v>330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6</v>
      </c>
      <c r="I3">
        <v>0</v>
      </c>
      <c r="J3">
        <v>5</v>
      </c>
      <c r="K3">
        <v>6.0199999999999997E-2</v>
      </c>
      <c r="L3">
        <v>6.0199999999999997E-2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12</v>
      </c>
      <c r="G4">
        <v>6</v>
      </c>
      <c r="H4">
        <v>22</v>
      </c>
      <c r="I4">
        <v>0</v>
      </c>
      <c r="J4">
        <v>5</v>
      </c>
      <c r="K4">
        <v>9.1300000000000006E-2</v>
      </c>
      <c r="L4">
        <v>9.1300000000000006E-2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12</v>
      </c>
      <c r="G5">
        <v>22</v>
      </c>
      <c r="H5">
        <v>24</v>
      </c>
      <c r="I5">
        <v>0</v>
      </c>
      <c r="J5">
        <v>5</v>
      </c>
      <c r="K5">
        <v>6.0199999999999997E-2</v>
      </c>
      <c r="L5">
        <v>6.0199999999999997E-2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12</v>
      </c>
      <c r="G6">
        <v>0</v>
      </c>
      <c r="H6">
        <v>24</v>
      </c>
      <c r="I6">
        <v>6</v>
      </c>
      <c r="J6">
        <v>6</v>
      </c>
      <c r="K6">
        <v>6.0199999999999997E-2</v>
      </c>
      <c r="L6">
        <v>6.0199999999999997E-2</v>
      </c>
      <c r="M6" t="s">
        <v>15</v>
      </c>
    </row>
    <row r="7" spans="1:14" x14ac:dyDescent="0.2">
      <c r="A7" t="s">
        <v>11</v>
      </c>
      <c r="B7" t="s">
        <v>16</v>
      </c>
      <c r="C7" t="s">
        <v>21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5</v>
      </c>
      <c r="K7">
        <v>0.27</v>
      </c>
      <c r="L7">
        <v>0.27</v>
      </c>
      <c r="M7" t="s">
        <v>18</v>
      </c>
    </row>
    <row r="8" spans="1:14" x14ac:dyDescent="0.2">
      <c r="A8" t="s">
        <v>11</v>
      </c>
      <c r="B8" t="s">
        <v>16</v>
      </c>
      <c r="C8" t="s">
        <v>61</v>
      </c>
      <c r="D8">
        <v>0</v>
      </c>
      <c r="E8">
        <v>1</v>
      </c>
      <c r="F8">
        <v>12</v>
      </c>
      <c r="G8">
        <v>6</v>
      </c>
      <c r="H8">
        <v>22</v>
      </c>
      <c r="I8">
        <v>0</v>
      </c>
      <c r="J8">
        <v>5</v>
      </c>
      <c r="K8">
        <v>3.85</v>
      </c>
      <c r="L8">
        <v>3.85</v>
      </c>
      <c r="M8" t="s">
        <v>18</v>
      </c>
    </row>
    <row r="9" spans="1:14" x14ac:dyDescent="0.2">
      <c r="A9" t="s">
        <v>11</v>
      </c>
      <c r="B9" t="s">
        <v>16</v>
      </c>
      <c r="C9" t="s">
        <v>21</v>
      </c>
      <c r="D9">
        <v>0</v>
      </c>
      <c r="E9">
        <v>1</v>
      </c>
      <c r="F9">
        <v>12</v>
      </c>
      <c r="G9">
        <v>22</v>
      </c>
      <c r="H9">
        <v>24</v>
      </c>
      <c r="I9">
        <v>0</v>
      </c>
      <c r="J9">
        <v>5</v>
      </c>
      <c r="K9">
        <v>0.27</v>
      </c>
      <c r="L9">
        <v>0.27</v>
      </c>
      <c r="M9" t="s">
        <v>18</v>
      </c>
    </row>
    <row r="10" spans="1:14" x14ac:dyDescent="0.2">
      <c r="A10" t="s">
        <v>11</v>
      </c>
      <c r="B10" t="s">
        <v>16</v>
      </c>
      <c r="C10" t="s">
        <v>21</v>
      </c>
      <c r="D10">
        <v>0</v>
      </c>
      <c r="E10">
        <v>1</v>
      </c>
      <c r="F10">
        <v>12</v>
      </c>
      <c r="G10">
        <v>0</v>
      </c>
      <c r="H10">
        <v>24</v>
      </c>
      <c r="I10">
        <v>6</v>
      </c>
      <c r="J10">
        <v>6</v>
      </c>
      <c r="K10">
        <v>0.27</v>
      </c>
      <c r="L10">
        <v>0.27</v>
      </c>
      <c r="M10" t="s">
        <v>18</v>
      </c>
    </row>
    <row r="11" spans="1:14" x14ac:dyDescent="0.2">
      <c r="A11" t="s">
        <v>22</v>
      </c>
      <c r="B11" t="s">
        <v>12</v>
      </c>
      <c r="K11">
        <v>33.840000000000003</v>
      </c>
      <c r="L11">
        <v>33.840000000000003</v>
      </c>
      <c r="M11" t="s">
        <v>13</v>
      </c>
    </row>
    <row r="12" spans="1:14" x14ac:dyDescent="0.2">
      <c r="A12" t="s">
        <v>22</v>
      </c>
      <c r="B12" t="s">
        <v>14</v>
      </c>
      <c r="D12">
        <v>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0.91727999999999998</v>
      </c>
      <c r="L12" s="7">
        <f>K12/2.83168</f>
        <v>0.32393490789919765</v>
      </c>
      <c r="M12" t="s">
        <v>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N17"/>
  <sheetViews>
    <sheetView workbookViewId="0">
      <selection activeCell="L2" sqref="A1:N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3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323.82+21.08</f>
        <v>344.9</v>
      </c>
      <c r="L2">
        <f>323.82+21.08</f>
        <v>344.9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10</v>
      </c>
      <c r="I3">
        <v>0</v>
      </c>
      <c r="J3">
        <v>4</v>
      </c>
      <c r="K3">
        <f>0.03-0.0018</f>
        <v>2.8199999999999999E-2</v>
      </c>
      <c r="L3">
        <f>0.03-0.0018</f>
        <v>2.8199999999999999E-2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5</v>
      </c>
      <c r="G4">
        <v>10</v>
      </c>
      <c r="H4">
        <v>22</v>
      </c>
      <c r="I4">
        <v>0</v>
      </c>
      <c r="J4">
        <v>4</v>
      </c>
      <c r="K4">
        <f>0.03+0.0029</f>
        <v>3.2899999999999999E-2</v>
      </c>
      <c r="L4">
        <f>0.03+0.0029</f>
        <v>3.2899999999999999E-2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5</v>
      </c>
      <c r="G5">
        <v>22</v>
      </c>
      <c r="H5">
        <v>24</v>
      </c>
      <c r="I5">
        <v>0</v>
      </c>
      <c r="J5">
        <v>4</v>
      </c>
      <c r="K5">
        <f>0.03-0.0018</f>
        <v>2.8199999999999999E-2</v>
      </c>
      <c r="L5">
        <f>0.03-0.0018</f>
        <v>2.8199999999999999E-2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5</v>
      </c>
      <c r="G6">
        <v>0</v>
      </c>
      <c r="H6">
        <v>24</v>
      </c>
      <c r="I6">
        <v>5</v>
      </c>
      <c r="J6">
        <v>6</v>
      </c>
      <c r="K6">
        <f>0.03-0.0018</f>
        <v>2.8199999999999999E-2</v>
      </c>
      <c r="L6">
        <f>0.03-0.0018</f>
        <v>2.8199999999999999E-2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6</v>
      </c>
      <c r="F7">
        <v>9</v>
      </c>
      <c r="G7">
        <v>0</v>
      </c>
      <c r="H7">
        <v>10</v>
      </c>
      <c r="I7">
        <v>0</v>
      </c>
      <c r="J7">
        <v>4</v>
      </c>
      <c r="K7">
        <f>0.0328-0.0035</f>
        <v>2.9300000000000003E-2</v>
      </c>
      <c r="L7">
        <f>0.0328-0.0035</f>
        <v>2.9300000000000003E-2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9</v>
      </c>
      <c r="G8">
        <v>10</v>
      </c>
      <c r="H8">
        <v>22</v>
      </c>
      <c r="I8">
        <v>0</v>
      </c>
      <c r="J8">
        <v>4</v>
      </c>
      <c r="K8">
        <f>0.0328-0.0035</f>
        <v>2.9300000000000003E-2</v>
      </c>
      <c r="L8">
        <f>0.0328-0.0035</f>
        <v>2.9300000000000003E-2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22</v>
      </c>
      <c r="H9">
        <v>24</v>
      </c>
      <c r="I9">
        <v>0</v>
      </c>
      <c r="J9">
        <v>4</v>
      </c>
      <c r="K9">
        <f>0.0328+0.0064</f>
        <v>3.9200000000000006E-2</v>
      </c>
      <c r="L9">
        <f>0.0328+0.0064</f>
        <v>3.9200000000000006E-2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0</v>
      </c>
      <c r="H10">
        <v>24</v>
      </c>
      <c r="I10">
        <v>5</v>
      </c>
      <c r="J10">
        <v>6</v>
      </c>
      <c r="K10">
        <f>0.0328-0.0035</f>
        <v>2.9300000000000003E-2</v>
      </c>
      <c r="L10">
        <f>0.0328-0.0035</f>
        <v>2.9300000000000003E-2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10</v>
      </c>
      <c r="F11">
        <v>12</v>
      </c>
      <c r="G11">
        <v>0</v>
      </c>
      <c r="H11">
        <v>10</v>
      </c>
      <c r="I11">
        <v>0</v>
      </c>
      <c r="J11">
        <v>4</v>
      </c>
      <c r="K11">
        <f>0.03-0.0018</f>
        <v>2.8199999999999999E-2</v>
      </c>
      <c r="L11">
        <f>0.03-0.0018</f>
        <v>2.8199999999999999E-2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10</v>
      </c>
      <c r="F12">
        <v>12</v>
      </c>
      <c r="G12">
        <v>10</v>
      </c>
      <c r="H12">
        <v>22</v>
      </c>
      <c r="I12">
        <v>0</v>
      </c>
      <c r="J12">
        <v>4</v>
      </c>
      <c r="K12">
        <f>0.03+0.0029</f>
        <v>3.2899999999999999E-2</v>
      </c>
      <c r="L12">
        <f>0.03+0.0029</f>
        <v>3.2899999999999999E-2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10</v>
      </c>
      <c r="F13">
        <v>12</v>
      </c>
      <c r="G13">
        <v>22</v>
      </c>
      <c r="H13">
        <v>24</v>
      </c>
      <c r="I13">
        <v>0</v>
      </c>
      <c r="J13">
        <v>4</v>
      </c>
      <c r="K13">
        <f>0.03-0.0018</f>
        <v>2.8199999999999999E-2</v>
      </c>
      <c r="L13">
        <f>0.03-0.0018</f>
        <v>2.8199999999999999E-2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10</v>
      </c>
      <c r="F14">
        <v>12</v>
      </c>
      <c r="G14">
        <v>0</v>
      </c>
      <c r="H14">
        <v>24</v>
      </c>
      <c r="I14">
        <v>5</v>
      </c>
      <c r="J14">
        <v>6</v>
      </c>
      <c r="K14">
        <f>0.03-0.0018</f>
        <v>2.8199999999999999E-2</v>
      </c>
      <c r="L14">
        <f>0.03-0.0018</f>
        <v>2.8199999999999999E-2</v>
      </c>
      <c r="M14" t="s">
        <v>15</v>
      </c>
    </row>
    <row r="15" spans="1:14" x14ac:dyDescent="0.2">
      <c r="A15" t="s">
        <v>11</v>
      </c>
      <c r="B15" t="s">
        <v>16</v>
      </c>
      <c r="C15" t="s">
        <v>77</v>
      </c>
      <c r="D15">
        <v>0</v>
      </c>
      <c r="E15">
        <v>1</v>
      </c>
      <c r="F15">
        <v>5</v>
      </c>
      <c r="G15">
        <v>10</v>
      </c>
      <c r="H15">
        <v>22</v>
      </c>
      <c r="I15">
        <v>0</v>
      </c>
      <c r="J15">
        <v>6</v>
      </c>
      <c r="K15">
        <v>8.58</v>
      </c>
      <c r="L15">
        <v>8.58</v>
      </c>
      <c r="M15" t="s">
        <v>18</v>
      </c>
    </row>
    <row r="16" spans="1:14" x14ac:dyDescent="0.2">
      <c r="A16" t="s">
        <v>11</v>
      </c>
      <c r="B16" t="s">
        <v>16</v>
      </c>
      <c r="C16" t="s">
        <v>19</v>
      </c>
      <c r="D16">
        <v>0</v>
      </c>
      <c r="E16">
        <v>6</v>
      </c>
      <c r="F16">
        <v>9</v>
      </c>
      <c r="G16">
        <v>10</v>
      </c>
      <c r="H16">
        <v>22</v>
      </c>
      <c r="I16">
        <v>0</v>
      </c>
      <c r="J16">
        <v>6</v>
      </c>
      <c r="K16">
        <v>19.27</v>
      </c>
      <c r="L16">
        <v>19.27</v>
      </c>
      <c r="M16" t="s">
        <v>18</v>
      </c>
    </row>
    <row r="17" spans="1:13" x14ac:dyDescent="0.2">
      <c r="A17" t="s">
        <v>11</v>
      </c>
      <c r="B17" t="s">
        <v>16</v>
      </c>
      <c r="C17" t="s">
        <v>20</v>
      </c>
      <c r="D17">
        <v>0</v>
      </c>
      <c r="E17">
        <v>10</v>
      </c>
      <c r="F17">
        <v>12</v>
      </c>
      <c r="G17">
        <v>10</v>
      </c>
      <c r="H17">
        <v>22</v>
      </c>
      <c r="I17">
        <v>0</v>
      </c>
      <c r="J17">
        <v>6</v>
      </c>
      <c r="K17">
        <v>8.58</v>
      </c>
      <c r="L17">
        <v>8.58</v>
      </c>
      <c r="M17" t="s">
        <v>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1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3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323.82+21.08</f>
        <v>344.9</v>
      </c>
      <c r="L2">
        <f>323.82+21.08</f>
        <v>344.9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10</v>
      </c>
      <c r="I3">
        <v>0</v>
      </c>
      <c r="J3">
        <v>4</v>
      </c>
      <c r="K3">
        <f>0.03-0.0018</f>
        <v>2.8199999999999999E-2</v>
      </c>
      <c r="L3">
        <f>0.03-0.0018</f>
        <v>2.8199999999999999E-2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5</v>
      </c>
      <c r="G4">
        <v>10</v>
      </c>
      <c r="H4">
        <v>22</v>
      </c>
      <c r="I4">
        <v>0</v>
      </c>
      <c r="J4">
        <v>4</v>
      </c>
      <c r="K4">
        <f>0.03+0.0029</f>
        <v>3.2899999999999999E-2</v>
      </c>
      <c r="L4">
        <f>0.03+0.0029</f>
        <v>3.2899999999999999E-2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5</v>
      </c>
      <c r="G5">
        <v>22</v>
      </c>
      <c r="H5">
        <v>24</v>
      </c>
      <c r="I5">
        <v>0</v>
      </c>
      <c r="J5">
        <v>4</v>
      </c>
      <c r="K5">
        <f>0.03-0.0018</f>
        <v>2.8199999999999999E-2</v>
      </c>
      <c r="L5">
        <f>0.03-0.0018</f>
        <v>2.8199999999999999E-2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5</v>
      </c>
      <c r="G6">
        <v>0</v>
      </c>
      <c r="H6">
        <v>24</v>
      </c>
      <c r="I6">
        <v>5</v>
      </c>
      <c r="J6">
        <v>6</v>
      </c>
      <c r="K6">
        <f>0.03-0.0018</f>
        <v>2.8199999999999999E-2</v>
      </c>
      <c r="L6">
        <f>0.03-0.0018</f>
        <v>2.8199999999999999E-2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6</v>
      </c>
      <c r="F7">
        <v>9</v>
      </c>
      <c r="G7">
        <v>0</v>
      </c>
      <c r="H7">
        <v>10</v>
      </c>
      <c r="I7">
        <v>0</v>
      </c>
      <c r="J7">
        <v>4</v>
      </c>
      <c r="K7">
        <f>0.0328-0.0035</f>
        <v>2.9300000000000003E-2</v>
      </c>
      <c r="L7">
        <f>0.0328-0.0035</f>
        <v>2.9300000000000003E-2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9</v>
      </c>
      <c r="G8">
        <v>10</v>
      </c>
      <c r="H8">
        <v>22</v>
      </c>
      <c r="I8">
        <v>0</v>
      </c>
      <c r="J8">
        <v>4</v>
      </c>
      <c r="K8">
        <f>0.0328-0.0035</f>
        <v>2.9300000000000003E-2</v>
      </c>
      <c r="L8">
        <f>0.0328-0.0035</f>
        <v>2.9300000000000003E-2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22</v>
      </c>
      <c r="H9">
        <v>24</v>
      </c>
      <c r="I9">
        <v>0</v>
      </c>
      <c r="J9">
        <v>4</v>
      </c>
      <c r="K9">
        <f>0.0328+0.0064</f>
        <v>3.9200000000000006E-2</v>
      </c>
      <c r="L9">
        <f>0.0328+0.0064</f>
        <v>3.9200000000000006E-2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0</v>
      </c>
      <c r="H10">
        <v>24</v>
      </c>
      <c r="I10">
        <v>5</v>
      </c>
      <c r="J10">
        <v>6</v>
      </c>
      <c r="K10">
        <f>0.0328-0.0035</f>
        <v>2.9300000000000003E-2</v>
      </c>
      <c r="L10">
        <f>0.0328-0.0035</f>
        <v>2.9300000000000003E-2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10</v>
      </c>
      <c r="F11">
        <v>12</v>
      </c>
      <c r="G11">
        <v>0</v>
      </c>
      <c r="H11">
        <v>10</v>
      </c>
      <c r="I11">
        <v>0</v>
      </c>
      <c r="J11">
        <v>4</v>
      </c>
      <c r="K11">
        <f>0.03-0.0018</f>
        <v>2.8199999999999999E-2</v>
      </c>
      <c r="L11">
        <f>0.03-0.0018</f>
        <v>2.8199999999999999E-2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10</v>
      </c>
      <c r="F12">
        <v>12</v>
      </c>
      <c r="G12">
        <v>10</v>
      </c>
      <c r="H12">
        <v>22</v>
      </c>
      <c r="I12">
        <v>0</v>
      </c>
      <c r="J12">
        <v>4</v>
      </c>
      <c r="K12">
        <f>0.03+0.0029</f>
        <v>3.2899999999999999E-2</v>
      </c>
      <c r="L12">
        <f>0.03+0.0029</f>
        <v>3.2899999999999999E-2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10</v>
      </c>
      <c r="F13">
        <v>12</v>
      </c>
      <c r="G13">
        <v>22</v>
      </c>
      <c r="H13">
        <v>24</v>
      </c>
      <c r="I13">
        <v>0</v>
      </c>
      <c r="J13">
        <v>4</v>
      </c>
      <c r="K13">
        <f>0.03-0.0018</f>
        <v>2.8199999999999999E-2</v>
      </c>
      <c r="L13">
        <f>0.03-0.0018</f>
        <v>2.8199999999999999E-2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10</v>
      </c>
      <c r="F14">
        <v>12</v>
      </c>
      <c r="G14">
        <v>0</v>
      </c>
      <c r="H14">
        <v>24</v>
      </c>
      <c r="I14">
        <v>5</v>
      </c>
      <c r="J14">
        <v>6</v>
      </c>
      <c r="K14">
        <f>0.03-0.0018</f>
        <v>2.8199999999999999E-2</v>
      </c>
      <c r="L14">
        <f>0.03-0.0018</f>
        <v>2.8199999999999999E-2</v>
      </c>
      <c r="M14" t="s">
        <v>15</v>
      </c>
    </row>
    <row r="15" spans="1:14" x14ac:dyDescent="0.2">
      <c r="A15" t="s">
        <v>11</v>
      </c>
      <c r="B15" t="s">
        <v>16</v>
      </c>
      <c r="C15" t="s">
        <v>77</v>
      </c>
      <c r="D15">
        <v>0</v>
      </c>
      <c r="E15">
        <v>1</v>
      </c>
      <c r="F15">
        <v>5</v>
      </c>
      <c r="G15">
        <v>10</v>
      </c>
      <c r="H15">
        <v>22</v>
      </c>
      <c r="I15">
        <v>0</v>
      </c>
      <c r="J15">
        <v>6</v>
      </c>
      <c r="K15">
        <v>8.58</v>
      </c>
      <c r="L15">
        <v>8.58</v>
      </c>
      <c r="M15" t="s">
        <v>18</v>
      </c>
    </row>
    <row r="16" spans="1:14" x14ac:dyDescent="0.2">
      <c r="A16" t="s">
        <v>11</v>
      </c>
      <c r="B16" t="s">
        <v>16</v>
      </c>
      <c r="C16" t="s">
        <v>19</v>
      </c>
      <c r="D16">
        <v>0</v>
      </c>
      <c r="E16">
        <v>6</v>
      </c>
      <c r="F16">
        <v>9</v>
      </c>
      <c r="G16">
        <v>10</v>
      </c>
      <c r="H16">
        <v>22</v>
      </c>
      <c r="I16">
        <v>0</v>
      </c>
      <c r="J16">
        <v>6</v>
      </c>
      <c r="K16">
        <v>19.27</v>
      </c>
      <c r="L16">
        <v>19.27</v>
      </c>
      <c r="M16" t="s">
        <v>18</v>
      </c>
    </row>
    <row r="17" spans="1:13" x14ac:dyDescent="0.2">
      <c r="A17" t="s">
        <v>11</v>
      </c>
      <c r="B17" t="s">
        <v>16</v>
      </c>
      <c r="C17" t="s">
        <v>20</v>
      </c>
      <c r="D17">
        <v>0</v>
      </c>
      <c r="E17">
        <v>10</v>
      </c>
      <c r="F17">
        <v>12</v>
      </c>
      <c r="G17">
        <v>10</v>
      </c>
      <c r="H17">
        <v>22</v>
      </c>
      <c r="I17">
        <v>0</v>
      </c>
      <c r="J17">
        <v>6</v>
      </c>
      <c r="K17">
        <v>8.58</v>
      </c>
      <c r="L17">
        <v>8.58</v>
      </c>
      <c r="M17" t="s">
        <v>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7"/>
  <sheetViews>
    <sheetView workbookViewId="0">
      <selection activeCell="N4" sqref="N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120</v>
      </c>
      <c r="L2">
        <v>120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3.6204E-2</v>
      </c>
      <c r="L3">
        <v>3.6204E-2</v>
      </c>
      <c r="M3" t="s">
        <v>15</v>
      </c>
    </row>
    <row r="4" spans="1:14" x14ac:dyDescent="0.2">
      <c r="A4" t="s">
        <v>11</v>
      </c>
      <c r="B4" t="s">
        <v>16</v>
      </c>
      <c r="C4" t="s">
        <v>34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23.23</v>
      </c>
      <c r="L4">
        <v>23.23</v>
      </c>
      <c r="M4" t="s">
        <v>18</v>
      </c>
    </row>
    <row r="5" spans="1:14" x14ac:dyDescent="0.2">
      <c r="A5" s="1"/>
      <c r="B5" s="3"/>
    </row>
    <row r="6" spans="1:14" x14ac:dyDescent="0.2">
      <c r="A6" s="1"/>
    </row>
    <row r="7" spans="1:14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14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32.9</v>
      </c>
      <c r="L11" s="8">
        <f>K11/2.83168</f>
        <v>11.618544468301502</v>
      </c>
      <c r="M11" t="s">
        <v>88</v>
      </c>
    </row>
    <row r="12" spans="1:14" x14ac:dyDescent="0.2">
      <c r="A12" t="s">
        <v>22</v>
      </c>
      <c r="B12" t="s">
        <v>14</v>
      </c>
      <c r="D12">
        <v>3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0.92230000000000001</v>
      </c>
      <c r="L12" s="8">
        <f>K12/2.83168</f>
        <v>0.32570770708554642</v>
      </c>
      <c r="M12" t="s">
        <v>88</v>
      </c>
    </row>
    <row r="13" spans="1:14" x14ac:dyDescent="0.2">
      <c r="A13" t="s">
        <v>22</v>
      </c>
      <c r="B13" t="s">
        <v>14</v>
      </c>
      <c r="D13">
        <v>90</v>
      </c>
      <c r="E13">
        <v>1</v>
      </c>
      <c r="F13">
        <v>12</v>
      </c>
      <c r="G13">
        <v>0</v>
      </c>
      <c r="H13">
        <v>24</v>
      </c>
      <c r="I13">
        <v>0</v>
      </c>
      <c r="J13">
        <v>6</v>
      </c>
      <c r="K13">
        <v>0.48399999999999999</v>
      </c>
      <c r="L13" s="8">
        <f>K13/2.83168</f>
        <v>0.17092326816589445</v>
      </c>
      <c r="M13" t="s">
        <v>88</v>
      </c>
    </row>
    <row r="14" spans="1:14" x14ac:dyDescent="0.2">
      <c r="A14" t="s">
        <v>22</v>
      </c>
      <c r="B14" t="s">
        <v>14</v>
      </c>
      <c r="D14">
        <v>3000</v>
      </c>
      <c r="E14">
        <v>1</v>
      </c>
      <c r="F14">
        <v>12</v>
      </c>
      <c r="G14">
        <v>0</v>
      </c>
      <c r="H14">
        <v>24</v>
      </c>
      <c r="I14">
        <v>0</v>
      </c>
      <c r="J14">
        <v>6</v>
      </c>
      <c r="K14">
        <v>0.33350000000000002</v>
      </c>
      <c r="L14" s="8">
        <f>K14/2.83168</f>
        <v>0.11777460730025992</v>
      </c>
      <c r="M14" t="s">
        <v>88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15.57+36.15</f>
        <v>51.72</v>
      </c>
      <c r="L2">
        <f>15.57+36.15</f>
        <v>51.72</v>
      </c>
      <c r="M2" t="s">
        <v>13</v>
      </c>
    </row>
    <row r="3" spans="1:14" x14ac:dyDescent="0.2">
      <c r="A3" t="s">
        <v>11</v>
      </c>
      <c r="B3" t="s">
        <v>16</v>
      </c>
      <c r="C3" t="s">
        <v>34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f>3.795846+1.779077</f>
        <v>5.5749230000000001</v>
      </c>
      <c r="L3">
        <f>3.795846+1.779077</f>
        <v>5.5749230000000001</v>
      </c>
      <c r="M3" t="s">
        <v>18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0</v>
      </c>
      <c r="L4">
        <v>0</v>
      </c>
      <c r="M4" t="s">
        <v>15</v>
      </c>
      <c r="N4" t="s">
        <v>65</v>
      </c>
    </row>
    <row r="5" spans="1:14" x14ac:dyDescent="0.2">
      <c r="A5" s="1"/>
      <c r="B5" s="3"/>
    </row>
    <row r="6" spans="1:14" x14ac:dyDescent="0.2">
      <c r="A6" s="1"/>
    </row>
    <row r="7" spans="1:14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N25"/>
  <sheetViews>
    <sheetView workbookViewId="0">
      <selection activeCell="N26" sqref="N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283.02999999999997</v>
      </c>
      <c r="L2">
        <v>283.02999999999997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3</v>
      </c>
      <c r="G3">
        <v>0</v>
      </c>
      <c r="H3">
        <v>6</v>
      </c>
      <c r="I3">
        <v>0</v>
      </c>
      <c r="J3">
        <v>4</v>
      </c>
      <c r="K3">
        <f>0.00999+0.00114+0.02635</f>
        <v>3.7479999999999999E-2</v>
      </c>
      <c r="L3">
        <f>0.00999+0.00114+0.02635</f>
        <v>3.7479999999999999E-2</v>
      </c>
      <c r="M3" t="s">
        <v>15</v>
      </c>
      <c r="N3" t="s">
        <v>67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3</v>
      </c>
      <c r="G4">
        <v>6</v>
      </c>
      <c r="H4">
        <v>10</v>
      </c>
      <c r="I4">
        <v>0</v>
      </c>
      <c r="J4">
        <v>4</v>
      </c>
      <c r="K4">
        <f>0.01007+0.00114+0.03229</f>
        <v>4.3499999999999997E-2</v>
      </c>
      <c r="L4">
        <f>0.01007+0.00114+0.03229</f>
        <v>4.3499999999999997E-2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3</v>
      </c>
      <c r="G5">
        <v>10</v>
      </c>
      <c r="H5">
        <v>18</v>
      </c>
      <c r="I5">
        <v>0</v>
      </c>
      <c r="J5">
        <v>4</v>
      </c>
      <c r="K5">
        <f>0.00999+0.00114+0.02635</f>
        <v>3.7479999999999999E-2</v>
      </c>
      <c r="L5">
        <f>0.00999+0.00114+0.02635</f>
        <v>3.7479999999999999E-2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3</v>
      </c>
      <c r="G6">
        <v>18</v>
      </c>
      <c r="H6">
        <v>22</v>
      </c>
      <c r="I6">
        <v>0</v>
      </c>
      <c r="J6">
        <v>4</v>
      </c>
      <c r="K6">
        <f>0.01007+0.00114+0.03229</f>
        <v>4.3499999999999997E-2</v>
      </c>
      <c r="L6">
        <f>0.01007+0.00114+0.03229</f>
        <v>4.3499999999999997E-2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3</v>
      </c>
      <c r="G7">
        <v>22</v>
      </c>
      <c r="H7">
        <v>24</v>
      </c>
      <c r="I7">
        <v>0</v>
      </c>
      <c r="J7">
        <v>4</v>
      </c>
      <c r="K7">
        <f>0.00999+0.00114+0.02635</f>
        <v>3.7479999999999999E-2</v>
      </c>
      <c r="L7">
        <f>0.00999+0.00114+0.02635</f>
        <v>3.7479999999999999E-2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4</v>
      </c>
      <c r="F8">
        <v>10</v>
      </c>
      <c r="G8">
        <v>0</v>
      </c>
      <c r="H8">
        <v>12</v>
      </c>
      <c r="I8">
        <v>0</v>
      </c>
      <c r="J8">
        <v>4</v>
      </c>
      <c r="K8">
        <f>0.00999+0.00114+0.02635</f>
        <v>3.7479999999999999E-2</v>
      </c>
      <c r="L8">
        <f>0.00999+0.00114+0.02635</f>
        <v>3.7479999999999999E-2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4</v>
      </c>
      <c r="F9">
        <v>10</v>
      </c>
      <c r="G9">
        <v>12</v>
      </c>
      <c r="H9">
        <v>21</v>
      </c>
      <c r="I9">
        <v>0</v>
      </c>
      <c r="J9">
        <v>4</v>
      </c>
      <c r="K9">
        <f>0.01007+0.00114+0.03229</f>
        <v>4.3499999999999997E-2</v>
      </c>
      <c r="L9">
        <f>0.01007+0.00114+0.03229</f>
        <v>4.3499999999999997E-2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4</v>
      </c>
      <c r="F10">
        <v>10</v>
      </c>
      <c r="G10">
        <v>21</v>
      </c>
      <c r="H10">
        <v>24</v>
      </c>
      <c r="I10">
        <v>0</v>
      </c>
      <c r="J10">
        <v>4</v>
      </c>
      <c r="K10">
        <f>0.00999+0.00114+0.02635</f>
        <v>3.7479999999999999E-2</v>
      </c>
      <c r="L10">
        <f>0.00999+0.00114+0.02635</f>
        <v>3.7479999999999999E-2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11</v>
      </c>
      <c r="F11">
        <v>12</v>
      </c>
      <c r="G11">
        <v>0</v>
      </c>
      <c r="H11">
        <v>6</v>
      </c>
      <c r="I11">
        <v>0</v>
      </c>
      <c r="J11">
        <v>4</v>
      </c>
      <c r="K11">
        <f>0.00999+0.00114+0.02635</f>
        <v>3.7479999999999999E-2</v>
      </c>
      <c r="L11">
        <f>0.00999+0.00114+0.02635</f>
        <v>3.7479999999999999E-2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11</v>
      </c>
      <c r="F12">
        <v>12</v>
      </c>
      <c r="G12">
        <v>6</v>
      </c>
      <c r="H12">
        <v>10</v>
      </c>
      <c r="I12">
        <v>0</v>
      </c>
      <c r="J12">
        <v>4</v>
      </c>
      <c r="K12">
        <f>0.01007+0.00114+0.03229</f>
        <v>4.3499999999999997E-2</v>
      </c>
      <c r="L12">
        <f>0.01007+0.00114+0.03229</f>
        <v>4.3499999999999997E-2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11</v>
      </c>
      <c r="F13">
        <v>12</v>
      </c>
      <c r="G13">
        <v>10</v>
      </c>
      <c r="H13">
        <v>18</v>
      </c>
      <c r="I13">
        <v>0</v>
      </c>
      <c r="J13">
        <v>4</v>
      </c>
      <c r="K13">
        <f>0.00999+0.00114+0.02635</f>
        <v>3.7479999999999999E-2</v>
      </c>
      <c r="L13">
        <f>0.00999+0.00114+0.02635</f>
        <v>3.7479999999999999E-2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11</v>
      </c>
      <c r="F14">
        <v>12</v>
      </c>
      <c r="G14">
        <v>18</v>
      </c>
      <c r="H14">
        <v>22</v>
      </c>
      <c r="I14">
        <v>0</v>
      </c>
      <c r="J14">
        <v>4</v>
      </c>
      <c r="K14">
        <f>0.01007+0.00114+0.03229</f>
        <v>4.3499999999999997E-2</v>
      </c>
      <c r="L14">
        <f>0.01007+0.00114+0.03229</f>
        <v>4.3499999999999997E-2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11</v>
      </c>
      <c r="F15">
        <v>12</v>
      </c>
      <c r="G15">
        <v>22</v>
      </c>
      <c r="H15">
        <v>24</v>
      </c>
      <c r="I15">
        <v>0</v>
      </c>
      <c r="J15">
        <v>4</v>
      </c>
      <c r="K15">
        <f>0.00999+0.00114+0.02635</f>
        <v>3.7479999999999999E-2</v>
      </c>
      <c r="L15">
        <f>0.00999+0.00114+0.02635</f>
        <v>3.7479999999999999E-2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12</v>
      </c>
      <c r="G16">
        <v>0</v>
      </c>
      <c r="H16">
        <v>24</v>
      </c>
      <c r="I16">
        <v>5</v>
      </c>
      <c r="J16">
        <v>6</v>
      </c>
      <c r="K16">
        <f>0.00999+0.00114+0.02635</f>
        <v>3.7479999999999999E-2</v>
      </c>
      <c r="L16">
        <f>0.00999+0.00114+0.02635</f>
        <v>3.7479999999999999E-2</v>
      </c>
      <c r="M16" t="s">
        <v>15</v>
      </c>
    </row>
    <row r="17" spans="1:14" x14ac:dyDescent="0.2">
      <c r="A17" t="s">
        <v>11</v>
      </c>
      <c r="B17" t="s">
        <v>16</v>
      </c>
      <c r="C17" t="s">
        <v>17</v>
      </c>
      <c r="D17">
        <v>0</v>
      </c>
      <c r="E17">
        <v>1</v>
      </c>
      <c r="F17">
        <v>3</v>
      </c>
      <c r="G17">
        <v>6</v>
      </c>
      <c r="H17">
        <v>10</v>
      </c>
      <c r="I17">
        <v>0</v>
      </c>
      <c r="J17">
        <v>4</v>
      </c>
      <c r="K17">
        <f>12.89+0.57+0.73+0.15</f>
        <v>14.340000000000002</v>
      </c>
      <c r="L17">
        <f>12.89+0.57+0.73+0.15</f>
        <v>14.340000000000002</v>
      </c>
      <c r="M17" t="s">
        <v>18</v>
      </c>
      <c r="N17" t="s">
        <v>68</v>
      </c>
    </row>
    <row r="18" spans="1:14" x14ac:dyDescent="0.2">
      <c r="A18" t="s">
        <v>11</v>
      </c>
      <c r="B18" t="s">
        <v>16</v>
      </c>
      <c r="C18" t="s">
        <v>17</v>
      </c>
      <c r="D18">
        <v>0</v>
      </c>
      <c r="E18">
        <v>1</v>
      </c>
      <c r="F18">
        <v>3</v>
      </c>
      <c r="G18">
        <v>18</v>
      </c>
      <c r="H18">
        <v>22</v>
      </c>
      <c r="I18">
        <v>0</v>
      </c>
      <c r="J18">
        <v>4</v>
      </c>
      <c r="K18">
        <f>12.89+0.57+0.73+0.15</f>
        <v>14.340000000000002</v>
      </c>
      <c r="L18">
        <f>12.89+0.57+0.73+0.15</f>
        <v>14.340000000000002</v>
      </c>
      <c r="M18" t="s">
        <v>18</v>
      </c>
    </row>
    <row r="19" spans="1:14" x14ac:dyDescent="0.2">
      <c r="A19" t="s">
        <v>11</v>
      </c>
      <c r="B19" t="s">
        <v>16</v>
      </c>
      <c r="C19" t="s">
        <v>19</v>
      </c>
      <c r="D19">
        <v>0</v>
      </c>
      <c r="E19">
        <v>4</v>
      </c>
      <c r="F19">
        <v>10</v>
      </c>
      <c r="G19">
        <v>12</v>
      </c>
      <c r="H19">
        <v>21</v>
      </c>
      <c r="I19">
        <v>0</v>
      </c>
      <c r="J19">
        <v>4</v>
      </c>
      <c r="K19">
        <f>12.89+0.57+0.73+0.15</f>
        <v>14.340000000000002</v>
      </c>
      <c r="L19">
        <f>12.89+0.57+0.73+0.15</f>
        <v>14.340000000000002</v>
      </c>
      <c r="M19" t="s">
        <v>18</v>
      </c>
    </row>
    <row r="20" spans="1:14" x14ac:dyDescent="0.2">
      <c r="A20" t="s">
        <v>11</v>
      </c>
      <c r="B20" t="s">
        <v>16</v>
      </c>
      <c r="C20" t="s">
        <v>20</v>
      </c>
      <c r="D20">
        <v>0</v>
      </c>
      <c r="E20">
        <v>11</v>
      </c>
      <c r="F20">
        <v>12</v>
      </c>
      <c r="G20">
        <v>6</v>
      </c>
      <c r="H20">
        <v>10</v>
      </c>
      <c r="I20">
        <v>0</v>
      </c>
      <c r="J20">
        <v>4</v>
      </c>
      <c r="K20">
        <f>12.89+0.57+0.73+0.15</f>
        <v>14.340000000000002</v>
      </c>
      <c r="L20">
        <f>12.89+0.57+0.73+0.15</f>
        <v>14.340000000000002</v>
      </c>
      <c r="M20" t="s">
        <v>18</v>
      </c>
    </row>
    <row r="21" spans="1:14" x14ac:dyDescent="0.2">
      <c r="A21" t="s">
        <v>11</v>
      </c>
      <c r="B21" t="s">
        <v>16</v>
      </c>
      <c r="C21" t="s">
        <v>20</v>
      </c>
      <c r="D21">
        <v>0</v>
      </c>
      <c r="E21">
        <v>11</v>
      </c>
      <c r="F21">
        <v>12</v>
      </c>
      <c r="G21">
        <v>18</v>
      </c>
      <c r="H21">
        <v>22</v>
      </c>
      <c r="I21">
        <v>0</v>
      </c>
      <c r="J21">
        <v>4</v>
      </c>
      <c r="K21">
        <f>12.89+0.57+0.73+0.15</f>
        <v>14.340000000000002</v>
      </c>
      <c r="L21">
        <f>12.89+0.57+0.73+0.15</f>
        <v>14.340000000000002</v>
      </c>
      <c r="M21" t="s">
        <v>18</v>
      </c>
    </row>
    <row r="22" spans="1:14" x14ac:dyDescent="0.2">
      <c r="A22" t="s">
        <v>11</v>
      </c>
      <c r="B22" t="s">
        <v>16</v>
      </c>
      <c r="C22" t="s">
        <v>34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2.74</v>
      </c>
      <c r="L22">
        <v>2.74</v>
      </c>
      <c r="M22" t="s">
        <v>18</v>
      </c>
    </row>
    <row r="23" spans="1:14" x14ac:dyDescent="0.2">
      <c r="A23" t="s">
        <v>22</v>
      </c>
      <c r="B23" t="s">
        <v>12</v>
      </c>
      <c r="K23">
        <v>300</v>
      </c>
      <c r="L23">
        <v>300</v>
      </c>
      <c r="M23" t="s">
        <v>13</v>
      </c>
    </row>
    <row r="24" spans="1:14" x14ac:dyDescent="0.2">
      <c r="A24" t="s">
        <v>22</v>
      </c>
      <c r="B24" t="s">
        <v>14</v>
      </c>
      <c r="D24">
        <v>0</v>
      </c>
      <c r="E24">
        <v>1</v>
      </c>
      <c r="F24">
        <v>12</v>
      </c>
      <c r="G24">
        <v>0</v>
      </c>
      <c r="H24">
        <v>24</v>
      </c>
      <c r="I24">
        <v>0</v>
      </c>
      <c r="J24">
        <v>6</v>
      </c>
      <c r="K24">
        <v>0.19378999999999999</v>
      </c>
      <c r="L24" s="7">
        <f>K24/2.83168</f>
        <v>6.843640524353034E-2</v>
      </c>
      <c r="M24" t="s">
        <v>88</v>
      </c>
    </row>
    <row r="25" spans="1:14" x14ac:dyDescent="0.2">
      <c r="A25" t="s">
        <v>22</v>
      </c>
      <c r="B25" t="s">
        <v>16</v>
      </c>
      <c r="D25">
        <v>0</v>
      </c>
      <c r="E25">
        <v>1</v>
      </c>
      <c r="F25">
        <v>12</v>
      </c>
      <c r="G25">
        <v>0</v>
      </c>
      <c r="H25">
        <v>24</v>
      </c>
      <c r="I25">
        <v>0</v>
      </c>
      <c r="J25">
        <v>6</v>
      </c>
      <c r="K25">
        <v>0.57499999999999996</v>
      </c>
      <c r="L25" s="7">
        <f>K25/2.83168</f>
        <v>0.20305966775906881</v>
      </c>
      <c r="M25" t="s">
        <v>90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N12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s="7">
        <f>K11/2.83168</f>
        <v>88.286812069160362</v>
      </c>
      <c r="M11" t="s">
        <v>88</v>
      </c>
    </row>
    <row r="12" spans="1:14" x14ac:dyDescent="0.2">
      <c r="A12" t="s">
        <v>22</v>
      </c>
      <c r="B12" t="s">
        <v>14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s="7">
        <f>K12/2.83168</f>
        <v>9.2948355746412026E-2</v>
      </c>
      <c r="M12" t="s">
        <v>88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16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14</v>
      </c>
      <c r="D2">
        <v>0</v>
      </c>
      <c r="E2">
        <v>1</v>
      </c>
      <c r="F2">
        <v>5</v>
      </c>
      <c r="G2">
        <v>0</v>
      </c>
      <c r="H2">
        <v>24</v>
      </c>
      <c r="I2">
        <v>0</v>
      </c>
      <c r="J2">
        <v>6</v>
      </c>
      <c r="K2">
        <v>0</v>
      </c>
      <c r="L2">
        <v>0</v>
      </c>
      <c r="M2" t="s">
        <v>15</v>
      </c>
    </row>
    <row r="3" spans="1:14" x14ac:dyDescent="0.2">
      <c r="A3" t="s">
        <v>11</v>
      </c>
      <c r="B3" t="s">
        <v>14</v>
      </c>
      <c r="D3">
        <v>115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v>9.1999999999999998E-3</v>
      </c>
      <c r="L3">
        <v>9.1999999999999998E-3</v>
      </c>
      <c r="M3" t="s">
        <v>15</v>
      </c>
    </row>
    <row r="4" spans="1:14" x14ac:dyDescent="0.2">
      <c r="A4" t="s">
        <v>11</v>
      </c>
      <c r="B4" t="s">
        <v>14</v>
      </c>
      <c r="D4">
        <v>305</v>
      </c>
      <c r="E4">
        <v>1</v>
      </c>
      <c r="F4">
        <v>5</v>
      </c>
      <c r="G4">
        <v>0</v>
      </c>
      <c r="H4">
        <v>24</v>
      </c>
      <c r="I4">
        <v>0</v>
      </c>
      <c r="J4">
        <v>6</v>
      </c>
      <c r="K4">
        <v>5.3E-3</v>
      </c>
      <c r="L4">
        <v>5.3E-3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6</v>
      </c>
      <c r="F5">
        <v>10</v>
      </c>
      <c r="G5">
        <v>0</v>
      </c>
      <c r="H5">
        <v>24</v>
      </c>
      <c r="I5">
        <v>0</v>
      </c>
      <c r="J5">
        <v>6</v>
      </c>
      <c r="K5">
        <v>0</v>
      </c>
      <c r="L5">
        <v>0</v>
      </c>
      <c r="M5" t="s">
        <v>15</v>
      </c>
    </row>
    <row r="6" spans="1:14" x14ac:dyDescent="0.2">
      <c r="A6" t="s">
        <v>11</v>
      </c>
      <c r="B6" t="s">
        <v>14</v>
      </c>
      <c r="D6">
        <v>115</v>
      </c>
      <c r="E6">
        <v>6</v>
      </c>
      <c r="F6">
        <v>10</v>
      </c>
      <c r="G6">
        <v>0</v>
      </c>
      <c r="H6">
        <v>24</v>
      </c>
      <c r="I6">
        <v>0</v>
      </c>
      <c r="J6">
        <v>6</v>
      </c>
      <c r="K6">
        <v>1.15E-2</v>
      </c>
      <c r="L6">
        <v>1.15E-2</v>
      </c>
      <c r="M6" t="s">
        <v>15</v>
      </c>
    </row>
    <row r="7" spans="1:14" x14ac:dyDescent="0.2">
      <c r="A7" t="s">
        <v>11</v>
      </c>
      <c r="B7" t="s">
        <v>14</v>
      </c>
      <c r="D7">
        <v>305</v>
      </c>
      <c r="E7">
        <v>6</v>
      </c>
      <c r="F7">
        <v>10</v>
      </c>
      <c r="G7">
        <v>0</v>
      </c>
      <c r="H7">
        <v>24</v>
      </c>
      <c r="I7">
        <v>0</v>
      </c>
      <c r="J7">
        <v>6</v>
      </c>
      <c r="K7">
        <v>5.0000000000000001E-3</v>
      </c>
      <c r="L7">
        <v>5.0000000000000001E-3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11</v>
      </c>
      <c r="F8">
        <v>12</v>
      </c>
      <c r="G8">
        <v>0</v>
      </c>
      <c r="H8">
        <v>24</v>
      </c>
      <c r="I8">
        <v>0</v>
      </c>
      <c r="J8">
        <v>6</v>
      </c>
      <c r="K8">
        <v>0</v>
      </c>
      <c r="L8">
        <v>0</v>
      </c>
      <c r="M8" t="s">
        <v>15</v>
      </c>
    </row>
    <row r="9" spans="1:14" x14ac:dyDescent="0.2">
      <c r="A9" t="s">
        <v>11</v>
      </c>
      <c r="B9" t="s">
        <v>14</v>
      </c>
      <c r="D9">
        <v>115</v>
      </c>
      <c r="E9">
        <v>11</v>
      </c>
      <c r="F9">
        <v>12</v>
      </c>
      <c r="G9">
        <v>0</v>
      </c>
      <c r="H9">
        <v>24</v>
      </c>
      <c r="I9">
        <v>0</v>
      </c>
      <c r="J9">
        <v>6</v>
      </c>
      <c r="K9">
        <v>9.1999999999999998E-3</v>
      </c>
      <c r="L9">
        <v>9.1999999999999998E-3</v>
      </c>
      <c r="M9" t="s">
        <v>15</v>
      </c>
    </row>
    <row r="10" spans="1:14" x14ac:dyDescent="0.2">
      <c r="A10" t="s">
        <v>11</v>
      </c>
      <c r="B10" t="s">
        <v>14</v>
      </c>
      <c r="D10">
        <v>305</v>
      </c>
      <c r="E10">
        <v>11</v>
      </c>
      <c r="F10">
        <v>12</v>
      </c>
      <c r="G10">
        <v>0</v>
      </c>
      <c r="H10">
        <v>24</v>
      </c>
      <c r="I10">
        <v>0</v>
      </c>
      <c r="J10">
        <v>6</v>
      </c>
      <c r="K10">
        <v>5.3E-3</v>
      </c>
      <c r="L10">
        <v>5.3E-3</v>
      </c>
      <c r="M10" t="s">
        <v>15</v>
      </c>
    </row>
    <row r="11" spans="1:14" x14ac:dyDescent="0.2">
      <c r="A11" t="s">
        <v>11</v>
      </c>
      <c r="B11" t="s">
        <v>16</v>
      </c>
      <c r="C11" t="s">
        <v>40</v>
      </c>
      <c r="D11">
        <v>0</v>
      </c>
      <c r="E11">
        <v>1</v>
      </c>
      <c r="F11">
        <v>5</v>
      </c>
      <c r="G11">
        <v>0</v>
      </c>
      <c r="H11">
        <v>24</v>
      </c>
      <c r="I11">
        <v>0</v>
      </c>
      <c r="J11">
        <v>6</v>
      </c>
      <c r="K11">
        <v>7.35</v>
      </c>
      <c r="L11">
        <v>7.35</v>
      </c>
      <c r="M11" t="s">
        <v>18</v>
      </c>
    </row>
    <row r="12" spans="1:14" x14ac:dyDescent="0.2">
      <c r="A12" t="s">
        <v>11</v>
      </c>
      <c r="B12" t="s">
        <v>16</v>
      </c>
      <c r="C12" t="s">
        <v>41</v>
      </c>
      <c r="D12">
        <v>0</v>
      </c>
      <c r="E12">
        <v>6</v>
      </c>
      <c r="F12">
        <v>10</v>
      </c>
      <c r="G12">
        <v>0</v>
      </c>
      <c r="H12">
        <v>24</v>
      </c>
      <c r="I12">
        <v>0</v>
      </c>
      <c r="J12">
        <v>6</v>
      </c>
      <c r="K12">
        <v>8.15</v>
      </c>
      <c r="L12">
        <v>8.15</v>
      </c>
      <c r="M12" t="s">
        <v>18</v>
      </c>
    </row>
    <row r="13" spans="1:14" x14ac:dyDescent="0.2">
      <c r="A13" t="s">
        <v>11</v>
      </c>
      <c r="B13" t="s">
        <v>16</v>
      </c>
      <c r="C13" t="s">
        <v>42</v>
      </c>
      <c r="D13">
        <v>0</v>
      </c>
      <c r="E13">
        <v>11</v>
      </c>
      <c r="F13">
        <v>12</v>
      </c>
      <c r="G13">
        <v>0</v>
      </c>
      <c r="H13">
        <v>24</v>
      </c>
      <c r="I13">
        <v>0</v>
      </c>
      <c r="J13">
        <v>6</v>
      </c>
      <c r="K13">
        <v>7.35</v>
      </c>
      <c r="L13">
        <v>7.35</v>
      </c>
      <c r="M13" t="s">
        <v>18</v>
      </c>
    </row>
    <row r="14" spans="1:14" x14ac:dyDescent="0.2">
      <c r="A14" t="s">
        <v>11</v>
      </c>
      <c r="B14" t="s">
        <v>16</v>
      </c>
      <c r="C14" t="s">
        <v>40</v>
      </c>
      <c r="D14">
        <v>10000</v>
      </c>
      <c r="E14">
        <v>1</v>
      </c>
      <c r="F14">
        <v>5</v>
      </c>
      <c r="G14">
        <v>0</v>
      </c>
      <c r="H14">
        <v>24</v>
      </c>
      <c r="I14">
        <v>0</v>
      </c>
      <c r="J14">
        <v>6</v>
      </c>
      <c r="K14">
        <v>7.09</v>
      </c>
      <c r="L14">
        <v>7.09</v>
      </c>
      <c r="M14" t="s">
        <v>18</v>
      </c>
    </row>
    <row r="15" spans="1:14" x14ac:dyDescent="0.2">
      <c r="A15" t="s">
        <v>11</v>
      </c>
      <c r="B15" t="s">
        <v>16</v>
      </c>
      <c r="C15" t="s">
        <v>41</v>
      </c>
      <c r="D15">
        <v>10000</v>
      </c>
      <c r="E15">
        <v>6</v>
      </c>
      <c r="F15">
        <v>10</v>
      </c>
      <c r="G15">
        <v>0</v>
      </c>
      <c r="H15">
        <v>24</v>
      </c>
      <c r="I15">
        <v>0</v>
      </c>
      <c r="J15">
        <v>6</v>
      </c>
      <c r="K15">
        <v>7.85</v>
      </c>
      <c r="L15">
        <v>7.85</v>
      </c>
      <c r="M15" t="s">
        <v>18</v>
      </c>
    </row>
    <row r="16" spans="1:14" x14ac:dyDescent="0.2">
      <c r="A16" t="s">
        <v>11</v>
      </c>
      <c r="B16" t="s">
        <v>16</v>
      </c>
      <c r="C16" t="s">
        <v>42</v>
      </c>
      <c r="D16">
        <v>10000</v>
      </c>
      <c r="E16">
        <v>11</v>
      </c>
      <c r="F16">
        <v>12</v>
      </c>
      <c r="G16">
        <v>0</v>
      </c>
      <c r="H16">
        <v>24</v>
      </c>
      <c r="I16">
        <v>0</v>
      </c>
      <c r="J16">
        <v>6</v>
      </c>
      <c r="K16">
        <v>7.09</v>
      </c>
      <c r="L16">
        <v>7.09</v>
      </c>
      <c r="M16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0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50.48874*30</f>
        <v>1514.6622</v>
      </c>
      <c r="L2">
        <f>50.48874*30</f>
        <v>1514.6622</v>
      </c>
      <c r="M2" t="s">
        <v>13</v>
      </c>
      <c r="N2" t="s">
        <v>25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>
        <v>26.8</v>
      </c>
      <c r="M3" t="s">
        <v>18</v>
      </c>
    </row>
    <row r="4" spans="1:14" x14ac:dyDescent="0.2">
      <c r="A4" t="s">
        <v>11</v>
      </c>
      <c r="B4" t="s">
        <v>16</v>
      </c>
      <c r="C4" t="s">
        <v>33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>
        <v>5.32</v>
      </c>
      <c r="M4" t="s">
        <v>18</v>
      </c>
    </row>
    <row r="5" spans="1:14" x14ac:dyDescent="0.2">
      <c r="A5" t="s">
        <v>11</v>
      </c>
      <c r="B5" t="s">
        <v>16</v>
      </c>
      <c r="C5" t="s">
        <v>33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>
        <v>5.32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>
        <v>20.7</v>
      </c>
      <c r="M6" t="s">
        <v>18</v>
      </c>
    </row>
    <row r="7" spans="1:14" x14ac:dyDescent="0.2">
      <c r="A7" t="s">
        <v>11</v>
      </c>
      <c r="B7" t="s">
        <v>16</v>
      </c>
      <c r="C7" t="s">
        <v>38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>
        <v>1.78</v>
      </c>
      <c r="M7" t="s">
        <v>18</v>
      </c>
    </row>
    <row r="8" spans="1:14" x14ac:dyDescent="0.2">
      <c r="A8" t="s">
        <v>11</v>
      </c>
      <c r="B8" t="s">
        <v>16</v>
      </c>
      <c r="C8" t="s">
        <v>39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>
        <v>1.78</v>
      </c>
      <c r="M8" t="s">
        <v>18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>
        <v>9.8159999999999997E-2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>
        <v>0.11735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>
        <v>0.14484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>
        <v>0.11735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>
        <v>9.8159999999999997E-2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>
        <v>9.8220000000000002E-2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>
        <v>9.8220000000000002E-2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>
        <v>0.12734000000000001</v>
      </c>
      <c r="M16" t="s">
        <v>15</v>
      </c>
    </row>
    <row r="17" spans="1:14" x14ac:dyDescent="0.2">
      <c r="A17" t="s">
        <v>11</v>
      </c>
      <c r="B17" t="s">
        <v>14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>
        <v>9.8220000000000002E-2</v>
      </c>
      <c r="M17" t="s">
        <v>15</v>
      </c>
    </row>
    <row r="18" spans="1:14" x14ac:dyDescent="0.2">
      <c r="A18" t="s">
        <v>11</v>
      </c>
      <c r="B18" t="s">
        <v>14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>
        <v>5.6899999999999999E-2</v>
      </c>
      <c r="M18" t="s">
        <v>15</v>
      </c>
    </row>
    <row r="19" spans="1:14" x14ac:dyDescent="0.2">
      <c r="A19" t="s">
        <v>11</v>
      </c>
      <c r="B19" t="s">
        <v>14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>
        <v>9.8220000000000002E-2</v>
      </c>
      <c r="M19" t="s">
        <v>15</v>
      </c>
    </row>
    <row r="20" spans="1:14" x14ac:dyDescent="0.2">
      <c r="A20" t="s">
        <v>11</v>
      </c>
      <c r="B20" t="s">
        <v>14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>
        <v>9.8220000000000002E-2</v>
      </c>
      <c r="M20" t="s">
        <v>15</v>
      </c>
    </row>
    <row r="21" spans="1:14" x14ac:dyDescent="0.2">
      <c r="A21" t="s">
        <v>11</v>
      </c>
      <c r="B21" t="s">
        <v>14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>
        <v>9.8220000000000002E-2</v>
      </c>
      <c r="M21" t="s">
        <v>15</v>
      </c>
    </row>
    <row r="22" spans="1:14" x14ac:dyDescent="0.2">
      <c r="A22" t="s">
        <v>11</v>
      </c>
      <c r="B22" t="s">
        <v>14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>
        <v>9.8220000000000002E-2</v>
      </c>
      <c r="M22" t="s">
        <v>15</v>
      </c>
    </row>
    <row r="23" spans="1:14" x14ac:dyDescent="0.2">
      <c r="A23" t="s">
        <v>11</v>
      </c>
      <c r="B23" t="s">
        <v>14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>
        <v>0.12734000000000001</v>
      </c>
      <c r="M23" t="s">
        <v>15</v>
      </c>
    </row>
    <row r="24" spans="1:14" x14ac:dyDescent="0.2">
      <c r="A24" t="s">
        <v>22</v>
      </c>
      <c r="B24" t="s">
        <v>12</v>
      </c>
      <c r="K24">
        <v>148.65539999999999</v>
      </c>
      <c r="L24">
        <v>148.65539999999999</v>
      </c>
      <c r="M24" t="s">
        <v>13</v>
      </c>
      <c r="N24" t="s">
        <v>37</v>
      </c>
    </row>
    <row r="25" spans="1:14" x14ac:dyDescent="0.2">
      <c r="A25" t="s">
        <v>22</v>
      </c>
      <c r="B25" t="s">
        <v>14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s="6">
        <f>K25/2.83168</f>
        <v>0.59588654085207371</v>
      </c>
      <c r="M25" t="s">
        <v>88</v>
      </c>
    </row>
    <row r="26" spans="1:14" x14ac:dyDescent="0.2">
      <c r="A26" t="s">
        <v>22</v>
      </c>
      <c r="B26" t="s">
        <v>14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s="6">
        <f t="shared" ref="L26:L30" si="0">K26/2.83168</f>
        <v>0.54395623799299364</v>
      </c>
      <c r="M26" t="s">
        <v>88</v>
      </c>
    </row>
    <row r="27" spans="1:14" x14ac:dyDescent="0.2">
      <c r="A27" t="s">
        <v>22</v>
      </c>
      <c r="B27" t="s">
        <v>14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s="6">
        <f t="shared" si="0"/>
        <v>0.59588654085207371</v>
      </c>
      <c r="M27" t="s">
        <v>88</v>
      </c>
    </row>
    <row r="28" spans="1:14" x14ac:dyDescent="0.2">
      <c r="A28" t="s">
        <v>22</v>
      </c>
      <c r="B28" t="s">
        <v>14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s="6">
        <f t="shared" si="0"/>
        <v>0.46354107808791956</v>
      </c>
      <c r="M28" t="s">
        <v>88</v>
      </c>
    </row>
    <row r="29" spans="1:14" x14ac:dyDescent="0.2">
      <c r="A29" t="s">
        <v>22</v>
      </c>
      <c r="B29" t="s">
        <v>14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s="6">
        <f t="shared" si="0"/>
        <v>0.43231579839529893</v>
      </c>
      <c r="M29" t="s">
        <v>88</v>
      </c>
    </row>
    <row r="30" spans="1:14" x14ac:dyDescent="0.2">
      <c r="A30" t="s">
        <v>22</v>
      </c>
      <c r="B30" t="s">
        <v>14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s="6">
        <f t="shared" si="0"/>
        <v>0.46354107808791956</v>
      </c>
      <c r="M30" t="s">
        <v>88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N8"/>
  <sheetViews>
    <sheetView workbookViewId="0">
      <selection activeCell="M8" sqref="M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15.57+36.15</f>
        <v>51.72</v>
      </c>
      <c r="L2">
        <f>15.57+36.15</f>
        <v>51.72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65</v>
      </c>
    </row>
    <row r="4" spans="1:14" x14ac:dyDescent="0.2">
      <c r="A4" t="s">
        <v>11</v>
      </c>
      <c r="B4" t="s">
        <v>16</v>
      </c>
      <c r="C4" t="s">
        <v>34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3.795846+1.779077</f>
        <v>5.5749230000000001</v>
      </c>
      <c r="L4">
        <f>3.795846+1.779077</f>
        <v>5.5749230000000001</v>
      </c>
      <c r="M4" t="s">
        <v>18</v>
      </c>
    </row>
    <row r="5" spans="1:14" x14ac:dyDescent="0.2">
      <c r="A5" t="s">
        <v>22</v>
      </c>
      <c r="B5" t="s">
        <v>12</v>
      </c>
      <c r="K5">
        <v>970.75</v>
      </c>
      <c r="L5">
        <v>970.75</v>
      </c>
      <c r="M5" t="s">
        <v>13</v>
      </c>
    </row>
    <row r="6" spans="1:14" x14ac:dyDescent="0.2">
      <c r="A6" t="s">
        <v>22</v>
      </c>
      <c r="B6" t="s">
        <v>14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2.8459999999999999E-2</v>
      </c>
      <c r="L6" s="6">
        <f>K6/2.83168</f>
        <v>1.0050570685953214E-2</v>
      </c>
      <c r="M6" t="s">
        <v>88</v>
      </c>
      <c r="N6" t="s">
        <v>72</v>
      </c>
    </row>
    <row r="7" spans="1:14" x14ac:dyDescent="0.2">
      <c r="A7" t="s">
        <v>22</v>
      </c>
      <c r="B7" t="s">
        <v>14</v>
      </c>
      <c r="D7">
        <v>15000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2.0750000000000001E-2</v>
      </c>
      <c r="L7" s="6">
        <f>K7/2.83168</f>
        <v>7.32780540174031E-3</v>
      </c>
      <c r="M7" t="s">
        <v>88</v>
      </c>
    </row>
    <row r="8" spans="1:14" x14ac:dyDescent="0.2">
      <c r="A8" t="s">
        <v>22</v>
      </c>
      <c r="B8" t="s">
        <v>14</v>
      </c>
      <c r="D8">
        <v>50000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3.2699999999999999E-3</v>
      </c>
      <c r="L8" s="6">
        <f>K8/2.83168</f>
        <v>1.1547915018646174E-3</v>
      </c>
      <c r="M8" t="s">
        <v>88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38"/>
  <sheetViews>
    <sheetView workbookViewId="0">
      <selection activeCell="M39" sqref="M3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807.57</v>
      </c>
      <c r="L2">
        <v>807.57</v>
      </c>
      <c r="M2" t="s">
        <v>13</v>
      </c>
    </row>
    <row r="3" spans="1:14" x14ac:dyDescent="0.2">
      <c r="A3" t="s">
        <v>11</v>
      </c>
      <c r="B3" t="s">
        <v>16</v>
      </c>
      <c r="C3" t="s">
        <v>17</v>
      </c>
      <c r="D3">
        <v>0</v>
      </c>
      <c r="E3">
        <v>1</v>
      </c>
      <c r="F3">
        <v>4</v>
      </c>
      <c r="G3">
        <v>5</v>
      </c>
      <c r="H3">
        <v>9</v>
      </c>
      <c r="I3">
        <v>0</v>
      </c>
      <c r="J3">
        <v>4</v>
      </c>
      <c r="K3">
        <f>1.77</f>
        <v>1.77</v>
      </c>
      <c r="L3">
        <f>1.77</f>
        <v>1.77</v>
      </c>
      <c r="M3" t="s">
        <v>18</v>
      </c>
    </row>
    <row r="4" spans="1:14" x14ac:dyDescent="0.2">
      <c r="A4" t="s">
        <v>11</v>
      </c>
      <c r="B4" t="s">
        <v>16</v>
      </c>
      <c r="C4" t="s">
        <v>78</v>
      </c>
      <c r="D4">
        <v>0</v>
      </c>
      <c r="E4">
        <v>5</v>
      </c>
      <c r="F4">
        <v>6</v>
      </c>
      <c r="G4">
        <v>14</v>
      </c>
      <c r="H4">
        <v>19</v>
      </c>
      <c r="I4">
        <v>0</v>
      </c>
      <c r="J4">
        <v>6</v>
      </c>
      <c r="K4">
        <f>6.53</f>
        <v>6.53</v>
      </c>
      <c r="L4">
        <f>6.53</f>
        <v>6.53</v>
      </c>
      <c r="M4" t="s">
        <v>18</v>
      </c>
    </row>
    <row r="5" spans="1:14" x14ac:dyDescent="0.2">
      <c r="A5" t="s">
        <v>11</v>
      </c>
      <c r="B5" t="s">
        <v>16</v>
      </c>
      <c r="C5" t="s">
        <v>49</v>
      </c>
      <c r="D5">
        <v>0</v>
      </c>
      <c r="E5">
        <v>7</v>
      </c>
      <c r="F5">
        <v>8</v>
      </c>
      <c r="G5">
        <v>14</v>
      </c>
      <c r="H5">
        <v>19</v>
      </c>
      <c r="I5">
        <v>0</v>
      </c>
      <c r="J5">
        <v>6</v>
      </c>
      <c r="K5">
        <f>10.13</f>
        <v>10.130000000000001</v>
      </c>
      <c r="L5">
        <f>10.13</f>
        <v>10.130000000000001</v>
      </c>
      <c r="M5" t="s">
        <v>18</v>
      </c>
    </row>
    <row r="6" spans="1:14" x14ac:dyDescent="0.2">
      <c r="A6" t="s">
        <v>11</v>
      </c>
      <c r="B6" t="s">
        <v>16</v>
      </c>
      <c r="C6" t="s">
        <v>79</v>
      </c>
      <c r="D6">
        <v>0</v>
      </c>
      <c r="E6">
        <v>9</v>
      </c>
      <c r="F6">
        <v>10</v>
      </c>
      <c r="G6">
        <v>14</v>
      </c>
      <c r="H6">
        <v>19</v>
      </c>
      <c r="I6">
        <v>0</v>
      </c>
      <c r="J6">
        <v>6</v>
      </c>
      <c r="K6">
        <f>6.53</f>
        <v>6.53</v>
      </c>
      <c r="L6">
        <f>6.53</f>
        <v>6.53</v>
      </c>
      <c r="M6" t="s">
        <v>18</v>
      </c>
    </row>
    <row r="7" spans="1:14" x14ac:dyDescent="0.2">
      <c r="A7" t="s">
        <v>11</v>
      </c>
      <c r="B7" t="s">
        <v>16</v>
      </c>
      <c r="C7" t="s">
        <v>20</v>
      </c>
      <c r="D7">
        <v>0</v>
      </c>
      <c r="E7">
        <v>11</v>
      </c>
      <c r="F7">
        <v>12</v>
      </c>
      <c r="G7">
        <v>5</v>
      </c>
      <c r="H7">
        <v>9</v>
      </c>
      <c r="I7">
        <v>0</v>
      </c>
      <c r="J7">
        <v>4</v>
      </c>
      <c r="K7">
        <f>1.77</f>
        <v>1.77</v>
      </c>
      <c r="L7">
        <f>1.77</f>
        <v>1.77</v>
      </c>
      <c r="M7" t="s">
        <v>18</v>
      </c>
    </row>
    <row r="8" spans="1:14" x14ac:dyDescent="0.2">
      <c r="A8" t="s">
        <v>11</v>
      </c>
      <c r="B8" t="s">
        <v>16</v>
      </c>
      <c r="C8" t="s">
        <v>34</v>
      </c>
      <c r="D8">
        <v>0</v>
      </c>
      <c r="E8">
        <v>1</v>
      </c>
      <c r="F8">
        <v>12</v>
      </c>
      <c r="G8">
        <v>0</v>
      </c>
      <c r="H8">
        <v>24</v>
      </c>
      <c r="I8">
        <v>0</v>
      </c>
      <c r="J8">
        <v>6</v>
      </c>
      <c r="K8">
        <v>2.4900000000000002</v>
      </c>
      <c r="L8">
        <v>2.4900000000000002</v>
      </c>
      <c r="M8" t="s">
        <v>18</v>
      </c>
    </row>
    <row r="9" spans="1:14" x14ac:dyDescent="0.2">
      <c r="A9" t="s">
        <v>11</v>
      </c>
      <c r="B9" t="s">
        <v>14</v>
      </c>
      <c r="D9">
        <v>0</v>
      </c>
      <c r="E9">
        <v>1</v>
      </c>
      <c r="F9">
        <v>4</v>
      </c>
      <c r="G9">
        <v>0</v>
      </c>
      <c r="H9">
        <v>5</v>
      </c>
      <c r="I9">
        <v>0</v>
      </c>
      <c r="J9">
        <v>4</v>
      </c>
      <c r="K9">
        <v>4.6899999999999997E-2</v>
      </c>
      <c r="L9">
        <v>4.6899999999999997E-2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1</v>
      </c>
      <c r="F10">
        <v>4</v>
      </c>
      <c r="G10">
        <v>5</v>
      </c>
      <c r="H10">
        <v>9</v>
      </c>
      <c r="I10">
        <v>0</v>
      </c>
      <c r="J10">
        <v>4</v>
      </c>
      <c r="K10">
        <v>7.0099999999999996E-2</v>
      </c>
      <c r="L10">
        <v>7.0099999999999996E-2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</v>
      </c>
      <c r="F11">
        <v>4</v>
      </c>
      <c r="G11">
        <v>9</v>
      </c>
      <c r="H11">
        <v>17</v>
      </c>
      <c r="I11">
        <v>0</v>
      </c>
      <c r="J11">
        <v>4</v>
      </c>
      <c r="K11">
        <v>4.6899999999999997E-2</v>
      </c>
      <c r="L11">
        <v>4.6899999999999997E-2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</v>
      </c>
      <c r="F12">
        <v>4</v>
      </c>
      <c r="G12">
        <v>17</v>
      </c>
      <c r="H12">
        <v>21</v>
      </c>
      <c r="I12">
        <v>0</v>
      </c>
      <c r="J12">
        <v>4</v>
      </c>
      <c r="K12">
        <v>6.7199999999999996E-2</v>
      </c>
      <c r="L12">
        <v>6.7199999999999996E-2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</v>
      </c>
      <c r="F13">
        <v>4</v>
      </c>
      <c r="G13">
        <v>21</v>
      </c>
      <c r="H13">
        <v>24</v>
      </c>
      <c r="I13">
        <v>0</v>
      </c>
      <c r="J13">
        <v>4</v>
      </c>
      <c r="K13">
        <v>4.6899999999999997E-2</v>
      </c>
      <c r="L13">
        <v>4.6899999999999997E-2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</v>
      </c>
      <c r="F14">
        <v>4</v>
      </c>
      <c r="G14">
        <v>0</v>
      </c>
      <c r="H14">
        <v>24</v>
      </c>
      <c r="I14">
        <v>5</v>
      </c>
      <c r="J14">
        <v>6</v>
      </c>
      <c r="K14">
        <v>4.6899999999999997E-2</v>
      </c>
      <c r="L14">
        <v>4.6899999999999997E-2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5</v>
      </c>
      <c r="F15">
        <v>6</v>
      </c>
      <c r="G15">
        <v>0</v>
      </c>
      <c r="H15">
        <v>11</v>
      </c>
      <c r="I15">
        <v>0</v>
      </c>
      <c r="J15">
        <v>6</v>
      </c>
      <c r="K15">
        <v>4.7800000000000002E-2</v>
      </c>
      <c r="L15">
        <v>4.7800000000000002E-2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5</v>
      </c>
      <c r="F16">
        <v>6</v>
      </c>
      <c r="G16">
        <v>11</v>
      </c>
      <c r="H16">
        <v>14</v>
      </c>
      <c r="I16">
        <v>0</v>
      </c>
      <c r="J16">
        <v>6</v>
      </c>
      <c r="K16">
        <v>7.2099999999999997E-2</v>
      </c>
      <c r="L16">
        <v>7.2099999999999997E-2</v>
      </c>
      <c r="M16" t="s">
        <v>15</v>
      </c>
    </row>
    <row r="17" spans="1:13" x14ac:dyDescent="0.2">
      <c r="A17" t="s">
        <v>11</v>
      </c>
      <c r="B17" t="s">
        <v>14</v>
      </c>
      <c r="D17">
        <v>0</v>
      </c>
      <c r="E17">
        <v>5</v>
      </c>
      <c r="F17">
        <v>6</v>
      </c>
      <c r="G17">
        <v>14</v>
      </c>
      <c r="H17">
        <v>19</v>
      </c>
      <c r="I17">
        <v>0</v>
      </c>
      <c r="J17">
        <v>6</v>
      </c>
      <c r="K17">
        <v>8.2100000000000006E-2</v>
      </c>
      <c r="L17">
        <v>8.2100000000000006E-2</v>
      </c>
      <c r="M17" t="s">
        <v>15</v>
      </c>
    </row>
    <row r="18" spans="1:13" x14ac:dyDescent="0.2">
      <c r="A18" t="s">
        <v>11</v>
      </c>
      <c r="B18" t="s">
        <v>14</v>
      </c>
      <c r="D18">
        <v>0</v>
      </c>
      <c r="E18">
        <v>5</v>
      </c>
      <c r="F18">
        <v>6</v>
      </c>
      <c r="G18">
        <v>19</v>
      </c>
      <c r="H18">
        <v>23</v>
      </c>
      <c r="I18">
        <v>0</v>
      </c>
      <c r="J18">
        <v>6</v>
      </c>
      <c r="K18">
        <v>7.2099999999999997E-2</v>
      </c>
      <c r="L18">
        <v>7.2099999999999997E-2</v>
      </c>
      <c r="M18" t="s">
        <v>15</v>
      </c>
    </row>
    <row r="19" spans="1:13" x14ac:dyDescent="0.2">
      <c r="A19" t="s">
        <v>11</v>
      </c>
      <c r="B19" t="s">
        <v>14</v>
      </c>
      <c r="D19">
        <v>0</v>
      </c>
      <c r="E19">
        <v>5</v>
      </c>
      <c r="F19">
        <v>6</v>
      </c>
      <c r="G19">
        <v>23</v>
      </c>
      <c r="H19">
        <v>24</v>
      </c>
      <c r="I19">
        <v>0</v>
      </c>
      <c r="J19">
        <v>6</v>
      </c>
      <c r="K19">
        <v>4.7800000000000002E-2</v>
      </c>
      <c r="L19">
        <v>4.7800000000000002E-2</v>
      </c>
      <c r="M19" t="s">
        <v>15</v>
      </c>
    </row>
    <row r="20" spans="1:13" x14ac:dyDescent="0.2">
      <c r="A20" t="s">
        <v>11</v>
      </c>
      <c r="B20" t="s">
        <v>14</v>
      </c>
      <c r="D20">
        <v>0</v>
      </c>
      <c r="E20">
        <v>7</v>
      </c>
      <c r="F20">
        <v>8</v>
      </c>
      <c r="G20">
        <v>0</v>
      </c>
      <c r="H20">
        <v>11</v>
      </c>
      <c r="I20">
        <v>0</v>
      </c>
      <c r="J20">
        <v>6</v>
      </c>
      <c r="K20">
        <v>5.7599999999999998E-2</v>
      </c>
      <c r="L20">
        <v>5.7599999999999998E-2</v>
      </c>
      <c r="M20" t="s">
        <v>15</v>
      </c>
    </row>
    <row r="21" spans="1:13" x14ac:dyDescent="0.2">
      <c r="A21" t="s">
        <v>11</v>
      </c>
      <c r="B21" t="s">
        <v>14</v>
      </c>
      <c r="D21">
        <v>0</v>
      </c>
      <c r="E21">
        <v>7</v>
      </c>
      <c r="F21">
        <v>8</v>
      </c>
      <c r="G21">
        <v>11</v>
      </c>
      <c r="H21">
        <v>14</v>
      </c>
      <c r="I21">
        <v>0</v>
      </c>
      <c r="J21">
        <v>6</v>
      </c>
      <c r="K21">
        <v>9.2899999999999996E-2</v>
      </c>
      <c r="L21">
        <v>9.2899999999999996E-2</v>
      </c>
      <c r="M21" t="s">
        <v>15</v>
      </c>
    </row>
    <row r="22" spans="1:13" x14ac:dyDescent="0.2">
      <c r="A22" t="s">
        <v>11</v>
      </c>
      <c r="B22" t="s">
        <v>14</v>
      </c>
      <c r="D22">
        <v>0</v>
      </c>
      <c r="E22">
        <v>7</v>
      </c>
      <c r="F22">
        <v>8</v>
      </c>
      <c r="G22">
        <v>14</v>
      </c>
      <c r="H22">
        <v>19</v>
      </c>
      <c r="I22">
        <v>0</v>
      </c>
      <c r="J22">
        <v>6</v>
      </c>
      <c r="K22">
        <v>0.11409999999999999</v>
      </c>
      <c r="L22">
        <v>0.11409999999999999</v>
      </c>
      <c r="M22" t="s">
        <v>15</v>
      </c>
    </row>
    <row r="23" spans="1:13" x14ac:dyDescent="0.2">
      <c r="A23" t="s">
        <v>11</v>
      </c>
      <c r="B23" t="s">
        <v>14</v>
      </c>
      <c r="D23">
        <v>0</v>
      </c>
      <c r="E23">
        <v>7</v>
      </c>
      <c r="F23">
        <v>8</v>
      </c>
      <c r="G23">
        <v>19</v>
      </c>
      <c r="H23">
        <v>23</v>
      </c>
      <c r="I23">
        <v>0</v>
      </c>
      <c r="J23">
        <v>6</v>
      </c>
      <c r="K23">
        <v>9.2899999999999996E-2</v>
      </c>
      <c r="L23">
        <v>9.2899999999999996E-2</v>
      </c>
      <c r="M23" t="s">
        <v>15</v>
      </c>
    </row>
    <row r="24" spans="1:13" x14ac:dyDescent="0.2">
      <c r="A24" t="s">
        <v>11</v>
      </c>
      <c r="B24" t="s">
        <v>14</v>
      </c>
      <c r="D24">
        <v>0</v>
      </c>
      <c r="E24">
        <v>7</v>
      </c>
      <c r="F24">
        <v>8</v>
      </c>
      <c r="G24">
        <v>23</v>
      </c>
      <c r="H24">
        <v>24</v>
      </c>
      <c r="I24">
        <v>0</v>
      </c>
      <c r="J24">
        <v>6</v>
      </c>
      <c r="K24">
        <v>5.7599999999999998E-2</v>
      </c>
      <c r="L24">
        <v>5.7599999999999998E-2</v>
      </c>
      <c r="M24" t="s">
        <v>15</v>
      </c>
    </row>
    <row r="25" spans="1:13" x14ac:dyDescent="0.2">
      <c r="A25" t="s">
        <v>11</v>
      </c>
      <c r="B25" t="s">
        <v>14</v>
      </c>
      <c r="D25">
        <v>0</v>
      </c>
      <c r="E25">
        <v>9</v>
      </c>
      <c r="F25">
        <v>10</v>
      </c>
      <c r="G25">
        <v>0</v>
      </c>
      <c r="H25">
        <v>11</v>
      </c>
      <c r="I25">
        <v>0</v>
      </c>
      <c r="J25">
        <v>6</v>
      </c>
      <c r="K25">
        <v>4.7800000000000002E-2</v>
      </c>
      <c r="L25">
        <v>4.7800000000000002E-2</v>
      </c>
      <c r="M25" t="s">
        <v>15</v>
      </c>
    </row>
    <row r="26" spans="1:13" x14ac:dyDescent="0.2">
      <c r="A26" t="s">
        <v>11</v>
      </c>
      <c r="B26" t="s">
        <v>14</v>
      </c>
      <c r="D26">
        <v>0</v>
      </c>
      <c r="E26">
        <v>9</v>
      </c>
      <c r="F26">
        <v>10</v>
      </c>
      <c r="G26">
        <v>11</v>
      </c>
      <c r="H26">
        <v>14</v>
      </c>
      <c r="I26">
        <v>0</v>
      </c>
      <c r="J26">
        <v>6</v>
      </c>
      <c r="K26">
        <v>7.2099999999999997E-2</v>
      </c>
      <c r="L26">
        <v>7.2099999999999997E-2</v>
      </c>
      <c r="M26" t="s">
        <v>15</v>
      </c>
    </row>
    <row r="27" spans="1:13" x14ac:dyDescent="0.2">
      <c r="A27" t="s">
        <v>11</v>
      </c>
      <c r="B27" t="s">
        <v>14</v>
      </c>
      <c r="D27">
        <v>0</v>
      </c>
      <c r="E27">
        <v>9</v>
      </c>
      <c r="F27">
        <v>10</v>
      </c>
      <c r="G27">
        <v>14</v>
      </c>
      <c r="H27">
        <v>19</v>
      </c>
      <c r="I27">
        <v>0</v>
      </c>
      <c r="J27">
        <v>6</v>
      </c>
      <c r="K27">
        <v>8.2100000000000006E-2</v>
      </c>
      <c r="L27">
        <v>8.2100000000000006E-2</v>
      </c>
      <c r="M27" t="s">
        <v>15</v>
      </c>
    </row>
    <row r="28" spans="1:13" x14ac:dyDescent="0.2">
      <c r="A28" t="s">
        <v>11</v>
      </c>
      <c r="B28" t="s">
        <v>14</v>
      </c>
      <c r="D28">
        <v>0</v>
      </c>
      <c r="E28">
        <v>9</v>
      </c>
      <c r="F28">
        <v>10</v>
      </c>
      <c r="G28">
        <v>19</v>
      </c>
      <c r="H28">
        <v>23</v>
      </c>
      <c r="I28">
        <v>0</v>
      </c>
      <c r="J28">
        <v>6</v>
      </c>
      <c r="K28">
        <v>7.2099999999999997E-2</v>
      </c>
      <c r="L28">
        <v>7.2099999999999997E-2</v>
      </c>
      <c r="M28" t="s">
        <v>15</v>
      </c>
    </row>
    <row r="29" spans="1:13" x14ac:dyDescent="0.2">
      <c r="A29" t="s">
        <v>11</v>
      </c>
      <c r="B29" t="s">
        <v>14</v>
      </c>
      <c r="D29">
        <v>0</v>
      </c>
      <c r="E29">
        <v>9</v>
      </c>
      <c r="F29">
        <v>10</v>
      </c>
      <c r="G29">
        <v>23</v>
      </c>
      <c r="H29">
        <v>24</v>
      </c>
      <c r="I29">
        <v>0</v>
      </c>
      <c r="J29">
        <v>6</v>
      </c>
      <c r="K29">
        <v>4.7800000000000002E-2</v>
      </c>
      <c r="L29">
        <v>4.7800000000000002E-2</v>
      </c>
      <c r="M29" t="s">
        <v>15</v>
      </c>
    </row>
    <row r="30" spans="1:13" x14ac:dyDescent="0.2">
      <c r="A30" t="s">
        <v>11</v>
      </c>
      <c r="B30" t="s">
        <v>14</v>
      </c>
      <c r="D30">
        <v>0</v>
      </c>
      <c r="E30">
        <v>11</v>
      </c>
      <c r="F30">
        <v>12</v>
      </c>
      <c r="G30">
        <v>0</v>
      </c>
      <c r="H30">
        <v>5</v>
      </c>
      <c r="I30">
        <v>0</v>
      </c>
      <c r="J30">
        <v>4</v>
      </c>
      <c r="K30">
        <v>4.6899999999999997E-2</v>
      </c>
      <c r="L30">
        <v>4.6899999999999997E-2</v>
      </c>
      <c r="M30" t="s">
        <v>15</v>
      </c>
    </row>
    <row r="31" spans="1:13" x14ac:dyDescent="0.2">
      <c r="A31" t="s">
        <v>11</v>
      </c>
      <c r="B31" t="s">
        <v>14</v>
      </c>
      <c r="D31">
        <v>0</v>
      </c>
      <c r="E31">
        <v>11</v>
      </c>
      <c r="F31">
        <v>12</v>
      </c>
      <c r="G31">
        <v>5</v>
      </c>
      <c r="H31">
        <v>9</v>
      </c>
      <c r="I31">
        <v>0</v>
      </c>
      <c r="J31">
        <v>4</v>
      </c>
      <c r="K31">
        <v>7.0099999999999996E-2</v>
      </c>
      <c r="L31">
        <v>7.0099999999999996E-2</v>
      </c>
      <c r="M31" t="s">
        <v>15</v>
      </c>
    </row>
    <row r="32" spans="1:13" x14ac:dyDescent="0.2">
      <c r="A32" t="s">
        <v>11</v>
      </c>
      <c r="B32" t="s">
        <v>14</v>
      </c>
      <c r="D32">
        <v>0</v>
      </c>
      <c r="E32">
        <v>11</v>
      </c>
      <c r="F32">
        <v>12</v>
      </c>
      <c r="G32">
        <v>9</v>
      </c>
      <c r="H32">
        <v>17</v>
      </c>
      <c r="I32">
        <v>0</v>
      </c>
      <c r="J32">
        <v>4</v>
      </c>
      <c r="K32">
        <v>4.6899999999999997E-2</v>
      </c>
      <c r="L32">
        <v>4.6899999999999997E-2</v>
      </c>
      <c r="M32" t="s">
        <v>15</v>
      </c>
    </row>
    <row r="33" spans="1:13" x14ac:dyDescent="0.2">
      <c r="A33" t="s">
        <v>11</v>
      </c>
      <c r="B33" t="s">
        <v>14</v>
      </c>
      <c r="D33">
        <v>0</v>
      </c>
      <c r="E33">
        <v>11</v>
      </c>
      <c r="F33">
        <v>12</v>
      </c>
      <c r="G33">
        <v>17</v>
      </c>
      <c r="H33">
        <v>21</v>
      </c>
      <c r="I33">
        <v>0</v>
      </c>
      <c r="J33">
        <v>4</v>
      </c>
      <c r="K33">
        <v>6.7199999999999996E-2</v>
      </c>
      <c r="L33">
        <v>6.7199999999999996E-2</v>
      </c>
      <c r="M33" t="s">
        <v>15</v>
      </c>
    </row>
    <row r="34" spans="1:13" x14ac:dyDescent="0.2">
      <c r="A34" t="s">
        <v>11</v>
      </c>
      <c r="B34" t="s">
        <v>14</v>
      </c>
      <c r="D34">
        <v>0</v>
      </c>
      <c r="E34">
        <v>11</v>
      </c>
      <c r="F34">
        <v>12</v>
      </c>
      <c r="G34">
        <v>21</v>
      </c>
      <c r="H34">
        <v>24</v>
      </c>
      <c r="I34">
        <v>0</v>
      </c>
      <c r="J34">
        <v>4</v>
      </c>
      <c r="K34">
        <v>4.6899999999999997E-2</v>
      </c>
      <c r="L34">
        <v>4.6899999999999997E-2</v>
      </c>
      <c r="M34" t="s">
        <v>15</v>
      </c>
    </row>
    <row r="35" spans="1:13" x14ac:dyDescent="0.2">
      <c r="A35" t="s">
        <v>11</v>
      </c>
      <c r="B35" t="s">
        <v>14</v>
      </c>
      <c r="D35">
        <v>0</v>
      </c>
      <c r="E35">
        <v>11</v>
      </c>
      <c r="F35">
        <v>12</v>
      </c>
      <c r="G35">
        <v>0</v>
      </c>
      <c r="H35">
        <v>24</v>
      </c>
      <c r="I35">
        <v>5</v>
      </c>
      <c r="J35">
        <v>6</v>
      </c>
      <c r="K35">
        <v>4.6899999999999997E-2</v>
      </c>
      <c r="L35">
        <v>4.6899999999999997E-2</v>
      </c>
      <c r="M35" t="s">
        <v>15</v>
      </c>
    </row>
    <row r="36" spans="1:13" x14ac:dyDescent="0.2">
      <c r="A36" t="s">
        <v>22</v>
      </c>
      <c r="B36" t="s">
        <v>12</v>
      </c>
      <c r="K36">
        <v>950</v>
      </c>
      <c r="L36">
        <v>950</v>
      </c>
      <c r="M36" t="s">
        <v>13</v>
      </c>
    </row>
    <row r="37" spans="1:13" x14ac:dyDescent="0.2">
      <c r="A37" t="s">
        <v>22</v>
      </c>
      <c r="B37" t="s">
        <v>14</v>
      </c>
      <c r="D37">
        <v>0</v>
      </c>
      <c r="E37">
        <v>1</v>
      </c>
      <c r="F37">
        <v>12</v>
      </c>
      <c r="G37">
        <v>0</v>
      </c>
      <c r="H37">
        <v>24</v>
      </c>
      <c r="I37">
        <v>0</v>
      </c>
      <c r="J37">
        <v>6</v>
      </c>
      <c r="K37">
        <v>0.62851000000000001</v>
      </c>
      <c r="L37" s="6">
        <f>K37/2.83168</f>
        <v>0.22195657701435192</v>
      </c>
      <c r="M37" t="s">
        <v>88</v>
      </c>
    </row>
    <row r="38" spans="1:13" x14ac:dyDescent="0.2">
      <c r="A38" t="s">
        <v>22</v>
      </c>
      <c r="B38" t="s">
        <v>16</v>
      </c>
      <c r="C38" t="s">
        <v>34</v>
      </c>
      <c r="D38">
        <v>0</v>
      </c>
      <c r="E38">
        <v>1</v>
      </c>
      <c r="F38">
        <v>12</v>
      </c>
      <c r="G38">
        <v>0</v>
      </c>
      <c r="H38">
        <v>24</v>
      </c>
      <c r="I38">
        <v>0</v>
      </c>
      <c r="J38">
        <v>6</v>
      </c>
      <c r="K38">
        <v>8.6705000000000004E-2</v>
      </c>
      <c r="L38" s="6">
        <f>K38/2.83168</f>
        <v>3.0619632161826196E-2</v>
      </c>
      <c r="M38" t="s">
        <v>90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N30"/>
  <sheetViews>
    <sheetView workbookViewId="0">
      <selection sqref="A1:N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50.48874*30</f>
        <v>1514.6622</v>
      </c>
      <c r="L2">
        <f>50.48874*30</f>
        <v>1514.6622</v>
      </c>
      <c r="M2" t="s">
        <v>13</v>
      </c>
      <c r="N2" t="s">
        <v>25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>
        <v>26.8</v>
      </c>
      <c r="M3" t="s">
        <v>18</v>
      </c>
    </row>
    <row r="4" spans="1:14" x14ac:dyDescent="0.2">
      <c r="A4" t="s">
        <v>11</v>
      </c>
      <c r="B4" t="s">
        <v>16</v>
      </c>
      <c r="C4" t="s">
        <v>33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>
        <v>5.32</v>
      </c>
      <c r="M4" t="s">
        <v>18</v>
      </c>
    </row>
    <row r="5" spans="1:14" x14ac:dyDescent="0.2">
      <c r="A5" t="s">
        <v>11</v>
      </c>
      <c r="B5" t="s">
        <v>16</v>
      </c>
      <c r="C5" t="s">
        <v>33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>
        <v>5.32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>
        <v>20.7</v>
      </c>
      <c r="M6" t="s">
        <v>18</v>
      </c>
    </row>
    <row r="7" spans="1:14" x14ac:dyDescent="0.2">
      <c r="A7" t="s">
        <v>11</v>
      </c>
      <c r="B7" t="s">
        <v>16</v>
      </c>
      <c r="C7" t="s">
        <v>38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>
        <v>1.78</v>
      </c>
      <c r="M7" t="s">
        <v>18</v>
      </c>
    </row>
    <row r="8" spans="1:14" x14ac:dyDescent="0.2">
      <c r="A8" t="s">
        <v>11</v>
      </c>
      <c r="B8" t="s">
        <v>16</v>
      </c>
      <c r="C8" t="s">
        <v>39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>
        <v>1.78</v>
      </c>
      <c r="M8" t="s">
        <v>18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>
        <v>9.8159999999999997E-2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>
        <v>0.11735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>
        <v>0.14484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>
        <v>0.11735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>
        <v>9.8159999999999997E-2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>
        <v>9.8220000000000002E-2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>
        <v>9.8220000000000002E-2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>
        <v>0.12734000000000001</v>
      </c>
      <c r="M16" t="s">
        <v>15</v>
      </c>
    </row>
    <row r="17" spans="1:14" x14ac:dyDescent="0.2">
      <c r="A17" t="s">
        <v>11</v>
      </c>
      <c r="B17" t="s">
        <v>14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>
        <v>9.8220000000000002E-2</v>
      </c>
      <c r="M17" t="s">
        <v>15</v>
      </c>
    </row>
    <row r="18" spans="1:14" x14ac:dyDescent="0.2">
      <c r="A18" t="s">
        <v>11</v>
      </c>
      <c r="B18" t="s">
        <v>14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>
        <v>5.6899999999999999E-2</v>
      </c>
      <c r="M18" t="s">
        <v>15</v>
      </c>
    </row>
    <row r="19" spans="1:14" x14ac:dyDescent="0.2">
      <c r="A19" t="s">
        <v>11</v>
      </c>
      <c r="B19" t="s">
        <v>14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>
        <v>9.8220000000000002E-2</v>
      </c>
      <c r="M19" t="s">
        <v>15</v>
      </c>
    </row>
    <row r="20" spans="1:14" x14ac:dyDescent="0.2">
      <c r="A20" t="s">
        <v>11</v>
      </c>
      <c r="B20" t="s">
        <v>14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>
        <v>9.8220000000000002E-2</v>
      </c>
      <c r="M20" t="s">
        <v>15</v>
      </c>
    </row>
    <row r="21" spans="1:14" x14ac:dyDescent="0.2">
      <c r="A21" t="s">
        <v>11</v>
      </c>
      <c r="B21" t="s">
        <v>14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>
        <v>9.8220000000000002E-2</v>
      </c>
      <c r="M21" t="s">
        <v>15</v>
      </c>
    </row>
    <row r="22" spans="1:14" x14ac:dyDescent="0.2">
      <c r="A22" t="s">
        <v>11</v>
      </c>
      <c r="B22" t="s">
        <v>14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>
        <v>9.8220000000000002E-2</v>
      </c>
      <c r="M22" t="s">
        <v>15</v>
      </c>
    </row>
    <row r="23" spans="1:14" x14ac:dyDescent="0.2">
      <c r="A23" t="s">
        <v>11</v>
      </c>
      <c r="B23" t="s">
        <v>14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>
        <v>0.12734000000000001</v>
      </c>
      <c r="M23" t="s">
        <v>15</v>
      </c>
    </row>
    <row r="24" spans="1:14" x14ac:dyDescent="0.2">
      <c r="A24" t="s">
        <v>22</v>
      </c>
      <c r="B24" t="s">
        <v>12</v>
      </c>
      <c r="K24">
        <v>148.65539999999999</v>
      </c>
      <c r="L24">
        <v>148.65539999999999</v>
      </c>
      <c r="M24" t="s">
        <v>13</v>
      </c>
      <c r="N24" t="s">
        <v>37</v>
      </c>
    </row>
    <row r="25" spans="1:14" x14ac:dyDescent="0.2">
      <c r="A25" t="s">
        <v>22</v>
      </c>
      <c r="B25" t="s">
        <v>14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s="7">
        <f>K25/2.83168</f>
        <v>0.59588654085207371</v>
      </c>
      <c r="M25" t="s">
        <v>88</v>
      </c>
    </row>
    <row r="26" spans="1:14" x14ac:dyDescent="0.2">
      <c r="A26" t="s">
        <v>22</v>
      </c>
      <c r="B26" t="s">
        <v>14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s="7">
        <f t="shared" ref="L26:L30" si="0">K26/2.83168</f>
        <v>0.54395623799299364</v>
      </c>
      <c r="M26" t="s">
        <v>88</v>
      </c>
    </row>
    <row r="27" spans="1:14" x14ac:dyDescent="0.2">
      <c r="A27" t="s">
        <v>22</v>
      </c>
      <c r="B27" t="s">
        <v>14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s="7">
        <f t="shared" si="0"/>
        <v>0.59588654085207371</v>
      </c>
      <c r="M27" t="s">
        <v>88</v>
      </c>
    </row>
    <row r="28" spans="1:14" x14ac:dyDescent="0.2">
      <c r="A28" t="s">
        <v>22</v>
      </c>
      <c r="B28" t="s">
        <v>14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s="7">
        <f t="shared" si="0"/>
        <v>0.46354107808791956</v>
      </c>
      <c r="M28" t="s">
        <v>88</v>
      </c>
    </row>
    <row r="29" spans="1:14" x14ac:dyDescent="0.2">
      <c r="A29" t="s">
        <v>22</v>
      </c>
      <c r="B29" t="s">
        <v>14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s="7">
        <f t="shared" si="0"/>
        <v>0.43231579839529893</v>
      </c>
      <c r="M29" t="s">
        <v>88</v>
      </c>
    </row>
    <row r="30" spans="1:14" x14ac:dyDescent="0.2">
      <c r="A30" t="s">
        <v>22</v>
      </c>
      <c r="B30" t="s">
        <v>14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s="7">
        <f t="shared" si="0"/>
        <v>0.46354107808791956</v>
      </c>
      <c r="M30" t="s">
        <v>88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2000</v>
      </c>
      <c r="L2">
        <v>2000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4.9320000000000003E-2</v>
      </c>
      <c r="L3">
        <v>4.9320000000000003E-2</v>
      </c>
      <c r="M3" t="s">
        <v>15</v>
      </c>
      <c r="N3" t="s">
        <v>64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10.77</v>
      </c>
      <c r="L4">
        <v>10.77</v>
      </c>
      <c r="M4" t="s">
        <v>18</v>
      </c>
    </row>
    <row r="7" spans="1:14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N4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C2" s="1"/>
      <c r="D2" s="1"/>
      <c r="E2" s="1"/>
      <c r="F2" s="1"/>
      <c r="G2" s="1"/>
      <c r="H2" s="1"/>
      <c r="I2" s="1"/>
      <c r="J2" s="1"/>
      <c r="K2">
        <v>100</v>
      </c>
      <c r="L2">
        <v>100</v>
      </c>
      <c r="M2" t="s">
        <v>13</v>
      </c>
      <c r="N2" s="1"/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65</v>
      </c>
    </row>
    <row r="4" spans="1:14" x14ac:dyDescent="0.2">
      <c r="A4" t="s">
        <v>11</v>
      </c>
      <c r="B4" t="s">
        <v>16</v>
      </c>
      <c r="C4" t="s">
        <v>34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4.5704000000000002</v>
      </c>
      <c r="L4">
        <v>4.5704000000000002</v>
      </c>
      <c r="M4" t="s">
        <v>18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11"/>
  <sheetViews>
    <sheetView workbookViewId="0">
      <selection activeCell="N11" sqref="A1:N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747.89</v>
      </c>
      <c r="L2">
        <v>747.89</v>
      </c>
      <c r="M2" t="s">
        <v>13</v>
      </c>
      <c r="N2" t="s">
        <v>45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>
        <v>14.05</v>
      </c>
      <c r="M3" t="s">
        <v>18</v>
      </c>
      <c r="N3" t="s">
        <v>46</v>
      </c>
    </row>
    <row r="4" spans="1:14" x14ac:dyDescent="0.2">
      <c r="A4" t="s">
        <v>11</v>
      </c>
      <c r="B4" t="s">
        <v>16</v>
      </c>
      <c r="C4" t="s">
        <v>35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>
        <v>4.58</v>
      </c>
      <c r="M4" t="s">
        <v>18</v>
      </c>
      <c r="N4" t="s">
        <v>47</v>
      </c>
    </row>
    <row r="5" spans="1:14" x14ac:dyDescent="0.2">
      <c r="A5" t="s">
        <v>11</v>
      </c>
      <c r="B5" t="s">
        <v>16</v>
      </c>
      <c r="C5" t="s">
        <v>36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>
        <v>4.58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>
        <v>16.97</v>
      </c>
      <c r="M6" t="s">
        <v>18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>
        <v>4.02E-2</v>
      </c>
      <c r="M7" t="s">
        <v>15</v>
      </c>
    </row>
    <row r="8" spans="1:14" x14ac:dyDescent="0.2">
      <c r="A8" t="s">
        <v>22</v>
      </c>
      <c r="B8" t="s">
        <v>12</v>
      </c>
      <c r="K8">
        <f>0.49315*30</f>
        <v>14.794499999999999</v>
      </c>
      <c r="L8">
        <f>0.49315*30</f>
        <v>14.794499999999999</v>
      </c>
      <c r="M8" t="s">
        <v>13</v>
      </c>
      <c r="N8" t="s">
        <v>25</v>
      </c>
    </row>
    <row r="9" spans="1:14" x14ac:dyDescent="0.2">
      <c r="A9" t="s">
        <v>22</v>
      </c>
      <c r="B9" t="s">
        <v>14</v>
      </c>
      <c r="C9" s="1"/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1.6166199999999999</v>
      </c>
      <c r="L9" s="6">
        <f>K9/2.83168</f>
        <v>0.57090490450898401</v>
      </c>
      <c r="M9" t="s">
        <v>88</v>
      </c>
    </row>
    <row r="10" spans="1:14" x14ac:dyDescent="0.2">
      <c r="A10" t="s">
        <v>22</v>
      </c>
      <c r="B10" t="s">
        <v>14</v>
      </c>
      <c r="C10" s="1"/>
      <c r="D10">
        <v>250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1.1773100000000001</v>
      </c>
      <c r="L10" s="6">
        <f>K10/2.83168</f>
        <v>0.41576378686857274</v>
      </c>
      <c r="M10" t="s">
        <v>88</v>
      </c>
      <c r="N10" s="1"/>
    </row>
    <row r="11" spans="1:14" x14ac:dyDescent="0.2">
      <c r="A11" t="s">
        <v>22</v>
      </c>
      <c r="B11" t="s">
        <v>14</v>
      </c>
      <c r="D11">
        <v>4167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0.88275999999999999</v>
      </c>
      <c r="L11" s="6">
        <f>K11/2.83168</f>
        <v>0.31174426488868801</v>
      </c>
      <c r="M11" t="s">
        <v>88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N4"/>
  <sheetViews>
    <sheetView workbookViewId="0">
      <selection activeCell="K8" sqref="K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15.57+36.15</f>
        <v>51.72</v>
      </c>
      <c r="L2">
        <f>15.57+36.15</f>
        <v>51.72</v>
      </c>
      <c r="M2" t="s">
        <v>13</v>
      </c>
    </row>
    <row r="3" spans="1:14" x14ac:dyDescent="0.2">
      <c r="A3" t="s">
        <v>11</v>
      </c>
      <c r="B3" t="s">
        <v>16</v>
      </c>
      <c r="C3" t="s">
        <v>34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f>3.795846+1.779077</f>
        <v>5.5749230000000001</v>
      </c>
      <c r="L3">
        <f>3.795846+1.779077</f>
        <v>5.5749230000000001</v>
      </c>
      <c r="M3" t="s">
        <v>18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0</v>
      </c>
      <c r="L4">
        <v>0</v>
      </c>
      <c r="M4" t="s">
        <v>15</v>
      </c>
      <c r="N4" t="s">
        <v>65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N10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346.29</v>
      </c>
      <c r="L2">
        <v>346.29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4.5799999999999999E-3</v>
      </c>
      <c r="L3">
        <v>4.5799999999999999E-3</v>
      </c>
      <c r="M3" t="s">
        <v>15</v>
      </c>
    </row>
    <row r="4" spans="1:14" x14ac:dyDescent="0.2">
      <c r="A4" t="s">
        <v>11</v>
      </c>
      <c r="B4" t="s">
        <v>16</v>
      </c>
      <c r="C4" t="s">
        <v>40</v>
      </c>
      <c r="D4">
        <v>0</v>
      </c>
      <c r="E4">
        <v>1</v>
      </c>
      <c r="F4">
        <v>5</v>
      </c>
      <c r="G4">
        <v>0</v>
      </c>
      <c r="H4">
        <v>24</v>
      </c>
      <c r="I4">
        <v>0</v>
      </c>
      <c r="J4">
        <v>6</v>
      </c>
      <c r="K4">
        <v>9.5500000000000007</v>
      </c>
      <c r="L4">
        <v>9.5500000000000007</v>
      </c>
      <c r="M4" t="s">
        <v>18</v>
      </c>
    </row>
    <row r="5" spans="1:14" x14ac:dyDescent="0.2">
      <c r="A5" t="s">
        <v>11</v>
      </c>
      <c r="B5" t="s">
        <v>16</v>
      </c>
      <c r="C5" t="s">
        <v>41</v>
      </c>
      <c r="D5">
        <v>0</v>
      </c>
      <c r="E5">
        <v>6</v>
      </c>
      <c r="F5">
        <v>9</v>
      </c>
      <c r="G5">
        <v>0</v>
      </c>
      <c r="H5">
        <v>24</v>
      </c>
      <c r="I5">
        <v>0</v>
      </c>
      <c r="J5">
        <v>6</v>
      </c>
      <c r="K5">
        <v>14.26</v>
      </c>
      <c r="L5">
        <v>14.26</v>
      </c>
      <c r="M5" t="s">
        <v>18</v>
      </c>
    </row>
    <row r="6" spans="1:14" x14ac:dyDescent="0.2">
      <c r="A6" t="s">
        <v>11</v>
      </c>
      <c r="B6" t="s">
        <v>16</v>
      </c>
      <c r="C6" t="s">
        <v>42</v>
      </c>
      <c r="D6">
        <v>0</v>
      </c>
      <c r="E6">
        <v>10</v>
      </c>
      <c r="F6">
        <v>12</v>
      </c>
      <c r="G6">
        <v>0</v>
      </c>
      <c r="H6">
        <v>24</v>
      </c>
      <c r="I6">
        <v>0</v>
      </c>
      <c r="J6">
        <v>6</v>
      </c>
      <c r="K6">
        <v>9.5500000000000007</v>
      </c>
      <c r="L6">
        <v>9.5500000000000007</v>
      </c>
      <c r="M6" t="s">
        <v>18</v>
      </c>
    </row>
    <row r="7" spans="1:14" x14ac:dyDescent="0.2">
      <c r="A7" t="s">
        <v>11</v>
      </c>
      <c r="B7" t="s">
        <v>16</v>
      </c>
      <c r="C7" t="s">
        <v>34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3.86</v>
      </c>
      <c r="L7">
        <v>3.86</v>
      </c>
      <c r="M7" t="s">
        <v>18</v>
      </c>
    </row>
    <row r="8" spans="1:14" x14ac:dyDescent="0.2">
      <c r="A8" t="s">
        <v>22</v>
      </c>
      <c r="B8" t="s">
        <v>12</v>
      </c>
      <c r="K8">
        <v>136.22</v>
      </c>
      <c r="L8">
        <v>136.22</v>
      </c>
      <c r="M8" t="s">
        <v>13</v>
      </c>
    </row>
    <row r="9" spans="1:14" x14ac:dyDescent="0.2">
      <c r="A9" t="s">
        <v>22</v>
      </c>
      <c r="B9" t="s">
        <v>14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2.759E-2</v>
      </c>
      <c r="L9" s="7">
        <f t="shared" ref="L9:L10" si="0">K9/2.83168</f>
        <v>9.7433325799525378E-3</v>
      </c>
      <c r="M9" t="s">
        <v>88</v>
      </c>
    </row>
    <row r="10" spans="1:14" x14ac:dyDescent="0.2">
      <c r="A10" t="s">
        <v>22</v>
      </c>
      <c r="B10" t="s">
        <v>16</v>
      </c>
      <c r="C10" t="s">
        <v>34</v>
      </c>
      <c r="D10">
        <v>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1.1000000000000001</v>
      </c>
      <c r="L10" s="9">
        <f t="shared" si="0"/>
        <v>0.38846197310430558</v>
      </c>
      <c r="M10" t="s">
        <v>90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N24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600</v>
      </c>
      <c r="L2">
        <v>600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7</v>
      </c>
      <c r="I3">
        <v>0</v>
      </c>
      <c r="J3">
        <v>4</v>
      </c>
      <c r="K3">
        <f>0.00566+0.05161</f>
        <v>5.7270000000000001E-2</v>
      </c>
      <c r="L3">
        <f>0.00566+0.05161</f>
        <v>5.7270000000000001E-2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5</v>
      </c>
      <c r="G4">
        <v>7</v>
      </c>
      <c r="H4">
        <v>11</v>
      </c>
      <c r="I4">
        <v>0</v>
      </c>
      <c r="J4">
        <v>4</v>
      </c>
      <c r="K4">
        <f>0.00566+0.08101</f>
        <v>8.6669999999999997E-2</v>
      </c>
      <c r="L4">
        <f>0.00566+0.08101</f>
        <v>8.6669999999999997E-2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5</v>
      </c>
      <c r="G5">
        <v>11</v>
      </c>
      <c r="H5">
        <v>17</v>
      </c>
      <c r="I5">
        <v>0</v>
      </c>
      <c r="J5">
        <v>4</v>
      </c>
      <c r="K5">
        <f>0.00566+0.07322</f>
        <v>7.8879999999999992E-2</v>
      </c>
      <c r="L5">
        <f>0.00566+0.07322</f>
        <v>7.8879999999999992E-2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5</v>
      </c>
      <c r="G6">
        <v>17</v>
      </c>
      <c r="H6">
        <v>21</v>
      </c>
      <c r="I6">
        <v>0</v>
      </c>
      <c r="J6">
        <v>4</v>
      </c>
      <c r="K6">
        <f>0.00566+0.08101</f>
        <v>8.6669999999999997E-2</v>
      </c>
      <c r="L6">
        <f>0.00566+0.08101</f>
        <v>8.6669999999999997E-2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5</v>
      </c>
      <c r="G7">
        <v>21</v>
      </c>
      <c r="H7">
        <v>24</v>
      </c>
      <c r="I7">
        <v>0</v>
      </c>
      <c r="J7">
        <v>4</v>
      </c>
      <c r="K7">
        <f>0.00566+0.05161</f>
        <v>5.7270000000000001E-2</v>
      </c>
      <c r="L7">
        <f>0.00566+0.05161</f>
        <v>5.7270000000000001E-2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1</v>
      </c>
      <c r="F8">
        <v>5</v>
      </c>
      <c r="G8">
        <v>0</v>
      </c>
      <c r="H8">
        <v>24</v>
      </c>
      <c r="I8">
        <v>5</v>
      </c>
      <c r="J8">
        <v>6</v>
      </c>
      <c r="K8">
        <f>0.00566+0.05161</f>
        <v>5.7270000000000001E-2</v>
      </c>
      <c r="L8">
        <f>0.00566+0.05161</f>
        <v>5.7270000000000001E-2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0</v>
      </c>
      <c r="H9">
        <v>7</v>
      </c>
      <c r="I9">
        <v>0</v>
      </c>
      <c r="J9">
        <v>4</v>
      </c>
      <c r="K9">
        <f>0.00566+0.05161</f>
        <v>5.7270000000000001E-2</v>
      </c>
      <c r="L9">
        <f>0.00566+0.05161</f>
        <v>5.7270000000000001E-2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7</v>
      </c>
      <c r="H10">
        <v>10</v>
      </c>
      <c r="I10">
        <v>0</v>
      </c>
      <c r="J10">
        <v>4</v>
      </c>
      <c r="K10">
        <f>0.00566+0.07322</f>
        <v>7.8879999999999992E-2</v>
      </c>
      <c r="L10">
        <f>0.00566+0.07322</f>
        <v>7.8879999999999992E-2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10</v>
      </c>
      <c r="H11">
        <v>20</v>
      </c>
      <c r="I11">
        <v>0</v>
      </c>
      <c r="J11">
        <v>4</v>
      </c>
      <c r="K11">
        <f>0.00566+0.08101</f>
        <v>8.6669999999999997E-2</v>
      </c>
      <c r="L11">
        <f>0.00566+0.08101</f>
        <v>8.6669999999999997E-2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6</v>
      </c>
      <c r="F12">
        <v>9</v>
      </c>
      <c r="G12">
        <v>20</v>
      </c>
      <c r="H12">
        <v>23</v>
      </c>
      <c r="I12">
        <v>0</v>
      </c>
      <c r="J12">
        <v>4</v>
      </c>
      <c r="K12">
        <f>0.00566+0.07322</f>
        <v>7.8879999999999992E-2</v>
      </c>
      <c r="L12">
        <f>0.00566+0.07322</f>
        <v>7.8879999999999992E-2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4</v>
      </c>
      <c r="K13">
        <f>0.00566+0.05161</f>
        <v>5.7270000000000001E-2</v>
      </c>
      <c r="L13">
        <f>0.00566+0.05161</f>
        <v>5.7270000000000001E-2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6</v>
      </c>
      <c r="F14">
        <v>9</v>
      </c>
      <c r="G14">
        <v>0</v>
      </c>
      <c r="H14">
        <v>24</v>
      </c>
      <c r="I14">
        <v>5</v>
      </c>
      <c r="J14">
        <v>6</v>
      </c>
      <c r="K14">
        <f>0.00566+0.05161</f>
        <v>5.7270000000000001E-2</v>
      </c>
      <c r="L14">
        <f>0.00566+0.05161</f>
        <v>5.7270000000000001E-2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10</v>
      </c>
      <c r="F15">
        <v>12</v>
      </c>
      <c r="G15">
        <v>0</v>
      </c>
      <c r="H15">
        <v>7</v>
      </c>
      <c r="I15">
        <v>0</v>
      </c>
      <c r="J15">
        <v>4</v>
      </c>
      <c r="K15">
        <f>0.00566+0.05161</f>
        <v>5.7270000000000001E-2</v>
      </c>
      <c r="L15">
        <f>0.00566+0.05161</f>
        <v>5.7270000000000001E-2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10</v>
      </c>
      <c r="F16">
        <v>12</v>
      </c>
      <c r="G16">
        <v>7</v>
      </c>
      <c r="H16">
        <v>11</v>
      </c>
      <c r="I16">
        <v>0</v>
      </c>
      <c r="J16">
        <v>4</v>
      </c>
      <c r="K16">
        <f>0.00566+0.07322</f>
        <v>7.8879999999999992E-2</v>
      </c>
      <c r="L16">
        <f>0.00566+0.07322</f>
        <v>7.8879999999999992E-2</v>
      </c>
      <c r="M16" t="s">
        <v>15</v>
      </c>
    </row>
    <row r="17" spans="1:13" x14ac:dyDescent="0.2">
      <c r="A17" t="s">
        <v>11</v>
      </c>
      <c r="B17" t="s">
        <v>14</v>
      </c>
      <c r="D17">
        <v>0</v>
      </c>
      <c r="E17">
        <v>10</v>
      </c>
      <c r="F17">
        <v>12</v>
      </c>
      <c r="G17">
        <v>11</v>
      </c>
      <c r="H17">
        <v>17</v>
      </c>
      <c r="I17">
        <v>0</v>
      </c>
      <c r="J17">
        <v>4</v>
      </c>
      <c r="K17">
        <f>0.00566+0.08101</f>
        <v>8.6669999999999997E-2</v>
      </c>
      <c r="L17">
        <f>0.00566+0.08101</f>
        <v>8.6669999999999997E-2</v>
      </c>
      <c r="M17" t="s">
        <v>15</v>
      </c>
    </row>
    <row r="18" spans="1:13" x14ac:dyDescent="0.2">
      <c r="A18" t="s">
        <v>11</v>
      </c>
      <c r="B18" t="s">
        <v>14</v>
      </c>
      <c r="D18">
        <v>0</v>
      </c>
      <c r="E18">
        <v>10</v>
      </c>
      <c r="F18">
        <v>12</v>
      </c>
      <c r="G18">
        <v>17</v>
      </c>
      <c r="H18">
        <v>21</v>
      </c>
      <c r="I18">
        <v>0</v>
      </c>
      <c r="J18">
        <v>4</v>
      </c>
      <c r="K18">
        <f>0.00566+0.07322</f>
        <v>7.8879999999999992E-2</v>
      </c>
      <c r="L18">
        <f>0.00566+0.07322</f>
        <v>7.8879999999999992E-2</v>
      </c>
      <c r="M18" t="s">
        <v>15</v>
      </c>
    </row>
    <row r="19" spans="1:13" x14ac:dyDescent="0.2">
      <c r="A19" t="s">
        <v>11</v>
      </c>
      <c r="B19" t="s">
        <v>14</v>
      </c>
      <c r="D19">
        <v>0</v>
      </c>
      <c r="E19">
        <v>10</v>
      </c>
      <c r="F19">
        <v>12</v>
      </c>
      <c r="G19">
        <v>21</v>
      </c>
      <c r="H19">
        <v>24</v>
      </c>
      <c r="I19">
        <v>0</v>
      </c>
      <c r="J19">
        <v>4</v>
      </c>
      <c r="K19">
        <f>0.00566+0.05161</f>
        <v>5.7270000000000001E-2</v>
      </c>
      <c r="L19">
        <f>0.00566+0.05161</f>
        <v>5.7270000000000001E-2</v>
      </c>
      <c r="M19" t="s">
        <v>15</v>
      </c>
    </row>
    <row r="20" spans="1:13" x14ac:dyDescent="0.2">
      <c r="A20" t="s">
        <v>11</v>
      </c>
      <c r="B20" t="s">
        <v>14</v>
      </c>
      <c r="D20">
        <v>0</v>
      </c>
      <c r="E20">
        <v>10</v>
      </c>
      <c r="F20">
        <v>12</v>
      </c>
      <c r="G20">
        <v>0</v>
      </c>
      <c r="H20">
        <v>24</v>
      </c>
      <c r="I20">
        <v>5</v>
      </c>
      <c r="J20">
        <v>6</v>
      </c>
      <c r="K20">
        <f>0.00566+0.05161</f>
        <v>5.7270000000000001E-2</v>
      </c>
      <c r="L20">
        <f>0.00566+0.05161</f>
        <v>5.7270000000000001E-2</v>
      </c>
      <c r="M20" t="s">
        <v>15</v>
      </c>
    </row>
    <row r="21" spans="1:13" x14ac:dyDescent="0.2">
      <c r="A21" t="s">
        <v>11</v>
      </c>
      <c r="B21" t="s">
        <v>16</v>
      </c>
      <c r="C21" t="s">
        <v>24</v>
      </c>
      <c r="D21">
        <v>0</v>
      </c>
      <c r="E21">
        <v>1</v>
      </c>
      <c r="F21">
        <v>12</v>
      </c>
      <c r="G21">
        <v>0</v>
      </c>
      <c r="H21">
        <v>24</v>
      </c>
      <c r="I21">
        <v>0</v>
      </c>
      <c r="J21">
        <v>6</v>
      </c>
      <c r="K21">
        <f>3.11+3.93</f>
        <v>7.04</v>
      </c>
      <c r="L21">
        <f>3.11+3.93</f>
        <v>7.04</v>
      </c>
      <c r="M21" t="s">
        <v>18</v>
      </c>
    </row>
    <row r="22" spans="1:13" x14ac:dyDescent="0.2">
      <c r="A22" t="s">
        <v>22</v>
      </c>
      <c r="B22" t="s">
        <v>12</v>
      </c>
      <c r="K22">
        <f>36.3+65</f>
        <v>101.3</v>
      </c>
      <c r="L22">
        <f>36.3+65</f>
        <v>101.3</v>
      </c>
      <c r="M22" t="s">
        <v>13</v>
      </c>
    </row>
    <row r="23" spans="1:13" x14ac:dyDescent="0.2">
      <c r="A23" t="s">
        <v>22</v>
      </c>
      <c r="B23" t="s">
        <v>14</v>
      </c>
      <c r="D23">
        <v>0</v>
      </c>
      <c r="E23">
        <v>1</v>
      </c>
      <c r="F23">
        <v>12</v>
      </c>
      <c r="G23">
        <v>0</v>
      </c>
      <c r="H23">
        <v>24</v>
      </c>
      <c r="I23">
        <v>0</v>
      </c>
      <c r="J23">
        <v>6</v>
      </c>
      <c r="K23">
        <f>0.5357+0.0006</f>
        <v>0.5363</v>
      </c>
      <c r="L23" s="7">
        <f t="shared" ref="L23:L24" si="0">K23/2.83168</f>
        <v>0.18939286925076279</v>
      </c>
      <c r="M23" t="s">
        <v>88</v>
      </c>
    </row>
    <row r="24" spans="1:13" x14ac:dyDescent="0.2">
      <c r="A24" t="s">
        <v>22</v>
      </c>
      <c r="B24" t="s">
        <v>14</v>
      </c>
      <c r="D24">
        <v>10000</v>
      </c>
      <c r="E24">
        <v>1</v>
      </c>
      <c r="F24">
        <v>12</v>
      </c>
      <c r="G24">
        <v>0</v>
      </c>
      <c r="H24">
        <v>24</v>
      </c>
      <c r="I24">
        <v>0</v>
      </c>
      <c r="J24">
        <v>6</v>
      </c>
      <c r="K24">
        <f>0.2845+0.0006</f>
        <v>0.28509999999999996</v>
      </c>
      <c r="L24" s="7">
        <f t="shared" si="0"/>
        <v>0.10068228048367046</v>
      </c>
      <c r="M24" t="s">
        <v>88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C2" s="1"/>
      <c r="D2" s="1"/>
      <c r="E2" s="1"/>
      <c r="F2" s="1"/>
      <c r="G2" s="1"/>
      <c r="H2" s="1"/>
      <c r="I2" s="1"/>
      <c r="J2" s="1"/>
      <c r="K2">
        <v>41800</v>
      </c>
      <c r="L2">
        <v>41800</v>
      </c>
      <c r="M2" t="s">
        <v>13</v>
      </c>
      <c r="N2" s="1"/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65</v>
      </c>
    </row>
    <row r="4" spans="1:14" x14ac:dyDescent="0.2">
      <c r="A4" t="s">
        <v>11</v>
      </c>
      <c r="B4" t="s">
        <v>16</v>
      </c>
      <c r="C4" t="s">
        <v>34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0</v>
      </c>
      <c r="L4">
        <v>0</v>
      </c>
      <c r="M4" t="s">
        <v>18</v>
      </c>
      <c r="N4" t="s">
        <v>80</v>
      </c>
    </row>
    <row r="5" spans="1:14" x14ac:dyDescent="0.2">
      <c r="A5" t="s">
        <v>11</v>
      </c>
      <c r="B5" t="s">
        <v>16</v>
      </c>
      <c r="C5" t="s">
        <v>34</v>
      </c>
      <c r="D5">
        <v>5000</v>
      </c>
      <c r="E5">
        <v>1</v>
      </c>
      <c r="F5">
        <v>12</v>
      </c>
      <c r="G5">
        <v>0</v>
      </c>
      <c r="H5">
        <v>24</v>
      </c>
      <c r="I5">
        <v>0</v>
      </c>
      <c r="J5">
        <v>6</v>
      </c>
      <c r="K5">
        <v>16.63</v>
      </c>
      <c r="L5">
        <v>16.63</v>
      </c>
      <c r="M5" t="s">
        <v>18</v>
      </c>
    </row>
    <row r="6" spans="1:14" x14ac:dyDescent="0.2">
      <c r="A6" s="1"/>
    </row>
    <row r="7" spans="1:14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0"/>
  <sheetViews>
    <sheetView workbookViewId="0">
      <selection activeCell="L30" sqref="L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3074.01</v>
      </c>
      <c r="L2">
        <v>3074.01</v>
      </c>
      <c r="M2" t="s">
        <v>13</v>
      </c>
    </row>
    <row r="3" spans="1:14" x14ac:dyDescent="0.2">
      <c r="A3" t="s">
        <v>11</v>
      </c>
      <c r="B3" t="s">
        <v>16</v>
      </c>
      <c r="C3" t="s">
        <v>38</v>
      </c>
      <c r="D3">
        <v>0</v>
      </c>
      <c r="E3">
        <v>1</v>
      </c>
      <c r="F3">
        <v>5</v>
      </c>
      <c r="G3">
        <v>8</v>
      </c>
      <c r="H3">
        <v>20</v>
      </c>
      <c r="I3">
        <v>0</v>
      </c>
      <c r="J3">
        <v>4</v>
      </c>
      <c r="K3">
        <v>11.56</v>
      </c>
      <c r="L3">
        <v>11.56</v>
      </c>
      <c r="M3" t="s">
        <v>18</v>
      </c>
    </row>
    <row r="4" spans="1:14" x14ac:dyDescent="0.2">
      <c r="A4" t="s">
        <v>11</v>
      </c>
      <c r="B4" t="s">
        <v>16</v>
      </c>
      <c r="C4" t="s">
        <v>32</v>
      </c>
      <c r="D4">
        <v>0</v>
      </c>
      <c r="E4">
        <v>6</v>
      </c>
      <c r="F4">
        <v>8</v>
      </c>
      <c r="G4">
        <v>8</v>
      </c>
      <c r="H4">
        <v>20</v>
      </c>
      <c r="I4">
        <v>0</v>
      </c>
      <c r="J4">
        <v>4</v>
      </c>
      <c r="K4">
        <v>19.03</v>
      </c>
      <c r="L4">
        <v>19.03</v>
      </c>
      <c r="M4" t="s">
        <v>18</v>
      </c>
    </row>
    <row r="5" spans="1:14" x14ac:dyDescent="0.2">
      <c r="A5" t="s">
        <v>11</v>
      </c>
      <c r="B5" t="s">
        <v>16</v>
      </c>
      <c r="C5" t="s">
        <v>39</v>
      </c>
      <c r="D5">
        <v>0</v>
      </c>
      <c r="E5">
        <v>9</v>
      </c>
      <c r="F5">
        <v>12</v>
      </c>
      <c r="G5">
        <v>8</v>
      </c>
      <c r="H5">
        <v>20</v>
      </c>
      <c r="I5">
        <v>0</v>
      </c>
      <c r="J5">
        <v>4</v>
      </c>
      <c r="K5">
        <v>11.56</v>
      </c>
      <c r="L5">
        <v>11.56</v>
      </c>
      <c r="M5" t="s">
        <v>18</v>
      </c>
    </row>
    <row r="6" spans="1:14" x14ac:dyDescent="0.2">
      <c r="A6" t="s">
        <v>11</v>
      </c>
      <c r="B6" t="s">
        <v>14</v>
      </c>
      <c r="D6">
        <v>0</v>
      </c>
      <c r="E6">
        <v>6</v>
      </c>
      <c r="F6">
        <v>8</v>
      </c>
      <c r="G6">
        <v>0</v>
      </c>
      <c r="H6">
        <v>8</v>
      </c>
      <c r="I6">
        <v>0</v>
      </c>
      <c r="J6">
        <v>4</v>
      </c>
      <c r="K6">
        <v>1.4697200000000001E-2</v>
      </c>
      <c r="L6">
        <v>1.4697200000000001E-2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6</v>
      </c>
      <c r="F7">
        <v>8</v>
      </c>
      <c r="G7">
        <v>8</v>
      </c>
      <c r="H7">
        <v>20</v>
      </c>
      <c r="I7">
        <v>0</v>
      </c>
      <c r="J7">
        <v>4</v>
      </c>
      <c r="K7">
        <v>3.3165800000000002E-2</v>
      </c>
      <c r="L7">
        <v>3.3165800000000002E-2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8</v>
      </c>
      <c r="G8">
        <v>20</v>
      </c>
      <c r="H8">
        <v>24</v>
      </c>
      <c r="I8">
        <v>0</v>
      </c>
      <c r="J8">
        <v>4</v>
      </c>
      <c r="K8">
        <v>1.4697200000000001E-2</v>
      </c>
      <c r="L8">
        <v>1.4697200000000001E-2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8</v>
      </c>
      <c r="G9">
        <v>0</v>
      </c>
      <c r="H9">
        <v>24</v>
      </c>
      <c r="I9">
        <v>5</v>
      </c>
      <c r="J9">
        <v>6</v>
      </c>
      <c r="K9">
        <v>1.4697200000000001E-2</v>
      </c>
      <c r="L9">
        <v>1.4697200000000001E-2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1</v>
      </c>
      <c r="F10">
        <v>5</v>
      </c>
      <c r="G10">
        <v>0</v>
      </c>
      <c r="H10">
        <v>8</v>
      </c>
      <c r="I10">
        <v>0</v>
      </c>
      <c r="J10">
        <v>4</v>
      </c>
      <c r="K10">
        <v>1.4697200000000001E-2</v>
      </c>
      <c r="L10">
        <v>1.4697200000000001E-2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1</v>
      </c>
      <c r="F11">
        <v>5</v>
      </c>
      <c r="G11">
        <v>8</v>
      </c>
      <c r="H11">
        <v>20</v>
      </c>
      <c r="I11">
        <v>0</v>
      </c>
      <c r="J11">
        <v>4</v>
      </c>
      <c r="K11">
        <v>2.3671500000000002E-2</v>
      </c>
      <c r="L11">
        <v>2.3671500000000002E-2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1</v>
      </c>
      <c r="F12">
        <v>5</v>
      </c>
      <c r="G12">
        <v>20</v>
      </c>
      <c r="H12">
        <v>24</v>
      </c>
      <c r="I12">
        <v>0</v>
      </c>
      <c r="J12">
        <v>4</v>
      </c>
      <c r="K12">
        <v>1.4697200000000001E-2</v>
      </c>
      <c r="L12">
        <v>1.4697200000000001E-2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1</v>
      </c>
      <c r="F13">
        <v>5</v>
      </c>
      <c r="G13">
        <v>0</v>
      </c>
      <c r="H13">
        <v>24</v>
      </c>
      <c r="I13">
        <v>5</v>
      </c>
      <c r="J13">
        <v>6</v>
      </c>
      <c r="K13">
        <v>1.4697200000000001E-2</v>
      </c>
      <c r="L13">
        <v>1.4697200000000001E-2</v>
      </c>
      <c r="M13" t="s">
        <v>15</v>
      </c>
    </row>
    <row r="14" spans="1:14" x14ac:dyDescent="0.2">
      <c r="A14" t="s">
        <v>11</v>
      </c>
      <c r="B14" t="s">
        <v>14</v>
      </c>
      <c r="C14" s="6"/>
      <c r="D14">
        <v>0</v>
      </c>
      <c r="E14">
        <v>9</v>
      </c>
      <c r="F14">
        <v>12</v>
      </c>
      <c r="G14">
        <v>0</v>
      </c>
      <c r="H14">
        <v>8</v>
      </c>
      <c r="I14">
        <v>0</v>
      </c>
      <c r="J14">
        <v>4</v>
      </c>
      <c r="K14">
        <v>1.4697200000000001E-2</v>
      </c>
      <c r="L14">
        <v>1.4697200000000001E-2</v>
      </c>
      <c r="M14" t="s">
        <v>15</v>
      </c>
    </row>
    <row r="15" spans="1:14" x14ac:dyDescent="0.2">
      <c r="A15" t="s">
        <v>11</v>
      </c>
      <c r="B15" t="s">
        <v>14</v>
      </c>
      <c r="C15" s="6"/>
      <c r="D15">
        <v>0</v>
      </c>
      <c r="E15">
        <v>9</v>
      </c>
      <c r="F15">
        <v>12</v>
      </c>
      <c r="G15">
        <v>8</v>
      </c>
      <c r="H15">
        <v>20</v>
      </c>
      <c r="I15">
        <v>0</v>
      </c>
      <c r="J15">
        <v>4</v>
      </c>
      <c r="K15">
        <v>2.3671500000000002E-2</v>
      </c>
      <c r="L15">
        <v>2.3671500000000002E-2</v>
      </c>
      <c r="M15" t="s">
        <v>15</v>
      </c>
    </row>
    <row r="16" spans="1:14" x14ac:dyDescent="0.2">
      <c r="A16" t="s">
        <v>11</v>
      </c>
      <c r="B16" t="s">
        <v>14</v>
      </c>
      <c r="C16" s="6"/>
      <c r="D16">
        <v>0</v>
      </c>
      <c r="E16">
        <v>9</v>
      </c>
      <c r="F16">
        <v>12</v>
      </c>
      <c r="G16">
        <v>20</v>
      </c>
      <c r="H16">
        <v>24</v>
      </c>
      <c r="I16">
        <v>0</v>
      </c>
      <c r="J16">
        <v>4</v>
      </c>
      <c r="K16">
        <v>1.4697200000000001E-2</v>
      </c>
      <c r="L16">
        <v>1.4697200000000001E-2</v>
      </c>
      <c r="M16" t="s">
        <v>15</v>
      </c>
    </row>
    <row r="17" spans="1:13" x14ac:dyDescent="0.2">
      <c r="A17" t="s">
        <v>11</v>
      </c>
      <c r="B17" t="s">
        <v>14</v>
      </c>
      <c r="C17" s="6"/>
      <c r="D17">
        <v>0</v>
      </c>
      <c r="E17">
        <v>9</v>
      </c>
      <c r="F17">
        <v>12</v>
      </c>
      <c r="G17">
        <v>0</v>
      </c>
      <c r="H17">
        <v>24</v>
      </c>
      <c r="I17">
        <v>5</v>
      </c>
      <c r="J17">
        <v>6</v>
      </c>
      <c r="K17">
        <v>1.4697200000000001E-2</v>
      </c>
      <c r="L17">
        <v>1.4697200000000001E-2</v>
      </c>
      <c r="M17" t="s">
        <v>15</v>
      </c>
    </row>
    <row r="18" spans="1:13" x14ac:dyDescent="0.2">
      <c r="A18" t="s">
        <v>22</v>
      </c>
      <c r="B18" t="s">
        <v>12</v>
      </c>
      <c r="C18" s="6"/>
      <c r="K18">
        <v>55</v>
      </c>
      <c r="L18">
        <v>55</v>
      </c>
      <c r="M18" t="s">
        <v>13</v>
      </c>
    </row>
    <row r="19" spans="1:13" x14ac:dyDescent="0.2">
      <c r="A19" t="s">
        <v>22</v>
      </c>
      <c r="B19" t="s">
        <v>14</v>
      </c>
      <c r="C19" s="6"/>
      <c r="D19">
        <v>0</v>
      </c>
      <c r="E19">
        <v>1</v>
      </c>
      <c r="F19">
        <v>1</v>
      </c>
      <c r="G19">
        <v>0</v>
      </c>
      <c r="H19">
        <v>24</v>
      </c>
      <c r="I19">
        <v>0</v>
      </c>
      <c r="J19">
        <v>6</v>
      </c>
      <c r="K19">
        <f>0.3081+0.0337</f>
        <v>0.34179999999999999</v>
      </c>
      <c r="L19" s="6">
        <f>K19/2.83168</f>
        <v>0.12070572946095603</v>
      </c>
      <c r="M19" t="s">
        <v>88</v>
      </c>
    </row>
    <row r="20" spans="1:13" x14ac:dyDescent="0.2">
      <c r="A20" t="s">
        <v>22</v>
      </c>
      <c r="B20" t="s">
        <v>14</v>
      </c>
      <c r="D20">
        <v>0</v>
      </c>
      <c r="E20">
        <v>2</v>
      </c>
      <c r="F20">
        <v>2</v>
      </c>
      <c r="G20">
        <v>0</v>
      </c>
      <c r="H20">
        <v>24</v>
      </c>
      <c r="I20">
        <v>0</v>
      </c>
      <c r="J20">
        <v>6</v>
      </c>
      <c r="K20">
        <f>0.3124+0.0337</f>
        <v>0.34610000000000002</v>
      </c>
      <c r="L20" s="6">
        <f t="shared" ref="L20:L30" si="0">K20/2.83168</f>
        <v>0.1222242626285456</v>
      </c>
      <c r="M20" t="s">
        <v>88</v>
      </c>
    </row>
    <row r="21" spans="1:13" x14ac:dyDescent="0.2">
      <c r="A21" t="s">
        <v>22</v>
      </c>
      <c r="B21" t="s">
        <v>14</v>
      </c>
      <c r="D21">
        <v>0</v>
      </c>
      <c r="E21">
        <v>3</v>
      </c>
      <c r="F21">
        <v>3</v>
      </c>
      <c r="G21">
        <v>0</v>
      </c>
      <c r="H21">
        <v>24</v>
      </c>
      <c r="I21">
        <v>0</v>
      </c>
      <c r="J21">
        <v>6</v>
      </c>
      <c r="K21">
        <f>0.2499+0.0337</f>
        <v>0.28360000000000002</v>
      </c>
      <c r="L21" s="6">
        <f t="shared" si="0"/>
        <v>0.10015255961125552</v>
      </c>
      <c r="M21" t="s">
        <v>88</v>
      </c>
    </row>
    <row r="22" spans="1:13" x14ac:dyDescent="0.2">
      <c r="A22" t="s">
        <v>22</v>
      </c>
      <c r="B22" t="s">
        <v>14</v>
      </c>
      <c r="D22">
        <v>0</v>
      </c>
      <c r="E22">
        <v>4</v>
      </c>
      <c r="F22">
        <v>4</v>
      </c>
      <c r="G22">
        <v>0</v>
      </c>
      <c r="H22">
        <v>24</v>
      </c>
      <c r="I22">
        <v>0</v>
      </c>
      <c r="J22">
        <v>6</v>
      </c>
      <c r="K22">
        <f>0.0409+0.0337</f>
        <v>7.46E-2</v>
      </c>
      <c r="L22" s="6">
        <f t="shared" si="0"/>
        <v>2.6344784721437451E-2</v>
      </c>
      <c r="M22" t="s">
        <v>88</v>
      </c>
    </row>
    <row r="23" spans="1:13" x14ac:dyDescent="0.2">
      <c r="A23" t="s">
        <v>22</v>
      </c>
      <c r="B23" t="s">
        <v>14</v>
      </c>
      <c r="D23">
        <v>0</v>
      </c>
      <c r="E23">
        <v>5</v>
      </c>
      <c r="F23">
        <v>5</v>
      </c>
      <c r="G23">
        <v>0</v>
      </c>
      <c r="H23">
        <v>24</v>
      </c>
      <c r="I23">
        <v>0</v>
      </c>
      <c r="J23">
        <v>6</v>
      </c>
      <c r="K23">
        <f>0.1001+0.0337</f>
        <v>0.1338</v>
      </c>
      <c r="L23" s="6">
        <f t="shared" si="0"/>
        <v>4.7251101819414623E-2</v>
      </c>
      <c r="M23" t="s">
        <v>88</v>
      </c>
    </row>
    <row r="24" spans="1:13" x14ac:dyDescent="0.2">
      <c r="A24" t="s">
        <v>22</v>
      </c>
      <c r="B24" t="s">
        <v>14</v>
      </c>
      <c r="D24">
        <v>0</v>
      </c>
      <c r="E24">
        <v>6</v>
      </c>
      <c r="F24">
        <v>6</v>
      </c>
      <c r="G24">
        <v>0</v>
      </c>
      <c r="H24">
        <v>24</v>
      </c>
      <c r="I24">
        <v>0</v>
      </c>
      <c r="J24">
        <v>6</v>
      </c>
      <c r="K24">
        <f>0.2154+0.0337</f>
        <v>0.24910000000000002</v>
      </c>
      <c r="L24" s="6">
        <f t="shared" si="0"/>
        <v>8.7968979545711382E-2</v>
      </c>
      <c r="M24" t="s">
        <v>88</v>
      </c>
    </row>
    <row r="25" spans="1:13" x14ac:dyDescent="0.2">
      <c r="A25" t="s">
        <v>22</v>
      </c>
      <c r="B25" t="s">
        <v>14</v>
      </c>
      <c r="D25">
        <v>0</v>
      </c>
      <c r="E25">
        <v>7</v>
      </c>
      <c r="F25">
        <v>7</v>
      </c>
      <c r="G25">
        <v>0</v>
      </c>
      <c r="H25">
        <v>24</v>
      </c>
      <c r="I25">
        <v>0</v>
      </c>
      <c r="J25">
        <v>6</v>
      </c>
      <c r="K25">
        <f>0.2531+0.0337</f>
        <v>0.2868</v>
      </c>
      <c r="L25" s="6">
        <f t="shared" si="0"/>
        <v>0.10128263080574076</v>
      </c>
      <c r="M25" t="s">
        <v>88</v>
      </c>
    </row>
    <row r="26" spans="1:13" x14ac:dyDescent="0.2">
      <c r="A26" t="s">
        <v>22</v>
      </c>
      <c r="B26" t="s">
        <v>14</v>
      </c>
      <c r="D26">
        <v>0</v>
      </c>
      <c r="E26">
        <v>8</v>
      </c>
      <c r="F26">
        <v>8</v>
      </c>
      <c r="G26">
        <v>0</v>
      </c>
      <c r="H26">
        <v>24</v>
      </c>
      <c r="I26">
        <v>0</v>
      </c>
      <c r="J26">
        <v>6</v>
      </c>
      <c r="K26">
        <f>0.2576+0.0337</f>
        <v>0.2913</v>
      </c>
      <c r="L26" s="6">
        <f t="shared" si="0"/>
        <v>0.10287179342298565</v>
      </c>
      <c r="M26" t="s">
        <v>88</v>
      </c>
    </row>
    <row r="27" spans="1:13" x14ac:dyDescent="0.2">
      <c r="A27" t="s">
        <v>22</v>
      </c>
      <c r="B27" t="s">
        <v>14</v>
      </c>
      <c r="D27">
        <v>0</v>
      </c>
      <c r="E27">
        <v>9</v>
      </c>
      <c r="F27">
        <v>9</v>
      </c>
      <c r="G27">
        <v>0</v>
      </c>
      <c r="H27">
        <v>24</v>
      </c>
      <c r="I27">
        <v>0</v>
      </c>
      <c r="J27">
        <v>6</v>
      </c>
      <c r="K27">
        <f>0.2572+0.0337</f>
        <v>0.29089999999999999</v>
      </c>
      <c r="L27" s="6">
        <f t="shared" si="0"/>
        <v>0.10273053452367499</v>
      </c>
      <c r="M27" t="s">
        <v>88</v>
      </c>
    </row>
    <row r="28" spans="1:13" x14ac:dyDescent="0.2">
      <c r="A28" t="s">
        <v>22</v>
      </c>
      <c r="B28" t="s">
        <v>14</v>
      </c>
      <c r="D28">
        <v>0</v>
      </c>
      <c r="E28">
        <v>10</v>
      </c>
      <c r="F28">
        <v>10</v>
      </c>
      <c r="G28">
        <v>0</v>
      </c>
      <c r="H28">
        <v>24</v>
      </c>
      <c r="I28">
        <v>0</v>
      </c>
      <c r="J28">
        <v>6</v>
      </c>
      <c r="K28">
        <f>0.2474+0.0337</f>
        <v>0.28110000000000002</v>
      </c>
      <c r="L28" s="6">
        <f t="shared" si="0"/>
        <v>9.9269691490563916E-2</v>
      </c>
      <c r="M28" t="s">
        <v>88</v>
      </c>
    </row>
    <row r="29" spans="1:13" x14ac:dyDescent="0.2">
      <c r="A29" t="s">
        <v>22</v>
      </c>
      <c r="B29" t="s">
        <v>14</v>
      </c>
      <c r="D29">
        <v>0</v>
      </c>
      <c r="E29">
        <v>11</v>
      </c>
      <c r="F29">
        <v>11</v>
      </c>
      <c r="G29">
        <v>0</v>
      </c>
      <c r="H29">
        <v>24</v>
      </c>
      <c r="I29">
        <v>0</v>
      </c>
      <c r="J29">
        <v>6</v>
      </c>
      <c r="K29">
        <f>0.2962+0.0337</f>
        <v>0.32990000000000003</v>
      </c>
      <c r="L29" s="6">
        <f t="shared" si="0"/>
        <v>0.11650327720646401</v>
      </c>
      <c r="M29" t="s">
        <v>88</v>
      </c>
    </row>
    <row r="30" spans="1:13" x14ac:dyDescent="0.2">
      <c r="A30" t="s">
        <v>22</v>
      </c>
      <c r="B30" t="s">
        <v>14</v>
      </c>
      <c r="D30">
        <v>0</v>
      </c>
      <c r="E30">
        <v>12</v>
      </c>
      <c r="F30">
        <v>12</v>
      </c>
      <c r="G30">
        <v>0</v>
      </c>
      <c r="H30">
        <v>24</v>
      </c>
      <c r="I30">
        <v>0</v>
      </c>
      <c r="J30">
        <v>6</v>
      </c>
      <c r="K30">
        <f>0.3558+0.0337</f>
        <v>0.38950000000000001</v>
      </c>
      <c r="L30" s="6">
        <f t="shared" si="0"/>
        <v>0.13755085320375185</v>
      </c>
      <c r="M30" t="s">
        <v>88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N30"/>
  <sheetViews>
    <sheetView workbookViewId="0">
      <selection activeCell="L26" sqref="L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50.48874*30</f>
        <v>1514.6622</v>
      </c>
      <c r="L2">
        <f>50.48874*30</f>
        <v>1514.6622</v>
      </c>
      <c r="M2" t="s">
        <v>13</v>
      </c>
      <c r="N2" t="s">
        <v>25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>
        <v>26.8</v>
      </c>
      <c r="M3" t="s">
        <v>18</v>
      </c>
    </row>
    <row r="4" spans="1:14" x14ac:dyDescent="0.2">
      <c r="A4" t="s">
        <v>11</v>
      </c>
      <c r="B4" t="s">
        <v>16</v>
      </c>
      <c r="C4" t="s">
        <v>33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>
        <v>5.32</v>
      </c>
      <c r="M4" t="s">
        <v>18</v>
      </c>
    </row>
    <row r="5" spans="1:14" x14ac:dyDescent="0.2">
      <c r="A5" t="s">
        <v>11</v>
      </c>
      <c r="B5" t="s">
        <v>16</v>
      </c>
      <c r="C5" t="s">
        <v>33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>
        <v>5.32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>
        <v>20.7</v>
      </c>
      <c r="M6" t="s">
        <v>18</v>
      </c>
    </row>
    <row r="7" spans="1:14" x14ac:dyDescent="0.2">
      <c r="A7" t="s">
        <v>11</v>
      </c>
      <c r="B7" t="s">
        <v>16</v>
      </c>
      <c r="C7" t="s">
        <v>38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>
        <v>1.78</v>
      </c>
      <c r="M7" t="s">
        <v>18</v>
      </c>
    </row>
    <row r="8" spans="1:14" x14ac:dyDescent="0.2">
      <c r="A8" t="s">
        <v>11</v>
      </c>
      <c r="B8" t="s">
        <v>16</v>
      </c>
      <c r="C8" t="s">
        <v>39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>
        <v>1.78</v>
      </c>
      <c r="M8" t="s">
        <v>18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>
        <v>9.8159999999999997E-2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>
        <v>0.11735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>
        <v>0.14484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>
        <v>0.11735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>
        <v>9.8159999999999997E-2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>
        <v>9.8220000000000002E-2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>
        <v>9.8220000000000002E-2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>
        <v>0.12734000000000001</v>
      </c>
      <c r="M16" t="s">
        <v>15</v>
      </c>
    </row>
    <row r="17" spans="1:14" x14ac:dyDescent="0.2">
      <c r="A17" t="s">
        <v>11</v>
      </c>
      <c r="B17" t="s">
        <v>14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>
        <v>9.8220000000000002E-2</v>
      </c>
      <c r="M17" t="s">
        <v>15</v>
      </c>
    </row>
    <row r="18" spans="1:14" x14ac:dyDescent="0.2">
      <c r="A18" t="s">
        <v>11</v>
      </c>
      <c r="B18" t="s">
        <v>14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>
        <v>5.6899999999999999E-2</v>
      </c>
      <c r="M18" t="s">
        <v>15</v>
      </c>
    </row>
    <row r="19" spans="1:14" x14ac:dyDescent="0.2">
      <c r="A19" t="s">
        <v>11</v>
      </c>
      <c r="B19" t="s">
        <v>14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>
        <v>9.8220000000000002E-2</v>
      </c>
      <c r="M19" t="s">
        <v>15</v>
      </c>
    </row>
    <row r="20" spans="1:14" x14ac:dyDescent="0.2">
      <c r="A20" t="s">
        <v>11</v>
      </c>
      <c r="B20" t="s">
        <v>14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>
        <v>9.8220000000000002E-2</v>
      </c>
      <c r="M20" t="s">
        <v>15</v>
      </c>
    </row>
    <row r="21" spans="1:14" x14ac:dyDescent="0.2">
      <c r="A21" t="s">
        <v>11</v>
      </c>
      <c r="B21" t="s">
        <v>14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>
        <v>9.8220000000000002E-2</v>
      </c>
      <c r="M21" t="s">
        <v>15</v>
      </c>
    </row>
    <row r="22" spans="1:14" x14ac:dyDescent="0.2">
      <c r="A22" t="s">
        <v>11</v>
      </c>
      <c r="B22" t="s">
        <v>14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>
        <v>9.8220000000000002E-2</v>
      </c>
      <c r="M22" t="s">
        <v>15</v>
      </c>
    </row>
    <row r="23" spans="1:14" x14ac:dyDescent="0.2">
      <c r="A23" t="s">
        <v>11</v>
      </c>
      <c r="B23" t="s">
        <v>14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>
        <v>0.12734000000000001</v>
      </c>
      <c r="M23" t="s">
        <v>15</v>
      </c>
    </row>
    <row r="24" spans="1:14" x14ac:dyDescent="0.2">
      <c r="A24" t="s">
        <v>22</v>
      </c>
      <c r="B24" t="s">
        <v>12</v>
      </c>
      <c r="K24">
        <v>148.65539999999999</v>
      </c>
      <c r="L24">
        <v>148.65539999999999</v>
      </c>
      <c r="M24" t="s">
        <v>13</v>
      </c>
      <c r="N24" t="s">
        <v>37</v>
      </c>
    </row>
    <row r="25" spans="1:14" x14ac:dyDescent="0.2">
      <c r="A25" t="s">
        <v>22</v>
      </c>
      <c r="B25" t="s">
        <v>14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s="7">
        <f>K25/2.83168</f>
        <v>0.59588654085207371</v>
      </c>
      <c r="M25" t="s">
        <v>88</v>
      </c>
    </row>
    <row r="26" spans="1:14" x14ac:dyDescent="0.2">
      <c r="A26" t="s">
        <v>22</v>
      </c>
      <c r="B26" t="s">
        <v>14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s="7">
        <f t="shared" ref="L26:L30" si="0">K26/2.83168</f>
        <v>0.54395623799299364</v>
      </c>
      <c r="M26" t="s">
        <v>88</v>
      </c>
    </row>
    <row r="27" spans="1:14" x14ac:dyDescent="0.2">
      <c r="A27" t="s">
        <v>22</v>
      </c>
      <c r="B27" t="s">
        <v>14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s="7">
        <f t="shared" si="0"/>
        <v>0.59588654085207371</v>
      </c>
      <c r="M27" t="s">
        <v>88</v>
      </c>
    </row>
    <row r="28" spans="1:14" x14ac:dyDescent="0.2">
      <c r="A28" t="s">
        <v>22</v>
      </c>
      <c r="B28" t="s">
        <v>14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s="7">
        <f t="shared" si="0"/>
        <v>0.46354107808791956</v>
      </c>
      <c r="M28" t="s">
        <v>88</v>
      </c>
    </row>
    <row r="29" spans="1:14" x14ac:dyDescent="0.2">
      <c r="A29" t="s">
        <v>22</v>
      </c>
      <c r="B29" t="s">
        <v>14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s="7">
        <f t="shared" si="0"/>
        <v>0.43231579839529893</v>
      </c>
      <c r="M29" t="s">
        <v>88</v>
      </c>
    </row>
    <row r="30" spans="1:14" x14ac:dyDescent="0.2">
      <c r="A30" t="s">
        <v>22</v>
      </c>
      <c r="B30" t="s">
        <v>14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s="7">
        <f t="shared" si="0"/>
        <v>0.46354107808791956</v>
      </c>
      <c r="M30" t="s">
        <v>88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N30"/>
  <sheetViews>
    <sheetView workbookViewId="0">
      <selection sqref="A1:N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255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50.48874*30</f>
        <v>1514.6622</v>
      </c>
      <c r="L2">
        <f>50.48874*30</f>
        <v>1514.6622</v>
      </c>
      <c r="M2" t="s">
        <v>13</v>
      </c>
      <c r="N2" t="s">
        <v>25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6</v>
      </c>
      <c r="K3">
        <v>26.8</v>
      </c>
      <c r="L3">
        <v>26.8</v>
      </c>
      <c r="M3" t="s">
        <v>18</v>
      </c>
    </row>
    <row r="4" spans="1:14" x14ac:dyDescent="0.2">
      <c r="A4" t="s">
        <v>11</v>
      </c>
      <c r="B4" t="s">
        <v>16</v>
      </c>
      <c r="C4" t="s">
        <v>33</v>
      </c>
      <c r="D4">
        <v>0</v>
      </c>
      <c r="E4">
        <v>6</v>
      </c>
      <c r="F4">
        <v>9</v>
      </c>
      <c r="G4">
        <v>14</v>
      </c>
      <c r="H4">
        <v>16</v>
      </c>
      <c r="I4">
        <v>0</v>
      </c>
      <c r="J4">
        <v>6</v>
      </c>
      <c r="K4">
        <v>5.32</v>
      </c>
      <c r="L4">
        <v>5.32</v>
      </c>
      <c r="M4" t="s">
        <v>18</v>
      </c>
    </row>
    <row r="5" spans="1:14" x14ac:dyDescent="0.2">
      <c r="A5" t="s">
        <v>11</v>
      </c>
      <c r="B5" t="s">
        <v>16</v>
      </c>
      <c r="C5" t="s">
        <v>33</v>
      </c>
      <c r="D5">
        <v>0</v>
      </c>
      <c r="E5">
        <v>6</v>
      </c>
      <c r="F5">
        <v>9</v>
      </c>
      <c r="G5">
        <v>21</v>
      </c>
      <c r="H5">
        <v>23</v>
      </c>
      <c r="I5">
        <v>0</v>
      </c>
      <c r="J5">
        <v>6</v>
      </c>
      <c r="K5">
        <v>5.32</v>
      </c>
      <c r="L5">
        <v>5.32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20.7</v>
      </c>
      <c r="L6">
        <v>20.7</v>
      </c>
      <c r="M6" t="s">
        <v>18</v>
      </c>
    </row>
    <row r="7" spans="1:14" x14ac:dyDescent="0.2">
      <c r="A7" t="s">
        <v>11</v>
      </c>
      <c r="B7" t="s">
        <v>16</v>
      </c>
      <c r="C7" t="s">
        <v>38</v>
      </c>
      <c r="D7">
        <v>0</v>
      </c>
      <c r="E7">
        <v>1</v>
      </c>
      <c r="F7">
        <v>5</v>
      </c>
      <c r="G7">
        <v>16</v>
      </c>
      <c r="H7">
        <v>21</v>
      </c>
      <c r="I7">
        <v>0</v>
      </c>
      <c r="J7">
        <v>6</v>
      </c>
      <c r="K7">
        <v>1.78</v>
      </c>
      <c r="L7">
        <v>1.78</v>
      </c>
      <c r="M7" t="s">
        <v>18</v>
      </c>
    </row>
    <row r="8" spans="1:14" x14ac:dyDescent="0.2">
      <c r="A8" t="s">
        <v>11</v>
      </c>
      <c r="B8" t="s">
        <v>16</v>
      </c>
      <c r="C8" t="s">
        <v>39</v>
      </c>
      <c r="D8">
        <v>0</v>
      </c>
      <c r="E8">
        <v>10</v>
      </c>
      <c r="F8">
        <v>12</v>
      </c>
      <c r="G8">
        <v>16</v>
      </c>
      <c r="H8">
        <v>21</v>
      </c>
      <c r="I8">
        <v>0</v>
      </c>
      <c r="J8">
        <v>6</v>
      </c>
      <c r="K8">
        <v>1.78</v>
      </c>
      <c r="L8">
        <v>1.78</v>
      </c>
      <c r="M8" t="s">
        <v>18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0</v>
      </c>
      <c r="H9">
        <v>14</v>
      </c>
      <c r="I9">
        <v>0</v>
      </c>
      <c r="J9">
        <v>6</v>
      </c>
      <c r="K9">
        <v>9.8159999999999997E-2</v>
      </c>
      <c r="L9">
        <v>9.8159999999999997E-2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9</v>
      </c>
      <c r="G10">
        <v>14</v>
      </c>
      <c r="H10">
        <v>16</v>
      </c>
      <c r="I10">
        <v>0</v>
      </c>
      <c r="J10">
        <v>6</v>
      </c>
      <c r="K10">
        <v>0.11735</v>
      </c>
      <c r="L10">
        <v>0.11735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9</v>
      </c>
      <c r="G11">
        <v>16</v>
      </c>
      <c r="H11">
        <v>21</v>
      </c>
      <c r="I11">
        <v>0</v>
      </c>
      <c r="J11">
        <v>6</v>
      </c>
      <c r="K11">
        <v>0.14484</v>
      </c>
      <c r="L11">
        <v>0.14484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6</v>
      </c>
      <c r="F12">
        <v>9</v>
      </c>
      <c r="G12">
        <v>21</v>
      </c>
      <c r="H12">
        <v>23</v>
      </c>
      <c r="I12">
        <v>0</v>
      </c>
      <c r="J12">
        <v>6</v>
      </c>
      <c r="K12">
        <v>0.11735</v>
      </c>
      <c r="L12">
        <v>0.11735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6</v>
      </c>
      <c r="F13">
        <v>9</v>
      </c>
      <c r="G13">
        <v>23</v>
      </c>
      <c r="H13">
        <v>24</v>
      </c>
      <c r="I13">
        <v>0</v>
      </c>
      <c r="J13">
        <v>6</v>
      </c>
      <c r="K13">
        <v>9.8159999999999997E-2</v>
      </c>
      <c r="L13">
        <v>9.8159999999999997E-2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1</v>
      </c>
      <c r="F14">
        <v>2</v>
      </c>
      <c r="G14">
        <v>0</v>
      </c>
      <c r="H14">
        <v>16</v>
      </c>
      <c r="I14">
        <v>0</v>
      </c>
      <c r="J14">
        <v>6</v>
      </c>
      <c r="K14">
        <v>9.8220000000000002E-2</v>
      </c>
      <c r="L14">
        <v>9.8220000000000002E-2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</v>
      </c>
      <c r="F15">
        <v>2</v>
      </c>
      <c r="G15">
        <v>21</v>
      </c>
      <c r="H15">
        <v>24</v>
      </c>
      <c r="I15">
        <v>0</v>
      </c>
      <c r="J15">
        <v>6</v>
      </c>
      <c r="K15">
        <v>9.8220000000000002E-2</v>
      </c>
      <c r="L15">
        <v>9.8220000000000002E-2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</v>
      </c>
      <c r="F16">
        <v>5</v>
      </c>
      <c r="G16">
        <v>16</v>
      </c>
      <c r="H16">
        <v>21</v>
      </c>
      <c r="I16">
        <v>0</v>
      </c>
      <c r="J16">
        <v>6</v>
      </c>
      <c r="K16">
        <v>0.12734000000000001</v>
      </c>
      <c r="L16">
        <v>0.12734000000000001</v>
      </c>
      <c r="M16" t="s">
        <v>15</v>
      </c>
    </row>
    <row r="17" spans="1:14" x14ac:dyDescent="0.2">
      <c r="A17" t="s">
        <v>11</v>
      </c>
      <c r="B17" t="s">
        <v>14</v>
      </c>
      <c r="D17">
        <v>0</v>
      </c>
      <c r="E17">
        <v>3</v>
      </c>
      <c r="F17">
        <v>5</v>
      </c>
      <c r="G17">
        <v>0</v>
      </c>
      <c r="H17">
        <v>9</v>
      </c>
      <c r="I17">
        <v>0</v>
      </c>
      <c r="J17">
        <v>6</v>
      </c>
      <c r="K17">
        <v>9.8220000000000002E-2</v>
      </c>
      <c r="L17">
        <v>9.8220000000000002E-2</v>
      </c>
      <c r="M17" t="s">
        <v>15</v>
      </c>
    </row>
    <row r="18" spans="1:14" x14ac:dyDescent="0.2">
      <c r="A18" t="s">
        <v>11</v>
      </c>
      <c r="B18" t="s">
        <v>14</v>
      </c>
      <c r="D18">
        <v>0</v>
      </c>
      <c r="E18">
        <v>3</v>
      </c>
      <c r="F18">
        <v>5</v>
      </c>
      <c r="G18">
        <v>9</v>
      </c>
      <c r="H18">
        <v>14</v>
      </c>
      <c r="I18">
        <v>0</v>
      </c>
      <c r="J18">
        <v>6</v>
      </c>
      <c r="K18">
        <v>5.6899999999999999E-2</v>
      </c>
      <c r="L18">
        <v>5.6899999999999999E-2</v>
      </c>
      <c r="M18" t="s">
        <v>15</v>
      </c>
    </row>
    <row r="19" spans="1:14" x14ac:dyDescent="0.2">
      <c r="A19" t="s">
        <v>11</v>
      </c>
      <c r="B19" t="s">
        <v>14</v>
      </c>
      <c r="D19">
        <v>0</v>
      </c>
      <c r="E19">
        <v>3</v>
      </c>
      <c r="F19">
        <v>5</v>
      </c>
      <c r="G19">
        <v>14</v>
      </c>
      <c r="H19">
        <v>16</v>
      </c>
      <c r="I19">
        <v>0</v>
      </c>
      <c r="J19">
        <v>6</v>
      </c>
      <c r="K19">
        <v>9.8220000000000002E-2</v>
      </c>
      <c r="L19">
        <v>9.8220000000000002E-2</v>
      </c>
      <c r="M19" t="s">
        <v>15</v>
      </c>
    </row>
    <row r="20" spans="1:14" x14ac:dyDescent="0.2">
      <c r="A20" t="s">
        <v>11</v>
      </c>
      <c r="B20" t="s">
        <v>14</v>
      </c>
      <c r="D20">
        <v>0</v>
      </c>
      <c r="E20">
        <v>3</v>
      </c>
      <c r="F20">
        <v>5</v>
      </c>
      <c r="G20">
        <v>21</v>
      </c>
      <c r="H20">
        <v>24</v>
      </c>
      <c r="I20">
        <v>0</v>
      </c>
      <c r="J20">
        <v>6</v>
      </c>
      <c r="K20">
        <v>9.8220000000000002E-2</v>
      </c>
      <c r="L20">
        <v>9.8220000000000002E-2</v>
      </c>
      <c r="M20" t="s">
        <v>15</v>
      </c>
    </row>
    <row r="21" spans="1:14" x14ac:dyDescent="0.2">
      <c r="A21" t="s">
        <v>11</v>
      </c>
      <c r="B21" t="s">
        <v>14</v>
      </c>
      <c r="D21">
        <v>0</v>
      </c>
      <c r="E21">
        <v>10</v>
      </c>
      <c r="F21">
        <v>12</v>
      </c>
      <c r="G21">
        <v>0</v>
      </c>
      <c r="H21">
        <v>16</v>
      </c>
      <c r="I21">
        <v>0</v>
      </c>
      <c r="J21">
        <v>6</v>
      </c>
      <c r="K21">
        <v>9.8220000000000002E-2</v>
      </c>
      <c r="L21">
        <v>9.8220000000000002E-2</v>
      </c>
      <c r="M21" t="s">
        <v>15</v>
      </c>
    </row>
    <row r="22" spans="1:14" x14ac:dyDescent="0.2">
      <c r="A22" t="s">
        <v>11</v>
      </c>
      <c r="B22" t="s">
        <v>14</v>
      </c>
      <c r="D22">
        <v>0</v>
      </c>
      <c r="E22">
        <v>10</v>
      </c>
      <c r="F22">
        <v>12</v>
      </c>
      <c r="G22">
        <v>21</v>
      </c>
      <c r="H22">
        <v>24</v>
      </c>
      <c r="I22">
        <v>0</v>
      </c>
      <c r="J22">
        <v>6</v>
      </c>
      <c r="K22">
        <v>9.8220000000000002E-2</v>
      </c>
      <c r="L22">
        <v>9.8220000000000002E-2</v>
      </c>
      <c r="M22" t="s">
        <v>15</v>
      </c>
    </row>
    <row r="23" spans="1:14" x14ac:dyDescent="0.2">
      <c r="A23" t="s">
        <v>11</v>
      </c>
      <c r="B23" t="s">
        <v>14</v>
      </c>
      <c r="D23">
        <v>0</v>
      </c>
      <c r="E23">
        <v>10</v>
      </c>
      <c r="F23">
        <v>12</v>
      </c>
      <c r="G23">
        <v>16</v>
      </c>
      <c r="H23">
        <v>21</v>
      </c>
      <c r="I23">
        <v>0</v>
      </c>
      <c r="J23">
        <v>6</v>
      </c>
      <c r="K23">
        <v>0.12734000000000001</v>
      </c>
      <c r="L23">
        <v>0.12734000000000001</v>
      </c>
      <c r="M23" t="s">
        <v>15</v>
      </c>
    </row>
    <row r="24" spans="1:14" x14ac:dyDescent="0.2">
      <c r="A24" t="s">
        <v>22</v>
      </c>
      <c r="B24" t="s">
        <v>12</v>
      </c>
      <c r="K24">
        <v>148.65539999999999</v>
      </c>
      <c r="L24">
        <v>148.65539999999999</v>
      </c>
      <c r="M24" t="s">
        <v>13</v>
      </c>
      <c r="N24" t="s">
        <v>37</v>
      </c>
    </row>
    <row r="25" spans="1:14" x14ac:dyDescent="0.2">
      <c r="A25" t="s">
        <v>22</v>
      </c>
      <c r="B25" t="s">
        <v>14</v>
      </c>
      <c r="D25">
        <v>0</v>
      </c>
      <c r="E25">
        <v>1</v>
      </c>
      <c r="F25">
        <v>3</v>
      </c>
      <c r="G25">
        <v>0</v>
      </c>
      <c r="H25">
        <v>24</v>
      </c>
      <c r="I25">
        <v>0</v>
      </c>
      <c r="J25">
        <v>6</v>
      </c>
      <c r="K25">
        <v>1.68736</v>
      </c>
      <c r="L25" s="7">
        <f>K25/2.83168</f>
        <v>0.59588654085207371</v>
      </c>
      <c r="M25" t="s">
        <v>88</v>
      </c>
    </row>
    <row r="26" spans="1:14" x14ac:dyDescent="0.2">
      <c r="A26" t="s">
        <v>22</v>
      </c>
      <c r="B26" t="s">
        <v>14</v>
      </c>
      <c r="D26">
        <v>0</v>
      </c>
      <c r="E26">
        <v>4</v>
      </c>
      <c r="F26">
        <v>10</v>
      </c>
      <c r="G26">
        <v>0</v>
      </c>
      <c r="H26">
        <v>24</v>
      </c>
      <c r="I26">
        <v>0</v>
      </c>
      <c r="J26">
        <v>6</v>
      </c>
      <c r="K26">
        <v>1.5403100000000001</v>
      </c>
      <c r="L26" s="7">
        <f t="shared" ref="L26:L30" si="0">K26/2.83168</f>
        <v>0.54395623799299364</v>
      </c>
      <c r="M26" t="s">
        <v>88</v>
      </c>
    </row>
    <row r="27" spans="1:14" x14ac:dyDescent="0.2">
      <c r="A27" t="s">
        <v>22</v>
      </c>
      <c r="B27" t="s">
        <v>14</v>
      </c>
      <c r="D27">
        <v>0</v>
      </c>
      <c r="E27">
        <v>11</v>
      </c>
      <c r="F27">
        <v>12</v>
      </c>
      <c r="G27">
        <v>0</v>
      </c>
      <c r="H27">
        <v>24</v>
      </c>
      <c r="I27">
        <v>0</v>
      </c>
      <c r="J27">
        <v>6</v>
      </c>
      <c r="K27">
        <v>1.68736</v>
      </c>
      <c r="L27" s="7">
        <f t="shared" si="0"/>
        <v>0.59588654085207371</v>
      </c>
      <c r="M27" t="s">
        <v>88</v>
      </c>
    </row>
    <row r="28" spans="1:14" x14ac:dyDescent="0.2">
      <c r="A28" t="s">
        <v>22</v>
      </c>
      <c r="B28" t="s">
        <v>14</v>
      </c>
      <c r="D28">
        <v>4000</v>
      </c>
      <c r="E28">
        <v>1</v>
      </c>
      <c r="F28">
        <v>3</v>
      </c>
      <c r="G28">
        <v>0</v>
      </c>
      <c r="H28">
        <v>24</v>
      </c>
      <c r="I28">
        <v>0</v>
      </c>
      <c r="J28">
        <v>6</v>
      </c>
      <c r="K28">
        <v>1.3126</v>
      </c>
      <c r="L28" s="7">
        <f t="shared" si="0"/>
        <v>0.46354107808791956</v>
      </c>
      <c r="M28" t="s">
        <v>88</v>
      </c>
    </row>
    <row r="29" spans="1:14" x14ac:dyDescent="0.2">
      <c r="A29" t="s">
        <v>22</v>
      </c>
      <c r="B29" t="s">
        <v>14</v>
      </c>
      <c r="D29">
        <v>4000</v>
      </c>
      <c r="E29">
        <v>4</v>
      </c>
      <c r="F29">
        <v>10</v>
      </c>
      <c r="G29">
        <v>0</v>
      </c>
      <c r="H29">
        <v>24</v>
      </c>
      <c r="I29">
        <v>0</v>
      </c>
      <c r="J29">
        <v>6</v>
      </c>
      <c r="K29">
        <v>1.22418</v>
      </c>
      <c r="L29" s="7">
        <f t="shared" si="0"/>
        <v>0.43231579839529893</v>
      </c>
      <c r="M29" t="s">
        <v>88</v>
      </c>
    </row>
    <row r="30" spans="1:14" x14ac:dyDescent="0.2">
      <c r="A30" t="s">
        <v>22</v>
      </c>
      <c r="B30" t="s">
        <v>14</v>
      </c>
      <c r="D30">
        <v>4000</v>
      </c>
      <c r="E30">
        <v>11</v>
      </c>
      <c r="F30">
        <v>12</v>
      </c>
      <c r="G30">
        <v>0</v>
      </c>
      <c r="H30">
        <v>24</v>
      </c>
      <c r="I30">
        <v>0</v>
      </c>
      <c r="J30">
        <v>6</v>
      </c>
      <c r="K30">
        <v>1.3126</v>
      </c>
      <c r="L30" s="7">
        <f t="shared" si="0"/>
        <v>0.46354107808791956</v>
      </c>
      <c r="M30" t="s">
        <v>88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N12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s="7">
        <f>K11/2.83168</f>
        <v>88.286812069160362</v>
      </c>
      <c r="M11" t="s">
        <v>88</v>
      </c>
    </row>
    <row r="12" spans="1:14" x14ac:dyDescent="0.2">
      <c r="A12" t="s">
        <v>22</v>
      </c>
      <c r="B12" t="s">
        <v>14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s="7">
        <f>K12/2.83168</f>
        <v>9.2948355746412026E-2</v>
      </c>
      <c r="M12" t="s">
        <v>88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N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150</v>
      </c>
      <c r="L2">
        <v>150</v>
      </c>
      <c r="M2" t="s">
        <v>13</v>
      </c>
    </row>
    <row r="3" spans="1:14" x14ac:dyDescent="0.2">
      <c r="A3" t="s">
        <v>11</v>
      </c>
      <c r="B3" t="s">
        <v>16</v>
      </c>
      <c r="C3" t="s">
        <v>24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2.4049999999999998</v>
      </c>
      <c r="L3">
        <v>2.4049999999999998</v>
      </c>
      <c r="M3" t="s">
        <v>18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0</v>
      </c>
      <c r="L4">
        <v>0</v>
      </c>
      <c r="M4" t="s">
        <v>15</v>
      </c>
      <c r="N4" t="s">
        <v>65</v>
      </c>
    </row>
    <row r="6" spans="1:14" x14ac:dyDescent="0.2">
      <c r="A6" s="1"/>
    </row>
    <row r="7" spans="1:14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N9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52.56</v>
      </c>
      <c r="L2">
        <v>52.56</v>
      </c>
      <c r="M2" t="s">
        <v>13</v>
      </c>
    </row>
    <row r="3" spans="1:14" x14ac:dyDescent="0.2">
      <c r="A3" t="s">
        <v>11</v>
      </c>
      <c r="B3" t="s">
        <v>16</v>
      </c>
      <c r="C3" t="s">
        <v>34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1.86</v>
      </c>
      <c r="L3">
        <v>1.86</v>
      </c>
      <c r="M3" t="s">
        <v>18</v>
      </c>
    </row>
    <row r="4" spans="1:14" x14ac:dyDescent="0.2">
      <c r="A4" t="s">
        <v>11</v>
      </c>
      <c r="B4" t="s">
        <v>16</v>
      </c>
      <c r="C4" t="s">
        <v>81</v>
      </c>
      <c r="D4">
        <v>0</v>
      </c>
      <c r="E4">
        <v>1</v>
      </c>
      <c r="F4">
        <v>5</v>
      </c>
      <c r="G4">
        <v>8</v>
      </c>
      <c r="H4">
        <v>20</v>
      </c>
      <c r="I4">
        <v>0</v>
      </c>
      <c r="J4">
        <v>4</v>
      </c>
      <c r="K4">
        <v>5.09</v>
      </c>
      <c r="L4">
        <v>5.09</v>
      </c>
      <c r="M4" t="s">
        <v>18</v>
      </c>
    </row>
    <row r="5" spans="1:14" x14ac:dyDescent="0.2">
      <c r="A5" t="s">
        <v>11</v>
      </c>
      <c r="B5" t="s">
        <v>16</v>
      </c>
      <c r="C5" t="s">
        <v>41</v>
      </c>
      <c r="D5">
        <v>0</v>
      </c>
      <c r="E5">
        <v>6</v>
      </c>
      <c r="F5">
        <v>9</v>
      </c>
      <c r="G5">
        <v>8</v>
      </c>
      <c r="H5">
        <v>20</v>
      </c>
      <c r="I5">
        <v>0</v>
      </c>
      <c r="J5">
        <v>4</v>
      </c>
      <c r="K5">
        <v>5.48</v>
      </c>
      <c r="L5">
        <v>5.48</v>
      </c>
      <c r="M5" t="s">
        <v>18</v>
      </c>
    </row>
    <row r="6" spans="1:14" x14ac:dyDescent="0.2">
      <c r="A6" t="s">
        <v>11</v>
      </c>
      <c r="B6" t="s">
        <v>16</v>
      </c>
      <c r="C6" t="s">
        <v>81</v>
      </c>
      <c r="D6">
        <v>0</v>
      </c>
      <c r="E6">
        <v>10</v>
      </c>
      <c r="F6">
        <v>12</v>
      </c>
      <c r="G6">
        <v>8</v>
      </c>
      <c r="H6">
        <v>20</v>
      </c>
      <c r="I6">
        <v>0</v>
      </c>
      <c r="J6">
        <v>4</v>
      </c>
      <c r="K6">
        <v>5.09</v>
      </c>
      <c r="L6">
        <v>5.09</v>
      </c>
      <c r="M6" t="s">
        <v>18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f>0.005917+0.003358</f>
        <v>9.2750000000000003E-3</v>
      </c>
      <c r="L7">
        <f>0.005917+0.003358</f>
        <v>9.2750000000000003E-3</v>
      </c>
      <c r="M7" t="s">
        <v>15</v>
      </c>
    </row>
    <row r="8" spans="1:14" x14ac:dyDescent="0.2">
      <c r="A8" t="s">
        <v>22</v>
      </c>
      <c r="B8" t="s">
        <v>12</v>
      </c>
      <c r="K8">
        <v>17.75</v>
      </c>
      <c r="L8">
        <v>17.75</v>
      </c>
      <c r="M8" t="s">
        <v>13</v>
      </c>
    </row>
    <row r="9" spans="1:14" x14ac:dyDescent="0.2">
      <c r="A9" t="s">
        <v>22</v>
      </c>
      <c r="B9" t="s">
        <v>14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0.32505600000000001</v>
      </c>
      <c r="L9" s="6">
        <f>K9/2.83168</f>
        <v>0.11479263193581196</v>
      </c>
      <c r="M9" t="s">
        <v>88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11"/>
  <sheetViews>
    <sheetView workbookViewId="0">
      <selection activeCell="L11" sqref="L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C2" s="1"/>
      <c r="D2" s="1"/>
      <c r="E2" s="1"/>
      <c r="F2" s="1"/>
      <c r="G2" s="1"/>
      <c r="H2" s="1"/>
      <c r="I2" s="1"/>
      <c r="J2" s="1"/>
      <c r="K2">
        <v>63.95</v>
      </c>
      <c r="L2">
        <v>63.95</v>
      </c>
      <c r="M2" t="s">
        <v>13</v>
      </c>
      <c r="N2" s="1"/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3.4499999999999999E-3</v>
      </c>
      <c r="L3">
        <v>3.4499999999999999E-3</v>
      </c>
      <c r="M3" t="s">
        <v>15</v>
      </c>
    </row>
    <row r="4" spans="1:14" x14ac:dyDescent="0.2">
      <c r="A4" t="s">
        <v>11</v>
      </c>
      <c r="B4" t="s">
        <v>16</v>
      </c>
      <c r="C4" t="s">
        <v>34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27.46</v>
      </c>
      <c r="L4">
        <v>27.46</v>
      </c>
      <c r="M4" t="s">
        <v>18</v>
      </c>
    </row>
    <row r="5" spans="1:14" x14ac:dyDescent="0.2">
      <c r="A5" t="s">
        <v>11</v>
      </c>
      <c r="B5" t="s">
        <v>16</v>
      </c>
      <c r="C5" t="s">
        <v>19</v>
      </c>
      <c r="D5">
        <v>0</v>
      </c>
      <c r="E5">
        <v>1</v>
      </c>
      <c r="F5">
        <v>5</v>
      </c>
      <c r="G5">
        <v>16</v>
      </c>
      <c r="H5">
        <v>21</v>
      </c>
      <c r="I5">
        <v>0</v>
      </c>
      <c r="J5">
        <v>6</v>
      </c>
      <c r="K5">
        <v>23.12</v>
      </c>
      <c r="L5">
        <v>23.12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10</v>
      </c>
      <c r="G6">
        <v>16</v>
      </c>
      <c r="H6">
        <v>21</v>
      </c>
      <c r="I6">
        <v>0</v>
      </c>
      <c r="J6">
        <v>6</v>
      </c>
      <c r="K6">
        <v>23.26</v>
      </c>
      <c r="L6">
        <v>23.26</v>
      </c>
      <c r="M6" t="s">
        <v>18</v>
      </c>
    </row>
    <row r="7" spans="1:14" x14ac:dyDescent="0.2">
      <c r="A7" t="s">
        <v>11</v>
      </c>
      <c r="B7" t="s">
        <v>16</v>
      </c>
      <c r="C7" t="s">
        <v>77</v>
      </c>
      <c r="D7">
        <v>0</v>
      </c>
      <c r="E7">
        <v>11</v>
      </c>
      <c r="F7">
        <v>12</v>
      </c>
      <c r="G7">
        <v>16</v>
      </c>
      <c r="H7">
        <v>21</v>
      </c>
      <c r="I7">
        <v>0</v>
      </c>
      <c r="J7">
        <v>6</v>
      </c>
      <c r="K7">
        <v>23.12</v>
      </c>
      <c r="L7">
        <v>23.12</v>
      </c>
      <c r="M7" t="s">
        <v>18</v>
      </c>
    </row>
    <row r="8" spans="1:14" x14ac:dyDescent="0.2">
      <c r="A8" t="s">
        <v>22</v>
      </c>
      <c r="B8" t="s">
        <v>12</v>
      </c>
      <c r="K8">
        <v>10</v>
      </c>
      <c r="L8">
        <v>10</v>
      </c>
      <c r="M8" t="s">
        <v>13</v>
      </c>
    </row>
    <row r="9" spans="1:14" x14ac:dyDescent="0.2">
      <c r="A9" t="s">
        <v>22</v>
      </c>
      <c r="B9" t="s">
        <v>14</v>
      </c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1.3103199999999999</v>
      </c>
      <c r="L9" s="7">
        <f>K9/2.83168</f>
        <v>0.46273590236184875</v>
      </c>
      <c r="M9" t="s">
        <v>88</v>
      </c>
    </row>
    <row r="10" spans="1:14" x14ac:dyDescent="0.2">
      <c r="A10" t="s">
        <v>22</v>
      </c>
      <c r="B10" t="s">
        <v>14</v>
      </c>
      <c r="D10">
        <v>1000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1.05799</v>
      </c>
      <c r="L10" s="7">
        <f>K10/2.83168</f>
        <v>0.37362625720420384</v>
      </c>
      <c r="M10" t="s">
        <v>88</v>
      </c>
    </row>
    <row r="11" spans="1:14" x14ac:dyDescent="0.2">
      <c r="A11" t="s">
        <v>22</v>
      </c>
      <c r="B11" t="s">
        <v>14</v>
      </c>
      <c r="D11">
        <v>21000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0.98670999999999998</v>
      </c>
      <c r="L11" s="7">
        <f>K11/2.83168</f>
        <v>0.34845392134704484</v>
      </c>
      <c r="M11" t="s">
        <v>88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295.95</v>
      </c>
      <c r="L2">
        <v>295.95</v>
      </c>
      <c r="M2" t="s">
        <v>13</v>
      </c>
      <c r="N2" t="s">
        <v>74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5.9999999999999995E-4</v>
      </c>
      <c r="L3">
        <v>5.9999999999999995E-4</v>
      </c>
      <c r="M3" t="s">
        <v>15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7.26+0.63</f>
        <v>7.89</v>
      </c>
      <c r="L4">
        <f>7.26+0.63</f>
        <v>7.89</v>
      </c>
      <c r="M4" t="s">
        <v>18</v>
      </c>
    </row>
    <row r="5" spans="1:14" x14ac:dyDescent="0.2">
      <c r="A5" s="1"/>
      <c r="B5" s="3"/>
    </row>
    <row r="6" spans="1:14" x14ac:dyDescent="0.2">
      <c r="A6" s="1"/>
    </row>
    <row r="7" spans="1:14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N6"/>
  <sheetViews>
    <sheetView workbookViewId="0">
      <selection activeCell="M6" sqref="M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295.95</v>
      </c>
      <c r="L2">
        <v>295.95</v>
      </c>
      <c r="M2" t="s">
        <v>13</v>
      </c>
      <c r="N2" t="s">
        <v>74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5.9999999999999995E-4</v>
      </c>
      <c r="L3">
        <v>5.9999999999999995E-4</v>
      </c>
      <c r="M3" t="s">
        <v>15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f>7.26+0.63</f>
        <v>7.89</v>
      </c>
      <c r="L4">
        <f>7.26+0.63</f>
        <v>7.89</v>
      </c>
      <c r="M4" t="s">
        <v>18</v>
      </c>
    </row>
    <row r="5" spans="1:14" x14ac:dyDescent="0.2">
      <c r="A5" t="s">
        <v>22</v>
      </c>
      <c r="B5" t="s">
        <v>12</v>
      </c>
      <c r="K5">
        <v>73.599999999999994</v>
      </c>
      <c r="L5">
        <v>73.599999999999994</v>
      </c>
      <c r="M5" t="s">
        <v>13</v>
      </c>
    </row>
    <row r="6" spans="1:14" x14ac:dyDescent="0.2">
      <c r="A6" t="s">
        <v>22</v>
      </c>
      <c r="B6" t="s">
        <v>14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 s="7">
        <f>(0.357+0.49951)/1.037</f>
        <v>0.82594985535197696</v>
      </c>
      <c r="L6" s="7">
        <f>K6/2.83168</f>
        <v>0.29168191863204068</v>
      </c>
      <c r="M6" t="s">
        <v>88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10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29.64</v>
      </c>
      <c r="L2">
        <v>29.64</v>
      </c>
      <c r="M2" t="s">
        <v>13</v>
      </c>
    </row>
    <row r="3" spans="1:14" x14ac:dyDescent="0.2">
      <c r="A3" t="s">
        <v>11</v>
      </c>
      <c r="B3" t="s">
        <v>16</v>
      </c>
      <c r="C3" t="s">
        <v>17</v>
      </c>
      <c r="D3">
        <v>0</v>
      </c>
      <c r="E3">
        <v>1</v>
      </c>
      <c r="F3">
        <v>5</v>
      </c>
      <c r="G3">
        <v>9</v>
      </c>
      <c r="H3">
        <v>21</v>
      </c>
      <c r="I3">
        <v>0</v>
      </c>
      <c r="J3">
        <v>4</v>
      </c>
      <c r="K3">
        <v>10.49</v>
      </c>
      <c r="L3">
        <v>10.49</v>
      </c>
      <c r="M3" t="s">
        <v>18</v>
      </c>
    </row>
    <row r="4" spans="1:14" x14ac:dyDescent="0.2">
      <c r="A4" t="s">
        <v>11</v>
      </c>
      <c r="B4" t="s">
        <v>16</v>
      </c>
      <c r="C4" t="s">
        <v>19</v>
      </c>
      <c r="D4">
        <v>0</v>
      </c>
      <c r="E4">
        <v>6</v>
      </c>
      <c r="F4">
        <v>9</v>
      </c>
      <c r="G4">
        <v>9</v>
      </c>
      <c r="H4">
        <v>21</v>
      </c>
      <c r="I4">
        <v>0</v>
      </c>
      <c r="J4">
        <v>4</v>
      </c>
      <c r="K4">
        <v>14.79</v>
      </c>
      <c r="L4">
        <v>14.79</v>
      </c>
      <c r="M4" t="s">
        <v>18</v>
      </c>
    </row>
    <row r="5" spans="1:14" x14ac:dyDescent="0.2">
      <c r="A5" t="s">
        <v>11</v>
      </c>
      <c r="B5" t="s">
        <v>16</v>
      </c>
      <c r="C5" t="s">
        <v>20</v>
      </c>
      <c r="D5">
        <v>0</v>
      </c>
      <c r="E5">
        <v>10</v>
      </c>
      <c r="F5">
        <v>12</v>
      </c>
      <c r="G5">
        <v>9</v>
      </c>
      <c r="H5">
        <v>21</v>
      </c>
      <c r="I5">
        <v>0</v>
      </c>
      <c r="J5">
        <v>4</v>
      </c>
      <c r="K5">
        <v>10.49</v>
      </c>
      <c r="L5">
        <v>10.49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2.35-0.8</f>
        <v>1.55</v>
      </c>
      <c r="L6">
        <f>2.35-0.8</f>
        <v>1.55</v>
      </c>
      <c r="M6" t="s">
        <v>18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12</v>
      </c>
      <c r="G7">
        <v>0</v>
      </c>
      <c r="H7">
        <v>9</v>
      </c>
      <c r="I7">
        <v>0</v>
      </c>
      <c r="J7">
        <v>4</v>
      </c>
      <c r="K7">
        <v>2.2360000000000001E-2</v>
      </c>
      <c r="L7">
        <v>2.2360000000000001E-2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1</v>
      </c>
      <c r="F8">
        <v>12</v>
      </c>
      <c r="G8">
        <v>9</v>
      </c>
      <c r="H8">
        <v>21</v>
      </c>
      <c r="I8">
        <v>0</v>
      </c>
      <c r="J8">
        <v>4</v>
      </c>
      <c r="K8">
        <v>4.7500000000000001E-2</v>
      </c>
      <c r="L8">
        <v>4.7500000000000001E-2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1</v>
      </c>
      <c r="F9">
        <v>12</v>
      </c>
      <c r="G9">
        <v>21</v>
      </c>
      <c r="H9">
        <v>24</v>
      </c>
      <c r="I9">
        <v>0</v>
      </c>
      <c r="J9">
        <v>4</v>
      </c>
      <c r="K9">
        <v>2.2360000000000001E-2</v>
      </c>
      <c r="L9">
        <v>2.2360000000000001E-2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1</v>
      </c>
      <c r="F10">
        <v>12</v>
      </c>
      <c r="G10">
        <v>21</v>
      </c>
      <c r="H10">
        <v>24</v>
      </c>
      <c r="I10">
        <v>5</v>
      </c>
      <c r="J10">
        <v>6</v>
      </c>
      <c r="K10">
        <v>2.2360000000000001E-2</v>
      </c>
      <c r="L10">
        <v>2.2360000000000001E-2</v>
      </c>
      <c r="M10" t="s">
        <v>15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N14"/>
  <sheetViews>
    <sheetView workbookViewId="0">
      <selection activeCell="M14" sqref="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19.7601*30</f>
        <v>592.803</v>
      </c>
      <c r="L2">
        <f>19.7601*30</f>
        <v>592.803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10</v>
      </c>
      <c r="H3">
        <v>22</v>
      </c>
      <c r="I3">
        <v>0</v>
      </c>
      <c r="J3">
        <v>4</v>
      </c>
      <c r="K3">
        <v>6.7769999999999997E-2</v>
      </c>
      <c r="L3">
        <v>6.7769999999999997E-2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6</v>
      </c>
      <c r="F4">
        <v>9</v>
      </c>
      <c r="G4">
        <v>10</v>
      </c>
      <c r="H4">
        <v>22</v>
      </c>
      <c r="I4">
        <v>0</v>
      </c>
      <c r="J4">
        <v>4</v>
      </c>
      <c r="K4">
        <v>7.9079999999999998E-2</v>
      </c>
      <c r="L4">
        <v>7.9079999999999998E-2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10</v>
      </c>
      <c r="F5">
        <v>12</v>
      </c>
      <c r="G5">
        <v>10</v>
      </c>
      <c r="H5">
        <v>22</v>
      </c>
      <c r="I5">
        <v>0</v>
      </c>
      <c r="J5">
        <v>4</v>
      </c>
      <c r="K5">
        <v>6.7769999999999997E-2</v>
      </c>
      <c r="L5">
        <v>6.7769999999999997E-2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12</v>
      </c>
      <c r="G6">
        <v>0</v>
      </c>
      <c r="H6">
        <v>10</v>
      </c>
      <c r="I6">
        <v>0</v>
      </c>
      <c r="J6">
        <v>4</v>
      </c>
      <c r="K6">
        <v>5.0279999999999998E-2</v>
      </c>
      <c r="L6">
        <v>5.0279999999999998E-2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12</v>
      </c>
      <c r="G7">
        <v>22</v>
      </c>
      <c r="H7">
        <v>24</v>
      </c>
      <c r="I7">
        <v>0</v>
      </c>
      <c r="J7">
        <v>4</v>
      </c>
      <c r="K7">
        <v>5.0279999999999998E-2</v>
      </c>
      <c r="L7">
        <v>5.0279999999999998E-2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1</v>
      </c>
      <c r="F8">
        <v>12</v>
      </c>
      <c r="G8">
        <v>0</v>
      </c>
      <c r="H8">
        <v>24</v>
      </c>
      <c r="I8">
        <v>5</v>
      </c>
      <c r="J8">
        <v>6</v>
      </c>
      <c r="K8">
        <v>5.0279999999999998E-2</v>
      </c>
      <c r="L8">
        <v>5.0279999999999998E-2</v>
      </c>
      <c r="M8" t="s">
        <v>15</v>
      </c>
    </row>
    <row r="9" spans="1:14" x14ac:dyDescent="0.2">
      <c r="A9" t="s">
        <v>11</v>
      </c>
      <c r="B9" t="s">
        <v>16</v>
      </c>
      <c r="C9" t="s">
        <v>17</v>
      </c>
      <c r="D9">
        <v>0</v>
      </c>
      <c r="E9">
        <v>1</v>
      </c>
      <c r="F9">
        <v>5</v>
      </c>
      <c r="G9">
        <v>10</v>
      </c>
      <c r="H9">
        <v>22</v>
      </c>
      <c r="I9">
        <v>0</v>
      </c>
      <c r="J9">
        <v>4</v>
      </c>
      <c r="K9">
        <v>12.733000000000001</v>
      </c>
      <c r="L9">
        <v>12.733000000000001</v>
      </c>
      <c r="M9" t="s">
        <v>18</v>
      </c>
    </row>
    <row r="10" spans="1:14" x14ac:dyDescent="0.2">
      <c r="A10" t="s">
        <v>11</v>
      </c>
      <c r="B10" t="s">
        <v>16</v>
      </c>
      <c r="C10" t="s">
        <v>19</v>
      </c>
      <c r="D10">
        <v>0</v>
      </c>
      <c r="E10">
        <v>6</v>
      </c>
      <c r="F10">
        <v>9</v>
      </c>
      <c r="G10">
        <v>10</v>
      </c>
      <c r="H10">
        <v>22</v>
      </c>
      <c r="I10">
        <v>0</v>
      </c>
      <c r="J10">
        <v>4</v>
      </c>
      <c r="K10">
        <v>17.699000000000002</v>
      </c>
      <c r="L10">
        <v>17.699000000000002</v>
      </c>
      <c r="M10" t="s">
        <v>18</v>
      </c>
    </row>
    <row r="11" spans="1:14" x14ac:dyDescent="0.2">
      <c r="A11" t="s">
        <v>11</v>
      </c>
      <c r="B11" t="s">
        <v>16</v>
      </c>
      <c r="C11" t="s">
        <v>20</v>
      </c>
      <c r="D11">
        <v>0</v>
      </c>
      <c r="E11">
        <v>10</v>
      </c>
      <c r="F11">
        <v>12</v>
      </c>
      <c r="G11">
        <v>10</v>
      </c>
      <c r="H11">
        <v>22</v>
      </c>
      <c r="I11">
        <v>0</v>
      </c>
      <c r="J11">
        <v>4</v>
      </c>
      <c r="K11">
        <v>12.733000000000001</v>
      </c>
      <c r="L11">
        <v>12.733000000000001</v>
      </c>
      <c r="M11" t="s">
        <v>18</v>
      </c>
    </row>
    <row r="12" spans="1:14" x14ac:dyDescent="0.2">
      <c r="A12" t="s">
        <v>11</v>
      </c>
      <c r="B12" t="s">
        <v>16</v>
      </c>
      <c r="C12" t="s">
        <v>34</v>
      </c>
      <c r="D12">
        <v>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2.25</v>
      </c>
      <c r="L12">
        <v>2.25</v>
      </c>
      <c r="M12" t="s">
        <v>18</v>
      </c>
    </row>
    <row r="13" spans="1:14" x14ac:dyDescent="0.2">
      <c r="A13" t="s">
        <v>22</v>
      </c>
      <c r="B13" t="s">
        <v>12</v>
      </c>
      <c r="K13">
        <f>15*30</f>
        <v>450</v>
      </c>
      <c r="L13">
        <f>15*30</f>
        <v>450</v>
      </c>
      <c r="M13" t="s">
        <v>13</v>
      </c>
      <c r="N13" t="s">
        <v>37</v>
      </c>
    </row>
    <row r="14" spans="1:14" x14ac:dyDescent="0.2">
      <c r="A14" t="s">
        <v>22</v>
      </c>
      <c r="B14" t="s">
        <v>14</v>
      </c>
      <c r="D14">
        <v>0</v>
      </c>
      <c r="E14">
        <v>1</v>
      </c>
      <c r="F14">
        <v>12</v>
      </c>
      <c r="G14">
        <v>0</v>
      </c>
      <c r="H14">
        <v>24</v>
      </c>
      <c r="I14">
        <v>0</v>
      </c>
      <c r="J14">
        <v>6</v>
      </c>
      <c r="K14">
        <v>0.48599999999999999</v>
      </c>
      <c r="L14" s="8">
        <f t="shared" ref="L14" si="0">K14/2.83168</f>
        <v>0.17162956266244772</v>
      </c>
      <c r="M14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6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(10.97+7.95)*30</f>
        <v>567.6</v>
      </c>
      <c r="L2">
        <f>(10.97+7.95)*30</f>
        <v>567.6</v>
      </c>
      <c r="M2" t="s">
        <v>13</v>
      </c>
      <c r="N2" t="s">
        <v>25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0.113535</v>
      </c>
      <c r="L3">
        <v>0.113535</v>
      </c>
      <c r="M3" t="s">
        <v>15</v>
      </c>
    </row>
    <row r="4" spans="1:14" x14ac:dyDescent="0.2">
      <c r="A4" t="s">
        <v>11</v>
      </c>
      <c r="B4" t="s">
        <v>14</v>
      </c>
      <c r="D4">
        <v>0</v>
      </c>
      <c r="E4">
        <v>1</v>
      </c>
      <c r="F4">
        <v>12</v>
      </c>
      <c r="G4">
        <v>0</v>
      </c>
      <c r="H4">
        <v>7</v>
      </c>
      <c r="I4">
        <v>0</v>
      </c>
      <c r="J4">
        <v>6</v>
      </c>
      <c r="K4">
        <v>3.5999999999999999E-3</v>
      </c>
      <c r="L4">
        <v>3.5999999999999999E-3</v>
      </c>
      <c r="M4" t="s">
        <v>15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5</v>
      </c>
      <c r="G5">
        <v>7</v>
      </c>
      <c r="H5">
        <v>24</v>
      </c>
      <c r="I5">
        <v>0</v>
      </c>
      <c r="J5">
        <v>6</v>
      </c>
      <c r="K5">
        <v>2.2100000000000002E-2</v>
      </c>
      <c r="L5">
        <v>2.2100000000000002E-2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6</v>
      </c>
      <c r="F6">
        <v>9</v>
      </c>
      <c r="G6">
        <v>7</v>
      </c>
      <c r="H6">
        <v>10</v>
      </c>
      <c r="I6">
        <v>0</v>
      </c>
      <c r="J6">
        <v>5</v>
      </c>
      <c r="K6">
        <v>2.2100000000000002E-2</v>
      </c>
      <c r="L6">
        <v>2.2100000000000002E-2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6</v>
      </c>
      <c r="F7">
        <v>9</v>
      </c>
      <c r="G7">
        <v>10</v>
      </c>
      <c r="H7">
        <v>22</v>
      </c>
      <c r="I7">
        <v>0</v>
      </c>
      <c r="J7">
        <v>5</v>
      </c>
      <c r="K7">
        <v>3.44E-2</v>
      </c>
      <c r="L7">
        <v>3.44E-2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6</v>
      </c>
      <c r="F8">
        <v>9</v>
      </c>
      <c r="G8">
        <v>22</v>
      </c>
      <c r="H8">
        <v>24</v>
      </c>
      <c r="I8">
        <v>0</v>
      </c>
      <c r="J8">
        <v>5</v>
      </c>
      <c r="K8">
        <v>2.2100000000000002E-2</v>
      </c>
      <c r="L8">
        <v>2.2100000000000002E-2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6</v>
      </c>
      <c r="F9">
        <v>9</v>
      </c>
      <c r="G9">
        <v>7</v>
      </c>
      <c r="H9">
        <v>24</v>
      </c>
      <c r="I9">
        <v>6</v>
      </c>
      <c r="J9">
        <v>6</v>
      </c>
      <c r="K9">
        <v>2.2100000000000002E-2</v>
      </c>
      <c r="L9">
        <v>2.2100000000000002E-2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10</v>
      </c>
      <c r="F10">
        <v>12</v>
      </c>
      <c r="G10">
        <v>7</v>
      </c>
      <c r="H10">
        <v>24</v>
      </c>
      <c r="I10">
        <v>0</v>
      </c>
      <c r="J10">
        <v>6</v>
      </c>
      <c r="K10">
        <v>2.2100000000000002E-2</v>
      </c>
      <c r="L10">
        <v>2.2100000000000002E-2</v>
      </c>
      <c r="M10" t="s">
        <v>15</v>
      </c>
    </row>
    <row r="11" spans="1:14" x14ac:dyDescent="0.2">
      <c r="A11" t="s">
        <v>11</v>
      </c>
      <c r="B11" t="s">
        <v>16</v>
      </c>
      <c r="C11" t="s">
        <v>21</v>
      </c>
      <c r="D11">
        <v>0</v>
      </c>
      <c r="E11">
        <v>1</v>
      </c>
      <c r="F11">
        <v>12</v>
      </c>
      <c r="G11">
        <v>0</v>
      </c>
      <c r="H11">
        <v>7</v>
      </c>
      <c r="I11">
        <v>0</v>
      </c>
      <c r="J11">
        <v>6</v>
      </c>
      <c r="K11">
        <v>0</v>
      </c>
      <c r="L11">
        <v>0</v>
      </c>
      <c r="M11" t="s">
        <v>18</v>
      </c>
    </row>
    <row r="12" spans="1:14" x14ac:dyDescent="0.2">
      <c r="A12" t="s">
        <v>11</v>
      </c>
      <c r="B12" t="s">
        <v>16</v>
      </c>
      <c r="C12" t="s">
        <v>26</v>
      </c>
      <c r="D12">
        <v>0</v>
      </c>
      <c r="E12">
        <v>1</v>
      </c>
      <c r="F12">
        <v>5</v>
      </c>
      <c r="G12">
        <v>7</v>
      </c>
      <c r="H12">
        <v>24</v>
      </c>
      <c r="I12">
        <v>0</v>
      </c>
      <c r="J12">
        <v>6</v>
      </c>
      <c r="K12">
        <v>6.28</v>
      </c>
      <c r="L12">
        <v>6.28</v>
      </c>
      <c r="M12" t="s">
        <v>18</v>
      </c>
    </row>
    <row r="13" spans="1:14" x14ac:dyDescent="0.2">
      <c r="A13" t="s">
        <v>11</v>
      </c>
      <c r="B13" t="s">
        <v>16</v>
      </c>
      <c r="C13" t="s">
        <v>27</v>
      </c>
      <c r="D13">
        <v>0</v>
      </c>
      <c r="E13">
        <v>6</v>
      </c>
      <c r="F13">
        <v>9</v>
      </c>
      <c r="G13">
        <v>7</v>
      </c>
      <c r="H13">
        <v>10</v>
      </c>
      <c r="I13">
        <v>0</v>
      </c>
      <c r="J13">
        <v>5</v>
      </c>
      <c r="K13">
        <v>6.28</v>
      </c>
      <c r="L13">
        <v>6.28</v>
      </c>
      <c r="M13" t="s">
        <v>18</v>
      </c>
    </row>
    <row r="14" spans="1:14" x14ac:dyDescent="0.2">
      <c r="A14" t="s">
        <v>11</v>
      </c>
      <c r="B14" t="s">
        <v>16</v>
      </c>
      <c r="C14" t="s">
        <v>28</v>
      </c>
      <c r="D14">
        <v>0</v>
      </c>
      <c r="E14">
        <v>6</v>
      </c>
      <c r="F14">
        <v>9</v>
      </c>
      <c r="G14">
        <v>10</v>
      </c>
      <c r="H14">
        <v>22</v>
      </c>
      <c r="I14">
        <v>0</v>
      </c>
      <c r="J14">
        <v>5</v>
      </c>
      <c r="K14">
        <v>25.63</v>
      </c>
      <c r="L14">
        <v>25.63</v>
      </c>
      <c r="M14" t="s">
        <v>18</v>
      </c>
    </row>
    <row r="15" spans="1:14" x14ac:dyDescent="0.2">
      <c r="A15" t="s">
        <v>11</v>
      </c>
      <c r="B15" t="s">
        <v>16</v>
      </c>
      <c r="C15" t="s">
        <v>27</v>
      </c>
      <c r="D15">
        <v>0</v>
      </c>
      <c r="E15">
        <v>6</v>
      </c>
      <c r="F15">
        <v>9</v>
      </c>
      <c r="G15">
        <v>22</v>
      </c>
      <c r="H15">
        <v>24</v>
      </c>
      <c r="I15">
        <v>0</v>
      </c>
      <c r="J15">
        <v>5</v>
      </c>
      <c r="K15">
        <v>6.28</v>
      </c>
      <c r="L15">
        <v>6.28</v>
      </c>
      <c r="M15" t="s">
        <v>18</v>
      </c>
    </row>
    <row r="16" spans="1:14" x14ac:dyDescent="0.2">
      <c r="A16" t="s">
        <v>11</v>
      </c>
      <c r="B16" t="s">
        <v>16</v>
      </c>
      <c r="C16" t="s">
        <v>29</v>
      </c>
      <c r="D16">
        <v>0</v>
      </c>
      <c r="E16">
        <v>1</v>
      </c>
      <c r="F16">
        <v>5</v>
      </c>
      <c r="G16">
        <v>7</v>
      </c>
      <c r="H16">
        <v>24</v>
      </c>
      <c r="I16">
        <v>0</v>
      </c>
      <c r="J16">
        <v>6</v>
      </c>
      <c r="K16">
        <v>6.28</v>
      </c>
      <c r="L16">
        <v>6.28</v>
      </c>
      <c r="M16" t="s">
        <v>18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1164.77+35.03</f>
        <v>1199.8</v>
      </c>
      <c r="L2">
        <f>1164.77+35.03</f>
        <v>1199.8</v>
      </c>
      <c r="M2" t="s">
        <v>13</v>
      </c>
      <c r="N2" t="s">
        <v>82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f>0.00121+0.05912</f>
        <v>6.0330000000000002E-2</v>
      </c>
      <c r="L3">
        <f>0.00121+0.05912</f>
        <v>6.0330000000000002E-2</v>
      </c>
      <c r="M3" t="s">
        <v>15</v>
      </c>
      <c r="N3" t="s">
        <v>83</v>
      </c>
    </row>
    <row r="4" spans="1:14" x14ac:dyDescent="0.2">
      <c r="A4" t="s">
        <v>11</v>
      </c>
      <c r="B4" t="s">
        <v>14</v>
      </c>
      <c r="D4">
        <v>0</v>
      </c>
      <c r="E4">
        <v>6</v>
      </c>
      <c r="F4">
        <v>9</v>
      </c>
      <c r="G4">
        <v>0</v>
      </c>
      <c r="H4">
        <v>24</v>
      </c>
      <c r="I4">
        <v>0</v>
      </c>
      <c r="J4">
        <v>6</v>
      </c>
      <c r="K4">
        <f>0.00121+0.05255</f>
        <v>5.3760000000000002E-2</v>
      </c>
      <c r="L4">
        <f>0.00121+0.05255</f>
        <v>5.3760000000000002E-2</v>
      </c>
      <c r="M4" t="s">
        <v>15</v>
      </c>
      <c r="N4" t="s">
        <v>83</v>
      </c>
    </row>
    <row r="5" spans="1:14" x14ac:dyDescent="0.2">
      <c r="A5" t="s">
        <v>11</v>
      </c>
      <c r="B5" t="s">
        <v>14</v>
      </c>
      <c r="D5">
        <v>0</v>
      </c>
      <c r="E5">
        <v>10</v>
      </c>
      <c r="F5">
        <v>12</v>
      </c>
      <c r="G5">
        <v>0</v>
      </c>
      <c r="H5">
        <v>24</v>
      </c>
      <c r="I5">
        <v>0</v>
      </c>
      <c r="J5">
        <v>6</v>
      </c>
      <c r="K5">
        <f>0.00121+0.05912</f>
        <v>6.0330000000000002E-2</v>
      </c>
      <c r="L5">
        <f>0.00121+0.05912</f>
        <v>6.0330000000000002E-2</v>
      </c>
      <c r="M5" t="s">
        <v>15</v>
      </c>
      <c r="N5" t="s">
        <v>83</v>
      </c>
    </row>
    <row r="6" spans="1:14" x14ac:dyDescent="0.2">
      <c r="A6" t="s">
        <v>11</v>
      </c>
      <c r="B6" t="s">
        <v>16</v>
      </c>
      <c r="C6" t="s">
        <v>24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0.34+7.3</f>
        <v>7.64</v>
      </c>
      <c r="L6">
        <f>0.34+7.3</f>
        <v>7.64</v>
      </c>
      <c r="M6" t="s">
        <v>18</v>
      </c>
      <c r="N6" t="s">
        <v>84</v>
      </c>
    </row>
    <row r="7" spans="1:14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14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4.1640625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32.9</v>
      </c>
      <c r="L11" s="8">
        <f>K11/2.83168</f>
        <v>11.618544468301502</v>
      </c>
      <c r="M11" t="s">
        <v>88</v>
      </c>
    </row>
    <row r="12" spans="1:14" x14ac:dyDescent="0.2">
      <c r="A12" t="s">
        <v>22</v>
      </c>
      <c r="B12" t="s">
        <v>14</v>
      </c>
      <c r="D12">
        <v>3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0.92230000000000001</v>
      </c>
      <c r="L12" s="8">
        <f t="shared" ref="L12:L14" si="0">K12/2.83168</f>
        <v>0.32570770708554642</v>
      </c>
      <c r="M12" t="s">
        <v>88</v>
      </c>
    </row>
    <row r="13" spans="1:14" x14ac:dyDescent="0.2">
      <c r="A13" t="s">
        <v>22</v>
      </c>
      <c r="B13" t="s">
        <v>14</v>
      </c>
      <c r="D13">
        <v>90</v>
      </c>
      <c r="E13">
        <v>1</v>
      </c>
      <c r="F13">
        <v>12</v>
      </c>
      <c r="G13">
        <v>0</v>
      </c>
      <c r="H13">
        <v>24</v>
      </c>
      <c r="I13">
        <v>0</v>
      </c>
      <c r="J13">
        <v>6</v>
      </c>
      <c r="K13">
        <v>0.48399999999999999</v>
      </c>
      <c r="L13" s="8">
        <f t="shared" si="0"/>
        <v>0.17092326816589445</v>
      </c>
      <c r="M13" t="s">
        <v>88</v>
      </c>
    </row>
    <row r="14" spans="1:14" x14ac:dyDescent="0.2">
      <c r="A14" t="s">
        <v>22</v>
      </c>
      <c r="B14" t="s">
        <v>14</v>
      </c>
      <c r="D14">
        <v>3000</v>
      </c>
      <c r="E14">
        <v>1</v>
      </c>
      <c r="F14">
        <v>12</v>
      </c>
      <c r="G14">
        <v>0</v>
      </c>
      <c r="H14">
        <v>24</v>
      </c>
      <c r="I14">
        <v>0</v>
      </c>
      <c r="J14">
        <v>6</v>
      </c>
      <c r="K14">
        <v>0.33350000000000002</v>
      </c>
      <c r="L14" s="8">
        <f t="shared" si="0"/>
        <v>0.11777460730025992</v>
      </c>
      <c r="M14" t="s">
        <v>88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12"/>
  <sheetViews>
    <sheetView workbookViewId="0">
      <selection activeCell="L11" sqref="L11:L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18.1640625" bestFit="1" customWidth="1"/>
    <col min="5" max="5" width="12.5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143.09</v>
      </c>
      <c r="L2">
        <v>143.09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7.9000000000000008E-3</v>
      </c>
      <c r="L3">
        <v>7.9000000000000008E-3</v>
      </c>
      <c r="M3" t="s">
        <v>15</v>
      </c>
    </row>
    <row r="4" spans="1:14" x14ac:dyDescent="0.2">
      <c r="A4" t="s">
        <v>11</v>
      </c>
      <c r="B4" t="s">
        <v>16</v>
      </c>
      <c r="C4" t="s">
        <v>17</v>
      </c>
      <c r="D4">
        <v>0</v>
      </c>
      <c r="E4">
        <v>1</v>
      </c>
      <c r="F4">
        <v>5</v>
      </c>
      <c r="G4">
        <v>8</v>
      </c>
      <c r="H4">
        <v>22</v>
      </c>
      <c r="I4">
        <v>0</v>
      </c>
      <c r="J4">
        <v>4</v>
      </c>
      <c r="K4">
        <v>13.96</v>
      </c>
      <c r="L4">
        <v>13.96</v>
      </c>
      <c r="M4" t="s">
        <v>18</v>
      </c>
    </row>
    <row r="5" spans="1:14" x14ac:dyDescent="0.2">
      <c r="A5" t="s">
        <v>11</v>
      </c>
      <c r="B5" t="s">
        <v>16</v>
      </c>
      <c r="C5" t="s">
        <v>48</v>
      </c>
      <c r="D5">
        <v>0</v>
      </c>
      <c r="E5">
        <v>1</v>
      </c>
      <c r="F5">
        <v>5</v>
      </c>
      <c r="G5">
        <v>0</v>
      </c>
      <c r="H5">
        <v>24</v>
      </c>
      <c r="I5">
        <v>0</v>
      </c>
      <c r="J5">
        <v>6</v>
      </c>
      <c r="K5">
        <v>4.21</v>
      </c>
      <c r="L5">
        <v>4.21</v>
      </c>
      <c r="M5" t="s">
        <v>18</v>
      </c>
    </row>
    <row r="6" spans="1:14" x14ac:dyDescent="0.2">
      <c r="A6" t="s">
        <v>11</v>
      </c>
      <c r="B6" t="s">
        <v>16</v>
      </c>
      <c r="C6" t="s">
        <v>19</v>
      </c>
      <c r="D6">
        <v>0</v>
      </c>
      <c r="E6">
        <v>6</v>
      </c>
      <c r="F6">
        <v>9</v>
      </c>
      <c r="G6">
        <v>8</v>
      </c>
      <c r="H6">
        <v>22</v>
      </c>
      <c r="I6">
        <v>0</v>
      </c>
      <c r="J6">
        <v>4</v>
      </c>
      <c r="K6">
        <f>18.44</f>
        <v>18.440000000000001</v>
      </c>
      <c r="L6">
        <f>18.44</f>
        <v>18.440000000000001</v>
      </c>
      <c r="M6" t="s">
        <v>18</v>
      </c>
    </row>
    <row r="7" spans="1:14" x14ac:dyDescent="0.2">
      <c r="A7" t="s">
        <v>11</v>
      </c>
      <c r="B7" t="s">
        <v>16</v>
      </c>
      <c r="C7" t="s">
        <v>49</v>
      </c>
      <c r="D7">
        <v>0</v>
      </c>
      <c r="E7">
        <v>6</v>
      </c>
      <c r="F7">
        <v>9</v>
      </c>
      <c r="G7">
        <v>8</v>
      </c>
      <c r="H7">
        <v>18</v>
      </c>
      <c r="I7">
        <v>0</v>
      </c>
      <c r="J7">
        <v>4</v>
      </c>
      <c r="K7">
        <v>9.15</v>
      </c>
      <c r="L7">
        <v>9.15</v>
      </c>
      <c r="M7" t="s">
        <v>18</v>
      </c>
    </row>
    <row r="8" spans="1:14" x14ac:dyDescent="0.2">
      <c r="A8" t="s">
        <v>11</v>
      </c>
      <c r="B8" t="s">
        <v>16</v>
      </c>
      <c r="C8" t="s">
        <v>50</v>
      </c>
      <c r="D8">
        <v>0</v>
      </c>
      <c r="E8">
        <v>6</v>
      </c>
      <c r="F8">
        <v>9</v>
      </c>
      <c r="G8">
        <v>0</v>
      </c>
      <c r="H8">
        <v>24</v>
      </c>
      <c r="I8">
        <v>0</v>
      </c>
      <c r="J8">
        <v>6</v>
      </c>
      <c r="K8">
        <v>16.66</v>
      </c>
      <c r="L8">
        <v>16.66</v>
      </c>
      <c r="M8" t="s">
        <v>18</v>
      </c>
    </row>
    <row r="9" spans="1:14" x14ac:dyDescent="0.2">
      <c r="A9" t="s">
        <v>11</v>
      </c>
      <c r="B9" t="s">
        <v>16</v>
      </c>
      <c r="C9" t="s">
        <v>20</v>
      </c>
      <c r="D9">
        <v>0</v>
      </c>
      <c r="E9">
        <v>10</v>
      </c>
      <c r="F9">
        <v>12</v>
      </c>
      <c r="G9">
        <v>8</v>
      </c>
      <c r="H9">
        <v>22</v>
      </c>
      <c r="I9">
        <v>0</v>
      </c>
      <c r="J9">
        <v>4</v>
      </c>
      <c r="K9">
        <v>13.96</v>
      </c>
      <c r="L9">
        <v>13.96</v>
      </c>
      <c r="M9" t="s">
        <v>18</v>
      </c>
    </row>
    <row r="10" spans="1:14" x14ac:dyDescent="0.2">
      <c r="A10" t="s">
        <v>11</v>
      </c>
      <c r="B10" t="s">
        <v>16</v>
      </c>
      <c r="C10" t="s">
        <v>51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4.21</v>
      </c>
      <c r="L10">
        <v>4.21</v>
      </c>
      <c r="M10" t="s">
        <v>18</v>
      </c>
    </row>
    <row r="11" spans="1:14" x14ac:dyDescent="0.2">
      <c r="A11" t="s">
        <v>22</v>
      </c>
      <c r="B11" t="s">
        <v>14</v>
      </c>
      <c r="D11">
        <v>0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250</v>
      </c>
      <c r="L11" s="7">
        <f>K11/2.83168</f>
        <v>88.286812069160362</v>
      </c>
      <c r="M11" t="s">
        <v>88</v>
      </c>
    </row>
    <row r="12" spans="1:14" x14ac:dyDescent="0.2">
      <c r="A12" t="s">
        <v>22</v>
      </c>
      <c r="B12" t="s">
        <v>14</v>
      </c>
      <c r="D12">
        <v>10</v>
      </c>
      <c r="E12">
        <v>1</v>
      </c>
      <c r="F12">
        <v>12</v>
      </c>
      <c r="G12">
        <v>0</v>
      </c>
      <c r="H12">
        <v>24</v>
      </c>
      <c r="I12">
        <v>0</v>
      </c>
      <c r="J12">
        <v>6</v>
      </c>
      <c r="K12">
        <v>0.26319999999999999</v>
      </c>
      <c r="L12" s="7">
        <f>K12/2.83168</f>
        <v>9.2948355746412026E-2</v>
      </c>
      <c r="M12" t="s">
        <v>88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N7"/>
  <sheetViews>
    <sheetView workbookViewId="0">
      <selection activeCell="L2" sqref="L2:L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370.81+21.54</f>
        <v>392.35</v>
      </c>
      <c r="L2">
        <f>370.81+21.54</f>
        <v>392.35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0</v>
      </c>
      <c r="L3">
        <v>0</v>
      </c>
      <c r="M3" t="s">
        <v>15</v>
      </c>
      <c r="N3" t="s">
        <v>43</v>
      </c>
    </row>
    <row r="4" spans="1:14" x14ac:dyDescent="0.2">
      <c r="A4" t="s">
        <v>11</v>
      </c>
      <c r="B4" t="s">
        <v>16</v>
      </c>
      <c r="C4" t="s">
        <v>24</v>
      </c>
      <c r="D4">
        <v>0</v>
      </c>
      <c r="E4">
        <v>1</v>
      </c>
      <c r="F4">
        <v>12</v>
      </c>
      <c r="G4">
        <v>0</v>
      </c>
      <c r="H4">
        <v>24</v>
      </c>
      <c r="I4">
        <v>0</v>
      </c>
      <c r="J4">
        <v>6</v>
      </c>
      <c r="K4">
        <v>1.7531000000000001</v>
      </c>
      <c r="L4">
        <v>1.7531000000000001</v>
      </c>
      <c r="M4" t="s">
        <v>18</v>
      </c>
      <c r="N4" t="s">
        <v>44</v>
      </c>
    </row>
    <row r="5" spans="1:14" x14ac:dyDescent="0.2">
      <c r="A5" t="s">
        <v>11</v>
      </c>
      <c r="B5" t="s">
        <v>16</v>
      </c>
      <c r="C5" t="s">
        <v>41</v>
      </c>
      <c r="D5">
        <v>0</v>
      </c>
      <c r="E5">
        <v>6</v>
      </c>
      <c r="F5">
        <v>9</v>
      </c>
      <c r="G5">
        <v>7</v>
      </c>
      <c r="H5">
        <v>21</v>
      </c>
      <c r="I5">
        <v>0</v>
      </c>
      <c r="J5">
        <v>4</v>
      </c>
      <c r="K5">
        <v>9.7321000000000009</v>
      </c>
      <c r="L5">
        <v>9.7321000000000009</v>
      </c>
      <c r="M5" t="s">
        <v>18</v>
      </c>
    </row>
    <row r="6" spans="1:14" x14ac:dyDescent="0.2">
      <c r="A6" s="1"/>
    </row>
    <row r="7" spans="1:14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f>1164.77+35.03</f>
        <v>1199.8</v>
      </c>
      <c r="L2">
        <f>1164.77+35.03</f>
        <v>1199.8</v>
      </c>
      <c r="M2" t="s">
        <v>13</v>
      </c>
      <c r="N2" t="s">
        <v>82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5</v>
      </c>
      <c r="G3">
        <v>0</v>
      </c>
      <c r="H3">
        <v>24</v>
      </c>
      <c r="I3">
        <v>0</v>
      </c>
      <c r="J3">
        <v>6</v>
      </c>
      <c r="K3">
        <f>0.00121+0.05912</f>
        <v>6.0330000000000002E-2</v>
      </c>
      <c r="L3">
        <f>0.00121+0.05912</f>
        <v>6.0330000000000002E-2</v>
      </c>
      <c r="M3" t="s">
        <v>15</v>
      </c>
      <c r="N3" t="s">
        <v>83</v>
      </c>
    </row>
    <row r="4" spans="1:14" x14ac:dyDescent="0.2">
      <c r="A4" t="s">
        <v>11</v>
      </c>
      <c r="B4" t="s">
        <v>14</v>
      </c>
      <c r="D4">
        <v>0</v>
      </c>
      <c r="E4">
        <v>6</v>
      </c>
      <c r="F4">
        <v>9</v>
      </c>
      <c r="G4">
        <v>0</v>
      </c>
      <c r="H4">
        <v>24</v>
      </c>
      <c r="I4">
        <v>0</v>
      </c>
      <c r="J4">
        <v>6</v>
      </c>
      <c r="K4">
        <f>0.00121+0.05255</f>
        <v>5.3760000000000002E-2</v>
      </c>
      <c r="L4">
        <f>0.00121+0.05255</f>
        <v>5.3760000000000002E-2</v>
      </c>
      <c r="M4" t="s">
        <v>15</v>
      </c>
      <c r="N4" t="s">
        <v>83</v>
      </c>
    </row>
    <row r="5" spans="1:14" x14ac:dyDescent="0.2">
      <c r="A5" t="s">
        <v>11</v>
      </c>
      <c r="B5" t="s">
        <v>14</v>
      </c>
      <c r="D5">
        <v>0</v>
      </c>
      <c r="E5">
        <v>10</v>
      </c>
      <c r="F5">
        <v>12</v>
      </c>
      <c r="G5">
        <v>0</v>
      </c>
      <c r="H5">
        <v>24</v>
      </c>
      <c r="I5">
        <v>0</v>
      </c>
      <c r="J5">
        <v>6</v>
      </c>
      <c r="K5">
        <f>0.00121+0.05912</f>
        <v>6.0330000000000002E-2</v>
      </c>
      <c r="L5">
        <f>0.00121+0.05912</f>
        <v>6.0330000000000002E-2</v>
      </c>
      <c r="M5" t="s">
        <v>15</v>
      </c>
      <c r="N5" t="s">
        <v>83</v>
      </c>
    </row>
    <row r="6" spans="1:14" x14ac:dyDescent="0.2">
      <c r="A6" t="s">
        <v>11</v>
      </c>
      <c r="B6" t="s">
        <v>16</v>
      </c>
      <c r="C6" t="s">
        <v>24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f>0.34+7.3</f>
        <v>7.64</v>
      </c>
      <c r="L6">
        <f>0.34+7.3</f>
        <v>7.64</v>
      </c>
      <c r="M6" t="s">
        <v>18</v>
      </c>
      <c r="N6" t="s">
        <v>84</v>
      </c>
    </row>
    <row r="7" spans="1:14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N10"/>
  <sheetViews>
    <sheetView workbookViewId="0">
      <selection activeCell="M10" sqref="M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360</v>
      </c>
      <c r="L2">
        <v>360</v>
      </c>
      <c r="M2" t="s">
        <v>13</v>
      </c>
    </row>
    <row r="3" spans="1:14" x14ac:dyDescent="0.2">
      <c r="A3" t="s">
        <v>11</v>
      </c>
      <c r="B3" t="s">
        <v>14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f>0.01447+0.00213+0.00088+0.01013+0.0005-0.00117</f>
        <v>2.6939999999999999E-2</v>
      </c>
      <c r="L3">
        <f>0.01447+0.00213+0.00088+0.01013+0.0005-0.00117</f>
        <v>2.6939999999999999E-2</v>
      </c>
      <c r="M3" t="s">
        <v>15</v>
      </c>
    </row>
    <row r="4" spans="1:14" x14ac:dyDescent="0.2">
      <c r="A4" t="s">
        <v>11</v>
      </c>
      <c r="B4" t="s">
        <v>16</v>
      </c>
      <c r="C4" t="s">
        <v>40</v>
      </c>
      <c r="D4">
        <v>0</v>
      </c>
      <c r="E4">
        <v>1</v>
      </c>
      <c r="F4">
        <v>5</v>
      </c>
      <c r="G4">
        <v>0</v>
      </c>
      <c r="H4">
        <v>24</v>
      </c>
      <c r="I4">
        <v>0</v>
      </c>
      <c r="J4">
        <v>6</v>
      </c>
      <c r="K4">
        <f>12.22+8.18</f>
        <v>20.399999999999999</v>
      </c>
      <c r="L4">
        <f>12.22+8.18</f>
        <v>20.399999999999999</v>
      </c>
      <c r="M4" t="s">
        <v>18</v>
      </c>
    </row>
    <row r="5" spans="1:14" x14ac:dyDescent="0.2">
      <c r="A5" t="s">
        <v>11</v>
      </c>
      <c r="B5" t="s">
        <v>16</v>
      </c>
      <c r="C5" t="s">
        <v>41</v>
      </c>
      <c r="D5">
        <v>0</v>
      </c>
      <c r="E5">
        <v>6</v>
      </c>
      <c r="F5">
        <v>9</v>
      </c>
      <c r="G5">
        <v>0</v>
      </c>
      <c r="H5">
        <v>24</v>
      </c>
      <c r="I5">
        <v>0</v>
      </c>
      <c r="J5">
        <v>6</v>
      </c>
      <c r="K5">
        <f>21.44+8.18</f>
        <v>29.62</v>
      </c>
      <c r="L5">
        <f>21.44+8.18</f>
        <v>29.62</v>
      </c>
      <c r="M5" t="s">
        <v>18</v>
      </c>
    </row>
    <row r="6" spans="1:14" x14ac:dyDescent="0.2">
      <c r="A6" t="s">
        <v>11</v>
      </c>
      <c r="B6" t="s">
        <v>16</v>
      </c>
      <c r="C6" t="s">
        <v>42</v>
      </c>
      <c r="D6">
        <v>0</v>
      </c>
      <c r="E6">
        <v>10</v>
      </c>
      <c r="F6">
        <v>12</v>
      </c>
      <c r="G6">
        <v>0</v>
      </c>
      <c r="H6">
        <v>24</v>
      </c>
      <c r="I6">
        <v>0</v>
      </c>
      <c r="J6">
        <v>6</v>
      </c>
      <c r="K6">
        <f>12.22+8.18</f>
        <v>20.399999999999999</v>
      </c>
      <c r="L6">
        <f>12.22+8.18</f>
        <v>20.399999999999999</v>
      </c>
      <c r="M6" t="s">
        <v>18</v>
      </c>
    </row>
    <row r="7" spans="1:14" x14ac:dyDescent="0.2">
      <c r="A7" t="s">
        <v>22</v>
      </c>
      <c r="B7" t="s">
        <v>12</v>
      </c>
      <c r="K7">
        <v>125</v>
      </c>
      <c r="L7">
        <v>125</v>
      </c>
      <c r="M7" t="s">
        <v>13</v>
      </c>
    </row>
    <row r="8" spans="1:14" x14ac:dyDescent="0.2">
      <c r="A8" t="s">
        <v>22</v>
      </c>
      <c r="B8" t="s">
        <v>14</v>
      </c>
      <c r="D8">
        <v>0</v>
      </c>
      <c r="E8">
        <v>1</v>
      </c>
      <c r="F8">
        <v>4</v>
      </c>
      <c r="G8">
        <v>0</v>
      </c>
      <c r="H8">
        <v>24</v>
      </c>
      <c r="I8">
        <v>0</v>
      </c>
      <c r="J8">
        <v>6</v>
      </c>
      <c r="K8">
        <v>0.36509999999999998</v>
      </c>
      <c r="L8" s="7">
        <f>K8/2.83168</f>
        <v>0.12893406034580179</v>
      </c>
      <c r="M8" t="s">
        <v>88</v>
      </c>
    </row>
    <row r="9" spans="1:14" x14ac:dyDescent="0.2">
      <c r="A9" t="s">
        <v>22</v>
      </c>
      <c r="B9" t="s">
        <v>14</v>
      </c>
      <c r="D9">
        <v>0</v>
      </c>
      <c r="E9">
        <v>5</v>
      </c>
      <c r="F9">
        <v>9</v>
      </c>
      <c r="G9">
        <v>0</v>
      </c>
      <c r="H9">
        <v>24</v>
      </c>
      <c r="I9">
        <v>0</v>
      </c>
      <c r="J9">
        <v>6</v>
      </c>
      <c r="K9">
        <v>0.3226</v>
      </c>
      <c r="L9" s="7">
        <f>K9/2.83168</f>
        <v>0.11392530229404453</v>
      </c>
      <c r="M9" t="s">
        <v>88</v>
      </c>
    </row>
    <row r="10" spans="1:14" x14ac:dyDescent="0.2">
      <c r="A10" t="s">
        <v>22</v>
      </c>
      <c r="B10" t="s">
        <v>14</v>
      </c>
      <c r="D10">
        <v>0</v>
      </c>
      <c r="E10">
        <v>10</v>
      </c>
      <c r="F10">
        <v>12</v>
      </c>
      <c r="G10">
        <v>0</v>
      </c>
      <c r="H10">
        <v>24</v>
      </c>
      <c r="I10">
        <v>0</v>
      </c>
      <c r="J10">
        <v>6</v>
      </c>
      <c r="K10">
        <v>0.36509999999999998</v>
      </c>
      <c r="L10" s="7">
        <f>K10/2.83168</f>
        <v>0.12893406034580179</v>
      </c>
      <c r="M10" t="s">
        <v>88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N11"/>
  <sheetViews>
    <sheetView workbookViewId="0">
      <selection activeCell="L11" sqref="L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747.89</v>
      </c>
      <c r="L2">
        <v>747.89</v>
      </c>
      <c r="M2" t="s">
        <v>13</v>
      </c>
      <c r="N2" t="s">
        <v>45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>
        <v>14.05</v>
      </c>
      <c r="M3" t="s">
        <v>18</v>
      </c>
      <c r="N3" t="s">
        <v>46</v>
      </c>
    </row>
    <row r="4" spans="1:14" x14ac:dyDescent="0.2">
      <c r="A4" t="s">
        <v>11</v>
      </c>
      <c r="B4" t="s">
        <v>16</v>
      </c>
      <c r="C4" t="s">
        <v>35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>
        <v>4.58</v>
      </c>
      <c r="M4" t="s">
        <v>18</v>
      </c>
      <c r="N4" t="s">
        <v>47</v>
      </c>
    </row>
    <row r="5" spans="1:14" x14ac:dyDescent="0.2">
      <c r="A5" t="s">
        <v>11</v>
      </c>
      <c r="B5" t="s">
        <v>16</v>
      </c>
      <c r="C5" t="s">
        <v>36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>
        <v>4.58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>
        <v>16.97</v>
      </c>
      <c r="M6" t="s">
        <v>18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>
        <v>4.02E-2</v>
      </c>
      <c r="M7" t="s">
        <v>15</v>
      </c>
    </row>
    <row r="8" spans="1:14" x14ac:dyDescent="0.2">
      <c r="A8" t="s">
        <v>22</v>
      </c>
      <c r="B8" t="s">
        <v>12</v>
      </c>
      <c r="K8">
        <f>0.49315*30</f>
        <v>14.794499999999999</v>
      </c>
      <c r="L8">
        <f>0.49315*30</f>
        <v>14.794499999999999</v>
      </c>
      <c r="M8" t="s">
        <v>13</v>
      </c>
      <c r="N8" t="s">
        <v>25</v>
      </c>
    </row>
    <row r="9" spans="1:14" x14ac:dyDescent="0.2">
      <c r="A9" t="s">
        <v>22</v>
      </c>
      <c r="B9" t="s">
        <v>14</v>
      </c>
      <c r="C9" s="1"/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1.6166199999999999</v>
      </c>
      <c r="L9" s="6">
        <f>K9/2.83168</f>
        <v>0.57090490450898401</v>
      </c>
      <c r="M9" t="s">
        <v>88</v>
      </c>
    </row>
    <row r="10" spans="1:14" x14ac:dyDescent="0.2">
      <c r="A10" t="s">
        <v>22</v>
      </c>
      <c r="B10" t="s">
        <v>14</v>
      </c>
      <c r="C10" s="1"/>
      <c r="D10">
        <v>250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1.1773100000000001</v>
      </c>
      <c r="L10" s="6">
        <f>K10/2.83168</f>
        <v>0.41576378686857274</v>
      </c>
      <c r="M10" t="s">
        <v>88</v>
      </c>
      <c r="N10" s="1"/>
    </row>
    <row r="11" spans="1:14" x14ac:dyDescent="0.2">
      <c r="A11" t="s">
        <v>22</v>
      </c>
      <c r="B11" t="s">
        <v>14</v>
      </c>
      <c r="D11">
        <v>4167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0.88275999999999999</v>
      </c>
      <c r="L11" s="6">
        <f>K11/2.83168</f>
        <v>0.31174426488868801</v>
      </c>
      <c r="M11" t="s">
        <v>88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11"/>
  <sheetViews>
    <sheetView workbookViewId="0">
      <selection activeCell="L11" sqref="L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747.89</v>
      </c>
      <c r="L2">
        <v>747.89</v>
      </c>
      <c r="M2" t="s">
        <v>13</v>
      </c>
      <c r="N2" t="s">
        <v>45</v>
      </c>
    </row>
    <row r="3" spans="1:14" x14ac:dyDescent="0.2">
      <c r="A3" t="s">
        <v>11</v>
      </c>
      <c r="B3" t="s">
        <v>16</v>
      </c>
      <c r="C3" t="s">
        <v>32</v>
      </c>
      <c r="D3">
        <v>0</v>
      </c>
      <c r="E3">
        <v>6</v>
      </c>
      <c r="F3">
        <v>9</v>
      </c>
      <c r="G3">
        <v>16</v>
      </c>
      <c r="H3">
        <v>21</v>
      </c>
      <c r="I3">
        <v>0</v>
      </c>
      <c r="J3">
        <v>4</v>
      </c>
      <c r="K3">
        <v>14.05</v>
      </c>
      <c r="L3">
        <v>14.05</v>
      </c>
      <c r="M3" t="s">
        <v>18</v>
      </c>
      <c r="N3" t="s">
        <v>46</v>
      </c>
    </row>
    <row r="4" spans="1:14" x14ac:dyDescent="0.2">
      <c r="A4" t="s">
        <v>11</v>
      </c>
      <c r="B4" t="s">
        <v>16</v>
      </c>
      <c r="C4" t="s">
        <v>35</v>
      </c>
      <c r="D4">
        <v>0</v>
      </c>
      <c r="E4">
        <v>1</v>
      </c>
      <c r="F4">
        <v>5</v>
      </c>
      <c r="G4">
        <v>16</v>
      </c>
      <c r="H4">
        <v>21</v>
      </c>
      <c r="I4">
        <v>0</v>
      </c>
      <c r="J4">
        <v>4</v>
      </c>
      <c r="K4">
        <v>4.58</v>
      </c>
      <c r="L4">
        <v>4.58</v>
      </c>
      <c r="M4" t="s">
        <v>18</v>
      </c>
      <c r="N4" t="s">
        <v>47</v>
      </c>
    </row>
    <row r="5" spans="1:14" x14ac:dyDescent="0.2">
      <c r="A5" t="s">
        <v>11</v>
      </c>
      <c r="B5" t="s">
        <v>16</v>
      </c>
      <c r="C5" t="s">
        <v>36</v>
      </c>
      <c r="D5">
        <v>0</v>
      </c>
      <c r="E5">
        <v>10</v>
      </c>
      <c r="F5">
        <v>12</v>
      </c>
      <c r="G5">
        <v>16</v>
      </c>
      <c r="H5">
        <v>21</v>
      </c>
      <c r="I5">
        <v>0</v>
      </c>
      <c r="J5">
        <v>4</v>
      </c>
      <c r="K5">
        <v>4.58</v>
      </c>
      <c r="L5">
        <v>4.58</v>
      </c>
      <c r="M5" t="s">
        <v>18</v>
      </c>
    </row>
    <row r="6" spans="1:14" x14ac:dyDescent="0.2">
      <c r="A6" t="s">
        <v>11</v>
      </c>
      <c r="B6" t="s">
        <v>16</v>
      </c>
      <c r="C6" t="s">
        <v>34</v>
      </c>
      <c r="D6">
        <v>0</v>
      </c>
      <c r="E6">
        <v>1</v>
      </c>
      <c r="F6">
        <v>12</v>
      </c>
      <c r="G6">
        <v>0</v>
      </c>
      <c r="H6">
        <v>24</v>
      </c>
      <c r="I6">
        <v>0</v>
      </c>
      <c r="J6">
        <v>6</v>
      </c>
      <c r="K6">
        <v>16.97</v>
      </c>
      <c r="L6">
        <v>16.97</v>
      </c>
      <c r="M6" t="s">
        <v>18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4.02E-2</v>
      </c>
      <c r="L7">
        <v>4.02E-2</v>
      </c>
      <c r="M7" t="s">
        <v>15</v>
      </c>
    </row>
    <row r="8" spans="1:14" x14ac:dyDescent="0.2">
      <c r="A8" t="s">
        <v>22</v>
      </c>
      <c r="B8" t="s">
        <v>12</v>
      </c>
      <c r="K8">
        <f>0.49315*30</f>
        <v>14.794499999999999</v>
      </c>
      <c r="L8">
        <f>0.49315*30</f>
        <v>14.794499999999999</v>
      </c>
      <c r="M8" t="s">
        <v>13</v>
      </c>
      <c r="N8" t="s">
        <v>25</v>
      </c>
    </row>
    <row r="9" spans="1:14" x14ac:dyDescent="0.2">
      <c r="A9" t="s">
        <v>22</v>
      </c>
      <c r="B9" t="s">
        <v>14</v>
      </c>
      <c r="C9" s="1"/>
      <c r="D9">
        <v>0</v>
      </c>
      <c r="E9">
        <v>1</v>
      </c>
      <c r="F9">
        <v>12</v>
      </c>
      <c r="G9">
        <v>0</v>
      </c>
      <c r="H9">
        <v>24</v>
      </c>
      <c r="I9">
        <v>0</v>
      </c>
      <c r="J9">
        <v>6</v>
      </c>
      <c r="K9">
        <v>1.6166199999999999</v>
      </c>
      <c r="L9" s="6">
        <f>K9/2.83168</f>
        <v>0.57090490450898401</v>
      </c>
      <c r="M9" t="s">
        <v>88</v>
      </c>
    </row>
    <row r="10" spans="1:14" x14ac:dyDescent="0.2">
      <c r="A10" t="s">
        <v>22</v>
      </c>
      <c r="B10" t="s">
        <v>14</v>
      </c>
      <c r="C10" s="1"/>
      <c r="D10">
        <v>250</v>
      </c>
      <c r="E10">
        <v>1</v>
      </c>
      <c r="F10">
        <v>12</v>
      </c>
      <c r="G10">
        <v>0</v>
      </c>
      <c r="H10">
        <v>24</v>
      </c>
      <c r="I10">
        <v>0</v>
      </c>
      <c r="J10">
        <v>6</v>
      </c>
      <c r="K10">
        <v>1.1773100000000001</v>
      </c>
      <c r="L10" s="6">
        <f>K10/2.83168</f>
        <v>0.41576378686857274</v>
      </c>
      <c r="M10" t="s">
        <v>88</v>
      </c>
      <c r="N10" s="1"/>
    </row>
    <row r="11" spans="1:14" x14ac:dyDescent="0.2">
      <c r="A11" t="s">
        <v>22</v>
      </c>
      <c r="B11" t="s">
        <v>14</v>
      </c>
      <c r="D11">
        <v>4167</v>
      </c>
      <c r="E11">
        <v>1</v>
      </c>
      <c r="F11">
        <v>12</v>
      </c>
      <c r="G11">
        <v>0</v>
      </c>
      <c r="H11">
        <v>24</v>
      </c>
      <c r="I11">
        <v>0</v>
      </c>
      <c r="J11">
        <v>6</v>
      </c>
      <c r="K11">
        <v>0.88275999999999999</v>
      </c>
      <c r="L11" s="6">
        <f>K11/2.83168</f>
        <v>0.31174426488868801</v>
      </c>
      <c r="M11" t="s">
        <v>88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N22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197.49</v>
      </c>
      <c r="L2">
        <v>197.49</v>
      </c>
      <c r="M2" t="s">
        <v>13</v>
      </c>
      <c r="N2" t="s">
        <v>25</v>
      </c>
    </row>
    <row r="3" spans="1:14" x14ac:dyDescent="0.2">
      <c r="A3" t="s">
        <v>11</v>
      </c>
      <c r="B3" t="s">
        <v>16</v>
      </c>
      <c r="C3" t="s">
        <v>34</v>
      </c>
      <c r="D3">
        <v>0</v>
      </c>
      <c r="E3">
        <v>1</v>
      </c>
      <c r="F3">
        <v>12</v>
      </c>
      <c r="G3">
        <v>0</v>
      </c>
      <c r="H3">
        <v>24</v>
      </c>
      <c r="I3">
        <v>0</v>
      </c>
      <c r="J3">
        <v>6</v>
      </c>
      <c r="K3">
        <v>1.1589</v>
      </c>
      <c r="L3">
        <v>1.1589</v>
      </c>
      <c r="M3" t="s">
        <v>18</v>
      </c>
    </row>
    <row r="4" spans="1:14" x14ac:dyDescent="0.2">
      <c r="A4" t="s">
        <v>11</v>
      </c>
      <c r="B4" t="s">
        <v>16</v>
      </c>
      <c r="C4" t="s">
        <v>61</v>
      </c>
      <c r="D4">
        <v>0</v>
      </c>
      <c r="E4">
        <v>6</v>
      </c>
      <c r="F4">
        <v>10</v>
      </c>
      <c r="G4">
        <v>12</v>
      </c>
      <c r="H4">
        <v>20</v>
      </c>
      <c r="I4">
        <v>0</v>
      </c>
      <c r="J4">
        <v>4</v>
      </c>
      <c r="K4">
        <v>1.4138999999999999</v>
      </c>
      <c r="L4">
        <v>1.4138999999999999</v>
      </c>
      <c r="M4" t="s">
        <v>18</v>
      </c>
    </row>
    <row r="5" spans="1:14" x14ac:dyDescent="0.2">
      <c r="A5" t="s">
        <v>11</v>
      </c>
      <c r="B5" t="s">
        <v>14</v>
      </c>
      <c r="D5">
        <v>0</v>
      </c>
      <c r="E5">
        <v>1</v>
      </c>
      <c r="F5">
        <v>5</v>
      </c>
      <c r="G5">
        <v>0</v>
      </c>
      <c r="H5">
        <v>8</v>
      </c>
      <c r="I5">
        <v>0</v>
      </c>
      <c r="J5">
        <v>4</v>
      </c>
      <c r="K5">
        <f>0.0537+0.05199</f>
        <v>0.10569000000000001</v>
      </c>
      <c r="L5">
        <f>0.0537+0.05199</f>
        <v>0.10569000000000001</v>
      </c>
      <c r="M5" t="s">
        <v>15</v>
      </c>
    </row>
    <row r="6" spans="1:14" x14ac:dyDescent="0.2">
      <c r="A6" t="s">
        <v>11</v>
      </c>
      <c r="B6" t="s">
        <v>14</v>
      </c>
      <c r="D6">
        <v>0</v>
      </c>
      <c r="E6">
        <v>1</v>
      </c>
      <c r="F6">
        <v>5</v>
      </c>
      <c r="G6">
        <v>8</v>
      </c>
      <c r="H6">
        <v>12</v>
      </c>
      <c r="I6">
        <v>0</v>
      </c>
      <c r="J6">
        <v>4</v>
      </c>
      <c r="K6">
        <f>0.05866+0.05199</f>
        <v>0.11065</v>
      </c>
      <c r="L6">
        <f>0.05866+0.05199</f>
        <v>0.11065</v>
      </c>
      <c r="M6" t="s">
        <v>15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5</v>
      </c>
      <c r="G7">
        <v>12</v>
      </c>
      <c r="H7">
        <v>20</v>
      </c>
      <c r="I7">
        <v>0</v>
      </c>
      <c r="J7">
        <v>4</v>
      </c>
      <c r="K7">
        <f>0.05916+0.05199</f>
        <v>0.11115</v>
      </c>
      <c r="L7">
        <f>0.05916+0.05199</f>
        <v>0.11115</v>
      </c>
      <c r="M7" t="s">
        <v>15</v>
      </c>
    </row>
    <row r="8" spans="1:14" x14ac:dyDescent="0.2">
      <c r="A8" t="s">
        <v>11</v>
      </c>
      <c r="B8" t="s">
        <v>14</v>
      </c>
      <c r="D8">
        <v>0</v>
      </c>
      <c r="E8">
        <v>1</v>
      </c>
      <c r="F8">
        <v>5</v>
      </c>
      <c r="G8">
        <v>20</v>
      </c>
      <c r="H8">
        <v>24</v>
      </c>
      <c r="I8">
        <v>0</v>
      </c>
      <c r="J8">
        <v>4</v>
      </c>
      <c r="K8">
        <f>0.05866+0.05199</f>
        <v>0.11065</v>
      </c>
      <c r="L8">
        <f>0.05866+0.05199</f>
        <v>0.11065</v>
      </c>
      <c r="M8" t="s">
        <v>15</v>
      </c>
    </row>
    <row r="9" spans="1:14" x14ac:dyDescent="0.2">
      <c r="A9" t="s">
        <v>11</v>
      </c>
      <c r="B9" t="s">
        <v>14</v>
      </c>
      <c r="D9">
        <v>0</v>
      </c>
      <c r="E9">
        <v>1</v>
      </c>
      <c r="F9">
        <v>5</v>
      </c>
      <c r="G9">
        <v>0</v>
      </c>
      <c r="H9">
        <v>24</v>
      </c>
      <c r="I9">
        <v>5</v>
      </c>
      <c r="J9">
        <v>6</v>
      </c>
      <c r="K9">
        <f>0.0537+0.05199</f>
        <v>0.10569000000000001</v>
      </c>
      <c r="L9">
        <f>0.0537+0.05199</f>
        <v>0.10569000000000001</v>
      </c>
      <c r="M9" t="s">
        <v>15</v>
      </c>
    </row>
    <row r="10" spans="1:14" x14ac:dyDescent="0.2">
      <c r="A10" t="s">
        <v>11</v>
      </c>
      <c r="B10" t="s">
        <v>14</v>
      </c>
      <c r="D10">
        <v>0</v>
      </c>
      <c r="E10">
        <v>6</v>
      </c>
      <c r="F10">
        <v>10</v>
      </c>
      <c r="G10">
        <v>0</v>
      </c>
      <c r="H10">
        <v>8</v>
      </c>
      <c r="I10">
        <v>0</v>
      </c>
      <c r="J10">
        <v>4</v>
      </c>
      <c r="K10">
        <f>0.04561+0.05199</f>
        <v>9.7599999999999992E-2</v>
      </c>
      <c r="L10">
        <f>0.04561+0.05199</f>
        <v>9.7599999999999992E-2</v>
      </c>
      <c r="M10" t="s">
        <v>15</v>
      </c>
    </row>
    <row r="11" spans="1:14" x14ac:dyDescent="0.2">
      <c r="A11" t="s">
        <v>11</v>
      </c>
      <c r="B11" t="s">
        <v>14</v>
      </c>
      <c r="D11">
        <v>0</v>
      </c>
      <c r="E11">
        <v>6</v>
      </c>
      <c r="F11">
        <v>10</v>
      </c>
      <c r="G11">
        <v>8</v>
      </c>
      <c r="H11">
        <v>12</v>
      </c>
      <c r="I11">
        <v>0</v>
      </c>
      <c r="J11">
        <v>4</v>
      </c>
      <c r="K11">
        <f>0.05119+0.05199</f>
        <v>0.10317999999999999</v>
      </c>
      <c r="L11">
        <f>0.05119+0.05199</f>
        <v>0.10317999999999999</v>
      </c>
      <c r="M11" t="s">
        <v>15</v>
      </c>
    </row>
    <row r="12" spans="1:14" x14ac:dyDescent="0.2">
      <c r="A12" t="s">
        <v>11</v>
      </c>
      <c r="B12" t="s">
        <v>14</v>
      </c>
      <c r="D12">
        <v>0</v>
      </c>
      <c r="E12">
        <v>6</v>
      </c>
      <c r="F12">
        <v>10</v>
      </c>
      <c r="G12">
        <v>12</v>
      </c>
      <c r="H12">
        <v>20</v>
      </c>
      <c r="I12">
        <v>0</v>
      </c>
      <c r="J12">
        <v>4</v>
      </c>
      <c r="K12">
        <f>0.0606+0.05199</f>
        <v>0.11259</v>
      </c>
      <c r="L12">
        <f>0.0606+0.05199</f>
        <v>0.11259</v>
      </c>
      <c r="M12" t="s">
        <v>15</v>
      </c>
    </row>
    <row r="13" spans="1:14" x14ac:dyDescent="0.2">
      <c r="A13" t="s">
        <v>11</v>
      </c>
      <c r="B13" t="s">
        <v>14</v>
      </c>
      <c r="D13">
        <v>0</v>
      </c>
      <c r="E13">
        <v>6</v>
      </c>
      <c r="F13">
        <v>10</v>
      </c>
      <c r="G13">
        <v>20</v>
      </c>
      <c r="H13">
        <v>24</v>
      </c>
      <c r="I13">
        <v>0</v>
      </c>
      <c r="J13">
        <v>4</v>
      </c>
      <c r="K13">
        <f>0.05119+0.05199</f>
        <v>0.10317999999999999</v>
      </c>
      <c r="L13">
        <f>0.05119+0.05199</f>
        <v>0.10317999999999999</v>
      </c>
      <c r="M13" t="s">
        <v>15</v>
      </c>
    </row>
    <row r="14" spans="1:14" x14ac:dyDescent="0.2">
      <c r="A14" t="s">
        <v>11</v>
      </c>
      <c r="B14" t="s">
        <v>14</v>
      </c>
      <c r="D14">
        <v>0</v>
      </c>
      <c r="E14">
        <v>6</v>
      </c>
      <c r="F14">
        <v>10</v>
      </c>
      <c r="G14">
        <v>0</v>
      </c>
      <c r="H14">
        <v>24</v>
      </c>
      <c r="I14">
        <v>5</v>
      </c>
      <c r="J14">
        <v>6</v>
      </c>
      <c r="K14">
        <f>0.04561+0.05199</f>
        <v>9.7599999999999992E-2</v>
      </c>
      <c r="L14">
        <f>0.04561+0.05199</f>
        <v>9.7599999999999992E-2</v>
      </c>
      <c r="M14" t="s">
        <v>15</v>
      </c>
    </row>
    <row r="15" spans="1:14" x14ac:dyDescent="0.2">
      <c r="A15" t="s">
        <v>11</v>
      </c>
      <c r="B15" t="s">
        <v>14</v>
      </c>
      <c r="D15">
        <v>0</v>
      </c>
      <c r="E15">
        <v>11</v>
      </c>
      <c r="F15">
        <v>12</v>
      </c>
      <c r="G15">
        <v>0</v>
      </c>
      <c r="H15">
        <v>8</v>
      </c>
      <c r="I15">
        <v>0</v>
      </c>
      <c r="J15">
        <v>4</v>
      </c>
      <c r="K15">
        <f>0.0537+0.05199</f>
        <v>0.10569000000000001</v>
      </c>
      <c r="L15">
        <f>0.0537+0.05199</f>
        <v>0.10569000000000001</v>
      </c>
      <c r="M15" t="s">
        <v>15</v>
      </c>
    </row>
    <row r="16" spans="1:14" x14ac:dyDescent="0.2">
      <c r="A16" t="s">
        <v>11</v>
      </c>
      <c r="B16" t="s">
        <v>14</v>
      </c>
      <c r="D16">
        <v>0</v>
      </c>
      <c r="E16">
        <v>11</v>
      </c>
      <c r="F16">
        <v>12</v>
      </c>
      <c r="G16">
        <v>8</v>
      </c>
      <c r="H16">
        <v>12</v>
      </c>
      <c r="I16">
        <v>0</v>
      </c>
      <c r="J16">
        <v>4</v>
      </c>
      <c r="K16">
        <f>0.05866+0.05199</f>
        <v>0.11065</v>
      </c>
      <c r="L16">
        <f>0.05866+0.05199</f>
        <v>0.11065</v>
      </c>
      <c r="M16" t="s">
        <v>15</v>
      </c>
    </row>
    <row r="17" spans="1:13" x14ac:dyDescent="0.2">
      <c r="A17" t="s">
        <v>11</v>
      </c>
      <c r="B17" t="s">
        <v>14</v>
      </c>
      <c r="D17">
        <v>0</v>
      </c>
      <c r="E17">
        <v>11</v>
      </c>
      <c r="F17">
        <v>12</v>
      </c>
      <c r="G17">
        <v>12</v>
      </c>
      <c r="H17">
        <v>20</v>
      </c>
      <c r="I17">
        <v>0</v>
      </c>
      <c r="J17">
        <v>4</v>
      </c>
      <c r="K17">
        <f>0.05916+0.05199</f>
        <v>0.11115</v>
      </c>
      <c r="L17">
        <f>0.05916+0.05199</f>
        <v>0.11115</v>
      </c>
      <c r="M17" t="s">
        <v>15</v>
      </c>
    </row>
    <row r="18" spans="1:13" x14ac:dyDescent="0.2">
      <c r="A18" t="s">
        <v>11</v>
      </c>
      <c r="B18" t="s">
        <v>14</v>
      </c>
      <c r="D18">
        <v>0</v>
      </c>
      <c r="E18">
        <v>11</v>
      </c>
      <c r="F18">
        <v>12</v>
      </c>
      <c r="G18">
        <v>20</v>
      </c>
      <c r="H18">
        <v>24</v>
      </c>
      <c r="I18">
        <v>0</v>
      </c>
      <c r="J18">
        <v>4</v>
      </c>
      <c r="K18">
        <f>0.05866+0.05199</f>
        <v>0.11065</v>
      </c>
      <c r="L18">
        <f>0.05866+0.05199</f>
        <v>0.11065</v>
      </c>
      <c r="M18" t="s">
        <v>15</v>
      </c>
    </row>
    <row r="19" spans="1:13" x14ac:dyDescent="0.2">
      <c r="A19" t="s">
        <v>11</v>
      </c>
      <c r="B19" t="s">
        <v>14</v>
      </c>
      <c r="D19">
        <v>0</v>
      </c>
      <c r="E19">
        <v>11</v>
      </c>
      <c r="F19">
        <v>12</v>
      </c>
      <c r="G19">
        <v>0</v>
      </c>
      <c r="H19">
        <v>24</v>
      </c>
      <c r="I19">
        <v>5</v>
      </c>
      <c r="J19">
        <v>6</v>
      </c>
      <c r="K19">
        <f>0.0537+0.05199</f>
        <v>0.10569000000000001</v>
      </c>
      <c r="L19">
        <f>0.0537+0.05199</f>
        <v>0.10569000000000001</v>
      </c>
      <c r="M19" t="s">
        <v>15</v>
      </c>
    </row>
    <row r="20" spans="1:13" x14ac:dyDescent="0.2">
      <c r="A20" t="s">
        <v>22</v>
      </c>
      <c r="B20" t="s">
        <v>12</v>
      </c>
      <c r="K20">
        <v>63.7</v>
      </c>
      <c r="L20">
        <v>63.7</v>
      </c>
      <c r="M20" t="s">
        <v>13</v>
      </c>
    </row>
    <row r="21" spans="1:13" x14ac:dyDescent="0.2">
      <c r="A21" t="s">
        <v>22</v>
      </c>
      <c r="B21" t="s">
        <v>14</v>
      </c>
      <c r="D21">
        <v>0</v>
      </c>
      <c r="E21">
        <v>1</v>
      </c>
      <c r="F21">
        <v>12</v>
      </c>
      <c r="G21">
        <v>0</v>
      </c>
      <c r="H21">
        <v>24</v>
      </c>
      <c r="I21">
        <v>0</v>
      </c>
      <c r="J21">
        <v>6</v>
      </c>
      <c r="K21">
        <v>0.40060000000000001</v>
      </c>
      <c r="L21" s="7">
        <f>K21/2.83168</f>
        <v>0.14147078765962257</v>
      </c>
      <c r="M21" t="s">
        <v>88</v>
      </c>
    </row>
    <row r="22" spans="1:13" x14ac:dyDescent="0.2">
      <c r="A22" t="s">
        <v>22</v>
      </c>
      <c r="B22" t="s">
        <v>16</v>
      </c>
      <c r="C22" t="s">
        <v>24</v>
      </c>
      <c r="D22">
        <v>0</v>
      </c>
      <c r="E22">
        <v>1</v>
      </c>
      <c r="F22">
        <v>12</v>
      </c>
      <c r="G22">
        <v>0</v>
      </c>
      <c r="H22">
        <v>24</v>
      </c>
      <c r="I22">
        <v>0</v>
      </c>
      <c r="J22">
        <v>6</v>
      </c>
      <c r="K22">
        <v>3.5200000000000002E-2</v>
      </c>
      <c r="L22" s="7">
        <f>K22/2.83168</f>
        <v>1.243078313933778E-2</v>
      </c>
      <c r="M22" t="s">
        <v>90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N7"/>
  <sheetViews>
    <sheetView workbookViewId="0">
      <selection activeCell="K1" sqref="K1:L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18.1640625" bestFit="1" customWidth="1"/>
    <col min="5" max="5" width="1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4" x14ac:dyDescent="0.2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</v>
      </c>
      <c r="L1" s="1" t="s">
        <v>86</v>
      </c>
      <c r="M1" s="1" t="s">
        <v>9</v>
      </c>
      <c r="N1" s="1" t="s">
        <v>10</v>
      </c>
    </row>
    <row r="2" spans="1:14" x14ac:dyDescent="0.2">
      <c r="A2" t="s">
        <v>11</v>
      </c>
      <c r="B2" t="s">
        <v>12</v>
      </c>
      <c r="K2">
        <v>13.67</v>
      </c>
      <c r="L2">
        <v>13.67</v>
      </c>
      <c r="M2" t="s">
        <v>13</v>
      </c>
      <c r="N2" t="s">
        <v>25</v>
      </c>
    </row>
    <row r="3" spans="1:14" x14ac:dyDescent="0.2">
      <c r="A3" t="s">
        <v>11</v>
      </c>
      <c r="B3" t="s">
        <v>16</v>
      </c>
      <c r="C3" t="s">
        <v>21</v>
      </c>
      <c r="D3">
        <v>0</v>
      </c>
      <c r="E3">
        <v>1</v>
      </c>
      <c r="F3">
        <v>12</v>
      </c>
      <c r="G3">
        <v>0</v>
      </c>
      <c r="H3">
        <v>11</v>
      </c>
      <c r="I3">
        <v>0</v>
      </c>
      <c r="J3">
        <v>4</v>
      </c>
      <c r="K3">
        <f>(14.07+17.1+2.92)/4.5</f>
        <v>7.5755555555555567</v>
      </c>
      <c r="L3">
        <f>(14.07+17.1+2.92)/4.5</f>
        <v>7.5755555555555567</v>
      </c>
      <c r="M3" t="s">
        <v>18</v>
      </c>
    </row>
    <row r="4" spans="1:14" x14ac:dyDescent="0.2">
      <c r="A4" t="s">
        <v>11</v>
      </c>
      <c r="B4" t="s">
        <v>16</v>
      </c>
      <c r="C4" t="s">
        <v>61</v>
      </c>
      <c r="D4">
        <v>0</v>
      </c>
      <c r="E4">
        <v>1</v>
      </c>
      <c r="F4">
        <v>12</v>
      </c>
      <c r="G4">
        <v>11</v>
      </c>
      <c r="H4">
        <v>19</v>
      </c>
      <c r="I4">
        <v>0</v>
      </c>
      <c r="J4">
        <v>4</v>
      </c>
      <c r="K4">
        <f>14.07+17.1+2.92</f>
        <v>34.090000000000003</v>
      </c>
      <c r="L4">
        <f>14.07+17.1+2.92</f>
        <v>34.090000000000003</v>
      </c>
      <c r="M4" t="s">
        <v>18</v>
      </c>
    </row>
    <row r="5" spans="1:14" x14ac:dyDescent="0.2">
      <c r="A5" t="s">
        <v>11</v>
      </c>
      <c r="B5" t="s">
        <v>16</v>
      </c>
      <c r="C5" t="s">
        <v>21</v>
      </c>
      <c r="D5">
        <v>0</v>
      </c>
      <c r="E5">
        <v>1</v>
      </c>
      <c r="F5">
        <v>12</v>
      </c>
      <c r="G5">
        <v>19</v>
      </c>
      <c r="H5">
        <v>24</v>
      </c>
      <c r="I5">
        <v>0</v>
      </c>
      <c r="J5">
        <v>4</v>
      </c>
      <c r="K5">
        <f>(14.07+17.1+2.92)/4.5</f>
        <v>7.5755555555555567</v>
      </c>
      <c r="L5">
        <f>(14.07+17.1+2.92)/4.5</f>
        <v>7.5755555555555567</v>
      </c>
      <c r="M5" t="s">
        <v>18</v>
      </c>
    </row>
    <row r="6" spans="1:14" x14ac:dyDescent="0.2">
      <c r="A6" t="s">
        <v>11</v>
      </c>
      <c r="B6" t="s">
        <v>16</v>
      </c>
      <c r="C6" t="s">
        <v>21</v>
      </c>
      <c r="D6">
        <v>0</v>
      </c>
      <c r="E6">
        <v>1</v>
      </c>
      <c r="F6">
        <v>12</v>
      </c>
      <c r="G6">
        <v>0</v>
      </c>
      <c r="H6">
        <v>24</v>
      </c>
      <c r="I6">
        <v>5</v>
      </c>
      <c r="J6">
        <v>6</v>
      </c>
      <c r="K6">
        <f>(14.07+17.1+2.92)/4.5</f>
        <v>7.5755555555555567</v>
      </c>
      <c r="L6">
        <f>(14.07+17.1+2.92)/4.5</f>
        <v>7.5755555555555567</v>
      </c>
      <c r="M6" t="s">
        <v>18</v>
      </c>
    </row>
    <row r="7" spans="1:14" x14ac:dyDescent="0.2">
      <c r="A7" t="s">
        <v>11</v>
      </c>
      <c r="B7" t="s">
        <v>14</v>
      </c>
      <c r="D7">
        <v>0</v>
      </c>
      <c r="E7">
        <v>1</v>
      </c>
      <c r="F7">
        <v>12</v>
      </c>
      <c r="G7">
        <v>0</v>
      </c>
      <c r="H7">
        <v>24</v>
      </c>
      <c r="I7">
        <v>0</v>
      </c>
      <c r="J7">
        <v>6</v>
      </c>
      <c r="K7">
        <v>4.1709999999999997E-2</v>
      </c>
      <c r="L7">
        <v>4.1709999999999997E-2</v>
      </c>
      <c r="M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2023-07-28T00:59:04Z</dcterms:modified>
</cp:coreProperties>
</file>