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48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47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56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80.xml" ContentType="application/vnd.openxmlformats-officedocument.spreadsheetml.worksheet+xml"/>
  <Override PartName="/xl/worksheets/sheet16.xml" ContentType="application/vnd.openxmlformats-officedocument.spreadsheetml.worksheet+xml"/>
  <Override PartName="/xl/worksheets/sheet81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100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9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9.xml" ContentType="application/vnd.openxmlformats-officedocument.spreadsheetml.worksheet+xml"/>
  <Override PartName="/xl/worksheets/sheet62.xml" ContentType="application/vnd.openxmlformats-officedocument.spreadsheetml.worksheet+xml"/>
  <Override PartName="/xl/worksheets/sheet87.xml" ContentType="application/vnd.openxmlformats-officedocument.spreadsheetml.worksheet+xml"/>
  <Override PartName="/xl/worksheets/sheet63.xml" ContentType="application/vnd.openxmlformats-officedocument.spreadsheetml.worksheet+xml"/>
  <Override PartName="/xl/worksheets/sheet98.xml" ContentType="application/vnd.openxmlformats-officedocument.spreadsheetml.worksheet+xml"/>
  <Override PartName="/xl/worksheets/sheet61.xml" ContentType="application/vnd.openxmlformats-officedocument.spreadsheetml.worksheet+xml"/>
  <Override PartName="/xl/worksheets/sheet86.xml" ContentType="application/vnd.openxmlformats-officedocument.spreadsheetml.worksheet+xml"/>
  <Override PartName="/xl/worksheets/sheet97.xml" ContentType="application/vnd.openxmlformats-officedocument.spreadsheetml.worksheet+xml"/>
  <Override PartName="/xl/worksheets/sheet60.xml" ContentType="application/vnd.openxmlformats-officedocument.spreadsheetml.worksheet+xml"/>
  <Override PartName="/xl/worksheets/sheet85.xml" ContentType="application/vnd.openxmlformats-officedocument.spreadsheetml.worksheet+xml"/>
  <Override PartName="/xl/worksheets/sheet95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7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94.xml" ContentType="application/vnd.openxmlformats-officedocument.spreadsheetml.worksheet+xml"/>
  <Override PartName="/xl/worksheets/sheet28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27.xml" ContentType="application/vnd.openxmlformats-officedocument.spreadsheetml.worksheet+xml"/>
  <Override PartName="/xl/worksheets/sheet91.xml" ContentType="application/vnd.openxmlformats-officedocument.spreadsheetml.worksheet+xml"/>
  <Override PartName="/xl/worksheets/sheet26.xml" ContentType="application/vnd.openxmlformats-officedocument.spreadsheetml.worksheet+xml"/>
  <Override PartName="/xl/worksheets/sheet9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59.xml" ContentType="application/vnd.openxmlformats-officedocument.spreadsheetml.worksheet+xml"/>
  <Override PartName="/xl/worksheets/sheet10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4.xml" ContentType="application/vnd.openxmlformats-officedocument.spreadsheetml.worksheet+xml"/>
  <Override PartName="/xl/worksheets/sheet10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3.xml" ContentType="application/vnd.openxmlformats-officedocument.spreadsheetml.worksheet+xml"/>
  <Override PartName="/xl/worksheets/sheet17.xml" ContentType="application/vnd.openxmlformats-officedocument.spreadsheetml.worksheet+xml"/>
  <Override PartName="/xl/worksheets/sheet8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0"/>
  </bookViews>
  <sheets>
    <sheet name="12000053001" sheetId="1" state="visible" r:id="rId2"/>
    <sheet name="48003033002" sheetId="2" state="visible" r:id="rId3"/>
    <sheet name="31001825002" sheetId="3" state="visible" r:id="rId4"/>
    <sheet name="36001010001" sheetId="4" state="visible" r:id="rId5"/>
    <sheet name="36001010017" sheetId="5" state="visible" r:id="rId6"/>
    <sheet name="9000641001" sheetId="6" state="visible" r:id="rId7"/>
    <sheet name="6005025001" sheetId="7" state="visible" r:id="rId8"/>
    <sheet name="35000021001" sheetId="8" state="visible" r:id="rId9"/>
    <sheet name="36001010006" sheetId="9" state="visible" r:id="rId10"/>
    <sheet name="48008015001" sheetId="10" state="visible" r:id="rId11"/>
    <sheet name="34006012001" sheetId="11" state="visible" r:id="rId12"/>
    <sheet name="6004010004" sheetId="12" state="visible" r:id="rId13"/>
    <sheet name="36002001007" sheetId="13" state="visible" r:id="rId14"/>
    <sheet name="51000161001" sheetId="14" state="visible" r:id="rId15"/>
    <sheet name="40000123012" sheetId="15" state="visible" r:id="rId16"/>
    <sheet name="53001280001" sheetId="16" state="visible" r:id="rId17"/>
    <sheet name="36002001004" sheetId="17" state="visible" r:id="rId18"/>
    <sheet name="32000011001" sheetId="18" state="visible" r:id="rId19"/>
    <sheet name="36002001006" sheetId="19" state="visible" r:id="rId20"/>
    <sheet name="41000017001" sheetId="20" state="visible" r:id="rId21"/>
    <sheet name="47000245002" sheetId="21" state="visible" r:id="rId22"/>
    <sheet name="24000001002" sheetId="22" state="visible" r:id="rId23"/>
    <sheet name="42006056001" sheetId="23" state="visible" r:id="rId24"/>
    <sheet name="53000776001" sheetId="24" state="visible" r:id="rId25"/>
    <sheet name="47000940001" sheetId="25" state="visible" r:id="rId26"/>
    <sheet name="36007136001" sheetId="26" state="visible" r:id="rId27"/>
    <sheet name="39002093001" sheetId="27" state="visible" r:id="rId28"/>
    <sheet name="12000001001" sheetId="28" state="visible" r:id="rId29"/>
    <sheet name="10000027001" sheetId="29" state="visible" r:id="rId30"/>
    <sheet name="51000154002" sheetId="30" state="visible" r:id="rId31"/>
    <sheet name="6005053001" sheetId="31" state="visible" r:id="rId32"/>
    <sheet name="34001005001" sheetId="32" state="visible" r:id="rId33"/>
    <sheet name="15000003001" sheetId="33" state="visible" r:id="rId34"/>
    <sheet name="48004026002" sheetId="34" state="visible" r:id="rId35"/>
    <sheet name="39000084001" sheetId="35" state="visible" r:id="rId36"/>
    <sheet name="36003169012" sheetId="36" state="visible" r:id="rId37"/>
    <sheet name="39001792001" sheetId="37" state="visible" r:id="rId38"/>
    <sheet name="6002032003" sheetId="38" state="visible" r:id="rId39"/>
    <sheet name="6002036001" sheetId="39" state="visible" r:id="rId40"/>
    <sheet name="26004005011" sheetId="40" state="visible" r:id="rId41"/>
    <sheet name="29001011001" sheetId="41" state="visible" r:id="rId42"/>
    <sheet name="6004009003" sheetId="42" state="visible" r:id="rId43"/>
    <sheet name="34001030001" sheetId="43" state="visible" r:id="rId44"/>
    <sheet name="39008260001" sheetId="44" state="visible" r:id="rId45"/>
    <sheet name="36008024001" sheetId="45" state="visible" r:id="rId46"/>
    <sheet name="36002001010" sheetId="46" state="visible" r:id="rId47"/>
    <sheet name="13000012004" sheetId="47" state="visible" r:id="rId48"/>
    <sheet name="6008022001" sheetId="48" state="visible" r:id="rId49"/>
    <sheet name="32000200820" sheetId="49" state="visible" r:id="rId50"/>
    <sheet name="47000940002" sheetId="50" state="visible" r:id="rId51"/>
    <sheet name="47001016001" sheetId="51" state="visible" r:id="rId52"/>
    <sheet name="12000017028" sheetId="52" state="visible" r:id="rId53"/>
    <sheet name="22009071001" sheetId="53" state="visible" r:id="rId54"/>
    <sheet name="36002001009" sheetId="54" state="visible" r:id="rId55"/>
    <sheet name="42000094003" sheetId="55" state="visible" r:id="rId56"/>
    <sheet name="12000017027" sheetId="56" state="visible" r:id="rId57"/>
    <sheet name="39001792002" sheetId="57" state="visible" r:id="rId58"/>
    <sheet name="48007039001" sheetId="58" state="visible" r:id="rId59"/>
    <sheet name="36002001005" sheetId="59" state="visible" r:id="rId60"/>
    <sheet name="21000025001" sheetId="60" state="visible" r:id="rId61"/>
    <sheet name="53000776002" sheetId="61" state="visible" r:id="rId62"/>
    <sheet name="29001023001" sheetId="62" state="visible" r:id="rId63"/>
    <sheet name="29001023002" sheetId="63" state="visible" r:id="rId64"/>
    <sheet name="18000061001" sheetId="64" state="visible" r:id="rId65"/>
    <sheet name="36002001002" sheetId="65" state="visible" r:id="rId66"/>
    <sheet name="48004026001" sheetId="66" state="visible" r:id="rId67"/>
    <sheet name="12000017004" sheetId="67" state="visible" r:id="rId68"/>
    <sheet name="36002001003" sheetId="68" state="visible" r:id="rId69"/>
    <sheet name="39001666001" sheetId="69" state="visible" r:id="rId70"/>
    <sheet name="48004122001" sheetId="70" state="visible" r:id="rId71"/>
    <sheet name="4001318001" sheetId="71" state="visible" r:id="rId72"/>
    <sheet name="6002041001" sheetId="72" state="visible" r:id="rId73"/>
    <sheet name="36009071001" sheetId="73" state="visible" r:id="rId74"/>
    <sheet name="39003369002" sheetId="74" state="visible" r:id="rId75"/>
    <sheet name="6008022002" sheetId="75" state="visible" r:id="rId76"/>
    <sheet name="48000004001" sheetId="76" state="visible" r:id="rId77"/>
    <sheet name="8000070001" sheetId="77" state="visible" r:id="rId78"/>
    <sheet name="24000001001" sheetId="78" state="visible" r:id="rId79"/>
    <sheet name="42005016001" sheetId="79" state="visible" r:id="rId80"/>
    <sheet name="6005009001" sheetId="80" state="visible" r:id="rId81"/>
    <sheet name="6002121001" sheetId="81" state="visible" r:id="rId82"/>
    <sheet name="36002001012" sheetId="82" state="visible" r:id="rId83"/>
    <sheet name="39001666002" sheetId="83" state="visible" r:id="rId84"/>
    <sheet name="34002065001" sheetId="84" state="visible" r:id="rId85"/>
    <sheet name="6009031001" sheetId="85" state="visible" r:id="rId86"/>
    <sheet name="42000094001" sheetId="86" state="visible" r:id="rId87"/>
    <sheet name="42000094002" sheetId="87" state="visible" r:id="rId88"/>
    <sheet name="27000001001" sheetId="88" state="visible" r:id="rId89"/>
    <sheet name="55003100001" sheetId="89" state="visible" r:id="rId90"/>
    <sheet name="17000721009" sheetId="90" state="visible" r:id="rId91"/>
    <sheet name="36002001001" sheetId="91" state="visible" r:id="rId92"/>
    <sheet name="36002001011" sheetId="92" state="visible" r:id="rId93"/>
    <sheet name="34001082001" sheetId="93" state="visible" r:id="rId94"/>
    <sheet name="17000721007" sheetId="94" state="visible" r:id="rId95"/>
    <sheet name="25000128001" sheetId="95" state="visible" r:id="rId96"/>
    <sheet name="6004010001" sheetId="96" state="visible" r:id="rId97"/>
    <sheet name="6004009001" sheetId="97" state="visible" r:id="rId98"/>
    <sheet name="11000001001" sheetId="98" state="visible" r:id="rId99"/>
    <sheet name="26000596001" sheetId="99" state="visible" r:id="rId100"/>
    <sheet name="17000721001" sheetId="100" state="visible" r:id="rId101"/>
    <sheet name="1" sheetId="101" state="visible" r:id="rId102"/>
    <sheet name="2" sheetId="102" state="visible" r:id="rId10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<sst xmlns="http://schemas.openxmlformats.org/spreadsheetml/2006/main" count="15548" uniqueCount="139">
  <si>
    <t xml:space="preserve">utility</t>
  </si>
  <si>
    <t xml:space="preserve">type</t>
  </si>
  <si>
    <t xml:space="preserve">period</t>
  </si>
  <si>
    <t xml:space="preserve">basic_charge_limit (imperial)</t>
  </si>
  <si>
    <t xml:space="preserve">basic_charge_limit (metric)</t>
  </si>
  <si>
    <t xml:space="preserve">month_start</t>
  </si>
  <si>
    <t xml:space="preserve">month_end</t>
  </si>
  <si>
    <t xml:space="preserve">hour_start</t>
  </si>
  <si>
    <t xml:space="preserve">hour_end</t>
  </si>
  <si>
    <t xml:space="preserve">weekday_start</t>
  </si>
  <si>
    <t xml:space="preserve">weekday_end</t>
  </si>
  <si>
    <t xml:space="preserve">charge (imperial)</t>
  </si>
  <si>
    <t xml:space="preserve">charge (metric)</t>
  </si>
  <si>
    <t xml:space="preserve">units</t>
  </si>
  <si>
    <t xml:space="preserve">Notes</t>
  </si>
  <si>
    <t xml:space="preserve">electric</t>
  </si>
  <si>
    <t xml:space="preserve">customer</t>
  </si>
  <si>
    <t xml:space="preserve">$/month</t>
  </si>
  <si>
    <t xml:space="preserve">energy</t>
  </si>
  <si>
    <t xml:space="preserve">$/kWh</t>
  </si>
  <si>
    <t xml:space="preserve">Includes fuel cost and environmental charge</t>
  </si>
  <si>
    <t xml:space="preserve">demand</t>
  </si>
  <si>
    <t xml:space="preserve">winter-peak1</t>
  </si>
  <si>
    <t xml:space="preserve">$/kW</t>
  </si>
  <si>
    <t xml:space="preserve">summer-peak</t>
  </si>
  <si>
    <t xml:space="preserve">winter-peak2</t>
  </si>
  <si>
    <t xml:space="preserve">off-peak</t>
  </si>
  <si>
    <t xml:space="preserve">gas</t>
  </si>
  <si>
    <t xml:space="preserve">$/therm or $/m3</t>
  </si>
  <si>
    <t xml:space="preserve">Includes cost of gas</t>
  </si>
  <si>
    <t xml:space="preserve">maximum</t>
  </si>
  <si>
    <t xml:space="preserve">Includes FPPA</t>
  </si>
  <si>
    <t xml:space="preserve">Includes monthly cost of gas</t>
  </si>
  <si>
    <t xml:space="preserve">Estimated from multiplying cost of 1 meter for 1 day by 30 days</t>
  </si>
  <si>
    <t xml:space="preserve">Includes monthly average Power Supply Charge</t>
  </si>
  <si>
    <t xml:space="preserve">winter-mid-peak1</t>
  </si>
  <si>
    <t xml:space="preserve">summer-mid-peak</t>
  </si>
  <si>
    <t xml:space="preserve">summer-max-peak</t>
  </si>
  <si>
    <t xml:space="preserve">winter-mid-peak2</t>
  </si>
  <si>
    <t xml:space="preserve">Includes generation supply and distribution service</t>
  </si>
  <si>
    <t xml:space="preserve">Ignored daylight savings, when the peak time shifts by an hour</t>
  </si>
  <si>
    <t xml:space="preserve">Sum of distribution, transmission, improvements, and competetive assessment demand charges</t>
  </si>
  <si>
    <t xml:space="preserve">$/therm/hr or $/m3/hr</t>
  </si>
  <si>
    <t xml:space="preserve">peak-summer</t>
  </si>
  <si>
    <t xml:space="preserve">part-peak-summer</t>
  </si>
  <si>
    <t xml:space="preserve">peak-winter1</t>
  </si>
  <si>
    <t xml:space="preserve">peak-winter2</t>
  </si>
  <si>
    <t xml:space="preserve">Estimated from multiplying cost for 1 day by 30 days</t>
  </si>
  <si>
    <t xml:space="preserve">Includes fuel adjustment</t>
  </si>
  <si>
    <t xml:space="preserve">Includes fuel adjustment factor</t>
  </si>
  <si>
    <t xml:space="preserve">winter1</t>
  </si>
  <si>
    <t xml:space="preserve">summer</t>
  </si>
  <si>
    <t xml:space="preserve">winter2</t>
  </si>
  <si>
    <t xml:space="preserve">Monthly average of LMP</t>
  </si>
  <si>
    <t xml:space="preserve">winter-peak</t>
  </si>
  <si>
    <t xml:space="preserve">Assumed 2 to 50 kV (typical primary voltage)</t>
  </si>
  <si>
    <t xml:space="preserve">Had to choose between high demand or high energy charges (Option D or Option E)</t>
  </si>
  <si>
    <t xml:space="preserve">part-peak-winter1</t>
  </si>
  <si>
    <t xml:space="preserve">This is high demand, low energy</t>
  </si>
  <si>
    <t xml:space="preserve">part-peak-winter2</t>
  </si>
  <si>
    <t xml:space="preserve">Includes delivery and generation service</t>
  </si>
  <si>
    <t xml:space="preserve">winter-all-hours1</t>
  </si>
  <si>
    <t xml:space="preserve">summer-super-peak</t>
  </si>
  <si>
    <t xml:space="preserve">summer-all-hours</t>
  </si>
  <si>
    <t xml:space="preserve">winter-all-hours2</t>
  </si>
  <si>
    <t xml:space="preserve">Monthly average of LMP price plus base charge of $0.0079 / kWh</t>
  </si>
  <si>
    <t xml:space="preserve">Includes Rider A for fuel costs</t>
  </si>
  <si>
    <t xml:space="preserve">off-peak-winter1</t>
  </si>
  <si>
    <t xml:space="preserve">on-peak-winter1</t>
  </si>
  <si>
    <t xml:space="preserve">off-peak-summer</t>
  </si>
  <si>
    <t xml:space="preserve">on-peak-summer</t>
  </si>
  <si>
    <t xml:space="preserve">off-peak-winter2</t>
  </si>
  <si>
    <t xml:space="preserve">on-peak-winter2</t>
  </si>
  <si>
    <t xml:space="preserve">Includes purchased gas cost</t>
  </si>
  <si>
    <t xml:space="preserve">Includes Fuel Cost Adjustment (FCA) Factor</t>
  </si>
  <si>
    <t xml:space="preserve">Includes voluntary fixed price of gas</t>
  </si>
  <si>
    <t xml:space="preserve">Power Service Agreement required for this rate schedule</t>
  </si>
  <si>
    <t xml:space="preserve">summer-off-peak</t>
  </si>
  <si>
    <t xml:space="preserve">summer-on-peak</t>
  </si>
  <si>
    <t xml:space="preserve">on-peak</t>
  </si>
  <si>
    <t xml:space="preserve">Includes total monthly fuel cost adjusment (TMFCA)</t>
  </si>
  <si>
    <t xml:space="preserve">transition-peak1</t>
  </si>
  <si>
    <t xml:space="preserve">transition-peak2</t>
  </si>
  <si>
    <t xml:space="preserve">Includes TVA Fuel Cost Adjustment</t>
  </si>
  <si>
    <t xml:space="preserve">Monthly average of day-ahead price</t>
  </si>
  <si>
    <t xml:space="preserve">Energy charge based on Standard Service Tariff Sheet No. G10</t>
  </si>
  <si>
    <t xml:space="preserve">75% of off-peak or 100% of on-peak, whichever is higher</t>
  </si>
  <si>
    <t xml:space="preserve">Represented both under "maximum" period</t>
  </si>
  <si>
    <t xml:space="preserve">Fuel charge included with energy</t>
  </si>
  <si>
    <t xml:space="preserve">Conservation and capacity charges included with demand</t>
  </si>
  <si>
    <t xml:space="preserve">Includes Purchased Gas Adjustment (PGA)</t>
  </si>
  <si>
    <t xml:space="preserve">winter-peak3</t>
  </si>
  <si>
    <t xml:space="preserve">winter-peak4</t>
  </si>
  <si>
    <t xml:space="preserve">converted from ccf to therms</t>
  </si>
  <si>
    <t xml:space="preserve">Includes monthly fuel cost</t>
  </si>
  <si>
    <t xml:space="preserve">Converted from MMBtu to therms</t>
  </si>
  <si>
    <t xml:space="preserve">Energy charge includes Riders GCR, TSA, GEN, and Fuel</t>
  </si>
  <si>
    <t xml:space="preserve">Time-of-day option selected for Rider GEN</t>
  </si>
  <si>
    <t xml:space="preserve">Includes Delivery Capital Recovery Rider</t>
  </si>
  <si>
    <t xml:space="preserve">Converted from MCF to therm</t>
  </si>
  <si>
    <t xml:space="preserve">Generation Energy and Capacity Riders</t>
  </si>
  <si>
    <t xml:space="preserve">Ignored monthly fuel adjustment as it was &lt;= $0.0005 / kWh</t>
  </si>
  <si>
    <t xml:space="preserve">Includes purchased gas adjustment</t>
  </si>
  <si>
    <t xml:space="preserve">Monthly average of commodity price</t>
  </si>
  <si>
    <t xml:space="preserve">Includes high voltage discount</t>
  </si>
  <si>
    <t xml:space="preserve">Average of commodity price</t>
  </si>
  <si>
    <t xml:space="preserve">Includes Fuel Cost Recovery Schedule: "FCR-25"</t>
  </si>
  <si>
    <t xml:space="preserve">Includes monthly fuel adjustment</t>
  </si>
  <si>
    <t xml:space="preserve">Rate-PD (Primary Distribution Power)</t>
  </si>
  <si>
    <t xml:space="preserve">Monthly average of LMP plus base charge of $0.0006 / kWh</t>
  </si>
  <si>
    <t xml:space="preserve">winter-super-peak1</t>
  </si>
  <si>
    <t xml:space="preserve">winter-super-peak2</t>
  </si>
  <si>
    <t xml:space="preserve">Includes Fuel and Purchased Power Adjustment</t>
  </si>
  <si>
    <t xml:space="preserve">Includes Fuel Adjsutment Charge</t>
  </si>
  <si>
    <t xml:space="preserve">Includes monthly gas supply charge</t>
  </si>
  <si>
    <t xml:space="preserve">Assumed a fixed rate contract at August 2022 rate</t>
  </si>
  <si>
    <t xml:space="preserve">summer-peak1</t>
  </si>
  <si>
    <t xml:space="preserve">summer-peak2</t>
  </si>
  <si>
    <t xml:space="preserve">Monthly average of day-head price</t>
  </si>
  <si>
    <t xml:space="preserve">Includes Rider RE</t>
  </si>
  <si>
    <t xml:space="preserve">Includes Electricity Commodity Adjustment (ECA)</t>
  </si>
  <si>
    <t xml:space="preserve">Includes DSMCA, PCCA, and TCA</t>
  </si>
  <si>
    <t xml:space="preserve">No demand charges until 5000 kW is reached</t>
  </si>
  <si>
    <t xml:space="preserve">Includes Riders GCR, TSA, GEN, and Fuel</t>
  </si>
  <si>
    <t xml:space="preserve">winter</t>
  </si>
  <si>
    <t xml:space="preserve">Monthly average of LMP plus base charge of $0.009275 / kWh</t>
  </si>
  <si>
    <t xml:space="preserve">Includes Schedule EECC for generation</t>
  </si>
  <si>
    <t xml:space="preserve">Includes Fuel Clause Charge</t>
  </si>
  <si>
    <t xml:space="preserve">Includes Purchased Gas Adjustment</t>
  </si>
  <si>
    <t xml:space="preserve">Includes cost of fuel adjustment</t>
  </si>
  <si>
    <t xml:space="preserve">Extra Large Load Delivery Class</t>
  </si>
  <si>
    <t xml:space="preserve">Monthly average of day-ahead price plus base charge of $0.00121 / kWh</t>
  </si>
  <si>
    <t xml:space="preserve">Rate DSPP</t>
  </si>
  <si>
    <t xml:space="preserve">Includes Transmission and Distribution charges</t>
  </si>
  <si>
    <t xml:space="preserve">Includes Generation, Transmission, and Distribution charges</t>
  </si>
  <si>
    <t xml:space="preserve">Southern California Edison - TOU 8 E (2021 rates)</t>
  </si>
  <si>
    <t xml:space="preserve">Includes distribution, transmission, and generation charges</t>
  </si>
  <si>
    <t xml:space="preserve">Santa Barbara Clean Energy TOU-SUB-8-E (2023 rates)</t>
  </si>
  <si>
    <t xml:space="preserve">Assumed &gt; 50 kV (transmission voltage)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</si>
</sst>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00"/>
    <numFmt numFmtId="166" formatCode="0.00000"/>
    <numFmt numFmtId="167" formatCode="0"/>
    <numFmt numFmtId="168" formatCode="0.00"/>
    <numFmt numFmtId="169" formatCode="0.0000"/>
    <numFmt numFmtId="170" formatCode="0.0"/>
    <numFmt numFmtId="171" formatCode="0.0000000"/>
    <numFmt numFmtId="172" formatCode="0.000"/>
    <numFmt numFmtId="173" formatCode="#,##0"/>
    <numFmt numFmtId="174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 MT"/>
      <family val="0"/>
      <charset val="1"/>
    </font>
    <font>
      <u val="single"/>
      <sz val="11"/>
      <color rgb="FF0066CC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hattanooga Rates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1" sqref="A1:M18 G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16.17"/>
    <col collapsed="false" customWidth="true" hidden="false" outlineLevel="0" max="3" min="3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3" min="12" style="0" width="14.17"/>
    <col collapsed="false" customWidth="true" hidden="false" outlineLevel="0" max="14" min="14" style="0" width="14"/>
    <col collapsed="false" customWidth="true" hidden="false" outlineLevel="0" max="259" min="15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130.44</v>
      </c>
      <c r="M2" s="0" t="n">
        <v>130.44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0.01049+0.04099+0.00265</f>
        <v>0.05413</v>
      </c>
      <c r="M3" s="0" t="n">
        <f aca="false">0.01049+0.04099+0.00265</f>
        <v>0.05413</v>
      </c>
      <c r="N3" s="0" t="s">
        <v>19</v>
      </c>
      <c r="O3" s="0" t="s">
        <v>20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10</v>
      </c>
      <c r="J4" s="0" t="n">
        <v>0</v>
      </c>
      <c r="K4" s="0" t="n">
        <v>4</v>
      </c>
      <c r="L4" s="0" t="n">
        <f aca="false">0.02908+0.0462+0.00265</f>
        <v>0.07793</v>
      </c>
      <c r="M4" s="0" t="n">
        <f aca="false">0.02908+0.0462+0.00265</f>
        <v>0.07793</v>
      </c>
      <c r="N4" s="0" t="s">
        <v>19</v>
      </c>
      <c r="O4" s="0" t="s">
        <v>20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10</v>
      </c>
      <c r="I5" s="0" t="n">
        <v>18</v>
      </c>
      <c r="J5" s="0" t="n">
        <v>0</v>
      </c>
      <c r="K5" s="0" t="n">
        <v>4</v>
      </c>
      <c r="L5" s="0" t="n">
        <f aca="false">0.01049+0.04099+0.00265</f>
        <v>0.05413</v>
      </c>
      <c r="M5" s="0" t="n">
        <f aca="false">0.01049+0.04099+0.00265</f>
        <v>0.05413</v>
      </c>
      <c r="N5" s="0" t="s">
        <v>19</v>
      </c>
      <c r="O5" s="0" t="s">
        <v>20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0.02908+0.0462+0.00265</f>
        <v>0.07793</v>
      </c>
      <c r="M6" s="0" t="n">
        <f aca="false">0.02908+0.0462+0.00265</f>
        <v>0.07793</v>
      </c>
      <c r="N6" s="0" t="s">
        <v>19</v>
      </c>
      <c r="O6" s="0" t="s">
        <v>20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0.01049+0.04099+0.00265</f>
        <v>0.05413</v>
      </c>
      <c r="M7" s="0" t="n">
        <f aca="false">0.01049+0.04099+0.00265</f>
        <v>0.05413</v>
      </c>
      <c r="N7" s="0" t="s">
        <v>19</v>
      </c>
      <c r="O7" s="0" t="s">
        <v>20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10</v>
      </c>
      <c r="H8" s="0" t="n">
        <v>0</v>
      </c>
      <c r="I8" s="0" t="n">
        <v>12</v>
      </c>
      <c r="J8" s="0" t="n">
        <v>0</v>
      </c>
      <c r="K8" s="0" t="n">
        <v>4</v>
      </c>
      <c r="L8" s="0" t="n">
        <f aca="false">0.01049+0.04099+0.00265</f>
        <v>0.05413</v>
      </c>
      <c r="M8" s="0" t="n">
        <f aca="false">0.01049+0.04099+0.00265</f>
        <v>0.05413</v>
      </c>
      <c r="N8" s="0" t="s">
        <v>19</v>
      </c>
      <c r="O8" s="0" t="s">
        <v>20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10</v>
      </c>
      <c r="H9" s="0" t="n">
        <v>12</v>
      </c>
      <c r="I9" s="0" t="n">
        <v>21</v>
      </c>
      <c r="J9" s="0" t="n">
        <v>0</v>
      </c>
      <c r="K9" s="0" t="n">
        <v>4</v>
      </c>
      <c r="L9" s="0" t="n">
        <f aca="false">0.02908+0.0462+0.00265</f>
        <v>0.07793</v>
      </c>
      <c r="M9" s="0" t="n">
        <f aca="false">0.02908+0.0462+0.00265</f>
        <v>0.07793</v>
      </c>
      <c r="N9" s="0" t="s">
        <v>19</v>
      </c>
      <c r="O9" s="0" t="s">
        <v>20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10</v>
      </c>
      <c r="H10" s="0" t="n">
        <v>21</v>
      </c>
      <c r="I10" s="0" t="n">
        <v>24</v>
      </c>
      <c r="J10" s="0" t="n">
        <v>0</v>
      </c>
      <c r="K10" s="0" t="n">
        <v>4</v>
      </c>
      <c r="L10" s="0" t="n">
        <f aca="false">0.01049+0.04099+0.00265</f>
        <v>0.05413</v>
      </c>
      <c r="M10" s="0" t="n">
        <f aca="false">0.01049+0.04099+0.00265</f>
        <v>0.05413</v>
      </c>
      <c r="N10" s="0" t="s">
        <v>19</v>
      </c>
      <c r="O10" s="0" t="s">
        <v>20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11</v>
      </c>
      <c r="G11" s="0" t="n">
        <v>12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0.01049+0.04099+0.00265</f>
        <v>0.05413</v>
      </c>
      <c r="M11" s="0" t="n">
        <f aca="false">0.01049+0.04099+0.00265</f>
        <v>0.05413</v>
      </c>
      <c r="N11" s="0" t="s">
        <v>19</v>
      </c>
      <c r="O11" s="0" t="s">
        <v>20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11</v>
      </c>
      <c r="G12" s="0" t="n">
        <v>12</v>
      </c>
      <c r="H12" s="0" t="n">
        <v>6</v>
      </c>
      <c r="I12" s="0" t="n">
        <v>10</v>
      </c>
      <c r="J12" s="0" t="n">
        <v>0</v>
      </c>
      <c r="K12" s="0" t="n">
        <v>4</v>
      </c>
      <c r="L12" s="0" t="n">
        <f aca="false">0.02908+0.0462+0.00265</f>
        <v>0.07793</v>
      </c>
      <c r="M12" s="0" t="n">
        <f aca="false">0.02908+0.0462+0.00265</f>
        <v>0.07793</v>
      </c>
      <c r="N12" s="0" t="s">
        <v>19</v>
      </c>
      <c r="O12" s="0" t="s">
        <v>20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10</v>
      </c>
      <c r="I13" s="0" t="n">
        <v>18</v>
      </c>
      <c r="J13" s="0" t="n">
        <v>0</v>
      </c>
      <c r="K13" s="0" t="n">
        <v>4</v>
      </c>
      <c r="L13" s="0" t="n">
        <f aca="false">0.01049+0.04099+0.00265</f>
        <v>0.05413</v>
      </c>
      <c r="M13" s="0" t="n">
        <f aca="false">0.01049+0.04099+0.00265</f>
        <v>0.05413</v>
      </c>
      <c r="N13" s="0" t="s">
        <v>19</v>
      </c>
      <c r="O13" s="0" t="s">
        <v>20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12</v>
      </c>
      <c r="H14" s="0" t="n">
        <v>18</v>
      </c>
      <c r="I14" s="0" t="n">
        <v>22</v>
      </c>
      <c r="J14" s="0" t="n">
        <v>0</v>
      </c>
      <c r="K14" s="0" t="n">
        <v>4</v>
      </c>
      <c r="L14" s="0" t="n">
        <f aca="false">0.02908+0.0462+0.00265</f>
        <v>0.07793</v>
      </c>
      <c r="M14" s="0" t="n">
        <f aca="false">0.02908+0.0462+0.00265</f>
        <v>0.07793</v>
      </c>
      <c r="N14" s="0" t="s">
        <v>19</v>
      </c>
      <c r="O14" s="0" t="s">
        <v>20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f aca="false">0.01049+0.04099+0.00265</f>
        <v>0.05413</v>
      </c>
      <c r="M15" s="0" t="n">
        <f aca="false">0.01049+0.04099+0.00265</f>
        <v>0.05413</v>
      </c>
      <c r="N15" s="0" t="s">
        <v>19</v>
      </c>
      <c r="O15" s="0" t="s">
        <v>20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5</v>
      </c>
      <c r="K16" s="0" t="n">
        <v>6</v>
      </c>
      <c r="L16" s="0" t="n">
        <f aca="false">0.01049+0.04099+0.00265</f>
        <v>0.05413</v>
      </c>
      <c r="M16" s="0" t="n">
        <f aca="false">0.01049+0.04099+0.00265</f>
        <v>0.05413</v>
      </c>
      <c r="N16" s="0" t="s">
        <v>19</v>
      </c>
      <c r="O16" s="0" t="s">
        <v>20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22</v>
      </c>
      <c r="D17" s="0" t="n">
        <v>0</v>
      </c>
      <c r="E17" s="0" t="n">
        <v>0</v>
      </c>
      <c r="F17" s="0" t="n">
        <v>1</v>
      </c>
      <c r="G17" s="0" t="n">
        <v>3</v>
      </c>
      <c r="H17" s="0" t="n">
        <v>6</v>
      </c>
      <c r="I17" s="0" t="n">
        <v>10</v>
      </c>
      <c r="J17" s="0" t="n">
        <v>0</v>
      </c>
      <c r="K17" s="0" t="n">
        <v>4</v>
      </c>
      <c r="L17" s="0" t="n">
        <v>7.14</v>
      </c>
      <c r="M17" s="0" t="n">
        <v>7.14</v>
      </c>
      <c r="N17" s="0" t="s">
        <v>23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22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18</v>
      </c>
      <c r="I18" s="0" t="n">
        <v>22</v>
      </c>
      <c r="J18" s="0" t="n">
        <v>0</v>
      </c>
      <c r="K18" s="0" t="n">
        <v>4</v>
      </c>
      <c r="L18" s="0" t="n">
        <v>7.14</v>
      </c>
      <c r="M18" s="0" t="n">
        <v>7.14</v>
      </c>
      <c r="N18" s="0" t="s">
        <v>23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24</v>
      </c>
      <c r="D19" s="0" t="n">
        <v>0</v>
      </c>
      <c r="E19" s="0" t="n">
        <v>0</v>
      </c>
      <c r="F19" s="0" t="n">
        <v>4</v>
      </c>
      <c r="G19" s="0" t="n">
        <v>10</v>
      </c>
      <c r="H19" s="0" t="n">
        <v>12</v>
      </c>
      <c r="I19" s="0" t="n">
        <v>21</v>
      </c>
      <c r="J19" s="0" t="n">
        <v>0</v>
      </c>
      <c r="K19" s="0" t="n">
        <v>4</v>
      </c>
      <c r="L19" s="0" t="n">
        <v>7.14</v>
      </c>
      <c r="M19" s="0" t="n">
        <v>7.14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25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10</v>
      </c>
      <c r="J20" s="0" t="n">
        <v>0</v>
      </c>
      <c r="K20" s="0" t="n">
        <v>4</v>
      </c>
      <c r="L20" s="0" t="n">
        <v>7.14</v>
      </c>
      <c r="M20" s="0" t="n">
        <v>7.14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18</v>
      </c>
      <c r="I21" s="0" t="n">
        <v>22</v>
      </c>
      <c r="J21" s="0" t="n">
        <v>0</v>
      </c>
      <c r="K21" s="0" t="n">
        <v>4</v>
      </c>
      <c r="L21" s="0" t="n">
        <v>7.14</v>
      </c>
      <c r="M21" s="0" t="n">
        <v>7.14</v>
      </c>
      <c r="N21" s="0" t="s">
        <v>23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26</v>
      </c>
      <c r="D22" s="0" t="n">
        <v>0</v>
      </c>
      <c r="E22" s="0" t="n">
        <v>0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3.49+0.6+0.52+0.72</f>
        <v>5.33</v>
      </c>
      <c r="M22" s="0" t="n">
        <f aca="false">3.49+0.6+0.52+0.72</f>
        <v>5.33</v>
      </c>
      <c r="N22" s="0" t="s">
        <v>23</v>
      </c>
    </row>
    <row r="23" customFormat="false" ht="15" hidden="false" customHeight="false" outlineLevel="0" collapsed="false">
      <c r="A23" s="0" t="s">
        <v>27</v>
      </c>
      <c r="B23" s="0" t="s">
        <v>16</v>
      </c>
      <c r="L23" s="0" t="n">
        <v>420</v>
      </c>
      <c r="M23" s="0" t="n">
        <v>420</v>
      </c>
      <c r="N23" s="0" t="s">
        <v>17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0.9+0.21781</f>
        <v>1.11781</v>
      </c>
      <c r="M24" s="2" t="n">
        <f aca="false">L24/2.83168</f>
        <v>0.394751525596113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3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1.03639+0.21781</f>
        <v>1.2542</v>
      </c>
      <c r="M25" s="2" t="n">
        <f aca="false">L25/2.83168</f>
        <v>0.442917278788564</v>
      </c>
      <c r="N25" s="0" t="s">
        <v>28</v>
      </c>
      <c r="O25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2" activeCellId="1" sqref="A1:M18 O3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1000</v>
      </c>
      <c r="M2" s="0" t="n">
        <v>1000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0.038+0.02236</f>
        <v>0.06036</v>
      </c>
      <c r="M3" s="0" t="n">
        <f aca="false">0.038+0.02236</f>
        <v>0.06036</v>
      </c>
      <c r="N3" s="0" t="s">
        <v>19</v>
      </c>
      <c r="O3" s="0" t="s">
        <v>49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250</v>
      </c>
      <c r="E4" s="0" t="n">
        <v>250</v>
      </c>
      <c r="F4" s="0" t="n">
        <v>1</v>
      </c>
      <c r="G4" s="0" t="n">
        <v>1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0.0339+0.02236</f>
        <v>0.05626</v>
      </c>
      <c r="M4" s="0" t="n">
        <f aca="false">0.0339+0.02236</f>
        <v>0.05626</v>
      </c>
      <c r="N4" s="0" t="s">
        <v>19</v>
      </c>
      <c r="O4" s="0" t="s">
        <v>49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0.038+0.02538</f>
        <v>0.06338</v>
      </c>
      <c r="M5" s="0" t="n">
        <f aca="false">0.038+0.02538</f>
        <v>0.06338</v>
      </c>
      <c r="N5" s="0" t="s">
        <v>19</v>
      </c>
      <c r="O5" s="0" t="s">
        <v>49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250</v>
      </c>
      <c r="E6" s="0" t="n">
        <v>250</v>
      </c>
      <c r="F6" s="0" t="n">
        <v>2</v>
      </c>
      <c r="G6" s="0" t="n">
        <v>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0.0339+0.02538</f>
        <v>0.05928</v>
      </c>
      <c r="M6" s="0" t="n">
        <f aca="false">0.0339+0.02538</f>
        <v>0.05928</v>
      </c>
      <c r="N6" s="0" t="s">
        <v>19</v>
      </c>
      <c r="O6" s="0" t="s">
        <v>49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0.038+0.02538</f>
        <v>0.06338</v>
      </c>
      <c r="M7" s="0" t="n">
        <f aca="false">0.038+0.02538</f>
        <v>0.06338</v>
      </c>
      <c r="N7" s="0" t="s">
        <v>19</v>
      </c>
      <c r="O7" s="0" t="s">
        <v>49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250</v>
      </c>
      <c r="E8" s="0" t="n">
        <v>250</v>
      </c>
      <c r="F8" s="0" t="n">
        <v>3</v>
      </c>
      <c r="G8" s="0" t="n">
        <v>3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0.0339+0.02538</f>
        <v>0.05928</v>
      </c>
      <c r="M8" s="0" t="n">
        <f aca="false">0.0339+0.02538</f>
        <v>0.05928</v>
      </c>
      <c r="N8" s="0" t="s">
        <v>19</v>
      </c>
      <c r="O8" s="0" t="s">
        <v>49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4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0.038+0.03504</f>
        <v>0.07304</v>
      </c>
      <c r="M9" s="0" t="n">
        <f aca="false">0.038+0.03504</f>
        <v>0.07304</v>
      </c>
      <c r="N9" s="0" t="s">
        <v>19</v>
      </c>
      <c r="O9" s="0" t="s">
        <v>49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250</v>
      </c>
      <c r="E10" s="0" t="n">
        <v>250</v>
      </c>
      <c r="F10" s="0" t="n">
        <v>4</v>
      </c>
      <c r="G10" s="0" t="n">
        <v>4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0.0339+0.03504</f>
        <v>0.06894</v>
      </c>
      <c r="M10" s="0" t="n">
        <f aca="false">0.0339+0.03504</f>
        <v>0.06894</v>
      </c>
      <c r="N10" s="0" t="s">
        <v>19</v>
      </c>
      <c r="O10" s="0" t="s">
        <v>49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5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0.038+0.03883</f>
        <v>0.07683</v>
      </c>
      <c r="M11" s="0" t="n">
        <f aca="false">0.038+0.03883</f>
        <v>0.07683</v>
      </c>
      <c r="N11" s="0" t="s">
        <v>19</v>
      </c>
      <c r="O11" s="0" t="s">
        <v>49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250</v>
      </c>
      <c r="E12" s="0" t="n">
        <v>250</v>
      </c>
      <c r="F12" s="0" t="n">
        <v>5</v>
      </c>
      <c r="G12" s="0" t="n">
        <v>5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0.0339+0.03883</f>
        <v>0.07273</v>
      </c>
      <c r="M12" s="0" t="n">
        <f aca="false">0.0339+0.03883</f>
        <v>0.07273</v>
      </c>
      <c r="N12" s="0" t="s">
        <v>19</v>
      </c>
      <c r="O12" s="0" t="s">
        <v>49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0.038+0.03863</f>
        <v>0.07663</v>
      </c>
      <c r="M13" s="0" t="n">
        <f aca="false">0.038+0.03863</f>
        <v>0.07663</v>
      </c>
      <c r="N13" s="0" t="s">
        <v>19</v>
      </c>
      <c r="O13" s="0" t="s">
        <v>49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250</v>
      </c>
      <c r="E14" s="0" t="n">
        <v>250</v>
      </c>
      <c r="F14" s="0" t="n">
        <v>6</v>
      </c>
      <c r="G14" s="0" t="n">
        <v>6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0.0339+0.03863</f>
        <v>0.07253</v>
      </c>
      <c r="M14" s="0" t="n">
        <f aca="false">0.0339+0.03863</f>
        <v>0.07253</v>
      </c>
      <c r="N14" s="0" t="s">
        <v>19</v>
      </c>
      <c r="O14" s="0" t="s">
        <v>49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0.038+0.03807</f>
        <v>0.07607</v>
      </c>
      <c r="M15" s="0" t="n">
        <f aca="false">0.038+0.03807</f>
        <v>0.07607</v>
      </c>
      <c r="N15" s="0" t="s">
        <v>19</v>
      </c>
      <c r="O15" s="0" t="s">
        <v>49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250</v>
      </c>
      <c r="E16" s="0" t="n">
        <v>250</v>
      </c>
      <c r="F16" s="0" t="n">
        <v>7</v>
      </c>
      <c r="G16" s="0" t="n">
        <v>7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0.0339+0.03807</f>
        <v>0.07197</v>
      </c>
      <c r="M16" s="0" t="n">
        <f aca="false">0.0339+0.03807</f>
        <v>0.07197</v>
      </c>
      <c r="N16" s="0" t="s">
        <v>19</v>
      </c>
      <c r="O16" s="0" t="s">
        <v>49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8</v>
      </c>
      <c r="G17" s="0" t="n">
        <v>8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0.038+0.0387</f>
        <v>0.0767</v>
      </c>
      <c r="M17" s="0" t="n">
        <f aca="false">0.038+0.0387</f>
        <v>0.0767</v>
      </c>
      <c r="N17" s="0" t="s">
        <v>19</v>
      </c>
      <c r="O17" s="0" t="s">
        <v>49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250</v>
      </c>
      <c r="E18" s="0" t="n">
        <v>250</v>
      </c>
      <c r="F18" s="0" t="n">
        <v>8</v>
      </c>
      <c r="G18" s="0" t="n">
        <v>8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0.0339+0.0387</f>
        <v>0.0726</v>
      </c>
      <c r="M18" s="0" t="n">
        <f aca="false">0.0339+0.0387</f>
        <v>0.0726</v>
      </c>
      <c r="N18" s="0" t="s">
        <v>19</v>
      </c>
      <c r="O18" s="0" t="s">
        <v>49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9</v>
      </c>
      <c r="G19" s="0" t="n">
        <v>9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0.038+0.036085</f>
        <v>0.074085</v>
      </c>
      <c r="M19" s="0" t="n">
        <f aca="false">0.038+0.036085</f>
        <v>0.074085</v>
      </c>
      <c r="N19" s="0" t="s">
        <v>19</v>
      </c>
      <c r="O19" s="0" t="s">
        <v>49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250</v>
      </c>
      <c r="E20" s="0" t="n">
        <v>250</v>
      </c>
      <c r="F20" s="0" t="n">
        <v>9</v>
      </c>
      <c r="G20" s="0" t="n">
        <v>9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0.0339+0.036085</f>
        <v>0.069985</v>
      </c>
      <c r="M20" s="0" t="n">
        <f aca="false">0.0339+0.036085</f>
        <v>0.069985</v>
      </c>
      <c r="N20" s="0" t="s">
        <v>19</v>
      </c>
      <c r="O20" s="0" t="s">
        <v>49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10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0.038+0.03274</f>
        <v>0.07074</v>
      </c>
      <c r="M21" s="0" t="n">
        <f aca="false">0.038+0.03274</f>
        <v>0.07074</v>
      </c>
      <c r="N21" s="0" t="s">
        <v>19</v>
      </c>
      <c r="O21" s="0" t="s">
        <v>49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250</v>
      </c>
      <c r="E22" s="0" t="n">
        <v>250</v>
      </c>
      <c r="F22" s="0" t="n">
        <v>10</v>
      </c>
      <c r="G22" s="0" t="n">
        <v>10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0.0339+0.03274</f>
        <v>0.06664</v>
      </c>
      <c r="M22" s="0" t="n">
        <f aca="false">0.0339+0.03274</f>
        <v>0.06664</v>
      </c>
      <c r="N22" s="0" t="s">
        <v>19</v>
      </c>
      <c r="O22" s="0" t="s">
        <v>49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11</v>
      </c>
      <c r="G23" s="0" t="n">
        <v>11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0.038+0.03605</f>
        <v>0.07405</v>
      </c>
      <c r="M23" s="0" t="n">
        <f aca="false">0.038+0.03605</f>
        <v>0.07405</v>
      </c>
      <c r="N23" s="0" t="s">
        <v>19</v>
      </c>
      <c r="O23" s="0" t="s">
        <v>49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250</v>
      </c>
      <c r="E24" s="0" t="n">
        <v>250</v>
      </c>
      <c r="F24" s="0" t="n">
        <v>11</v>
      </c>
      <c r="G24" s="0" t="n">
        <v>11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0.0339+0.03605</f>
        <v>0.06995</v>
      </c>
      <c r="M24" s="0" t="n">
        <f aca="false">0.0339+0.03605</f>
        <v>0.06995</v>
      </c>
      <c r="N24" s="0" t="s">
        <v>19</v>
      </c>
      <c r="O24" s="0" t="s">
        <v>49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12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0.038+0.03088</f>
        <v>0.06888</v>
      </c>
      <c r="M25" s="0" t="n">
        <f aca="false">0.038+0.03088</f>
        <v>0.06888</v>
      </c>
      <c r="N25" s="0" t="s">
        <v>19</v>
      </c>
      <c r="O25" s="0" t="s">
        <v>49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250</v>
      </c>
      <c r="E26" s="0" t="n">
        <v>250</v>
      </c>
      <c r="F26" s="0" t="n">
        <v>12</v>
      </c>
      <c r="G26" s="0" t="n">
        <v>12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0.0339+0.03088</f>
        <v>0.06478</v>
      </c>
      <c r="M26" s="0" t="n">
        <f aca="false">0.0339+0.03088</f>
        <v>0.06478</v>
      </c>
      <c r="N26" s="0" t="s">
        <v>19</v>
      </c>
      <c r="O26" s="0" t="s">
        <v>49</v>
      </c>
    </row>
    <row r="27" customFormat="false" ht="15" hidden="false" customHeight="false" outlineLevel="0" collapsed="false">
      <c r="A27" s="0" t="s">
        <v>15</v>
      </c>
      <c r="B27" s="0" t="s">
        <v>21</v>
      </c>
      <c r="C27" s="0" t="s">
        <v>50</v>
      </c>
      <c r="D27" s="0" t="n">
        <v>0</v>
      </c>
      <c r="E27" s="0" t="n">
        <v>0</v>
      </c>
      <c r="F27" s="0" t="n">
        <v>1</v>
      </c>
      <c r="G27" s="0" t="n">
        <v>5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8.75</v>
      </c>
      <c r="M27" s="0" t="n">
        <v>8.75</v>
      </c>
      <c r="N27" s="0" t="s">
        <v>23</v>
      </c>
    </row>
    <row r="28" customFormat="false" ht="15" hidden="false" customHeight="false" outlineLevel="0" collapsed="false">
      <c r="A28" s="0" t="s">
        <v>15</v>
      </c>
      <c r="B28" s="0" t="s">
        <v>21</v>
      </c>
      <c r="C28" s="0" t="s">
        <v>51</v>
      </c>
      <c r="D28" s="0" t="n">
        <v>0</v>
      </c>
      <c r="E28" s="0" t="n">
        <v>0</v>
      </c>
      <c r="F28" s="0" t="n">
        <v>6</v>
      </c>
      <c r="G28" s="0" t="n">
        <v>9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11.4</v>
      </c>
      <c r="M28" s="0" t="n">
        <v>11.4</v>
      </c>
      <c r="N28" s="0" t="s">
        <v>23</v>
      </c>
    </row>
    <row r="29" customFormat="false" ht="15" hidden="false" customHeight="false" outlineLevel="0" collapsed="false">
      <c r="A29" s="0" t="s">
        <v>15</v>
      </c>
      <c r="B29" s="0" t="s">
        <v>21</v>
      </c>
      <c r="C29" s="0" t="s">
        <v>52</v>
      </c>
      <c r="D29" s="0" t="n">
        <v>0</v>
      </c>
      <c r="E29" s="0" t="n">
        <v>0</v>
      </c>
      <c r="F29" s="0" t="n">
        <v>10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8.75</v>
      </c>
      <c r="M29" s="0" t="n">
        <v>8.75</v>
      </c>
      <c r="N29" s="0" t="s">
        <v>23</v>
      </c>
    </row>
    <row r="30" customFormat="false" ht="15" hidden="false" customHeight="false" outlineLevel="0" collapsed="false">
      <c r="A30" s="0" t="s">
        <v>27</v>
      </c>
      <c r="B30" s="0" t="s">
        <v>16</v>
      </c>
      <c r="L30" s="0" t="n">
        <v>40</v>
      </c>
      <c r="M30" s="0" t="n">
        <v>40</v>
      </c>
      <c r="N30" s="0" t="s">
        <v>17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0</v>
      </c>
      <c r="E31" s="0" t="n">
        <v>0</v>
      </c>
      <c r="F31" s="0" t="n">
        <v>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f aca="false">0.473+0.22</f>
        <v>0.693</v>
      </c>
      <c r="M31" s="4" t="n">
        <f aca="false">L31/2.83168</f>
        <v>0.244731043055712</v>
      </c>
      <c r="N31" s="0" t="s">
        <v>28</v>
      </c>
      <c r="O31" s="0" t="s">
        <v>29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6000</v>
      </c>
      <c r="E32" s="5" t="n">
        <f aca="false">D32*2.83168</f>
        <v>16990.08</v>
      </c>
      <c r="F32" s="0" t="n">
        <v>1</v>
      </c>
      <c r="G32" s="0" t="n">
        <v>12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0.396+0.22</f>
        <v>0.616</v>
      </c>
      <c r="M32" s="4" t="n">
        <f aca="false">L32/2.83168</f>
        <v>0.217538704938411</v>
      </c>
      <c r="N32" s="0" t="s">
        <v>28</v>
      </c>
      <c r="O3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1164.77+35.03</f>
        <v>1199.8</v>
      </c>
      <c r="M2" s="0" t="n">
        <f aca="false">1164.77+35.03</f>
        <v>1199.8</v>
      </c>
      <c r="N2" s="0" t="s">
        <v>17</v>
      </c>
      <c r="O2" s="0" t="s">
        <v>130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f aca="false">0.00121+0.0244678</f>
        <v>0.0256778</v>
      </c>
      <c r="M3" s="2" t="n">
        <f aca="false">0.00121+0.0244678</f>
        <v>0.0256778</v>
      </c>
      <c r="N3" s="0" t="s">
        <v>19</v>
      </c>
      <c r="O3" s="0" t="s">
        <v>131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f aca="false">0.00121+0.0445597</f>
        <v>0.0457697</v>
      </c>
      <c r="M4" s="2" t="n">
        <f aca="false">0.00121+0.0445597</f>
        <v>0.0457697</v>
      </c>
      <c r="N4" s="0" t="s">
        <v>19</v>
      </c>
      <c r="O4" s="0" t="s">
        <v>131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f aca="false">0.00121+0.02273642</f>
        <v>0.02394642</v>
      </c>
      <c r="M5" s="2" t="n">
        <f aca="false">0.00121+0.02273642</f>
        <v>0.02394642</v>
      </c>
      <c r="N5" s="0" t="s">
        <v>19</v>
      </c>
      <c r="O5" s="0" t="s">
        <v>131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f aca="false">0.00121+0.026576292</f>
        <v>0.027786292</v>
      </c>
      <c r="M6" s="2" t="n">
        <f aca="false">0.00121+0.026576292</f>
        <v>0.027786292</v>
      </c>
      <c r="N6" s="0" t="s">
        <v>19</v>
      </c>
      <c r="O6" s="0" t="s">
        <v>131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f aca="false">0.00121+0.026425685</f>
        <v>0.027635685</v>
      </c>
      <c r="M7" s="2" t="n">
        <f aca="false">0.00121+0.026425685</f>
        <v>0.027635685</v>
      </c>
      <c r="N7" s="0" t="s">
        <v>19</v>
      </c>
      <c r="O7" s="0" t="s">
        <v>131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f aca="false">0.00121+0.032569458</f>
        <v>0.033779458</v>
      </c>
      <c r="M8" s="2" t="n">
        <f aca="false">0.00121+0.032569458</f>
        <v>0.033779458</v>
      </c>
      <c r="N8" s="0" t="s">
        <v>19</v>
      </c>
      <c r="O8" s="0" t="s">
        <v>131</v>
      </c>
    </row>
    <row r="9" customFormat="false" ht="16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15" t="n">
        <f aca="false">0.00121+0.03256946</f>
        <v>0.03377946</v>
      </c>
      <c r="M9" s="15" t="n">
        <f aca="false">0.00121+0.03256946</f>
        <v>0.03377946</v>
      </c>
      <c r="N9" s="0" t="s">
        <v>19</v>
      </c>
      <c r="O9" s="0" t="s">
        <v>131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f aca="false">0.00121+0.043616868</f>
        <v>0.044826868</v>
      </c>
      <c r="M10" s="2" t="n">
        <f aca="false">0.00121+0.043616868</f>
        <v>0.044826868</v>
      </c>
      <c r="N10" s="0" t="s">
        <v>19</v>
      </c>
      <c r="O10" s="0" t="s">
        <v>131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f aca="false">0.00121+0.044587306</f>
        <v>0.045797306</v>
      </c>
      <c r="M11" s="2" t="n">
        <f aca="false">0.00121+0.044587306</f>
        <v>0.045797306</v>
      </c>
      <c r="N11" s="0" t="s">
        <v>19</v>
      </c>
      <c r="O11" s="0" t="s">
        <v>131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f aca="false">0.00121+0.055849073</f>
        <v>0.057059073</v>
      </c>
      <c r="M12" s="2" t="n">
        <f aca="false">0.00121+0.055849073</f>
        <v>0.057059073</v>
      </c>
      <c r="N12" s="0" t="s">
        <v>19</v>
      </c>
      <c r="O12" s="0" t="s">
        <v>131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f aca="false">0.00121+0.050181969</f>
        <v>0.051391969</v>
      </c>
      <c r="M13" s="2" t="n">
        <f aca="false">0.00121+0.050181969</f>
        <v>0.051391969</v>
      </c>
      <c r="N13" s="0" t="s">
        <v>19</v>
      </c>
      <c r="O13" s="0" t="s">
        <v>131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f aca="false">0.00121+0.0328868</f>
        <v>0.0340968</v>
      </c>
      <c r="M14" s="2" t="n">
        <f aca="false">0.00121+0.0328868</f>
        <v>0.0340968</v>
      </c>
      <c r="N14" s="0" t="s">
        <v>19</v>
      </c>
      <c r="O14" s="0" t="s">
        <v>131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0.34+7.3</f>
        <v>7.64</v>
      </c>
      <c r="M15" s="0" t="n">
        <f aca="false">0.34+7.3</f>
        <v>7.64</v>
      </c>
      <c r="N15" s="0" t="s">
        <v>23</v>
      </c>
      <c r="O15" s="0" t="s">
        <v>132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918</v>
      </c>
      <c r="M16" s="0" t="n">
        <v>918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21</v>
      </c>
      <c r="C17" s="0" t="s">
        <v>30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0.87835*24</f>
        <v>21.0804</v>
      </c>
      <c r="M17" s="2" t="n">
        <f aca="false">L17/2.83168</f>
        <v>7.44448525257091</v>
      </c>
      <c r="N17" s="0" t="s">
        <v>42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0.06036+0.2887</f>
        <v>0.34906</v>
      </c>
      <c r="M18" s="2" t="n">
        <f aca="false">L18/2.83168</f>
        <v>0.123269578483444</v>
      </c>
      <c r="N18" s="0" t="s">
        <v>28</v>
      </c>
      <c r="O18" s="0" t="s">
        <v>29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2</v>
      </c>
      <c r="G19" s="0" t="n">
        <v>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0.06036+0.294</f>
        <v>0.35436</v>
      </c>
      <c r="M19" s="2" t="n">
        <f aca="false">L19/2.83168</f>
        <v>0.125141258899311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0.06036+0.3219</f>
        <v>0.38226</v>
      </c>
      <c r="M20" s="2" t="n">
        <f aca="false">L20/2.83168</f>
        <v>0.134994067126229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0.06036+0.4633</f>
        <v>0.52366</v>
      </c>
      <c r="M21" s="2" t="n">
        <f aca="false">L21/2.83168</f>
        <v>0.184929088032546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0.06036+0.5323</f>
        <v>0.59266</v>
      </c>
      <c r="M22" s="2" t="n">
        <f aca="false">L22/2.83168</f>
        <v>0.209296248163634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6</v>
      </c>
      <c r="G23" s="0" t="n">
        <v>6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0.06036+0.577</f>
        <v>0.63736</v>
      </c>
      <c r="M23" s="2" t="n">
        <f aca="false">L23/2.83168</f>
        <v>0.2250819301616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0.06036+0.6277</f>
        <v>0.68806</v>
      </c>
      <c r="M24" s="2" t="n">
        <f aca="false">L24/2.83168</f>
        <v>0.242986495649226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0.06036+0.6524</f>
        <v>0.71276</v>
      </c>
      <c r="M25" s="2" t="n">
        <f aca="false">L25/2.83168</f>
        <v>0.251709232681659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9</v>
      </c>
      <c r="G26" s="0" t="n">
        <v>9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0.06036+0.6617</f>
        <v>0.72206</v>
      </c>
      <c r="M26" s="2" t="n">
        <f aca="false">L26/2.83168</f>
        <v>0.254993502090632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10</v>
      </c>
      <c r="G27" s="0" t="n">
        <v>10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0.06036+0.7256</f>
        <v>0.78596</v>
      </c>
      <c r="M27" s="2" t="n">
        <f aca="false">L27/2.83168</f>
        <v>0.277559611255509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0</v>
      </c>
      <c r="E28" s="0" t="n">
        <v>0</v>
      </c>
      <c r="F28" s="0" t="n">
        <v>11</v>
      </c>
      <c r="G28" s="0" t="n">
        <v>11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0.06036+0.7387</f>
        <v>0.79906</v>
      </c>
      <c r="M28" s="2" t="n">
        <f aca="false">L28/2.83168</f>
        <v>0.282185840207933</v>
      </c>
      <c r="N28" s="0" t="s">
        <v>28</v>
      </c>
      <c r="O28" s="0" t="s">
        <v>29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12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0.06036+0.6814</f>
        <v>0.74176</v>
      </c>
      <c r="M29" s="2" t="n">
        <f aca="false">L29/2.83168</f>
        <v>0.261950502881682</v>
      </c>
      <c r="N29" s="0" t="s">
        <v>28</v>
      </c>
      <c r="O29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M1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6" t="s">
        <v>0</v>
      </c>
      <c r="B1" s="16" t="s">
        <v>1</v>
      </c>
      <c r="C1" s="16" t="s">
        <v>2</v>
      </c>
      <c r="D1" s="17" t="s">
        <v>3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8" t="s">
        <v>11</v>
      </c>
      <c r="L1" s="16" t="s">
        <v>13</v>
      </c>
      <c r="M1" s="16" t="s">
        <v>14</v>
      </c>
    </row>
    <row r="2" customFormat="false" ht="13.8" hidden="false" customHeight="false" outlineLevel="0" collapsed="false">
      <c r="A2" s="16" t="s">
        <v>15</v>
      </c>
      <c r="B2" s="16" t="s">
        <v>16</v>
      </c>
      <c r="C2" s="16"/>
      <c r="D2" s="17"/>
      <c r="E2" s="17"/>
      <c r="F2" s="17"/>
      <c r="G2" s="17"/>
      <c r="H2" s="17"/>
      <c r="I2" s="17"/>
      <c r="J2" s="17"/>
      <c r="K2" s="18" t="n">
        <v>373.12</v>
      </c>
      <c r="L2" s="16" t="s">
        <v>17</v>
      </c>
      <c r="M2" s="16" t="s">
        <v>135</v>
      </c>
    </row>
    <row r="3" customFormat="false" ht="13.8" hidden="false" customHeight="false" outlineLevel="0" collapsed="false">
      <c r="A3" s="16" t="s">
        <v>15</v>
      </c>
      <c r="B3" s="16" t="s">
        <v>21</v>
      </c>
      <c r="C3" s="16" t="s">
        <v>43</v>
      </c>
      <c r="D3" s="17" t="n">
        <v>0</v>
      </c>
      <c r="E3" s="17" t="n">
        <v>6</v>
      </c>
      <c r="F3" s="17" t="n">
        <v>9</v>
      </c>
      <c r="G3" s="17" t="n">
        <v>16</v>
      </c>
      <c r="H3" s="17" t="n">
        <v>21</v>
      </c>
      <c r="I3" s="17" t="n">
        <v>0</v>
      </c>
      <c r="J3" s="17" t="n">
        <v>4</v>
      </c>
      <c r="K3" s="18" t="n">
        <v>4.13</v>
      </c>
      <c r="L3" s="16" t="s">
        <v>23</v>
      </c>
      <c r="M3" s="16" t="s">
        <v>55</v>
      </c>
    </row>
    <row r="4" customFormat="false" ht="13.8" hidden="false" customHeight="false" outlineLevel="0" collapsed="false">
      <c r="A4" s="16" t="s">
        <v>15</v>
      </c>
      <c r="B4" s="16" t="s">
        <v>21</v>
      </c>
      <c r="C4" s="16" t="s">
        <v>57</v>
      </c>
      <c r="D4" s="17" t="n">
        <v>0</v>
      </c>
      <c r="E4" s="17" t="n">
        <v>1</v>
      </c>
      <c r="F4" s="17" t="n">
        <v>5</v>
      </c>
      <c r="G4" s="17" t="n">
        <v>16</v>
      </c>
      <c r="H4" s="17" t="n">
        <v>21</v>
      </c>
      <c r="I4" s="17" t="n">
        <v>0</v>
      </c>
      <c r="J4" s="17" t="n">
        <v>4</v>
      </c>
      <c r="K4" s="18" t="n">
        <v>1.03</v>
      </c>
      <c r="L4" s="16" t="s">
        <v>23</v>
      </c>
      <c r="M4" s="16" t="s">
        <v>136</v>
      </c>
    </row>
    <row r="5" customFormat="false" ht="13.8" hidden="false" customHeight="false" outlineLevel="0" collapsed="false">
      <c r="A5" s="16" t="s">
        <v>15</v>
      </c>
      <c r="B5" s="16" t="s">
        <v>21</v>
      </c>
      <c r="C5" s="16" t="s">
        <v>59</v>
      </c>
      <c r="D5" s="17" t="n">
        <v>0</v>
      </c>
      <c r="E5" s="17" t="n">
        <v>10</v>
      </c>
      <c r="F5" s="17" t="n">
        <v>12</v>
      </c>
      <c r="G5" s="17" t="n">
        <v>16</v>
      </c>
      <c r="H5" s="17" t="n">
        <v>21</v>
      </c>
      <c r="I5" s="17" t="n">
        <v>0</v>
      </c>
      <c r="J5" s="17" t="n">
        <v>4</v>
      </c>
      <c r="K5" s="18" t="n">
        <v>1.03</v>
      </c>
      <c r="L5" s="16" t="s">
        <v>23</v>
      </c>
      <c r="M5" s="16"/>
    </row>
    <row r="6" customFormat="false" ht="13.8" hidden="false" customHeight="false" outlineLevel="0" collapsed="false">
      <c r="A6" s="16" t="s">
        <v>15</v>
      </c>
      <c r="B6" s="16" t="s">
        <v>21</v>
      </c>
      <c r="C6" s="16" t="s">
        <v>30</v>
      </c>
      <c r="D6" s="17" t="n">
        <v>0</v>
      </c>
      <c r="E6" s="17" t="n">
        <v>1</v>
      </c>
      <c r="F6" s="17" t="n">
        <v>12</v>
      </c>
      <c r="G6" s="17" t="n">
        <v>0</v>
      </c>
      <c r="H6" s="17" t="n">
        <v>24</v>
      </c>
      <c r="I6" s="17" t="n">
        <v>0</v>
      </c>
      <c r="J6" s="17" t="n">
        <v>6</v>
      </c>
      <c r="K6" s="18" t="n">
        <v>11.26</v>
      </c>
      <c r="L6" s="16" t="s">
        <v>23</v>
      </c>
      <c r="M6" s="16"/>
    </row>
    <row r="7" customFormat="false" ht="13.8" hidden="false" customHeight="false" outlineLevel="0" collapsed="false">
      <c r="A7" s="16" t="s">
        <v>15</v>
      </c>
      <c r="B7" s="16" t="s">
        <v>18</v>
      </c>
      <c r="C7" s="16"/>
      <c r="D7" s="17" t="n">
        <v>0</v>
      </c>
      <c r="E7" s="17" t="n">
        <v>6</v>
      </c>
      <c r="F7" s="17" t="n">
        <v>9</v>
      </c>
      <c r="G7" s="17" t="n">
        <v>16</v>
      </c>
      <c r="H7" s="17" t="n">
        <v>21</v>
      </c>
      <c r="I7" s="17" t="n">
        <v>0</v>
      </c>
      <c r="J7" s="17" t="n">
        <v>4</v>
      </c>
      <c r="K7" s="18" t="n">
        <v>0.50403</v>
      </c>
      <c r="L7" s="16" t="s">
        <v>19</v>
      </c>
      <c r="M7" s="16"/>
    </row>
    <row r="8" customFormat="false" ht="13.8" hidden="false" customHeight="false" outlineLevel="0" collapsed="false">
      <c r="A8" s="16" t="s">
        <v>15</v>
      </c>
      <c r="B8" s="16" t="s">
        <v>18</v>
      </c>
      <c r="C8" s="16"/>
      <c r="D8" s="17" t="n">
        <v>0</v>
      </c>
      <c r="E8" s="17" t="n">
        <v>6</v>
      </c>
      <c r="F8" s="17" t="n">
        <v>9</v>
      </c>
      <c r="G8" s="17" t="n">
        <v>0</v>
      </c>
      <c r="H8" s="17" t="n">
        <v>16</v>
      </c>
      <c r="I8" s="17" t="n">
        <v>0</v>
      </c>
      <c r="J8" s="17" t="n">
        <v>6</v>
      </c>
      <c r="K8" s="18" t="n">
        <v>0.12291</v>
      </c>
      <c r="L8" s="16" t="s">
        <v>19</v>
      </c>
      <c r="M8" s="16"/>
    </row>
    <row r="9" customFormat="false" ht="13.8" hidden="false" customHeight="false" outlineLevel="0" collapsed="false">
      <c r="A9" s="16" t="s">
        <v>15</v>
      </c>
      <c r="B9" s="16" t="s">
        <v>18</v>
      </c>
      <c r="C9" s="16"/>
      <c r="D9" s="17" t="n">
        <v>0</v>
      </c>
      <c r="E9" s="17" t="n">
        <v>6</v>
      </c>
      <c r="F9" s="17" t="n">
        <v>9</v>
      </c>
      <c r="G9" s="17" t="n">
        <v>21</v>
      </c>
      <c r="H9" s="17" t="n">
        <v>24</v>
      </c>
      <c r="I9" s="17" t="n">
        <v>0</v>
      </c>
      <c r="J9" s="17" t="n">
        <v>6</v>
      </c>
      <c r="K9" s="18" t="n">
        <v>0.12291</v>
      </c>
      <c r="L9" s="16" t="s">
        <v>19</v>
      </c>
      <c r="M9" s="16"/>
    </row>
    <row r="10" customFormat="false" ht="13.8" hidden="false" customHeight="false" outlineLevel="0" collapsed="false">
      <c r="A10" s="16" t="s">
        <v>15</v>
      </c>
      <c r="B10" s="16" t="s">
        <v>18</v>
      </c>
      <c r="C10" s="16"/>
      <c r="D10" s="17" t="n">
        <v>0</v>
      </c>
      <c r="E10" s="17" t="n">
        <v>6</v>
      </c>
      <c r="F10" s="17" t="n">
        <v>9</v>
      </c>
      <c r="G10" s="17" t="n">
        <v>16</v>
      </c>
      <c r="H10" s="17" t="n">
        <v>21</v>
      </c>
      <c r="I10" s="17" t="n">
        <v>5</v>
      </c>
      <c r="J10" s="17" t="n">
        <v>6</v>
      </c>
      <c r="K10" s="18" t="n">
        <v>0.185</v>
      </c>
      <c r="L10" s="16" t="s">
        <v>19</v>
      </c>
      <c r="M10" s="16"/>
    </row>
    <row r="11" customFormat="false" ht="13.8" hidden="false" customHeight="false" outlineLevel="0" collapsed="false">
      <c r="A11" s="16" t="s">
        <v>15</v>
      </c>
      <c r="B11" s="16" t="s">
        <v>18</v>
      </c>
      <c r="C11" s="16"/>
      <c r="D11" s="17" t="n">
        <v>0</v>
      </c>
      <c r="E11" s="17" t="n">
        <v>1</v>
      </c>
      <c r="F11" s="17" t="n">
        <v>5</v>
      </c>
      <c r="G11" s="17" t="n">
        <v>16</v>
      </c>
      <c r="H11" s="17" t="n">
        <v>21</v>
      </c>
      <c r="I11" s="17" t="n">
        <v>0</v>
      </c>
      <c r="J11" s="17" t="n">
        <v>6</v>
      </c>
      <c r="K11" s="18" t="n">
        <v>0.15716</v>
      </c>
      <c r="L11" s="16" t="s">
        <v>19</v>
      </c>
      <c r="M11" s="16"/>
    </row>
    <row r="12" customFormat="false" ht="13.8" hidden="false" customHeight="false" outlineLevel="0" collapsed="false">
      <c r="A12" s="16" t="s">
        <v>15</v>
      </c>
      <c r="B12" s="16" t="s">
        <v>18</v>
      </c>
      <c r="C12" s="16"/>
      <c r="D12" s="17" t="n">
        <v>0</v>
      </c>
      <c r="E12" s="17" t="n">
        <v>1</v>
      </c>
      <c r="F12" s="17" t="n">
        <v>5</v>
      </c>
      <c r="G12" s="17" t="n">
        <v>0</v>
      </c>
      <c r="H12" s="17" t="n">
        <v>8</v>
      </c>
      <c r="I12" s="17" t="n">
        <v>0</v>
      </c>
      <c r="J12" s="17" t="n">
        <v>6</v>
      </c>
      <c r="K12" s="18" t="n">
        <v>0.09174</v>
      </c>
      <c r="L12" s="16" t="s">
        <v>19</v>
      </c>
      <c r="M12" s="16"/>
    </row>
    <row r="13" customFormat="false" ht="13.8" hidden="false" customHeight="false" outlineLevel="0" collapsed="false">
      <c r="A13" s="16" t="s">
        <v>15</v>
      </c>
      <c r="B13" s="16" t="s">
        <v>18</v>
      </c>
      <c r="C13" s="16"/>
      <c r="D13" s="17" t="n">
        <v>0</v>
      </c>
      <c r="E13" s="17" t="n">
        <v>1</v>
      </c>
      <c r="F13" s="17" t="n">
        <v>5</v>
      </c>
      <c r="G13" s="17" t="n">
        <v>21</v>
      </c>
      <c r="H13" s="17" t="n">
        <v>24</v>
      </c>
      <c r="I13" s="17" t="n">
        <v>0</v>
      </c>
      <c r="J13" s="17" t="n">
        <v>6</v>
      </c>
      <c r="K13" s="18" t="n">
        <v>0.09174</v>
      </c>
      <c r="L13" s="16" t="s">
        <v>19</v>
      </c>
      <c r="M13" s="16"/>
    </row>
    <row r="14" customFormat="false" ht="13.8" hidden="false" customHeight="false" outlineLevel="0" collapsed="false">
      <c r="A14" s="16" t="s">
        <v>15</v>
      </c>
      <c r="B14" s="16" t="s">
        <v>18</v>
      </c>
      <c r="C14" s="16"/>
      <c r="D14" s="17" t="n">
        <v>0</v>
      </c>
      <c r="E14" s="17" t="n">
        <v>1</v>
      </c>
      <c r="F14" s="17" t="n">
        <v>5</v>
      </c>
      <c r="G14" s="17" t="n">
        <v>8</v>
      </c>
      <c r="H14" s="17" t="n">
        <v>16</v>
      </c>
      <c r="I14" s="17" t="n">
        <v>0</v>
      </c>
      <c r="J14" s="17" t="n">
        <v>6</v>
      </c>
      <c r="K14" s="18" t="n">
        <v>0.08717</v>
      </c>
      <c r="L14" s="16" t="s">
        <v>19</v>
      </c>
      <c r="M14" s="16"/>
    </row>
    <row r="15" customFormat="false" ht="13.8" hidden="false" customHeight="false" outlineLevel="0" collapsed="false">
      <c r="A15" s="16" t="s">
        <v>15</v>
      </c>
      <c r="B15" s="16" t="s">
        <v>18</v>
      </c>
      <c r="C15" s="16"/>
      <c r="D15" s="17" t="n">
        <v>0</v>
      </c>
      <c r="E15" s="17" t="n">
        <v>10</v>
      </c>
      <c r="F15" s="17" t="n">
        <v>12</v>
      </c>
      <c r="G15" s="17" t="n">
        <v>16</v>
      </c>
      <c r="H15" s="17" t="n">
        <v>21</v>
      </c>
      <c r="I15" s="17" t="n">
        <v>0</v>
      </c>
      <c r="J15" s="17" t="n">
        <v>6</v>
      </c>
      <c r="K15" s="18" t="n">
        <v>0.15716</v>
      </c>
      <c r="L15" s="16" t="s">
        <v>19</v>
      </c>
      <c r="M15" s="16"/>
    </row>
    <row r="16" customFormat="false" ht="13.8" hidden="false" customHeight="false" outlineLevel="0" collapsed="false">
      <c r="A16" s="16" t="s">
        <v>15</v>
      </c>
      <c r="B16" s="16" t="s">
        <v>18</v>
      </c>
      <c r="C16" s="16"/>
      <c r="D16" s="17" t="n">
        <v>0</v>
      </c>
      <c r="E16" s="17" t="n">
        <v>10</v>
      </c>
      <c r="F16" s="17" t="n">
        <v>12</v>
      </c>
      <c r="G16" s="17" t="n">
        <v>0</v>
      </c>
      <c r="H16" s="17" t="n">
        <v>8</v>
      </c>
      <c r="I16" s="17" t="n">
        <v>0</v>
      </c>
      <c r="J16" s="17" t="n">
        <v>6</v>
      </c>
      <c r="K16" s="18" t="n">
        <v>0.09174</v>
      </c>
      <c r="L16" s="16" t="s">
        <v>19</v>
      </c>
      <c r="M16" s="16"/>
    </row>
    <row r="17" customFormat="false" ht="13.8" hidden="false" customHeight="false" outlineLevel="0" collapsed="false">
      <c r="A17" s="16" t="s">
        <v>15</v>
      </c>
      <c r="B17" s="16" t="s">
        <v>18</v>
      </c>
      <c r="C17" s="16"/>
      <c r="D17" s="17" t="n">
        <v>0</v>
      </c>
      <c r="E17" s="17" t="n">
        <v>10</v>
      </c>
      <c r="F17" s="17" t="n">
        <v>12</v>
      </c>
      <c r="G17" s="17" t="n">
        <v>21</v>
      </c>
      <c r="H17" s="17" t="n">
        <v>24</v>
      </c>
      <c r="I17" s="17" t="n">
        <v>0</v>
      </c>
      <c r="J17" s="17" t="n">
        <v>6</v>
      </c>
      <c r="K17" s="18" t="n">
        <v>0.09174</v>
      </c>
      <c r="L17" s="16" t="s">
        <v>19</v>
      </c>
      <c r="M17" s="16"/>
    </row>
    <row r="18" customFormat="false" ht="13.8" hidden="false" customHeight="false" outlineLevel="0" collapsed="false">
      <c r="A18" s="16" t="s">
        <v>15</v>
      </c>
      <c r="B18" s="16" t="s">
        <v>18</v>
      </c>
      <c r="C18" s="16"/>
      <c r="D18" s="17" t="n">
        <v>0</v>
      </c>
      <c r="E18" s="17" t="n">
        <v>10</v>
      </c>
      <c r="F18" s="17" t="n">
        <v>12</v>
      </c>
      <c r="G18" s="17" t="n">
        <v>8</v>
      </c>
      <c r="H18" s="17" t="n">
        <v>16</v>
      </c>
      <c r="I18" s="17" t="n">
        <v>0</v>
      </c>
      <c r="J18" s="17" t="n">
        <v>6</v>
      </c>
      <c r="K18" s="18" t="n">
        <v>0.08717</v>
      </c>
      <c r="L18" s="16" t="s">
        <v>19</v>
      </c>
      <c r="M1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M1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6" t="s">
        <v>0</v>
      </c>
      <c r="B1" s="16" t="s">
        <v>1</v>
      </c>
      <c r="C1" s="16" t="s">
        <v>2</v>
      </c>
      <c r="D1" s="17" t="s">
        <v>3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8" t="s">
        <v>11</v>
      </c>
      <c r="L1" s="16" t="s">
        <v>13</v>
      </c>
      <c r="M1" s="16" t="s">
        <v>14</v>
      </c>
    </row>
    <row r="2" customFormat="false" ht="13.8" hidden="false" customHeight="false" outlineLevel="0" collapsed="false">
      <c r="A2" s="16" t="s">
        <v>15</v>
      </c>
      <c r="B2" s="16" t="s">
        <v>16</v>
      </c>
      <c r="C2" s="16"/>
      <c r="D2" s="17"/>
      <c r="E2" s="17"/>
      <c r="F2" s="17"/>
      <c r="G2" s="17"/>
      <c r="H2" s="17"/>
      <c r="I2" s="17"/>
      <c r="J2" s="17"/>
      <c r="K2" s="18" t="n">
        <v>3649.76</v>
      </c>
      <c r="L2" s="16" t="s">
        <v>17</v>
      </c>
      <c r="M2" s="16" t="s">
        <v>137</v>
      </c>
    </row>
    <row r="3" customFormat="false" ht="13.8" hidden="false" customHeight="false" outlineLevel="0" collapsed="false">
      <c r="A3" s="16" t="s">
        <v>15</v>
      </c>
      <c r="B3" s="16" t="s">
        <v>21</v>
      </c>
      <c r="C3" s="16" t="s">
        <v>43</v>
      </c>
      <c r="D3" s="17" t="n">
        <v>0</v>
      </c>
      <c r="E3" s="17" t="n">
        <v>6</v>
      </c>
      <c r="F3" s="17" t="n">
        <v>9</v>
      </c>
      <c r="G3" s="17" t="n">
        <v>16</v>
      </c>
      <c r="H3" s="17" t="n">
        <v>21</v>
      </c>
      <c r="I3" s="17" t="n">
        <v>0</v>
      </c>
      <c r="J3" s="17" t="n">
        <v>4</v>
      </c>
      <c r="K3" s="18" t="n">
        <v>2.55</v>
      </c>
      <c r="L3" s="16" t="s">
        <v>23</v>
      </c>
      <c r="M3" s="16" t="s">
        <v>138</v>
      </c>
    </row>
    <row r="4" customFormat="false" ht="13.8" hidden="false" customHeight="false" outlineLevel="0" collapsed="false">
      <c r="A4" s="16" t="s">
        <v>15</v>
      </c>
      <c r="B4" s="16" t="s">
        <v>21</v>
      </c>
      <c r="C4" s="16" t="s">
        <v>57</v>
      </c>
      <c r="D4" s="17" t="n">
        <v>0</v>
      </c>
      <c r="E4" s="17" t="n">
        <v>1</v>
      </c>
      <c r="F4" s="17" t="n">
        <v>5</v>
      </c>
      <c r="G4" s="17" t="n">
        <v>16</v>
      </c>
      <c r="H4" s="17" t="n">
        <v>21</v>
      </c>
      <c r="I4" s="17" t="n">
        <v>0</v>
      </c>
      <c r="J4" s="17" t="n">
        <v>4</v>
      </c>
      <c r="K4" s="18" t="n">
        <v>1.24</v>
      </c>
      <c r="L4" s="16" t="s">
        <v>23</v>
      </c>
      <c r="M4" s="16" t="s">
        <v>136</v>
      </c>
    </row>
    <row r="5" customFormat="false" ht="13.8" hidden="false" customHeight="false" outlineLevel="0" collapsed="false">
      <c r="A5" s="16" t="s">
        <v>15</v>
      </c>
      <c r="B5" s="16" t="s">
        <v>21</v>
      </c>
      <c r="C5" s="16" t="s">
        <v>59</v>
      </c>
      <c r="D5" s="17" t="n">
        <v>0</v>
      </c>
      <c r="E5" s="17" t="n">
        <v>10</v>
      </c>
      <c r="F5" s="17" t="n">
        <v>12</v>
      </c>
      <c r="G5" s="17" t="n">
        <v>16</v>
      </c>
      <c r="H5" s="17" t="n">
        <v>21</v>
      </c>
      <c r="I5" s="17" t="n">
        <v>0</v>
      </c>
      <c r="J5" s="17" t="n">
        <v>4</v>
      </c>
      <c r="K5" s="18" t="n">
        <v>1.24</v>
      </c>
      <c r="L5" s="16" t="s">
        <v>23</v>
      </c>
      <c r="M5" s="16"/>
    </row>
    <row r="6" customFormat="false" ht="13.8" hidden="false" customHeight="false" outlineLevel="0" collapsed="false">
      <c r="A6" s="16" t="s">
        <v>15</v>
      </c>
      <c r="B6" s="16" t="s">
        <v>21</v>
      </c>
      <c r="C6" s="16" t="s">
        <v>30</v>
      </c>
      <c r="D6" s="17" t="n">
        <v>0</v>
      </c>
      <c r="E6" s="17" t="n">
        <v>1</v>
      </c>
      <c r="F6" s="17" t="n">
        <v>12</v>
      </c>
      <c r="G6" s="17" t="n">
        <v>0</v>
      </c>
      <c r="H6" s="17" t="n">
        <v>24</v>
      </c>
      <c r="I6" s="17" t="n">
        <v>0</v>
      </c>
      <c r="J6" s="17" t="n">
        <v>6</v>
      </c>
      <c r="K6" s="18" t="n">
        <v>8.03</v>
      </c>
      <c r="L6" s="16" t="s">
        <v>23</v>
      </c>
      <c r="M6" s="16"/>
    </row>
    <row r="7" customFormat="false" ht="13.8" hidden="false" customHeight="false" outlineLevel="0" collapsed="false">
      <c r="A7" s="16" t="s">
        <v>15</v>
      </c>
      <c r="B7" s="16" t="s">
        <v>18</v>
      </c>
      <c r="C7" s="16"/>
      <c r="D7" s="17" t="n">
        <v>0</v>
      </c>
      <c r="E7" s="17" t="n">
        <v>6</v>
      </c>
      <c r="F7" s="17" t="n">
        <v>9</v>
      </c>
      <c r="G7" s="17" t="n">
        <v>16</v>
      </c>
      <c r="H7" s="17" t="n">
        <v>21</v>
      </c>
      <c r="I7" s="17" t="n">
        <v>0</v>
      </c>
      <c r="J7" s="17" t="n">
        <v>4</v>
      </c>
      <c r="K7" s="18" t="n">
        <v>0.52939</v>
      </c>
      <c r="L7" s="16" t="s">
        <v>19</v>
      </c>
      <c r="M7" s="16"/>
    </row>
    <row r="8" customFormat="false" ht="13.8" hidden="false" customHeight="false" outlineLevel="0" collapsed="false">
      <c r="A8" s="16" t="s">
        <v>15</v>
      </c>
      <c r="B8" s="16" t="s">
        <v>18</v>
      </c>
      <c r="C8" s="16"/>
      <c r="D8" s="17" t="n">
        <v>0</v>
      </c>
      <c r="E8" s="17" t="n">
        <v>6</v>
      </c>
      <c r="F8" s="17" t="n">
        <v>9</v>
      </c>
      <c r="G8" s="17" t="n">
        <v>0</v>
      </c>
      <c r="H8" s="17" t="n">
        <v>16</v>
      </c>
      <c r="I8" s="17" t="n">
        <v>0</v>
      </c>
      <c r="J8" s="17" t="n">
        <v>6</v>
      </c>
      <c r="K8" s="18" t="n">
        <v>0.12955</v>
      </c>
      <c r="L8" s="16" t="s">
        <v>19</v>
      </c>
      <c r="M8" s="16"/>
    </row>
    <row r="9" customFormat="false" ht="13.8" hidden="false" customHeight="false" outlineLevel="0" collapsed="false">
      <c r="A9" s="16" t="s">
        <v>15</v>
      </c>
      <c r="B9" s="16" t="s">
        <v>18</v>
      </c>
      <c r="C9" s="16"/>
      <c r="D9" s="17" t="n">
        <v>0</v>
      </c>
      <c r="E9" s="17" t="n">
        <v>6</v>
      </c>
      <c r="F9" s="17" t="n">
        <v>9</v>
      </c>
      <c r="G9" s="17" t="n">
        <v>21</v>
      </c>
      <c r="H9" s="17" t="n">
        <v>24</v>
      </c>
      <c r="I9" s="17" t="n">
        <v>0</v>
      </c>
      <c r="J9" s="17" t="n">
        <v>6</v>
      </c>
      <c r="K9" s="18" t="n">
        <v>0.12955</v>
      </c>
      <c r="L9" s="16" t="s">
        <v>19</v>
      </c>
      <c r="M9" s="16"/>
    </row>
    <row r="10" customFormat="false" ht="13.8" hidden="false" customHeight="false" outlineLevel="0" collapsed="false">
      <c r="A10" s="16" t="s">
        <v>15</v>
      </c>
      <c r="B10" s="16" t="s">
        <v>18</v>
      </c>
      <c r="C10" s="16"/>
      <c r="D10" s="17" t="n">
        <v>0</v>
      </c>
      <c r="E10" s="17" t="n">
        <v>6</v>
      </c>
      <c r="F10" s="17" t="n">
        <v>9</v>
      </c>
      <c r="G10" s="17" t="n">
        <v>16</v>
      </c>
      <c r="H10" s="17" t="n">
        <v>21</v>
      </c>
      <c r="I10" s="17" t="n">
        <v>5</v>
      </c>
      <c r="J10" s="17" t="n">
        <v>6</v>
      </c>
      <c r="K10" s="18" t="n">
        <v>0.19809</v>
      </c>
      <c r="L10" s="16" t="s">
        <v>19</v>
      </c>
      <c r="M10" s="16"/>
    </row>
    <row r="11" customFormat="false" ht="13.8" hidden="false" customHeight="false" outlineLevel="0" collapsed="false">
      <c r="A11" s="16" t="s">
        <v>15</v>
      </c>
      <c r="B11" s="16" t="s">
        <v>18</v>
      </c>
      <c r="C11" s="16"/>
      <c r="D11" s="17" t="n">
        <v>0</v>
      </c>
      <c r="E11" s="17" t="n">
        <v>1</v>
      </c>
      <c r="F11" s="17" t="n">
        <v>5</v>
      </c>
      <c r="G11" s="17" t="n">
        <v>16</v>
      </c>
      <c r="H11" s="17" t="n">
        <v>21</v>
      </c>
      <c r="I11" s="17" t="n">
        <v>0</v>
      </c>
      <c r="J11" s="17" t="n">
        <v>6</v>
      </c>
      <c r="K11" s="18" t="n">
        <v>0.20081</v>
      </c>
      <c r="L11" s="16" t="s">
        <v>19</v>
      </c>
      <c r="M11" s="16"/>
    </row>
    <row r="12" customFormat="false" ht="13.8" hidden="false" customHeight="false" outlineLevel="0" collapsed="false">
      <c r="A12" s="16" t="s">
        <v>15</v>
      </c>
      <c r="B12" s="16" t="s">
        <v>18</v>
      </c>
      <c r="C12" s="16"/>
      <c r="D12" s="17" t="n">
        <v>0</v>
      </c>
      <c r="E12" s="17" t="n">
        <v>1</v>
      </c>
      <c r="F12" s="17" t="n">
        <v>5</v>
      </c>
      <c r="G12" s="17" t="n">
        <v>0</v>
      </c>
      <c r="H12" s="17" t="n">
        <v>8</v>
      </c>
      <c r="I12" s="17" t="n">
        <v>0</v>
      </c>
      <c r="J12" s="17" t="n">
        <v>6</v>
      </c>
      <c r="K12" s="18" t="n">
        <v>0.1332</v>
      </c>
      <c r="L12" s="16" t="s">
        <v>19</v>
      </c>
      <c r="M12" s="16"/>
    </row>
    <row r="13" customFormat="false" ht="13.8" hidden="false" customHeight="false" outlineLevel="0" collapsed="false">
      <c r="A13" s="16" t="s">
        <v>15</v>
      </c>
      <c r="B13" s="16" t="s">
        <v>18</v>
      </c>
      <c r="C13" s="16"/>
      <c r="D13" s="17" t="n">
        <v>0</v>
      </c>
      <c r="E13" s="17" t="n">
        <v>1</v>
      </c>
      <c r="F13" s="17" t="n">
        <v>5</v>
      </c>
      <c r="G13" s="17" t="n">
        <v>21</v>
      </c>
      <c r="H13" s="17" t="n">
        <v>24</v>
      </c>
      <c r="I13" s="17" t="n">
        <v>0</v>
      </c>
      <c r="J13" s="17" t="n">
        <v>6</v>
      </c>
      <c r="K13" s="18" t="n">
        <v>0.1332</v>
      </c>
      <c r="L13" s="16" t="s">
        <v>19</v>
      </c>
      <c r="M13" s="16"/>
    </row>
    <row r="14" customFormat="false" ht="13.8" hidden="false" customHeight="false" outlineLevel="0" collapsed="false">
      <c r="A14" s="16" t="s">
        <v>15</v>
      </c>
      <c r="B14" s="16" t="s">
        <v>18</v>
      </c>
      <c r="C14" s="16"/>
      <c r="D14" s="17" t="n">
        <v>0</v>
      </c>
      <c r="E14" s="17" t="n">
        <v>1</v>
      </c>
      <c r="F14" s="17" t="n">
        <v>5</v>
      </c>
      <c r="G14" s="17" t="n">
        <v>8</v>
      </c>
      <c r="H14" s="17" t="n">
        <v>16</v>
      </c>
      <c r="I14" s="17" t="n">
        <v>0</v>
      </c>
      <c r="J14" s="17" t="n">
        <v>6</v>
      </c>
      <c r="K14" s="18" t="n">
        <v>0.09081</v>
      </c>
      <c r="L14" s="16" t="s">
        <v>19</v>
      </c>
      <c r="M14" s="16"/>
    </row>
    <row r="15" customFormat="false" ht="13.8" hidden="false" customHeight="false" outlineLevel="0" collapsed="false">
      <c r="A15" s="16" t="s">
        <v>15</v>
      </c>
      <c r="B15" s="16" t="s">
        <v>18</v>
      </c>
      <c r="C15" s="16"/>
      <c r="D15" s="17" t="n">
        <v>0</v>
      </c>
      <c r="E15" s="17" t="n">
        <v>10</v>
      </c>
      <c r="F15" s="17" t="n">
        <v>12</v>
      </c>
      <c r="G15" s="17" t="n">
        <v>16</v>
      </c>
      <c r="H15" s="17" t="n">
        <v>21</v>
      </c>
      <c r="I15" s="17" t="n">
        <v>0</v>
      </c>
      <c r="J15" s="17" t="n">
        <v>6</v>
      </c>
      <c r="K15" s="18" t="n">
        <v>0.20081</v>
      </c>
      <c r="L15" s="16" t="s">
        <v>19</v>
      </c>
      <c r="M15" s="16"/>
    </row>
    <row r="16" customFormat="false" ht="13.8" hidden="false" customHeight="false" outlineLevel="0" collapsed="false">
      <c r="A16" s="16" t="s">
        <v>15</v>
      </c>
      <c r="B16" s="16" t="s">
        <v>18</v>
      </c>
      <c r="C16" s="16"/>
      <c r="D16" s="17" t="n">
        <v>0</v>
      </c>
      <c r="E16" s="17" t="n">
        <v>10</v>
      </c>
      <c r="F16" s="17" t="n">
        <v>12</v>
      </c>
      <c r="G16" s="17" t="n">
        <v>0</v>
      </c>
      <c r="H16" s="17" t="n">
        <v>8</v>
      </c>
      <c r="I16" s="17" t="n">
        <v>0</v>
      </c>
      <c r="J16" s="17" t="n">
        <v>6</v>
      </c>
      <c r="K16" s="18" t="n">
        <v>0.1332</v>
      </c>
      <c r="L16" s="16" t="s">
        <v>19</v>
      </c>
      <c r="M16" s="16"/>
    </row>
    <row r="17" customFormat="false" ht="13.8" hidden="false" customHeight="false" outlineLevel="0" collapsed="false">
      <c r="A17" s="16" t="s">
        <v>15</v>
      </c>
      <c r="B17" s="16" t="s">
        <v>18</v>
      </c>
      <c r="C17" s="16"/>
      <c r="D17" s="17" t="n">
        <v>0</v>
      </c>
      <c r="E17" s="17" t="n">
        <v>10</v>
      </c>
      <c r="F17" s="17" t="n">
        <v>12</v>
      </c>
      <c r="G17" s="17" t="n">
        <v>21</v>
      </c>
      <c r="H17" s="17" t="n">
        <v>24</v>
      </c>
      <c r="I17" s="17" t="n">
        <v>0</v>
      </c>
      <c r="J17" s="17" t="n">
        <v>6</v>
      </c>
      <c r="K17" s="18" t="n">
        <v>0.1332</v>
      </c>
      <c r="L17" s="16" t="s">
        <v>19</v>
      </c>
      <c r="M17" s="16"/>
    </row>
    <row r="18" customFormat="false" ht="13.8" hidden="false" customHeight="false" outlineLevel="0" collapsed="false">
      <c r="A18" s="16" t="s">
        <v>15</v>
      </c>
      <c r="B18" s="16" t="s">
        <v>18</v>
      </c>
      <c r="C18" s="16"/>
      <c r="D18" s="17" t="n">
        <v>0</v>
      </c>
      <c r="E18" s="17" t="n">
        <v>10</v>
      </c>
      <c r="F18" s="17" t="n">
        <v>12</v>
      </c>
      <c r="G18" s="17" t="n">
        <v>8</v>
      </c>
      <c r="H18" s="17" t="n">
        <v>16</v>
      </c>
      <c r="I18" s="17" t="n">
        <v>0</v>
      </c>
      <c r="J18" s="17" t="n">
        <v>6</v>
      </c>
      <c r="K18" s="18" t="n">
        <v>0.09081</v>
      </c>
      <c r="L18" s="16" t="s">
        <v>19</v>
      </c>
      <c r="M1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29" activeCellId="1" sqref="A1:M18 D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370.81+21.54</f>
        <v>392.35</v>
      </c>
      <c r="M2" s="0" t="n">
        <f aca="false">370.81+21.54</f>
        <v>392.35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1.7531</v>
      </c>
      <c r="M3" s="0" t="n">
        <v>1.7531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51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7</v>
      </c>
      <c r="I4" s="0" t="n">
        <v>21</v>
      </c>
      <c r="J4" s="0" t="n">
        <v>0</v>
      </c>
      <c r="K4" s="0" t="n">
        <v>4</v>
      </c>
      <c r="L4" s="0" t="n">
        <v>9.7321</v>
      </c>
      <c r="M4" s="0" t="n">
        <v>9.7321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0.03026328046</v>
      </c>
      <c r="M5" s="2" t="n">
        <v>0.03026328046</v>
      </c>
      <c r="N5" s="0" t="s">
        <v>19</v>
      </c>
      <c r="O5" s="0" t="s">
        <v>53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0.04197765785</v>
      </c>
      <c r="M6" s="2" t="n">
        <v>0.04197765785</v>
      </c>
      <c r="N6" s="0" t="s">
        <v>19</v>
      </c>
      <c r="O6" s="0" t="s">
        <v>53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0.02246983126</v>
      </c>
      <c r="M7" s="2" t="n">
        <v>0.02246983126</v>
      </c>
      <c r="N7" s="0" t="s">
        <v>19</v>
      </c>
      <c r="O7" s="0" t="s">
        <v>53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4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0.02029172656</v>
      </c>
      <c r="M8" s="2" t="n">
        <v>0.02029172656</v>
      </c>
      <c r="N8" s="0" t="s">
        <v>19</v>
      </c>
      <c r="O8" s="0" t="s">
        <v>53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5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0.02401874148</v>
      </c>
      <c r="M9" s="2" t="n">
        <v>0.02401874148</v>
      </c>
      <c r="N9" s="0" t="s">
        <v>19</v>
      </c>
      <c r="O9" s="0" t="s">
        <v>53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6</v>
      </c>
      <c r="H10" s="0" t="n">
        <v>0</v>
      </c>
      <c r="I10" s="0" t="n">
        <v>7</v>
      </c>
      <c r="J10" s="0" t="n">
        <v>0</v>
      </c>
      <c r="K10" s="0" t="n">
        <v>4</v>
      </c>
      <c r="L10" s="2" t="n">
        <v>0.02185411019</v>
      </c>
      <c r="M10" s="2" t="n">
        <v>0.02185411019</v>
      </c>
      <c r="N10" s="0" t="s">
        <v>19</v>
      </c>
      <c r="O10" s="0" t="s">
        <v>53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6</v>
      </c>
      <c r="H11" s="0" t="n">
        <v>21</v>
      </c>
      <c r="I11" s="0" t="n">
        <v>24</v>
      </c>
      <c r="J11" s="0" t="n">
        <v>0</v>
      </c>
      <c r="K11" s="0" t="n">
        <v>4</v>
      </c>
      <c r="L11" s="2" t="n">
        <v>0.02185411019</v>
      </c>
      <c r="M11" s="2" t="n">
        <v>0.02185411019</v>
      </c>
      <c r="N11" s="0" t="s">
        <v>19</v>
      </c>
      <c r="O11" s="0" t="s">
        <v>53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6</v>
      </c>
      <c r="H12" s="0" t="n">
        <v>7</v>
      </c>
      <c r="I12" s="0" t="n">
        <v>21</v>
      </c>
      <c r="J12" s="0" t="n">
        <v>0</v>
      </c>
      <c r="K12" s="0" t="n">
        <v>4</v>
      </c>
      <c r="L12" s="2" t="n">
        <v>0.02827895213</v>
      </c>
      <c r="M12" s="2" t="n">
        <v>0.02827895213</v>
      </c>
      <c r="N12" s="0" t="s">
        <v>19</v>
      </c>
      <c r="O12" s="0" t="s">
        <v>53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24</v>
      </c>
      <c r="J13" s="0" t="n">
        <v>5</v>
      </c>
      <c r="K13" s="0" t="n">
        <v>6</v>
      </c>
      <c r="L13" s="2" t="n">
        <v>0.02185411019</v>
      </c>
      <c r="M13" s="2" t="n">
        <v>0.02185411019</v>
      </c>
      <c r="N13" s="0" t="s">
        <v>19</v>
      </c>
      <c r="O13" s="0" t="s">
        <v>53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7</v>
      </c>
      <c r="G14" s="0" t="n">
        <v>7</v>
      </c>
      <c r="H14" s="0" t="n">
        <v>0</v>
      </c>
      <c r="I14" s="0" t="n">
        <v>7</v>
      </c>
      <c r="J14" s="0" t="n">
        <v>0</v>
      </c>
      <c r="K14" s="0" t="n">
        <v>4</v>
      </c>
      <c r="L14" s="2" t="n">
        <v>0.02547955439</v>
      </c>
      <c r="M14" s="2" t="n">
        <v>0.02547955439</v>
      </c>
      <c r="N14" s="0" t="s">
        <v>19</v>
      </c>
      <c r="O14" s="0" t="s">
        <v>53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21</v>
      </c>
      <c r="I15" s="0" t="n">
        <v>24</v>
      </c>
      <c r="J15" s="0" t="n">
        <v>0</v>
      </c>
      <c r="K15" s="0" t="n">
        <v>4</v>
      </c>
      <c r="L15" s="2" t="n">
        <v>0.02547955439</v>
      </c>
      <c r="M15" s="2" t="n">
        <v>0.02547955439</v>
      </c>
      <c r="N15" s="0" t="s">
        <v>19</v>
      </c>
      <c r="O15" s="0" t="s">
        <v>53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7</v>
      </c>
      <c r="G16" s="0" t="n">
        <v>7</v>
      </c>
      <c r="H16" s="0" t="n">
        <v>7</v>
      </c>
      <c r="I16" s="0" t="n">
        <v>21</v>
      </c>
      <c r="J16" s="0" t="n">
        <v>0</v>
      </c>
      <c r="K16" s="0" t="n">
        <v>4</v>
      </c>
      <c r="L16" s="2" t="n">
        <v>0.03298182177</v>
      </c>
      <c r="M16" s="2" t="n">
        <v>0.03298182177</v>
      </c>
      <c r="N16" s="0" t="s">
        <v>19</v>
      </c>
      <c r="O16" s="0" t="s">
        <v>53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7</v>
      </c>
      <c r="G17" s="0" t="n">
        <v>7</v>
      </c>
      <c r="H17" s="0" t="n">
        <v>0</v>
      </c>
      <c r="I17" s="0" t="n">
        <v>24</v>
      </c>
      <c r="J17" s="0" t="n">
        <v>5</v>
      </c>
      <c r="K17" s="0" t="n">
        <v>6</v>
      </c>
      <c r="L17" s="2" t="n">
        <v>0.02547955439</v>
      </c>
      <c r="M17" s="2" t="n">
        <v>0.02547955439</v>
      </c>
      <c r="N17" s="0" t="s">
        <v>19</v>
      </c>
      <c r="O17" s="0" t="s">
        <v>53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8</v>
      </c>
      <c r="G18" s="0" t="n">
        <v>8</v>
      </c>
      <c r="H18" s="0" t="n">
        <v>0</v>
      </c>
      <c r="I18" s="0" t="n">
        <v>7</v>
      </c>
      <c r="J18" s="0" t="n">
        <v>0</v>
      </c>
      <c r="K18" s="0" t="n">
        <v>4</v>
      </c>
      <c r="L18" s="2" t="n">
        <v>0.03039418679</v>
      </c>
      <c r="M18" s="2" t="n">
        <v>0.03039418679</v>
      </c>
      <c r="N18" s="0" t="s">
        <v>19</v>
      </c>
      <c r="O18" s="0" t="s">
        <v>53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8</v>
      </c>
      <c r="G19" s="0" t="n">
        <v>8</v>
      </c>
      <c r="H19" s="0" t="n">
        <v>21</v>
      </c>
      <c r="I19" s="0" t="n">
        <v>24</v>
      </c>
      <c r="J19" s="0" t="n">
        <v>0</v>
      </c>
      <c r="K19" s="0" t="n">
        <v>4</v>
      </c>
      <c r="L19" s="2" t="n">
        <v>0.03039418679</v>
      </c>
      <c r="M19" s="2" t="n">
        <v>0.03039418679</v>
      </c>
      <c r="N19" s="0" t="s">
        <v>19</v>
      </c>
      <c r="O19" s="0" t="s">
        <v>53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8</v>
      </c>
      <c r="G20" s="0" t="n">
        <v>8</v>
      </c>
      <c r="H20" s="0" t="n">
        <v>7</v>
      </c>
      <c r="I20" s="0" t="n">
        <v>21</v>
      </c>
      <c r="J20" s="0" t="n">
        <v>0</v>
      </c>
      <c r="K20" s="0" t="n">
        <v>4</v>
      </c>
      <c r="L20" s="2" t="n">
        <v>0.04021782333</v>
      </c>
      <c r="M20" s="2" t="n">
        <v>0.04021782333</v>
      </c>
      <c r="N20" s="0" t="s">
        <v>19</v>
      </c>
      <c r="O20" s="0" t="s">
        <v>53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8</v>
      </c>
      <c r="G21" s="0" t="n">
        <v>8</v>
      </c>
      <c r="H21" s="0" t="n">
        <v>0</v>
      </c>
      <c r="I21" s="0" t="n">
        <v>24</v>
      </c>
      <c r="J21" s="0" t="n">
        <v>5</v>
      </c>
      <c r="K21" s="0" t="n">
        <v>6</v>
      </c>
      <c r="L21" s="2" t="n">
        <v>0.03039418679</v>
      </c>
      <c r="M21" s="2" t="n">
        <v>0.03039418679</v>
      </c>
      <c r="N21" s="0" t="s">
        <v>19</v>
      </c>
      <c r="O21" s="0" t="s">
        <v>53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9</v>
      </c>
      <c r="G22" s="0" t="n">
        <v>9</v>
      </c>
      <c r="H22" s="0" t="n">
        <v>0</v>
      </c>
      <c r="I22" s="0" t="n">
        <v>7</v>
      </c>
      <c r="J22" s="0" t="n">
        <v>0</v>
      </c>
      <c r="K22" s="0" t="n">
        <v>4</v>
      </c>
      <c r="L22" s="2" t="n">
        <v>0.03288250393</v>
      </c>
      <c r="M22" s="2" t="n">
        <v>0.03288250393</v>
      </c>
      <c r="N22" s="0" t="s">
        <v>19</v>
      </c>
      <c r="O22" s="0" t="s">
        <v>53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9</v>
      </c>
      <c r="G23" s="0" t="n">
        <v>9</v>
      </c>
      <c r="H23" s="0" t="n">
        <v>21</v>
      </c>
      <c r="I23" s="0" t="n">
        <v>24</v>
      </c>
      <c r="J23" s="0" t="n">
        <v>0</v>
      </c>
      <c r="K23" s="0" t="n">
        <v>4</v>
      </c>
      <c r="L23" s="2" t="n">
        <v>0.03288250393</v>
      </c>
      <c r="M23" s="2" t="n">
        <v>0.03288250393</v>
      </c>
      <c r="N23" s="0" t="s">
        <v>19</v>
      </c>
      <c r="O23" s="0" t="s">
        <v>53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9</v>
      </c>
      <c r="G24" s="0" t="n">
        <v>9</v>
      </c>
      <c r="H24" s="0" t="n">
        <v>7</v>
      </c>
      <c r="I24" s="0" t="n">
        <v>21</v>
      </c>
      <c r="J24" s="0" t="n">
        <v>0</v>
      </c>
      <c r="K24" s="0" t="n">
        <v>4</v>
      </c>
      <c r="L24" s="2" t="n">
        <v>0.04111021253</v>
      </c>
      <c r="M24" s="2" t="n">
        <v>0.04111021253</v>
      </c>
      <c r="N24" s="0" t="s">
        <v>19</v>
      </c>
      <c r="O24" s="0" t="s">
        <v>53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5</v>
      </c>
      <c r="K25" s="0" t="n">
        <v>6</v>
      </c>
      <c r="L25" s="2" t="n">
        <v>0.03288250393</v>
      </c>
      <c r="M25" s="2" t="n">
        <v>0.03288250393</v>
      </c>
      <c r="N25" s="0" t="s">
        <v>19</v>
      </c>
      <c r="O25" s="0" t="s">
        <v>53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2" t="n">
        <v>0.04695841244</v>
      </c>
      <c r="M26" s="2" t="n">
        <v>0.04695841244</v>
      </c>
      <c r="N26" s="0" t="s">
        <v>19</v>
      </c>
      <c r="O26" s="0" t="s">
        <v>53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2" t="n">
        <v>0.04758554855</v>
      </c>
      <c r="M27" s="2" t="n">
        <v>0.04758554855</v>
      </c>
      <c r="N27" s="0" t="s">
        <v>19</v>
      </c>
      <c r="O27" s="0" t="s">
        <v>53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2" t="n">
        <v>0.03343870927</v>
      </c>
      <c r="M28" s="2" t="n">
        <v>0.03343870927</v>
      </c>
      <c r="N28" s="0" t="s">
        <v>19</v>
      </c>
      <c r="O28" s="0" t="s">
        <v>53</v>
      </c>
    </row>
    <row r="29" customFormat="false" ht="15" hidden="false" customHeight="false" outlineLevel="0" collapsed="false">
      <c r="A29" s="0" t="s">
        <v>27</v>
      </c>
      <c r="B29" s="0" t="s">
        <v>16</v>
      </c>
      <c r="L29" s="0" t="n">
        <v>17.75</v>
      </c>
      <c r="M29" s="0" t="n">
        <v>17.75</v>
      </c>
      <c r="N29" s="0" t="s">
        <v>17</v>
      </c>
    </row>
    <row r="30" customFormat="false" ht="15" hidden="false" customHeight="false" outlineLevel="0" collapsed="false">
      <c r="A30" s="0" t="s">
        <v>27</v>
      </c>
      <c r="B30" s="0" t="s">
        <v>21</v>
      </c>
      <c r="C30" s="0" t="s">
        <v>54</v>
      </c>
      <c r="D30" s="0" t="n">
        <v>0</v>
      </c>
      <c r="E30" s="0" t="n">
        <v>0</v>
      </c>
      <c r="F30" s="0" t="n">
        <v>1</v>
      </c>
      <c r="G30" s="0" t="n">
        <v>4</v>
      </c>
      <c r="H30" s="0" t="n">
        <v>0</v>
      </c>
      <c r="I30" s="0" t="n">
        <v>24</v>
      </c>
      <c r="J30" s="0" t="n">
        <v>0</v>
      </c>
      <c r="K30" s="0" t="n">
        <v>6</v>
      </c>
      <c r="L30" s="6" t="n">
        <f aca="false">4.0632 *24</f>
        <v>97.5168</v>
      </c>
      <c r="M30" s="2" t="n">
        <f aca="false">L30/2.83168</f>
        <v>34.4377895807436</v>
      </c>
      <c r="N30" s="0" t="s">
        <v>42</v>
      </c>
    </row>
    <row r="31" customFormat="false" ht="15" hidden="false" customHeight="false" outlineLevel="0" collapsed="false">
      <c r="A31" s="0" t="s">
        <v>27</v>
      </c>
      <c r="B31" s="0" t="s">
        <v>21</v>
      </c>
      <c r="C31" s="0" t="s">
        <v>54</v>
      </c>
      <c r="D31" s="0" t="n">
        <v>0</v>
      </c>
      <c r="E31" s="0" t="n">
        <v>0</v>
      </c>
      <c r="F31" s="0" t="n">
        <v>11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6" t="n">
        <f aca="false">4.0632 *24</f>
        <v>97.5168</v>
      </c>
      <c r="M31" s="2" t="n">
        <f aca="false">L31/2.83168</f>
        <v>34.4377895807436</v>
      </c>
      <c r="N31" s="0" t="s">
        <v>42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0.043725+0.472702</f>
        <v>0.516427</v>
      </c>
      <c r="M32" s="2" t="n">
        <f aca="false">L32/2.83168</f>
        <v>0.182374773985761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1000</v>
      </c>
      <c r="E33" s="0" t="n">
        <f aca="false">D33*2.83168</f>
        <v>2831.68</v>
      </c>
      <c r="F33" s="0" t="n">
        <v>1</v>
      </c>
      <c r="G33" s="0" t="n">
        <v>1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0.043078+0.472702</f>
        <v>0.51578</v>
      </c>
      <c r="M33" s="2" t="n">
        <f aca="false">L33/2.83168</f>
        <v>0.182146287716126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2</v>
      </c>
      <c r="G34" s="0" t="n">
        <v>2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0.043725+0.5016</f>
        <v>0.545325</v>
      </c>
      <c r="M34" s="2" t="n">
        <f aca="false">L34/2.83168</f>
        <v>0.19258002316646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1000</v>
      </c>
      <c r="E35" s="0" t="n">
        <f aca="false">D35*2.83168</f>
        <v>2831.68</v>
      </c>
      <c r="F35" s="0" t="n">
        <v>2</v>
      </c>
      <c r="G35" s="0" t="n">
        <v>2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0.043078+0.5016</f>
        <v>0.544678</v>
      </c>
      <c r="M35" s="2" t="n">
        <f aca="false">L35/2.83168</f>
        <v>0.192351536896824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v>0</v>
      </c>
      <c r="E36" s="0" t="n">
        <v>0</v>
      </c>
      <c r="F36" s="0" t="n">
        <v>3</v>
      </c>
      <c r="G36" s="0" t="n">
        <v>3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0.043725+0.509192</f>
        <v>0.552917</v>
      </c>
      <c r="M36" s="2" t="n">
        <f aca="false">L36/2.83168</f>
        <v>0.195261117075376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1000</v>
      </c>
      <c r="E37" s="0" t="n">
        <f aca="false">D37*2.83168</f>
        <v>2831.68</v>
      </c>
      <c r="F37" s="0" t="n">
        <v>3</v>
      </c>
      <c r="G37" s="0" t="n">
        <v>3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0.043078+0.509192</f>
        <v>0.55227</v>
      </c>
      <c r="M37" s="2" t="n">
        <f aca="false">L37/2.83168</f>
        <v>0.195032630805741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4</v>
      </c>
      <c r="G38" s="0" t="n">
        <v>4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0.043725+0.479845</f>
        <v>0.52357</v>
      </c>
      <c r="M38" s="2" t="n">
        <f aca="false">L38/2.83168</f>
        <v>0.184897304780201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1000</v>
      </c>
      <c r="E39" s="0" t="n">
        <f aca="false">D39*2.83168</f>
        <v>2831.68</v>
      </c>
      <c r="F39" s="0" t="n">
        <v>4</v>
      </c>
      <c r="G39" s="0" t="n">
        <v>4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0.043078+0.479845</f>
        <v>0.522923</v>
      </c>
      <c r="M39" s="2" t="n">
        <f aca="false">L39/2.83168</f>
        <v>0.184668818510566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5</v>
      </c>
      <c r="G40" s="0" t="n">
        <v>5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0.043725+0.514437</f>
        <v>0.558162</v>
      </c>
      <c r="M40" s="2" t="n">
        <f aca="false">L40/2.83168</f>
        <v>0.197113374392587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1000</v>
      </c>
      <c r="E41" s="0" t="n">
        <f aca="false">D41*2.83168</f>
        <v>2831.68</v>
      </c>
      <c r="F41" s="0" t="n">
        <v>5</v>
      </c>
      <c r="G41" s="0" t="n">
        <v>5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0.043078+0.514437</f>
        <v>0.557515</v>
      </c>
      <c r="M41" s="2" t="n">
        <f aca="false">L41/2.83168</f>
        <v>0.196884888122952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6</v>
      </c>
      <c r="G42" s="0" t="n">
        <v>6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0.043725+0.520431</f>
        <v>0.564156</v>
      </c>
      <c r="M42" s="2" t="n">
        <f aca="false">L42/2.83168</f>
        <v>0.199230138998757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v>1000</v>
      </c>
      <c r="E43" s="0" t="n">
        <f aca="false">D43*2.83168</f>
        <v>2831.68</v>
      </c>
      <c r="F43" s="0" t="n">
        <v>6</v>
      </c>
      <c r="G43" s="0" t="n">
        <v>6</v>
      </c>
      <c r="H43" s="0" t="n">
        <v>0</v>
      </c>
      <c r="I43" s="0" t="n">
        <v>24</v>
      </c>
      <c r="J43" s="0" t="n">
        <v>0</v>
      </c>
      <c r="K43" s="0" t="n">
        <v>6</v>
      </c>
      <c r="L43" s="0" t="n">
        <f aca="false">0.043078+0.520431</f>
        <v>0.563509</v>
      </c>
      <c r="M43" s="2" t="n">
        <f aca="false">L43/2.83168</f>
        <v>0.199001652729122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v>0</v>
      </c>
      <c r="E44" s="0" t="n">
        <v>0</v>
      </c>
      <c r="F44" s="0" t="n">
        <v>7</v>
      </c>
      <c r="G44" s="0" t="n">
        <v>7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f aca="false">0.043725+0.580022</f>
        <v>0.623747</v>
      </c>
      <c r="M44" s="2" t="n">
        <f aca="false">L44/2.83168</f>
        <v>0.22027453667081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1000</v>
      </c>
      <c r="E45" s="0" t="n">
        <f aca="false">D45*2.83168</f>
        <v>2831.68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0.043078+0.580022</f>
        <v>0.6231</v>
      </c>
      <c r="M45" s="2" t="n">
        <f aca="false">L45/2.83168</f>
        <v>0.220046050401175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0.043725+0.626594</f>
        <v>0.670319</v>
      </c>
      <c r="M46" s="2" t="n">
        <f aca="false">L46/2.83168</f>
        <v>0.23672131031755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1000</v>
      </c>
      <c r="E47" s="0" t="n">
        <f aca="false">D47*2.83168</f>
        <v>2831.68</v>
      </c>
      <c r="F47" s="0" t="n">
        <v>8</v>
      </c>
      <c r="G47" s="0" t="n">
        <v>8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0.043078+0.626594</f>
        <v>0.669672</v>
      </c>
      <c r="M47" s="2" t="n">
        <f aca="false">L47/2.83168</f>
        <v>0.236492824047915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0</v>
      </c>
      <c r="E48" s="0" t="n">
        <v>0</v>
      </c>
      <c r="F48" s="0" t="n">
        <v>9</v>
      </c>
      <c r="G48" s="0" t="n">
        <v>9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0.043725+0.658859</f>
        <v>0.702584</v>
      </c>
      <c r="M48" s="2" t="n">
        <f aca="false">L48/2.83168</f>
        <v>0.248115606283196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1000</v>
      </c>
      <c r="E49" s="0" t="n">
        <f aca="false">D49*2.83168</f>
        <v>2831.68</v>
      </c>
      <c r="F49" s="0" t="n">
        <v>9</v>
      </c>
      <c r="G49" s="0" t="n">
        <v>9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0.043078+0.658859</f>
        <v>0.701937</v>
      </c>
      <c r="M49" s="2" t="n">
        <f aca="false">L49/2.83168</f>
        <v>0.247887120013561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10</v>
      </c>
      <c r="G50" s="0" t="n">
        <v>10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0.043725+0.804461</f>
        <v>0.848186</v>
      </c>
      <c r="M50" s="2" t="n">
        <f aca="false">L50/2.83168</f>
        <v>0.299534551926771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1000</v>
      </c>
      <c r="E51" s="0" t="n">
        <f aca="false">D51*2.83168</f>
        <v>2831.68</v>
      </c>
      <c r="F51" s="0" t="n">
        <v>10</v>
      </c>
      <c r="G51" s="0" t="n">
        <v>10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0.043078+0.804461</f>
        <v>0.847539</v>
      </c>
      <c r="M51" s="2" t="n">
        <f aca="false">L51/2.83168</f>
        <v>0.299306065657136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0.043725+0.853798</f>
        <v>0.897523</v>
      </c>
      <c r="M52" s="2" t="n">
        <f aca="false">L52/2.83168</f>
        <v>0.316957777714996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1000</v>
      </c>
      <c r="E53" s="0" t="n">
        <f aca="false">D53*2.83168</f>
        <v>2831.68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0.043078+0.853798</f>
        <v>0.896876</v>
      </c>
      <c r="M53" s="2" t="n">
        <f aca="false">L53/2.83168</f>
        <v>0.316729291445361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0.043725+0.775689</f>
        <v>0.819414</v>
      </c>
      <c r="M54" s="2" t="n">
        <f aca="false">L54/2.83168</f>
        <v>0.289373799299356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1000</v>
      </c>
      <c r="E55" s="0" t="n">
        <f aca="false">D55*2.83168</f>
        <v>2831.68</v>
      </c>
      <c r="F55" s="0" t="n">
        <v>12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0.043078+0.775689</f>
        <v>0.818767</v>
      </c>
      <c r="M55" s="2" t="n">
        <f aca="false">L55/2.83168</f>
        <v>0.289145313029721</v>
      </c>
      <c r="N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A1:M18 E2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4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7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v>14.7945</v>
      </c>
      <c r="M19" s="0" t="n"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1" activeCellId="1" sqref="A1:M18 N4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119.61</v>
      </c>
      <c r="M2" s="0" t="n">
        <v>119.61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7</v>
      </c>
      <c r="J3" s="0" t="n">
        <v>0</v>
      </c>
      <c r="K3" s="0" t="n">
        <v>4</v>
      </c>
      <c r="L3" s="0" t="n">
        <f aca="false">0.002568+0.000055+0.020448</f>
        <v>0.023071</v>
      </c>
      <c r="M3" s="0" t="n">
        <f aca="false">0.002568+0.000055+0.020448</f>
        <v>0.023071</v>
      </c>
      <c r="N3" s="0" t="s">
        <v>19</v>
      </c>
      <c r="O3" s="0" t="s">
        <v>66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7</v>
      </c>
      <c r="I4" s="0" t="n">
        <v>22</v>
      </c>
      <c r="J4" s="0" t="n">
        <v>0</v>
      </c>
      <c r="K4" s="0" t="n">
        <v>4</v>
      </c>
      <c r="L4" s="0" t="n">
        <f aca="false">0.003814+0.000055+0.020448</f>
        <v>0.024317</v>
      </c>
      <c r="M4" s="0" t="n">
        <f aca="false">0.003814+0.000055+0.020448</f>
        <v>0.024317</v>
      </c>
      <c r="N4" s="0" t="s">
        <v>19</v>
      </c>
      <c r="O4" s="0" t="s">
        <v>66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22</v>
      </c>
      <c r="I5" s="0" t="n">
        <v>24</v>
      </c>
      <c r="J5" s="0" t="n">
        <v>0</v>
      </c>
      <c r="K5" s="0" t="n">
        <v>4</v>
      </c>
      <c r="L5" s="0" t="n">
        <f aca="false">0.002568+0.000055+0.020448</f>
        <v>0.023071</v>
      </c>
      <c r="M5" s="0" t="n">
        <f aca="false">0.002568+0.000055+0.020448</f>
        <v>0.023071</v>
      </c>
      <c r="N5" s="0" t="s">
        <v>19</v>
      </c>
      <c r="O5" s="0" t="s">
        <v>66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0.002568+0.000055+0.020448</f>
        <v>0.023071</v>
      </c>
      <c r="M6" s="0" t="n">
        <f aca="false">0.002568+0.000055+0.020448</f>
        <v>0.023071</v>
      </c>
      <c r="N6" s="0" t="s">
        <v>19</v>
      </c>
      <c r="O6" s="0" t="s">
        <v>66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10</v>
      </c>
      <c r="J7" s="0" t="n">
        <v>0</v>
      </c>
      <c r="K7" s="0" t="n">
        <v>4</v>
      </c>
      <c r="L7" s="0" t="n">
        <f aca="false">0.003814+0.000055+0.020448</f>
        <v>0.024317</v>
      </c>
      <c r="M7" s="0" t="n">
        <f aca="false">0.003814+0.000055+0.020448</f>
        <v>0.024317</v>
      </c>
      <c r="N7" s="0" t="s">
        <v>19</v>
      </c>
      <c r="O7" s="0" t="s">
        <v>66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10</v>
      </c>
      <c r="I8" s="0" t="n">
        <v>22</v>
      </c>
      <c r="J8" s="0" t="n">
        <v>0</v>
      </c>
      <c r="K8" s="0" t="n">
        <v>4</v>
      </c>
      <c r="L8" s="0" t="n">
        <f aca="false">0.002568+0.000055+0.020448</f>
        <v>0.023071</v>
      </c>
      <c r="M8" s="0" t="n">
        <f aca="false">0.002568+0.000055+0.020448</f>
        <v>0.023071</v>
      </c>
      <c r="N8" s="0" t="s">
        <v>19</v>
      </c>
      <c r="O8" s="0" t="s">
        <v>66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22</v>
      </c>
      <c r="I9" s="0" t="n">
        <v>24</v>
      </c>
      <c r="J9" s="0" t="n">
        <v>0</v>
      </c>
      <c r="K9" s="0" t="n">
        <v>4</v>
      </c>
      <c r="L9" s="0" t="n">
        <f aca="false">0.002568+0.000055+0.020448</f>
        <v>0.023071</v>
      </c>
      <c r="M9" s="0" t="n">
        <f aca="false">0.002568+0.000055+0.020448</f>
        <v>0.023071</v>
      </c>
      <c r="N9" s="0" t="s">
        <v>19</v>
      </c>
      <c r="O9" s="0" t="s">
        <v>66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0.002568+0.000055+0.020448</f>
        <v>0.023071</v>
      </c>
      <c r="M10" s="0" t="n">
        <f aca="false">0.002568+0.000055+0.020448</f>
        <v>0.023071</v>
      </c>
      <c r="N10" s="0" t="s">
        <v>19</v>
      </c>
      <c r="O10" s="0" t="s">
        <v>66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10</v>
      </c>
      <c r="G11" s="0" t="n">
        <v>12</v>
      </c>
      <c r="H11" s="0" t="n">
        <v>0</v>
      </c>
      <c r="I11" s="0" t="n">
        <v>7</v>
      </c>
      <c r="J11" s="0" t="n">
        <v>0</v>
      </c>
      <c r="K11" s="0" t="n">
        <v>4</v>
      </c>
      <c r="L11" s="0" t="n">
        <f aca="false">0.002568+0.000055+0.020448</f>
        <v>0.023071</v>
      </c>
      <c r="M11" s="0" t="n">
        <f aca="false">0.002568+0.000055+0.020448</f>
        <v>0.023071</v>
      </c>
      <c r="N11" s="0" t="s">
        <v>19</v>
      </c>
      <c r="O11" s="0" t="s">
        <v>66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12</v>
      </c>
      <c r="H12" s="0" t="n">
        <v>7</v>
      </c>
      <c r="I12" s="0" t="n">
        <v>22</v>
      </c>
      <c r="J12" s="0" t="n">
        <v>0</v>
      </c>
      <c r="K12" s="0" t="n">
        <v>4</v>
      </c>
      <c r="L12" s="0" t="n">
        <f aca="false">0.003814+0.000055+0.020448</f>
        <v>0.024317</v>
      </c>
      <c r="M12" s="0" t="n">
        <f aca="false">0.003814+0.000055+0.020448</f>
        <v>0.024317</v>
      </c>
      <c r="N12" s="0" t="s">
        <v>19</v>
      </c>
      <c r="O12" s="0" t="s">
        <v>66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10</v>
      </c>
      <c r="G13" s="0" t="n">
        <v>12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0.002568+0.000055+0.020448</f>
        <v>0.023071</v>
      </c>
      <c r="M13" s="0" t="n">
        <f aca="false">0.002568+0.000055+0.020448</f>
        <v>0.023071</v>
      </c>
      <c r="N13" s="0" t="s">
        <v>19</v>
      </c>
      <c r="O13" s="0" t="s">
        <v>66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10</v>
      </c>
      <c r="G14" s="0" t="n">
        <v>12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0.002568+0.000055+0.020448</f>
        <v>0.023071</v>
      </c>
      <c r="M14" s="0" t="n">
        <f aca="false">0.002568+0.000055+0.020448</f>
        <v>0.023071</v>
      </c>
      <c r="N14" s="0" t="s">
        <v>19</v>
      </c>
      <c r="O14" s="0" t="s">
        <v>66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67</v>
      </c>
      <c r="D15" s="0" t="n">
        <v>0</v>
      </c>
      <c r="E15" s="0" t="n">
        <v>0</v>
      </c>
      <c r="F15" s="0" t="n">
        <v>1</v>
      </c>
      <c r="G15" s="0" t="n">
        <v>5</v>
      </c>
      <c r="H15" s="0" t="n">
        <v>0</v>
      </c>
      <c r="I15" s="0" t="n">
        <v>7</v>
      </c>
      <c r="J15" s="0" t="n">
        <v>0</v>
      </c>
      <c r="K15" s="0" t="n">
        <v>4</v>
      </c>
      <c r="L15" s="0" t="n">
        <f aca="false">0.597+0.94-0.397</f>
        <v>1.14</v>
      </c>
      <c r="M15" s="0" t="n">
        <f aca="false">0.597+0.94-0.397</f>
        <v>1.14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68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7</v>
      </c>
      <c r="I16" s="0" t="n">
        <v>22</v>
      </c>
      <c r="J16" s="0" t="n">
        <v>0</v>
      </c>
      <c r="K16" s="0" t="n">
        <v>4</v>
      </c>
      <c r="L16" s="0" t="n">
        <f aca="false">10.537+2.371+0.94-0.397</f>
        <v>13.451</v>
      </c>
      <c r="M16" s="0" t="n">
        <f aca="false">10.537+2.371+0.94-0.397</f>
        <v>13.451</v>
      </c>
      <c r="N16" s="0" t="s">
        <v>23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67</v>
      </c>
      <c r="D17" s="0" t="n">
        <v>0</v>
      </c>
      <c r="E17" s="0" t="n">
        <v>0</v>
      </c>
      <c r="F17" s="0" t="n">
        <v>1</v>
      </c>
      <c r="G17" s="0" t="n">
        <v>5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0.597+0.94-0.397</f>
        <v>1.14</v>
      </c>
      <c r="M17" s="0" t="n">
        <f aca="false">0.597+0.94-0.397</f>
        <v>1.14</v>
      </c>
      <c r="N17" s="0" t="s">
        <v>23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67</v>
      </c>
      <c r="D18" s="0" t="n">
        <v>0</v>
      </c>
      <c r="E18" s="0" t="n">
        <v>0</v>
      </c>
      <c r="F18" s="0" t="n">
        <v>1</v>
      </c>
      <c r="G18" s="0" t="n">
        <v>5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0.597+0.94-0.397</f>
        <v>1.14</v>
      </c>
      <c r="M18" s="0" t="n">
        <f aca="false">0.597+0.94-0.397</f>
        <v>1.14</v>
      </c>
      <c r="N18" s="0" t="s">
        <v>23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69</v>
      </c>
      <c r="D19" s="0" t="n">
        <v>0</v>
      </c>
      <c r="E19" s="0" t="n">
        <v>0</v>
      </c>
      <c r="F19" s="0" t="n">
        <v>6</v>
      </c>
      <c r="G19" s="0" t="n">
        <v>9</v>
      </c>
      <c r="H19" s="0" t="n">
        <v>0</v>
      </c>
      <c r="I19" s="0" t="n">
        <v>10</v>
      </c>
      <c r="J19" s="0" t="n">
        <v>0</v>
      </c>
      <c r="K19" s="0" t="n">
        <v>4</v>
      </c>
      <c r="L19" s="0" t="n">
        <f aca="false">0.597+0.94-0.397</f>
        <v>1.14</v>
      </c>
      <c r="M19" s="0" t="n">
        <f aca="false">0.597+0.94-0.397</f>
        <v>1.14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70</v>
      </c>
      <c r="D20" s="0" t="n">
        <v>0</v>
      </c>
      <c r="E20" s="0" t="n">
        <v>0</v>
      </c>
      <c r="F20" s="0" t="n">
        <v>6</v>
      </c>
      <c r="G20" s="0" t="n">
        <v>9</v>
      </c>
      <c r="H20" s="0" t="n">
        <v>10</v>
      </c>
      <c r="I20" s="0" t="n">
        <v>22</v>
      </c>
      <c r="J20" s="0" t="n">
        <v>0</v>
      </c>
      <c r="K20" s="0" t="n">
        <v>4</v>
      </c>
      <c r="L20" s="0" t="n">
        <f aca="false">10.537+2.371+0.94-0.397</f>
        <v>13.451</v>
      </c>
      <c r="M20" s="0" t="n">
        <f aca="false">10.537+2.371+0.94-0.397</f>
        <v>13.451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69</v>
      </c>
      <c r="D21" s="0" t="n">
        <v>0</v>
      </c>
      <c r="E21" s="0" t="n">
        <v>0</v>
      </c>
      <c r="F21" s="0" t="n">
        <v>6</v>
      </c>
      <c r="G21" s="0" t="n">
        <v>9</v>
      </c>
      <c r="H21" s="0" t="n">
        <v>22</v>
      </c>
      <c r="I21" s="0" t="n">
        <v>24</v>
      </c>
      <c r="J21" s="0" t="n">
        <v>0</v>
      </c>
      <c r="K21" s="0" t="n">
        <v>4</v>
      </c>
      <c r="L21" s="0" t="n">
        <f aca="false">0.597+0.94-0.397</f>
        <v>1.14</v>
      </c>
      <c r="M21" s="0" t="n">
        <f aca="false">0.597+0.94-0.397</f>
        <v>1.14</v>
      </c>
      <c r="N21" s="0" t="s">
        <v>23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69</v>
      </c>
      <c r="D22" s="0" t="n">
        <v>0</v>
      </c>
      <c r="E22" s="0" t="n">
        <v>0</v>
      </c>
      <c r="F22" s="0" t="n">
        <v>6</v>
      </c>
      <c r="G22" s="0" t="n">
        <v>9</v>
      </c>
      <c r="H22" s="0" t="n">
        <v>0</v>
      </c>
      <c r="I22" s="0" t="n">
        <v>24</v>
      </c>
      <c r="J22" s="0" t="n">
        <v>5</v>
      </c>
      <c r="K22" s="0" t="n">
        <v>6</v>
      </c>
      <c r="L22" s="0" t="n">
        <f aca="false">0.597+0.94-0.397</f>
        <v>1.14</v>
      </c>
      <c r="M22" s="0" t="n">
        <f aca="false">0.597+0.94-0.397</f>
        <v>1.14</v>
      </c>
      <c r="N22" s="0" t="s">
        <v>23</v>
      </c>
    </row>
    <row r="23" customFormat="false" ht="15" hidden="false" customHeight="false" outlineLevel="0" collapsed="false">
      <c r="A23" s="0" t="s">
        <v>15</v>
      </c>
      <c r="B23" s="0" t="s">
        <v>21</v>
      </c>
      <c r="C23" s="0" t="s">
        <v>71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0</v>
      </c>
      <c r="I23" s="0" t="n">
        <v>7</v>
      </c>
      <c r="J23" s="0" t="n">
        <v>0</v>
      </c>
      <c r="K23" s="0" t="n">
        <v>4</v>
      </c>
      <c r="L23" s="0" t="n">
        <f aca="false">0.597+0.94-0.397</f>
        <v>1.14</v>
      </c>
      <c r="M23" s="0" t="n">
        <f aca="false">0.597+0.94-0.397</f>
        <v>1.14</v>
      </c>
      <c r="N23" s="0" t="s">
        <v>23</v>
      </c>
    </row>
    <row r="24" customFormat="false" ht="15" hidden="false" customHeight="false" outlineLevel="0" collapsed="false">
      <c r="A24" s="0" t="s">
        <v>15</v>
      </c>
      <c r="B24" s="0" t="s">
        <v>21</v>
      </c>
      <c r="C24" s="0" t="s">
        <v>72</v>
      </c>
      <c r="D24" s="0" t="n">
        <v>0</v>
      </c>
      <c r="E24" s="0" t="n">
        <v>0</v>
      </c>
      <c r="F24" s="0" t="n">
        <v>10</v>
      </c>
      <c r="G24" s="0" t="n">
        <v>12</v>
      </c>
      <c r="H24" s="0" t="n">
        <v>7</v>
      </c>
      <c r="I24" s="0" t="n">
        <v>22</v>
      </c>
      <c r="J24" s="0" t="n">
        <v>0</v>
      </c>
      <c r="K24" s="0" t="n">
        <v>4</v>
      </c>
      <c r="L24" s="0" t="n">
        <f aca="false">10.537+2.371+0.94-0.397</f>
        <v>13.451</v>
      </c>
      <c r="M24" s="0" t="n">
        <f aca="false">10.537+2.371+0.94-0.397</f>
        <v>13.451</v>
      </c>
      <c r="N24" s="0" t="s">
        <v>23</v>
      </c>
    </row>
    <row r="25" customFormat="false" ht="15" hidden="false" customHeight="false" outlineLevel="0" collapsed="false">
      <c r="A25" s="0" t="s">
        <v>15</v>
      </c>
      <c r="B25" s="0" t="s">
        <v>21</v>
      </c>
      <c r="C25" s="0" t="s">
        <v>71</v>
      </c>
      <c r="D25" s="0" t="n">
        <v>0</v>
      </c>
      <c r="E25" s="0" t="n">
        <v>0</v>
      </c>
      <c r="F25" s="0" t="n">
        <v>10</v>
      </c>
      <c r="G25" s="0" t="n">
        <v>12</v>
      </c>
      <c r="H25" s="0" t="n">
        <v>22</v>
      </c>
      <c r="I25" s="0" t="n">
        <v>24</v>
      </c>
      <c r="J25" s="0" t="n">
        <v>0</v>
      </c>
      <c r="K25" s="0" t="n">
        <v>4</v>
      </c>
      <c r="L25" s="0" t="n">
        <f aca="false">0.597+0.94-0.397</f>
        <v>1.14</v>
      </c>
      <c r="M25" s="0" t="n">
        <f aca="false">0.597+0.94-0.397</f>
        <v>1.14</v>
      </c>
      <c r="N25" s="0" t="s">
        <v>23</v>
      </c>
    </row>
    <row r="26" customFormat="false" ht="15" hidden="false" customHeight="false" outlineLevel="0" collapsed="false">
      <c r="A26" s="0" t="s">
        <v>15</v>
      </c>
      <c r="B26" s="0" t="s">
        <v>21</v>
      </c>
      <c r="C26" s="0" t="s">
        <v>71</v>
      </c>
      <c r="D26" s="0" t="n">
        <v>0</v>
      </c>
      <c r="E26" s="0" t="n">
        <v>0</v>
      </c>
      <c r="F26" s="0" t="n">
        <v>10</v>
      </c>
      <c r="G26" s="0" t="n">
        <v>12</v>
      </c>
      <c r="H26" s="0" t="n">
        <v>0</v>
      </c>
      <c r="I26" s="0" t="n">
        <v>24</v>
      </c>
      <c r="J26" s="0" t="n">
        <v>5</v>
      </c>
      <c r="K26" s="0" t="n">
        <v>6</v>
      </c>
      <c r="L26" s="0" t="n">
        <f aca="false">0.597+0.94-0.397</f>
        <v>1.14</v>
      </c>
      <c r="M26" s="0" t="n">
        <f aca="false">0.597+0.94-0.397</f>
        <v>1.14</v>
      </c>
      <c r="N26" s="0" t="s">
        <v>23</v>
      </c>
    </row>
    <row r="27" customFormat="false" ht="15" hidden="false" customHeight="false" outlineLevel="0" collapsed="false">
      <c r="A27" s="0" t="s">
        <v>15</v>
      </c>
      <c r="B27" s="0" t="s">
        <v>21</v>
      </c>
      <c r="C27" s="0" t="s">
        <v>67</v>
      </c>
      <c r="D27" s="0" t="n">
        <v>5000</v>
      </c>
      <c r="E27" s="0" t="n">
        <v>5000</v>
      </c>
      <c r="F27" s="0" t="n">
        <v>1</v>
      </c>
      <c r="G27" s="0" t="n">
        <v>5</v>
      </c>
      <c r="H27" s="0" t="n">
        <v>0</v>
      </c>
      <c r="I27" s="0" t="n">
        <v>7</v>
      </c>
      <c r="J27" s="0" t="n">
        <v>0</v>
      </c>
      <c r="K27" s="0" t="n">
        <v>4</v>
      </c>
      <c r="L27" s="0" t="n">
        <f aca="false">0.597 - 0.3+0.709</f>
        <v>1.006</v>
      </c>
      <c r="M27" s="0" t="n">
        <f aca="false">0.597 - 0.3+0.709</f>
        <v>1.006</v>
      </c>
      <c r="N27" s="0" t="s">
        <v>23</v>
      </c>
    </row>
    <row r="28" customFormat="false" ht="15" hidden="false" customHeight="false" outlineLevel="0" collapsed="false">
      <c r="A28" s="0" t="s">
        <v>15</v>
      </c>
      <c r="B28" s="0" t="s">
        <v>21</v>
      </c>
      <c r="C28" s="0" t="s">
        <v>68</v>
      </c>
      <c r="D28" s="0" t="n">
        <v>5000</v>
      </c>
      <c r="E28" s="0" t="n">
        <v>5000</v>
      </c>
      <c r="F28" s="0" t="n">
        <v>1</v>
      </c>
      <c r="G28" s="0" t="n">
        <v>5</v>
      </c>
      <c r="H28" s="0" t="n">
        <v>7</v>
      </c>
      <c r="I28" s="0" t="n">
        <v>22</v>
      </c>
      <c r="J28" s="0" t="n">
        <v>0</v>
      </c>
      <c r="K28" s="0" t="n">
        <v>4</v>
      </c>
      <c r="L28" s="0" t="n">
        <f aca="false">10.537+2.371- 0.3+0.709</f>
        <v>13.317</v>
      </c>
      <c r="M28" s="0" t="n">
        <f aca="false">10.537+2.371- 0.3+0.709</f>
        <v>13.317</v>
      </c>
      <c r="N28" s="0" t="s">
        <v>23</v>
      </c>
    </row>
    <row r="29" customFormat="false" ht="15" hidden="false" customHeight="false" outlineLevel="0" collapsed="false">
      <c r="A29" s="0" t="s">
        <v>15</v>
      </c>
      <c r="B29" s="0" t="s">
        <v>21</v>
      </c>
      <c r="C29" s="0" t="s">
        <v>67</v>
      </c>
      <c r="D29" s="0" t="n">
        <v>5000</v>
      </c>
      <c r="E29" s="0" t="n">
        <v>5000</v>
      </c>
      <c r="F29" s="0" t="n">
        <v>1</v>
      </c>
      <c r="G29" s="0" t="n">
        <v>5</v>
      </c>
      <c r="H29" s="0" t="n">
        <v>22</v>
      </c>
      <c r="I29" s="0" t="n">
        <v>24</v>
      </c>
      <c r="J29" s="0" t="n">
        <v>0</v>
      </c>
      <c r="K29" s="0" t="n">
        <v>4</v>
      </c>
      <c r="L29" s="0" t="n">
        <f aca="false">0.597 - 0.3+0.709</f>
        <v>1.006</v>
      </c>
      <c r="M29" s="0" t="n">
        <f aca="false">0.597 - 0.3+0.709</f>
        <v>1.006</v>
      </c>
      <c r="N29" s="0" t="s">
        <v>23</v>
      </c>
    </row>
    <row r="30" customFormat="false" ht="15" hidden="false" customHeight="false" outlineLevel="0" collapsed="false">
      <c r="A30" s="0" t="s">
        <v>15</v>
      </c>
      <c r="B30" s="0" t="s">
        <v>21</v>
      </c>
      <c r="C30" s="0" t="s">
        <v>67</v>
      </c>
      <c r="D30" s="0" t="n">
        <v>5000</v>
      </c>
      <c r="E30" s="0" t="n">
        <v>5000</v>
      </c>
      <c r="F30" s="0" t="n">
        <v>1</v>
      </c>
      <c r="G30" s="0" t="n">
        <v>5</v>
      </c>
      <c r="H30" s="0" t="n">
        <v>0</v>
      </c>
      <c r="I30" s="0" t="n">
        <v>24</v>
      </c>
      <c r="J30" s="0" t="n">
        <v>5</v>
      </c>
      <c r="K30" s="0" t="n">
        <v>6</v>
      </c>
      <c r="L30" s="0" t="n">
        <f aca="false">0.597 - 0.3+0.709</f>
        <v>1.006</v>
      </c>
      <c r="M30" s="0" t="n">
        <f aca="false">0.597 - 0.3+0.709</f>
        <v>1.006</v>
      </c>
      <c r="N30" s="0" t="s">
        <v>23</v>
      </c>
    </row>
    <row r="31" customFormat="false" ht="15" hidden="false" customHeight="false" outlineLevel="0" collapsed="false">
      <c r="A31" s="0" t="s">
        <v>15</v>
      </c>
      <c r="B31" s="0" t="s">
        <v>21</v>
      </c>
      <c r="C31" s="0" t="s">
        <v>69</v>
      </c>
      <c r="D31" s="0" t="n">
        <v>5000</v>
      </c>
      <c r="E31" s="0" t="n">
        <v>5000</v>
      </c>
      <c r="F31" s="0" t="n">
        <v>6</v>
      </c>
      <c r="G31" s="0" t="n">
        <v>9</v>
      </c>
      <c r="H31" s="0" t="n">
        <v>0</v>
      </c>
      <c r="I31" s="0" t="n">
        <v>10</v>
      </c>
      <c r="J31" s="0" t="n">
        <v>0</v>
      </c>
      <c r="K31" s="0" t="n">
        <v>4</v>
      </c>
      <c r="L31" s="0" t="n">
        <f aca="false">0.597 - 0.3+0.709</f>
        <v>1.006</v>
      </c>
      <c r="M31" s="0" t="n">
        <f aca="false">0.597 - 0.3+0.709</f>
        <v>1.006</v>
      </c>
      <c r="N31" s="0" t="s">
        <v>23</v>
      </c>
    </row>
    <row r="32" customFormat="false" ht="15" hidden="false" customHeight="false" outlineLevel="0" collapsed="false">
      <c r="A32" s="0" t="s">
        <v>15</v>
      </c>
      <c r="B32" s="0" t="s">
        <v>21</v>
      </c>
      <c r="C32" s="0" t="s">
        <v>70</v>
      </c>
      <c r="D32" s="0" t="n">
        <v>5000</v>
      </c>
      <c r="E32" s="0" t="n">
        <v>5000</v>
      </c>
      <c r="F32" s="0" t="n">
        <v>6</v>
      </c>
      <c r="G32" s="0" t="n">
        <v>9</v>
      </c>
      <c r="H32" s="0" t="n">
        <v>10</v>
      </c>
      <c r="I32" s="0" t="n">
        <v>22</v>
      </c>
      <c r="J32" s="0" t="n">
        <v>0</v>
      </c>
      <c r="K32" s="0" t="n">
        <v>4</v>
      </c>
      <c r="L32" s="0" t="n">
        <f aca="false">10.537+2.371- 0.3+0.709</f>
        <v>13.317</v>
      </c>
      <c r="M32" s="0" t="n">
        <f aca="false">10.537+2.371- 0.3+0.709</f>
        <v>13.317</v>
      </c>
      <c r="N32" s="0" t="s">
        <v>23</v>
      </c>
    </row>
    <row r="33" customFormat="false" ht="15" hidden="false" customHeight="false" outlineLevel="0" collapsed="false">
      <c r="A33" s="0" t="s">
        <v>15</v>
      </c>
      <c r="B33" s="0" t="s">
        <v>21</v>
      </c>
      <c r="C33" s="0" t="s">
        <v>69</v>
      </c>
      <c r="D33" s="0" t="n">
        <v>5000</v>
      </c>
      <c r="E33" s="0" t="n">
        <v>5000</v>
      </c>
      <c r="F33" s="0" t="n">
        <v>6</v>
      </c>
      <c r="G33" s="0" t="n">
        <v>9</v>
      </c>
      <c r="H33" s="0" t="n">
        <v>22</v>
      </c>
      <c r="I33" s="0" t="n">
        <v>24</v>
      </c>
      <c r="J33" s="0" t="n">
        <v>0</v>
      </c>
      <c r="K33" s="0" t="n">
        <v>4</v>
      </c>
      <c r="L33" s="0" t="n">
        <f aca="false">0.597 - 0.3+0.709</f>
        <v>1.006</v>
      </c>
      <c r="M33" s="0" t="n">
        <f aca="false">0.597 - 0.3+0.709</f>
        <v>1.006</v>
      </c>
      <c r="N33" s="0" t="s">
        <v>23</v>
      </c>
    </row>
    <row r="34" customFormat="false" ht="15" hidden="false" customHeight="false" outlineLevel="0" collapsed="false">
      <c r="A34" s="0" t="s">
        <v>15</v>
      </c>
      <c r="B34" s="0" t="s">
        <v>21</v>
      </c>
      <c r="C34" s="0" t="s">
        <v>69</v>
      </c>
      <c r="D34" s="0" t="n">
        <v>5000</v>
      </c>
      <c r="E34" s="0" t="n">
        <v>5000</v>
      </c>
      <c r="F34" s="0" t="n">
        <v>6</v>
      </c>
      <c r="G34" s="0" t="n">
        <v>9</v>
      </c>
      <c r="H34" s="0" t="n">
        <v>0</v>
      </c>
      <c r="I34" s="0" t="n">
        <v>24</v>
      </c>
      <c r="J34" s="0" t="n">
        <v>5</v>
      </c>
      <c r="K34" s="0" t="n">
        <v>6</v>
      </c>
      <c r="L34" s="0" t="n">
        <f aca="false">0.597 - 0.3+0.709</f>
        <v>1.006</v>
      </c>
      <c r="M34" s="0" t="n">
        <f aca="false">0.597 - 0.3+0.709</f>
        <v>1.006</v>
      </c>
      <c r="N34" s="0" t="s">
        <v>23</v>
      </c>
    </row>
    <row r="35" customFormat="false" ht="15" hidden="false" customHeight="false" outlineLevel="0" collapsed="false">
      <c r="A35" s="0" t="s">
        <v>15</v>
      </c>
      <c r="B35" s="0" t="s">
        <v>21</v>
      </c>
      <c r="C35" s="0" t="s">
        <v>71</v>
      </c>
      <c r="D35" s="0" t="n">
        <v>5000</v>
      </c>
      <c r="E35" s="0" t="n">
        <v>5000</v>
      </c>
      <c r="F35" s="0" t="n">
        <v>10</v>
      </c>
      <c r="G35" s="0" t="n">
        <v>12</v>
      </c>
      <c r="H35" s="0" t="n">
        <v>0</v>
      </c>
      <c r="I35" s="0" t="n">
        <v>7</v>
      </c>
      <c r="J35" s="0" t="n">
        <v>0</v>
      </c>
      <c r="K35" s="0" t="n">
        <v>4</v>
      </c>
      <c r="L35" s="0" t="n">
        <f aca="false">0.597 - 0.3+0.709</f>
        <v>1.006</v>
      </c>
      <c r="M35" s="0" t="n">
        <f aca="false">0.597 - 0.3+0.709</f>
        <v>1.006</v>
      </c>
      <c r="N35" s="0" t="s">
        <v>23</v>
      </c>
    </row>
    <row r="36" customFormat="false" ht="15" hidden="false" customHeight="false" outlineLevel="0" collapsed="false">
      <c r="A36" s="0" t="s">
        <v>15</v>
      </c>
      <c r="B36" s="0" t="s">
        <v>21</v>
      </c>
      <c r="C36" s="0" t="s">
        <v>72</v>
      </c>
      <c r="D36" s="0" t="n">
        <v>5000</v>
      </c>
      <c r="E36" s="0" t="n">
        <v>5000</v>
      </c>
      <c r="F36" s="0" t="n">
        <v>10</v>
      </c>
      <c r="G36" s="0" t="n">
        <v>12</v>
      </c>
      <c r="H36" s="0" t="n">
        <v>7</v>
      </c>
      <c r="I36" s="0" t="n">
        <v>22</v>
      </c>
      <c r="J36" s="0" t="n">
        <v>0</v>
      </c>
      <c r="K36" s="0" t="n">
        <v>4</v>
      </c>
      <c r="L36" s="0" t="n">
        <f aca="false">10.537+2.371- 0.3+0.709</f>
        <v>13.317</v>
      </c>
      <c r="M36" s="0" t="n">
        <f aca="false">10.537+2.371- 0.3+0.709</f>
        <v>13.317</v>
      </c>
      <c r="N36" s="0" t="s">
        <v>23</v>
      </c>
    </row>
    <row r="37" customFormat="false" ht="15" hidden="false" customHeight="false" outlineLevel="0" collapsed="false">
      <c r="A37" s="0" t="s">
        <v>15</v>
      </c>
      <c r="B37" s="0" t="s">
        <v>21</v>
      </c>
      <c r="C37" s="0" t="s">
        <v>71</v>
      </c>
      <c r="D37" s="0" t="n">
        <v>5000</v>
      </c>
      <c r="E37" s="0" t="n">
        <v>5000</v>
      </c>
      <c r="F37" s="0" t="n">
        <v>10</v>
      </c>
      <c r="G37" s="0" t="n">
        <v>12</v>
      </c>
      <c r="H37" s="0" t="n">
        <v>22</v>
      </c>
      <c r="I37" s="0" t="n">
        <v>24</v>
      </c>
      <c r="J37" s="0" t="n">
        <v>0</v>
      </c>
      <c r="K37" s="0" t="n">
        <v>4</v>
      </c>
      <c r="L37" s="0" t="n">
        <f aca="false">0.597 - 0.3+0.709</f>
        <v>1.006</v>
      </c>
      <c r="M37" s="0" t="n">
        <f aca="false">0.597 - 0.3+0.709</f>
        <v>1.006</v>
      </c>
      <c r="N37" s="0" t="s">
        <v>23</v>
      </c>
    </row>
    <row r="38" customFormat="false" ht="15" hidden="false" customHeight="false" outlineLevel="0" collapsed="false">
      <c r="A38" s="0" t="s">
        <v>15</v>
      </c>
      <c r="B38" s="0" t="s">
        <v>21</v>
      </c>
      <c r="C38" s="0" t="s">
        <v>71</v>
      </c>
      <c r="D38" s="0" t="n">
        <v>5000</v>
      </c>
      <c r="E38" s="0" t="n">
        <v>5000</v>
      </c>
      <c r="F38" s="0" t="n">
        <v>10</v>
      </c>
      <c r="G38" s="0" t="n">
        <v>12</v>
      </c>
      <c r="H38" s="0" t="n">
        <v>0</v>
      </c>
      <c r="I38" s="0" t="n">
        <v>24</v>
      </c>
      <c r="J38" s="0" t="n">
        <v>5</v>
      </c>
      <c r="K38" s="0" t="n">
        <v>6</v>
      </c>
      <c r="L38" s="0" t="n">
        <f aca="false">0.597 - 0.3+0.709</f>
        <v>1.006</v>
      </c>
      <c r="M38" s="0" t="n">
        <f aca="false">0.597 - 0.3+0.709</f>
        <v>1.006</v>
      </c>
      <c r="N38" s="0" t="s">
        <v>23</v>
      </c>
    </row>
    <row r="39" customFormat="false" ht="15" hidden="false" customHeight="false" outlineLevel="0" collapsed="false">
      <c r="A39" s="0" t="s">
        <v>27</v>
      </c>
      <c r="B39" s="0" t="s">
        <v>16</v>
      </c>
      <c r="L39" s="0" t="n">
        <v>21.39</v>
      </c>
      <c r="M39" s="0" t="n">
        <v>21.39</v>
      </c>
      <c r="N39" s="0" t="s">
        <v>17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1</v>
      </c>
      <c r="G40" s="0" t="n">
        <v>12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v>1.03999</v>
      </c>
      <c r="M40" s="2" t="n">
        <f aca="false">L40/2.83168</f>
        <v>0.367269606735224</v>
      </c>
      <c r="N40" s="0" t="s">
        <v>28</v>
      </c>
      <c r="O40" s="0" t="s">
        <v>73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500</v>
      </c>
      <c r="E41" s="0" t="n">
        <f aca="false">D41*2.83168</f>
        <v>1415.84</v>
      </c>
      <c r="F41" s="0" t="n">
        <v>1</v>
      </c>
      <c r="G41" s="0" t="n">
        <v>12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v>0.9774</v>
      </c>
      <c r="M41" s="2" t="n">
        <f aca="false">L41/2.83168</f>
        <v>0.345166120465589</v>
      </c>
      <c r="N41" s="0" t="s">
        <v>28</v>
      </c>
      <c r="O4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1" sqref="A1:M18 O1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300</v>
      </c>
      <c r="M2" s="0" t="n">
        <v>300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0.0031+0.016834</f>
        <v>0.019934</v>
      </c>
      <c r="M3" s="0" t="n">
        <f aca="false">0.0031+0.016834</f>
        <v>0.019934</v>
      </c>
      <c r="N3" s="0" t="s">
        <v>19</v>
      </c>
      <c r="O3" s="0" t="s">
        <v>74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0</v>
      </c>
      <c r="I4" s="0" t="n">
        <v>14</v>
      </c>
      <c r="J4" s="0" t="n">
        <v>0</v>
      </c>
      <c r="K4" s="0" t="n">
        <v>4</v>
      </c>
      <c r="L4" s="0" t="n">
        <f aca="false">0.0031+0.017962</f>
        <v>0.021062</v>
      </c>
      <c r="M4" s="0" t="n">
        <f aca="false">0.0031+0.017962</f>
        <v>0.021062</v>
      </c>
      <c r="N4" s="0" t="s">
        <v>19</v>
      </c>
      <c r="O4" s="0" t="s">
        <v>74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14</v>
      </c>
      <c r="I5" s="0" t="n">
        <v>19</v>
      </c>
      <c r="J5" s="0" t="n">
        <v>0</v>
      </c>
      <c r="K5" s="0" t="n">
        <v>4</v>
      </c>
      <c r="L5" s="0" t="n">
        <f aca="false">0.0443+0.034226</f>
        <v>0.078526</v>
      </c>
      <c r="M5" s="0" t="n">
        <f aca="false">0.0443+0.034226</f>
        <v>0.078526</v>
      </c>
      <c r="N5" s="0" t="s">
        <v>19</v>
      </c>
      <c r="O5" s="0" t="s">
        <v>74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19</v>
      </c>
      <c r="I6" s="0" t="n">
        <v>24</v>
      </c>
      <c r="J6" s="0" t="n">
        <v>0</v>
      </c>
      <c r="K6" s="0" t="n">
        <v>4</v>
      </c>
      <c r="L6" s="0" t="n">
        <f aca="false">0.0031+0.017962</f>
        <v>0.021062</v>
      </c>
      <c r="M6" s="0" t="n">
        <f aca="false">0.0031+0.017962</f>
        <v>0.021062</v>
      </c>
      <c r="N6" s="0" t="s">
        <v>19</v>
      </c>
      <c r="O6" s="0" t="s">
        <v>74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5</v>
      </c>
      <c r="K7" s="0" t="n">
        <v>6</v>
      </c>
      <c r="L7" s="0" t="n">
        <f aca="false">0.0031+0.017962</f>
        <v>0.021062</v>
      </c>
      <c r="M7" s="0" t="n">
        <f aca="false">0.0031+0.017962</f>
        <v>0.021062</v>
      </c>
      <c r="N7" s="0" t="s">
        <v>19</v>
      </c>
      <c r="O7" s="0" t="s">
        <v>74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10</v>
      </c>
      <c r="G8" s="0" t="n">
        <v>10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0.0031+0.022174</f>
        <v>0.025274</v>
      </c>
      <c r="M8" s="0" t="n">
        <f aca="false">0.0031+0.022174</f>
        <v>0.025274</v>
      </c>
      <c r="N8" s="0" t="s">
        <v>19</v>
      </c>
      <c r="O8" s="0" t="s">
        <v>74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11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0.0031+0.019452</f>
        <v>0.022552</v>
      </c>
      <c r="M9" s="0" t="n">
        <f aca="false">0.0031+0.019452</f>
        <v>0.022552</v>
      </c>
      <c r="N9" s="0" t="s">
        <v>19</v>
      </c>
      <c r="O9" s="0" t="s">
        <v>74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30</v>
      </c>
      <c r="D10" s="0" t="n">
        <v>0</v>
      </c>
      <c r="E10" s="0" t="n">
        <v>0</v>
      </c>
      <c r="F10" s="0" t="n">
        <v>1</v>
      </c>
      <c r="G10" s="0" t="n">
        <v>12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7.128</v>
      </c>
      <c r="M10" s="0" t="n">
        <v>7.128</v>
      </c>
      <c r="N10" s="0" t="s">
        <v>23</v>
      </c>
    </row>
    <row r="11" customFormat="false" ht="15" hidden="false" customHeight="false" outlineLevel="0" collapsed="false">
      <c r="A11" s="0" t="s">
        <v>27</v>
      </c>
      <c r="B11" s="0" t="s">
        <v>16</v>
      </c>
      <c r="L11" s="0" t="n">
        <v>93.14</v>
      </c>
      <c r="M11" s="0" t="n">
        <v>93.14</v>
      </c>
      <c r="N11" s="0" t="s">
        <v>17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0.2837</v>
      </c>
      <c r="M12" s="2" t="n">
        <f aca="false">L12/2.83168</f>
        <v>0.100187874336083</v>
      </c>
      <c r="N12" s="0" t="s">
        <v>28</v>
      </c>
      <c r="O12" s="0" t="s">
        <v>75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0.454</v>
      </c>
      <c r="M13" s="2" t="n">
        <f aca="false">L13/2.83168</f>
        <v>0.160328850717595</v>
      </c>
      <c r="N13" s="0" t="s">
        <v>28</v>
      </c>
      <c r="O13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1715</v>
      </c>
      <c r="M2" s="0" t="n">
        <v>1715</v>
      </c>
      <c r="N2" s="0" t="s">
        <v>17</v>
      </c>
      <c r="O2" s="0" t="s">
        <v>76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0.04483</v>
      </c>
      <c r="M3" s="0" t="n">
        <v>0.04483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5.11</v>
      </c>
      <c r="M4" s="0" t="n">
        <v>5.11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33.84</v>
      </c>
      <c r="M5" s="0" t="n">
        <v>33.84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0.91728</v>
      </c>
      <c r="M6" s="2" t="n">
        <f aca="false">L6/2.83168</f>
        <v>0.323934907899198</v>
      </c>
      <c r="N6" s="0" t="s">
        <v>28</v>
      </c>
    </row>
    <row r="7" customFormat="false" ht="15" hidden="false" customHeight="false" outlineLevel="0" collapsed="false">
      <c r="A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L82" activeCellId="1" sqref="A1:M18 L8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214.1</v>
      </c>
      <c r="M2" s="0" t="n">
        <v>214.1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0.04591</v>
      </c>
      <c r="M3" s="0" t="n">
        <v>0.04591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0</v>
      </c>
      <c r="I4" s="0" t="n">
        <v>10</v>
      </c>
      <c r="J4" s="0" t="n">
        <v>0</v>
      </c>
      <c r="K4" s="0" t="n">
        <v>6</v>
      </c>
      <c r="L4" s="0" t="n">
        <v>0.04428</v>
      </c>
      <c r="M4" s="0" t="n">
        <v>0.04428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10</v>
      </c>
      <c r="I5" s="0" t="n">
        <v>13</v>
      </c>
      <c r="J5" s="0" t="n">
        <v>0</v>
      </c>
      <c r="K5" s="0" t="n">
        <v>6</v>
      </c>
      <c r="L5" s="0" t="n">
        <v>0.05612</v>
      </c>
      <c r="M5" s="0" t="n">
        <v>0.05612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13</v>
      </c>
      <c r="I6" s="0" t="n">
        <v>19</v>
      </c>
      <c r="J6" s="0" t="n">
        <v>0</v>
      </c>
      <c r="K6" s="0" t="n">
        <v>6</v>
      </c>
      <c r="L6" s="0" t="n">
        <v>0.08168</v>
      </c>
      <c r="M6" s="0" t="n">
        <v>0.08168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19</v>
      </c>
      <c r="I7" s="0" t="n">
        <v>22</v>
      </c>
      <c r="J7" s="0" t="n">
        <v>0</v>
      </c>
      <c r="K7" s="0" t="n">
        <v>6</v>
      </c>
      <c r="L7" s="0" t="n">
        <v>0.05612</v>
      </c>
      <c r="M7" s="0" t="n">
        <v>0.05612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22</v>
      </c>
      <c r="I8" s="0" t="n">
        <v>24</v>
      </c>
      <c r="J8" s="0" t="n">
        <v>0</v>
      </c>
      <c r="K8" s="0" t="n">
        <v>6</v>
      </c>
      <c r="L8" s="0" t="n">
        <v>0.04428</v>
      </c>
      <c r="M8" s="0" t="n">
        <v>0.04428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0.04591</v>
      </c>
      <c r="M9" s="0" t="n">
        <v>0.04591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50</v>
      </c>
      <c r="D10" s="0" t="n">
        <v>0</v>
      </c>
      <c r="E10" s="0" t="n">
        <v>0</v>
      </c>
      <c r="F10" s="0" t="n">
        <v>1</v>
      </c>
      <c r="G10" s="0" t="n">
        <v>5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2.73+0.85</f>
        <v>3.58</v>
      </c>
      <c r="M10" s="0" t="n">
        <f aca="false">2.73+0.85</f>
        <v>3.58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77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0</v>
      </c>
      <c r="I11" s="0" t="n">
        <v>10</v>
      </c>
      <c r="J11" s="0" t="n">
        <v>0</v>
      </c>
      <c r="K11" s="0" t="n">
        <v>6</v>
      </c>
      <c r="L11" s="0" t="n">
        <f aca="false">2.73</f>
        <v>2.73</v>
      </c>
      <c r="M11" s="0" t="n">
        <f aca="false">2.73</f>
        <v>2.73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36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10</v>
      </c>
      <c r="I12" s="0" t="n">
        <v>13</v>
      </c>
      <c r="J12" s="0" t="n">
        <v>0</v>
      </c>
      <c r="K12" s="0" t="n">
        <v>6</v>
      </c>
      <c r="L12" s="0" t="n">
        <f aca="false">2.73+3.36</f>
        <v>6.09</v>
      </c>
      <c r="M12" s="0" t="n">
        <f aca="false">2.73+3.36</f>
        <v>6.09</v>
      </c>
      <c r="N12" s="0" t="s">
        <v>23</v>
      </c>
    </row>
    <row r="13" customFormat="false" ht="15" hidden="false" customHeight="false" outlineLevel="0" collapsed="false">
      <c r="A13" s="0" t="s">
        <v>15</v>
      </c>
      <c r="B13" s="0" t="s">
        <v>21</v>
      </c>
      <c r="C13" s="0" t="s">
        <v>78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13</v>
      </c>
      <c r="I13" s="0" t="n">
        <v>19</v>
      </c>
      <c r="J13" s="0" t="n">
        <v>0</v>
      </c>
      <c r="K13" s="0" t="n">
        <v>6</v>
      </c>
      <c r="L13" s="0" t="n">
        <f aca="false">2.73+13.61</f>
        <v>16.34</v>
      </c>
      <c r="M13" s="0" t="n">
        <f aca="false">2.73+13.61</f>
        <v>16.34</v>
      </c>
      <c r="N13" s="0" t="s">
        <v>23</v>
      </c>
    </row>
    <row r="14" customFormat="false" ht="15" hidden="false" customHeight="false" outlineLevel="0" collapsed="false">
      <c r="A14" s="0" t="s">
        <v>15</v>
      </c>
      <c r="B14" s="0" t="s">
        <v>21</v>
      </c>
      <c r="C14" s="0" t="s">
        <v>36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19</v>
      </c>
      <c r="I14" s="0" t="n">
        <v>22</v>
      </c>
      <c r="J14" s="0" t="n">
        <v>0</v>
      </c>
      <c r="K14" s="0" t="n">
        <v>6</v>
      </c>
      <c r="L14" s="0" t="n">
        <f aca="false">2.73+3.36</f>
        <v>6.09</v>
      </c>
      <c r="M14" s="0" t="n">
        <f aca="false">2.73+3.36</f>
        <v>6.09</v>
      </c>
      <c r="N14" s="0" t="s">
        <v>23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77</v>
      </c>
      <c r="D15" s="0" t="n">
        <v>0</v>
      </c>
      <c r="E15" s="0" t="n">
        <v>0</v>
      </c>
      <c r="F15" s="0" t="n">
        <v>6</v>
      </c>
      <c r="G15" s="0" t="n">
        <v>9</v>
      </c>
      <c r="H15" s="0" t="n">
        <v>22</v>
      </c>
      <c r="I15" s="0" t="n">
        <v>24</v>
      </c>
      <c r="J15" s="0" t="n">
        <v>0</v>
      </c>
      <c r="K15" s="0" t="n">
        <v>6</v>
      </c>
      <c r="L15" s="0" t="n">
        <f aca="false">2.73</f>
        <v>2.73</v>
      </c>
      <c r="M15" s="0" t="n">
        <f aca="false">2.73</f>
        <v>2.73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52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2.73+0.85</f>
        <v>3.58</v>
      </c>
      <c r="M16" s="0" t="n">
        <f aca="false">2.73+0.85</f>
        <v>3.58</v>
      </c>
      <c r="N16" s="0" t="s">
        <v>23</v>
      </c>
    </row>
    <row r="17" customFormat="false" ht="15" hidden="false" customHeight="false" outlineLevel="0" collapsed="false">
      <c r="A17" s="0" t="s">
        <v>27</v>
      </c>
      <c r="B17" s="0" t="s">
        <v>16</v>
      </c>
      <c r="L17" s="0" t="n">
        <v>350</v>
      </c>
      <c r="M17" s="0" t="n">
        <v>350</v>
      </c>
      <c r="N17" s="0" t="s">
        <v>17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v>0.36323</v>
      </c>
      <c r="M18" s="2" t="n">
        <f aca="false">L18/2.83168</f>
        <v>0.128273674991524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4</v>
      </c>
      <c r="G19" s="0" t="n">
        <v>6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v>0.33069</v>
      </c>
      <c r="M19" s="2" t="n">
        <f aca="false">L19/2.83168</f>
        <v>0.116782263532603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9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0.53174</v>
      </c>
      <c r="M20" s="2" t="n">
        <f aca="false">L20/2.83168</f>
        <v>0.187782517798621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0.57314</v>
      </c>
      <c r="M21" s="2" t="n">
        <f aca="false">L21/2.83168</f>
        <v>0.202402813877274</v>
      </c>
      <c r="N2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3.66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1" sqref="A1:M18 O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9.51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51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2200</v>
      </c>
      <c r="M2" s="0" t="n">
        <v>2200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0.00152+0.03009</f>
        <v>0.03161</v>
      </c>
      <c r="M3" s="0" t="n">
        <f aca="false">0.00152+0.03009</f>
        <v>0.03161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9.17+4.5+2.75</f>
        <v>16.42</v>
      </c>
      <c r="M4" s="0" t="n">
        <f aca="false">9.17+4.5+2.75</f>
        <v>16.42</v>
      </c>
      <c r="N4" s="0" t="s">
        <v>23</v>
      </c>
    </row>
    <row r="5" customFormat="false" ht="15" hidden="false" customHeight="false" outlineLevel="0" collapsed="false">
      <c r="A5" s="0" t="s">
        <v>27</v>
      </c>
      <c r="B5" s="3" t="s">
        <v>16</v>
      </c>
      <c r="L5" s="0" t="n">
        <v>53.33</v>
      </c>
      <c r="M5" s="0" t="n">
        <v>53.33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0.12679+0.59985</f>
        <v>0.72664</v>
      </c>
      <c r="M6" s="2" t="n">
        <f aca="false">L6/2.83168</f>
        <v>0.256610916487739</v>
      </c>
      <c r="N6" s="0" t="s">
        <v>28</v>
      </c>
      <c r="O6" s="0" t="s">
        <v>29</v>
      </c>
    </row>
    <row r="7" customFormat="false" ht="15" hidden="false" customHeight="false" outlineLevel="0" collapsed="false">
      <c r="A7" s="1"/>
    </row>
    <row r="10" customFormat="false" ht="15" hidden="false" customHeight="false" outlineLevel="0" collapsed="false">
      <c r="L10" s="1"/>
      <c r="M10" s="1"/>
      <c r="N1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1890</v>
      </c>
      <c r="M2" s="0" t="n">
        <v>1890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6</v>
      </c>
      <c r="J3" s="0" t="n">
        <v>0</v>
      </c>
      <c r="K3" s="0" t="n">
        <v>5</v>
      </c>
      <c r="L3" s="0" t="n">
        <f aca="false">0.00094+0.04273</f>
        <v>0.04367</v>
      </c>
      <c r="M3" s="0" t="n">
        <f aca="false">0.00094+0.04273</f>
        <v>0.04367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6</v>
      </c>
      <c r="I4" s="0" t="n">
        <v>22</v>
      </c>
      <c r="J4" s="0" t="n">
        <v>0</v>
      </c>
      <c r="K4" s="0" t="n">
        <v>5</v>
      </c>
      <c r="L4" s="0" t="n">
        <f aca="false">0.00094+0.05773</f>
        <v>0.05867</v>
      </c>
      <c r="M4" s="0" t="n">
        <f aca="false">0.00094+0.05773</f>
        <v>0.05867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22</v>
      </c>
      <c r="I5" s="0" t="n">
        <v>24</v>
      </c>
      <c r="J5" s="0" t="n">
        <v>0</v>
      </c>
      <c r="K5" s="0" t="n">
        <v>5</v>
      </c>
      <c r="L5" s="0" t="n">
        <f aca="false">0.00094+0.04273</f>
        <v>0.04367</v>
      </c>
      <c r="M5" s="0" t="n">
        <f aca="false">0.00094+0.04273</f>
        <v>0.04367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6</v>
      </c>
      <c r="K6" s="0" t="n">
        <v>6</v>
      </c>
      <c r="L6" s="0" t="n">
        <f aca="false">0.00094+0.04273</f>
        <v>0.04367</v>
      </c>
      <c r="M6" s="0" t="n">
        <f aca="false">0.00094+0.04273</f>
        <v>0.04367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30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1.49</v>
      </c>
      <c r="M7" s="0" t="n">
        <v>1.49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79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6</v>
      </c>
      <c r="I8" s="0" t="n">
        <v>22</v>
      </c>
      <c r="J8" s="0" t="n">
        <v>0</v>
      </c>
      <c r="K8" s="0" t="n">
        <v>5</v>
      </c>
      <c r="L8" s="0" t="n">
        <f aca="false">2.53+0.76</f>
        <v>3.29</v>
      </c>
      <c r="M8" s="0" t="n">
        <f aca="false">2.53+0.76</f>
        <v>3.29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30</v>
      </c>
      <c r="D9" s="0" t="n">
        <v>4000</v>
      </c>
      <c r="E9" s="0" t="n">
        <v>4000</v>
      </c>
      <c r="F9" s="0" t="n">
        <v>1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1.18</v>
      </c>
      <c r="M9" s="0" t="n">
        <v>1.18</v>
      </c>
      <c r="N9" s="0" t="s">
        <v>23</v>
      </c>
    </row>
    <row r="10" customFormat="false" ht="15" hidden="false" customHeight="false" outlineLevel="0" collapsed="false">
      <c r="A10" s="0" t="s">
        <v>27</v>
      </c>
      <c r="B10" s="0" t="s">
        <v>16</v>
      </c>
      <c r="L10" s="0" t="n">
        <v>325</v>
      </c>
      <c r="M10" s="0" t="n">
        <v>325</v>
      </c>
      <c r="N10" s="0" t="s">
        <v>17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12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0.58665</v>
      </c>
      <c r="M11" s="4" t="n">
        <f aca="false">L11/2.83168</f>
        <v>0.207173833201492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2000</v>
      </c>
      <c r="E12" s="0" t="n">
        <f aca="false">D12*2.83168</f>
        <v>5663.36</v>
      </c>
      <c r="F12" s="0" t="n">
        <v>1</v>
      </c>
      <c r="G12" s="0" t="n">
        <v>12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0.56692</v>
      </c>
      <c r="M12" s="4" t="n">
        <f aca="false">L12/2.83168</f>
        <v>0.200206237992994</v>
      </c>
      <c r="N1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L54" activeCellId="1" sqref="A1:M18 L5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1560+350</f>
        <v>1910</v>
      </c>
      <c r="M2" s="0" t="n">
        <f aca="false">1560+350</f>
        <v>1910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5</v>
      </c>
      <c r="J3" s="0" t="n">
        <v>0</v>
      </c>
      <c r="K3" s="0" t="n">
        <v>4</v>
      </c>
      <c r="L3" s="0" t="n">
        <f aca="false">0.04381+0.01582</f>
        <v>0.05963</v>
      </c>
      <c r="M3" s="0" t="n">
        <f aca="false">0.04381+0.01582</f>
        <v>0.05963</v>
      </c>
      <c r="N3" s="0" t="s">
        <v>19</v>
      </c>
      <c r="O3" s="0" t="s">
        <v>80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5</v>
      </c>
      <c r="I4" s="0" t="n">
        <v>11</v>
      </c>
      <c r="J4" s="0" t="n">
        <v>0</v>
      </c>
      <c r="K4" s="0" t="n">
        <v>4</v>
      </c>
      <c r="L4" s="0" t="n">
        <f aca="false">0.0515+0.01582</f>
        <v>0.06732</v>
      </c>
      <c r="M4" s="0" t="n">
        <f aca="false">0.0515+0.01582</f>
        <v>0.06732</v>
      </c>
      <c r="N4" s="0" t="s">
        <v>19</v>
      </c>
      <c r="O4" s="0" t="s">
        <v>80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11</v>
      </c>
      <c r="I5" s="0" t="n">
        <v>24</v>
      </c>
      <c r="J5" s="0" t="n">
        <v>0</v>
      </c>
      <c r="K5" s="0" t="n">
        <v>4</v>
      </c>
      <c r="L5" s="0" t="n">
        <f aca="false">0.04381+0.01582</f>
        <v>0.05963</v>
      </c>
      <c r="M5" s="0" t="n">
        <f aca="false">0.04381+0.01582</f>
        <v>0.05963</v>
      </c>
      <c r="N5" s="0" t="s">
        <v>19</v>
      </c>
      <c r="O5" s="0" t="s">
        <v>80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0.04381+0.01582</f>
        <v>0.05963</v>
      </c>
      <c r="M6" s="0" t="n">
        <f aca="false">0.04381+0.01582</f>
        <v>0.05963</v>
      </c>
      <c r="N6" s="0" t="s">
        <v>19</v>
      </c>
      <c r="O6" s="0" t="s">
        <v>80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0</v>
      </c>
      <c r="I7" s="0" t="n">
        <v>5</v>
      </c>
      <c r="J7" s="0" t="n">
        <v>0</v>
      </c>
      <c r="K7" s="0" t="n">
        <v>4</v>
      </c>
      <c r="L7" s="0" t="n">
        <f aca="false">0.04381+0.01498</f>
        <v>0.05879</v>
      </c>
      <c r="M7" s="0" t="n">
        <f aca="false">0.04381+0.01498</f>
        <v>0.05879</v>
      </c>
      <c r="N7" s="0" t="s">
        <v>19</v>
      </c>
      <c r="O7" s="0" t="s">
        <v>80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2</v>
      </c>
      <c r="H8" s="0" t="n">
        <v>5</v>
      </c>
      <c r="I8" s="0" t="n">
        <v>11</v>
      </c>
      <c r="J8" s="0" t="n">
        <v>0</v>
      </c>
      <c r="K8" s="0" t="n">
        <v>4</v>
      </c>
      <c r="L8" s="0" t="n">
        <f aca="false">0.0515+0.01498</f>
        <v>0.06648</v>
      </c>
      <c r="M8" s="0" t="n">
        <f aca="false">0.0515+0.01498</f>
        <v>0.06648</v>
      </c>
      <c r="N8" s="0" t="s">
        <v>19</v>
      </c>
      <c r="O8" s="0" t="s">
        <v>80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2</v>
      </c>
      <c r="G9" s="0" t="n">
        <v>2</v>
      </c>
      <c r="H9" s="0" t="n">
        <v>11</v>
      </c>
      <c r="I9" s="0" t="n">
        <v>24</v>
      </c>
      <c r="J9" s="0" t="n">
        <v>0</v>
      </c>
      <c r="K9" s="0" t="n">
        <v>4</v>
      </c>
      <c r="L9" s="0" t="n">
        <f aca="false">0.04381+0.01498</f>
        <v>0.05879</v>
      </c>
      <c r="M9" s="0" t="n">
        <f aca="false">0.04381+0.01498</f>
        <v>0.05879</v>
      </c>
      <c r="N9" s="0" t="s">
        <v>19</v>
      </c>
      <c r="O9" s="0" t="s">
        <v>80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0.04381+0.01498</f>
        <v>0.05879</v>
      </c>
      <c r="M10" s="0" t="n">
        <f aca="false">0.04381+0.01498</f>
        <v>0.05879</v>
      </c>
      <c r="N10" s="0" t="s">
        <v>19</v>
      </c>
      <c r="O10" s="0" t="s">
        <v>80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0</v>
      </c>
      <c r="I11" s="0" t="n">
        <v>5</v>
      </c>
      <c r="J11" s="0" t="n">
        <v>0</v>
      </c>
      <c r="K11" s="0" t="n">
        <v>4</v>
      </c>
      <c r="L11" s="0" t="n">
        <f aca="false">0.04381+0.01551</f>
        <v>0.05932</v>
      </c>
      <c r="M11" s="0" t="n">
        <f aca="false">0.04381+0.01551</f>
        <v>0.05932</v>
      </c>
      <c r="N11" s="0" t="s">
        <v>19</v>
      </c>
      <c r="O11" s="0" t="s">
        <v>80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3</v>
      </c>
      <c r="G12" s="0" t="n">
        <v>3</v>
      </c>
      <c r="H12" s="0" t="n">
        <v>5</v>
      </c>
      <c r="I12" s="0" t="n">
        <v>11</v>
      </c>
      <c r="J12" s="0" t="n">
        <v>0</v>
      </c>
      <c r="K12" s="0" t="n">
        <v>4</v>
      </c>
      <c r="L12" s="0" t="n">
        <f aca="false">0.0515+0.01551</f>
        <v>0.06701</v>
      </c>
      <c r="M12" s="0" t="n">
        <f aca="false">0.0515+0.01551</f>
        <v>0.06701</v>
      </c>
      <c r="N12" s="0" t="s">
        <v>19</v>
      </c>
      <c r="O12" s="0" t="s">
        <v>80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3</v>
      </c>
      <c r="G13" s="0" t="n">
        <v>3</v>
      </c>
      <c r="H13" s="0" t="n">
        <v>11</v>
      </c>
      <c r="I13" s="0" t="n">
        <v>24</v>
      </c>
      <c r="J13" s="0" t="n">
        <v>0</v>
      </c>
      <c r="K13" s="0" t="n">
        <v>4</v>
      </c>
      <c r="L13" s="0" t="n">
        <f aca="false">0.04381+0.01551</f>
        <v>0.05932</v>
      </c>
      <c r="M13" s="0" t="n">
        <f aca="false">0.04381+0.01551</f>
        <v>0.05932</v>
      </c>
      <c r="N13" s="0" t="s">
        <v>19</v>
      </c>
      <c r="O13" s="0" t="s">
        <v>80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0.04381+0.01551</f>
        <v>0.05932</v>
      </c>
      <c r="M14" s="0" t="n">
        <f aca="false">0.04381+0.01551</f>
        <v>0.05932</v>
      </c>
      <c r="N14" s="0" t="s">
        <v>19</v>
      </c>
      <c r="O14" s="0" t="s">
        <v>80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4</v>
      </c>
      <c r="G15" s="0" t="n">
        <v>4</v>
      </c>
      <c r="H15" s="0" t="n">
        <v>0</v>
      </c>
      <c r="I15" s="0" t="n">
        <v>24</v>
      </c>
      <c r="J15" s="0" t="n">
        <v>0</v>
      </c>
      <c r="K15" s="0" t="n">
        <v>4</v>
      </c>
      <c r="L15" s="0" t="n">
        <f aca="false">0.04127+0.01848</f>
        <v>0.05975</v>
      </c>
      <c r="M15" s="0" t="n">
        <f aca="false">0.04127+0.01848</f>
        <v>0.05975</v>
      </c>
      <c r="N15" s="0" t="s">
        <v>19</v>
      </c>
      <c r="O15" s="0" t="s">
        <v>80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5</v>
      </c>
      <c r="G16" s="0" t="n">
        <v>5</v>
      </c>
      <c r="H16" s="0" t="n">
        <v>0</v>
      </c>
      <c r="I16" s="0" t="n">
        <v>24</v>
      </c>
      <c r="J16" s="0" t="n">
        <v>0</v>
      </c>
      <c r="K16" s="0" t="n">
        <v>4</v>
      </c>
      <c r="L16" s="0" t="n">
        <f aca="false">0.04127+0.01662</f>
        <v>0.05789</v>
      </c>
      <c r="M16" s="0" t="n">
        <f aca="false">0.04127+0.01662</f>
        <v>0.05789</v>
      </c>
      <c r="N16" s="0" t="s">
        <v>19</v>
      </c>
      <c r="O16" s="0" t="s">
        <v>80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0</v>
      </c>
      <c r="I17" s="0" t="n">
        <v>14</v>
      </c>
      <c r="J17" s="0" t="n">
        <v>0</v>
      </c>
      <c r="K17" s="0" t="n">
        <v>4</v>
      </c>
      <c r="L17" s="0" t="n">
        <f aca="false">0.04159+0.01652</f>
        <v>0.05811</v>
      </c>
      <c r="M17" s="0" t="n">
        <f aca="false">0.04159+0.01652</f>
        <v>0.05811</v>
      </c>
      <c r="N17" s="0" t="s">
        <v>19</v>
      </c>
      <c r="O17" s="0" t="s">
        <v>80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6</v>
      </c>
      <c r="G18" s="0" t="n">
        <v>6</v>
      </c>
      <c r="H18" s="0" t="n">
        <v>14</v>
      </c>
      <c r="I18" s="0" t="n">
        <v>20</v>
      </c>
      <c r="J18" s="0" t="n">
        <v>0</v>
      </c>
      <c r="K18" s="0" t="n">
        <v>4</v>
      </c>
      <c r="L18" s="0" t="n">
        <f aca="false">0.0665+0.01652</f>
        <v>0.08302</v>
      </c>
      <c r="M18" s="0" t="n">
        <f aca="false">0.0665+0.01652</f>
        <v>0.08302</v>
      </c>
      <c r="N18" s="0" t="s">
        <v>19</v>
      </c>
      <c r="O18" s="0" t="s">
        <v>80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6</v>
      </c>
      <c r="G19" s="0" t="n">
        <v>6</v>
      </c>
      <c r="H19" s="0" t="n">
        <v>20</v>
      </c>
      <c r="I19" s="0" t="n">
        <v>24</v>
      </c>
      <c r="J19" s="0" t="n">
        <v>0</v>
      </c>
      <c r="K19" s="0" t="n">
        <v>4</v>
      </c>
      <c r="L19" s="0" t="n">
        <f aca="false">0.04159+0.01652</f>
        <v>0.05811</v>
      </c>
      <c r="M19" s="0" t="n">
        <f aca="false">0.04159+0.01652</f>
        <v>0.05811</v>
      </c>
      <c r="N19" s="0" t="s">
        <v>19</v>
      </c>
      <c r="O19" s="0" t="s">
        <v>80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6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0.04159+0.01652</f>
        <v>0.05811</v>
      </c>
      <c r="M20" s="0" t="n">
        <f aca="false">0.04159+0.01652</f>
        <v>0.05811</v>
      </c>
      <c r="N20" s="0" t="s">
        <v>19</v>
      </c>
      <c r="O20" s="0" t="s">
        <v>80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0</v>
      </c>
      <c r="I21" s="0" t="n">
        <v>14</v>
      </c>
      <c r="J21" s="0" t="n">
        <v>0</v>
      </c>
      <c r="K21" s="0" t="n">
        <v>4</v>
      </c>
      <c r="L21" s="0" t="n">
        <f aca="false">0.04159+0.01843</f>
        <v>0.06002</v>
      </c>
      <c r="M21" s="0" t="n">
        <f aca="false">0.04159+0.01843</f>
        <v>0.06002</v>
      </c>
      <c r="N21" s="0" t="s">
        <v>19</v>
      </c>
      <c r="O21" s="0" t="s">
        <v>80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14</v>
      </c>
      <c r="I22" s="0" t="n">
        <v>20</v>
      </c>
      <c r="J22" s="0" t="n">
        <v>0</v>
      </c>
      <c r="K22" s="0" t="n">
        <v>4</v>
      </c>
      <c r="L22" s="0" t="n">
        <f aca="false">0.0665+0.01843</f>
        <v>0.08493</v>
      </c>
      <c r="M22" s="0" t="n">
        <f aca="false">0.0665+0.01843</f>
        <v>0.08493</v>
      </c>
      <c r="N22" s="0" t="s">
        <v>19</v>
      </c>
      <c r="O22" s="0" t="s">
        <v>80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7</v>
      </c>
      <c r="H23" s="0" t="n">
        <v>20</v>
      </c>
      <c r="I23" s="0" t="n">
        <v>24</v>
      </c>
      <c r="J23" s="0" t="n">
        <v>0</v>
      </c>
      <c r="K23" s="0" t="n">
        <v>4</v>
      </c>
      <c r="L23" s="0" t="n">
        <f aca="false">0.04159+0.01843</f>
        <v>0.06002</v>
      </c>
      <c r="M23" s="0" t="n">
        <f aca="false">0.04159+0.01843</f>
        <v>0.06002</v>
      </c>
      <c r="N23" s="0" t="s">
        <v>19</v>
      </c>
      <c r="O23" s="0" t="s">
        <v>80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5</v>
      </c>
      <c r="K24" s="0" t="n">
        <v>6</v>
      </c>
      <c r="L24" s="0" t="n">
        <f aca="false">0.04159+0.01843</f>
        <v>0.06002</v>
      </c>
      <c r="M24" s="0" t="n">
        <f aca="false">0.04159+0.01843</f>
        <v>0.06002</v>
      </c>
      <c r="N24" s="0" t="s">
        <v>19</v>
      </c>
      <c r="O24" s="0" t="s">
        <v>80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14</v>
      </c>
      <c r="J25" s="0" t="n">
        <v>0</v>
      </c>
      <c r="K25" s="0" t="n">
        <v>4</v>
      </c>
      <c r="L25" s="0" t="n">
        <f aca="false">0.04159+0.01822</f>
        <v>0.05981</v>
      </c>
      <c r="M25" s="0" t="n">
        <f aca="false">0.04159+0.01822</f>
        <v>0.05981</v>
      </c>
      <c r="N25" s="0" t="s">
        <v>19</v>
      </c>
      <c r="O25" s="0" t="s">
        <v>80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14</v>
      </c>
      <c r="I26" s="0" t="n">
        <v>20</v>
      </c>
      <c r="J26" s="0" t="n">
        <v>0</v>
      </c>
      <c r="K26" s="0" t="n">
        <v>4</v>
      </c>
      <c r="L26" s="0" t="n">
        <f aca="false">0.0665+0.01822</f>
        <v>0.08472</v>
      </c>
      <c r="M26" s="0" t="n">
        <f aca="false">0.0665+0.01822</f>
        <v>0.08472</v>
      </c>
      <c r="N26" s="0" t="s">
        <v>19</v>
      </c>
      <c r="O26" s="0" t="s">
        <v>80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8</v>
      </c>
      <c r="G27" s="0" t="n">
        <v>8</v>
      </c>
      <c r="H27" s="0" t="n">
        <v>20</v>
      </c>
      <c r="I27" s="0" t="n">
        <v>24</v>
      </c>
      <c r="J27" s="0" t="n">
        <v>0</v>
      </c>
      <c r="K27" s="0" t="n">
        <v>4</v>
      </c>
      <c r="L27" s="0" t="n">
        <f aca="false">0.04159+0.01822</f>
        <v>0.05981</v>
      </c>
      <c r="M27" s="0" t="n">
        <f aca="false">0.04159+0.01822</f>
        <v>0.05981</v>
      </c>
      <c r="N27" s="0" t="s">
        <v>19</v>
      </c>
      <c r="O27" s="0" t="s">
        <v>80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8</v>
      </c>
      <c r="G28" s="0" t="n">
        <v>8</v>
      </c>
      <c r="H28" s="0" t="n">
        <v>0</v>
      </c>
      <c r="I28" s="0" t="n">
        <v>24</v>
      </c>
      <c r="J28" s="0" t="n">
        <v>5</v>
      </c>
      <c r="K28" s="0" t="n">
        <v>6</v>
      </c>
      <c r="L28" s="0" t="n">
        <f aca="false">0.04159+0.01822</f>
        <v>0.05981</v>
      </c>
      <c r="M28" s="0" t="n">
        <f aca="false">0.04159+0.01822</f>
        <v>0.05981</v>
      </c>
      <c r="N28" s="0" t="s">
        <v>19</v>
      </c>
      <c r="O28" s="0" t="s">
        <v>80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0</v>
      </c>
      <c r="I29" s="0" t="n">
        <v>14</v>
      </c>
      <c r="J29" s="0" t="n">
        <v>0</v>
      </c>
      <c r="K29" s="0" t="n">
        <v>4</v>
      </c>
      <c r="L29" s="0" t="n">
        <f aca="false">0.04159+0.01726</f>
        <v>0.05885</v>
      </c>
      <c r="M29" s="0" t="n">
        <f aca="false">0.04159+0.01726</f>
        <v>0.05885</v>
      </c>
      <c r="N29" s="0" t="s">
        <v>19</v>
      </c>
      <c r="O29" s="0" t="s">
        <v>80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9</v>
      </c>
      <c r="G30" s="0" t="n">
        <v>9</v>
      </c>
      <c r="H30" s="0" t="n">
        <v>14</v>
      </c>
      <c r="I30" s="0" t="n">
        <v>20</v>
      </c>
      <c r="J30" s="0" t="n">
        <v>0</v>
      </c>
      <c r="K30" s="0" t="n">
        <v>4</v>
      </c>
      <c r="L30" s="0" t="n">
        <f aca="false">0.0665+0.01726</f>
        <v>0.08376</v>
      </c>
      <c r="M30" s="0" t="n">
        <f aca="false">0.0665+0.01726</f>
        <v>0.08376</v>
      </c>
      <c r="N30" s="0" t="s">
        <v>19</v>
      </c>
      <c r="O30" s="0" t="s">
        <v>80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9</v>
      </c>
      <c r="G31" s="0" t="n">
        <v>9</v>
      </c>
      <c r="H31" s="0" t="n">
        <v>20</v>
      </c>
      <c r="I31" s="0" t="n">
        <v>24</v>
      </c>
      <c r="J31" s="0" t="n">
        <v>0</v>
      </c>
      <c r="K31" s="0" t="n">
        <v>4</v>
      </c>
      <c r="L31" s="0" t="n">
        <f aca="false">0.04159+0.01726</f>
        <v>0.05885</v>
      </c>
      <c r="M31" s="0" t="n">
        <f aca="false">0.04159+0.01726</f>
        <v>0.05885</v>
      </c>
      <c r="N31" s="0" t="s">
        <v>19</v>
      </c>
      <c r="O31" s="0" t="s">
        <v>80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9</v>
      </c>
      <c r="G32" s="0" t="n">
        <v>9</v>
      </c>
      <c r="H32" s="0" t="n">
        <v>0</v>
      </c>
      <c r="I32" s="0" t="n">
        <v>24</v>
      </c>
      <c r="J32" s="0" t="n">
        <v>5</v>
      </c>
      <c r="K32" s="0" t="n">
        <v>6</v>
      </c>
      <c r="L32" s="0" t="n">
        <f aca="false">0.04159+0.01726</f>
        <v>0.05885</v>
      </c>
      <c r="M32" s="0" t="n">
        <f aca="false">0.04159+0.01726</f>
        <v>0.05885</v>
      </c>
      <c r="N32" s="0" t="s">
        <v>19</v>
      </c>
      <c r="O32" s="0" t="s">
        <v>80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24</v>
      </c>
      <c r="J33" s="0" t="n">
        <v>0</v>
      </c>
      <c r="K33" s="0" t="n">
        <v>4</v>
      </c>
      <c r="L33" s="0" t="n">
        <f aca="false">0.04127+0.01979</f>
        <v>0.06106</v>
      </c>
      <c r="M33" s="0" t="n">
        <f aca="false">0.04127+0.01979</f>
        <v>0.06106</v>
      </c>
      <c r="N33" s="0" t="s">
        <v>19</v>
      </c>
      <c r="O33" s="0" t="s">
        <v>80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11</v>
      </c>
      <c r="G34" s="0" t="n">
        <v>11</v>
      </c>
      <c r="H34" s="0" t="n">
        <v>0</v>
      </c>
      <c r="I34" s="0" t="n">
        <v>24</v>
      </c>
      <c r="J34" s="0" t="n">
        <v>0</v>
      </c>
      <c r="K34" s="0" t="n">
        <v>4</v>
      </c>
      <c r="L34" s="0" t="n">
        <f aca="false">0.04127+0.0227</f>
        <v>0.06397</v>
      </c>
      <c r="M34" s="0" t="n">
        <f aca="false">0.04127+0.0227</f>
        <v>0.06397</v>
      </c>
      <c r="N34" s="0" t="s">
        <v>19</v>
      </c>
      <c r="O34" s="0" t="s">
        <v>80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12</v>
      </c>
      <c r="G35" s="0" t="n">
        <v>12</v>
      </c>
      <c r="H35" s="0" t="n">
        <v>0</v>
      </c>
      <c r="I35" s="0" t="n">
        <v>5</v>
      </c>
      <c r="J35" s="0" t="n">
        <v>0</v>
      </c>
      <c r="K35" s="0" t="n">
        <v>4</v>
      </c>
      <c r="L35" s="0" t="n">
        <f aca="false">0.04381+0.02414</f>
        <v>0.06795</v>
      </c>
      <c r="M35" s="0" t="n">
        <f aca="false">0.04381+0.02414</f>
        <v>0.06795</v>
      </c>
      <c r="N35" s="0" t="s">
        <v>19</v>
      </c>
      <c r="O35" s="0" t="s">
        <v>80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12</v>
      </c>
      <c r="G36" s="0" t="n">
        <v>12</v>
      </c>
      <c r="H36" s="0" t="n">
        <v>5</v>
      </c>
      <c r="I36" s="0" t="n">
        <v>11</v>
      </c>
      <c r="J36" s="0" t="n">
        <v>0</v>
      </c>
      <c r="K36" s="0" t="n">
        <v>4</v>
      </c>
      <c r="L36" s="0" t="n">
        <f aca="false">0.0515+0.02414</f>
        <v>0.07564</v>
      </c>
      <c r="M36" s="0" t="n">
        <f aca="false">0.0515+0.02414</f>
        <v>0.07564</v>
      </c>
      <c r="N36" s="0" t="s">
        <v>19</v>
      </c>
      <c r="O36" s="0" t="s">
        <v>80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11</v>
      </c>
      <c r="I37" s="0" t="n">
        <v>24</v>
      </c>
      <c r="J37" s="0" t="n">
        <v>0</v>
      </c>
      <c r="K37" s="0" t="n">
        <v>4</v>
      </c>
      <c r="L37" s="0" t="n">
        <f aca="false">0.04381+0.02414</f>
        <v>0.06795</v>
      </c>
      <c r="M37" s="0" t="n">
        <f aca="false">0.04381+0.02414</f>
        <v>0.06795</v>
      </c>
      <c r="N37" s="0" t="s">
        <v>19</v>
      </c>
      <c r="O37" s="0" t="s">
        <v>80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0</v>
      </c>
      <c r="I38" s="0" t="n">
        <v>24</v>
      </c>
      <c r="J38" s="0" t="n">
        <v>5</v>
      </c>
      <c r="K38" s="0" t="n">
        <v>6</v>
      </c>
      <c r="L38" s="0" t="n">
        <f aca="false">0.04381+0.02414</f>
        <v>0.06795</v>
      </c>
      <c r="M38" s="0" t="n">
        <f aca="false">0.04381+0.02414</f>
        <v>0.06795</v>
      </c>
      <c r="N38" s="0" t="s">
        <v>19</v>
      </c>
      <c r="O38" s="0" t="s">
        <v>80</v>
      </c>
    </row>
    <row r="39" customFormat="false" ht="15" hidden="false" customHeight="false" outlineLevel="0" collapsed="false">
      <c r="A39" s="0" t="s">
        <v>15</v>
      </c>
      <c r="B39" s="0" t="s">
        <v>21</v>
      </c>
      <c r="C39" s="0" t="s">
        <v>22</v>
      </c>
      <c r="D39" s="0" t="n">
        <v>0</v>
      </c>
      <c r="E39" s="0" t="n">
        <v>0</v>
      </c>
      <c r="F39" s="0" t="n">
        <v>1</v>
      </c>
      <c r="G39" s="0" t="n">
        <v>3</v>
      </c>
      <c r="H39" s="0" t="n">
        <v>5</v>
      </c>
      <c r="I39" s="0" t="n">
        <v>11</v>
      </c>
      <c r="J39" s="0" t="n">
        <v>0</v>
      </c>
      <c r="K39" s="0" t="n">
        <v>4</v>
      </c>
      <c r="L39" s="0" t="n">
        <v>9.9</v>
      </c>
      <c r="M39" s="0" t="n">
        <v>9.9</v>
      </c>
      <c r="N39" s="0" t="s">
        <v>23</v>
      </c>
    </row>
    <row r="40" customFormat="false" ht="15" hidden="false" customHeight="false" outlineLevel="0" collapsed="false">
      <c r="A40" s="0" t="s">
        <v>15</v>
      </c>
      <c r="B40" s="0" t="s">
        <v>21</v>
      </c>
      <c r="C40" s="0" t="s">
        <v>81</v>
      </c>
      <c r="D40" s="0" t="n">
        <v>0</v>
      </c>
      <c r="E40" s="0" t="n">
        <v>0</v>
      </c>
      <c r="F40" s="0" t="n">
        <v>4</v>
      </c>
      <c r="G40" s="0" t="n">
        <v>5</v>
      </c>
      <c r="H40" s="0" t="n">
        <v>14</v>
      </c>
      <c r="I40" s="0" t="n">
        <v>20</v>
      </c>
      <c r="J40" s="0" t="n">
        <v>0</v>
      </c>
      <c r="K40" s="0" t="n">
        <v>4</v>
      </c>
      <c r="L40" s="0" t="n">
        <v>9.9</v>
      </c>
      <c r="M40" s="0" t="n">
        <v>9.9</v>
      </c>
      <c r="N40" s="0" t="s">
        <v>23</v>
      </c>
    </row>
    <row r="41" customFormat="false" ht="15" hidden="false" customHeight="false" outlineLevel="0" collapsed="false">
      <c r="A41" s="0" t="s">
        <v>15</v>
      </c>
      <c r="B41" s="0" t="s">
        <v>21</v>
      </c>
      <c r="C41" s="0" t="s">
        <v>24</v>
      </c>
      <c r="D41" s="0" t="n">
        <v>0</v>
      </c>
      <c r="E41" s="0" t="n">
        <v>0</v>
      </c>
      <c r="F41" s="0" t="n">
        <v>6</v>
      </c>
      <c r="G41" s="0" t="n">
        <v>9</v>
      </c>
      <c r="H41" s="0" t="n">
        <v>14</v>
      </c>
      <c r="I41" s="0" t="n">
        <v>20</v>
      </c>
      <c r="J41" s="0" t="n">
        <v>0</v>
      </c>
      <c r="K41" s="0" t="n">
        <v>4</v>
      </c>
      <c r="L41" s="0" t="n">
        <v>10.87</v>
      </c>
      <c r="M41" s="0" t="n">
        <v>10.87</v>
      </c>
      <c r="N41" s="0" t="s">
        <v>23</v>
      </c>
    </row>
    <row r="42" customFormat="false" ht="15" hidden="false" customHeight="false" outlineLevel="0" collapsed="false">
      <c r="A42" s="0" t="s">
        <v>15</v>
      </c>
      <c r="B42" s="0" t="s">
        <v>21</v>
      </c>
      <c r="C42" s="0" t="s">
        <v>82</v>
      </c>
      <c r="D42" s="0" t="n">
        <v>0</v>
      </c>
      <c r="E42" s="0" t="n">
        <v>0</v>
      </c>
      <c r="F42" s="0" t="n">
        <v>10</v>
      </c>
      <c r="G42" s="0" t="n">
        <v>10</v>
      </c>
      <c r="H42" s="0" t="n">
        <v>14</v>
      </c>
      <c r="I42" s="0" t="n">
        <v>20</v>
      </c>
      <c r="J42" s="0" t="n">
        <v>0</v>
      </c>
      <c r="K42" s="0" t="n">
        <v>4</v>
      </c>
      <c r="L42" s="0" t="n">
        <v>9.9</v>
      </c>
      <c r="M42" s="0" t="n">
        <v>9.9</v>
      </c>
      <c r="N42" s="0" t="s">
        <v>23</v>
      </c>
    </row>
    <row r="43" customFormat="false" ht="15" hidden="false" customHeight="false" outlineLevel="0" collapsed="false">
      <c r="A43" s="0" t="s">
        <v>15</v>
      </c>
      <c r="B43" s="0" t="s">
        <v>21</v>
      </c>
      <c r="C43" s="0" t="s">
        <v>25</v>
      </c>
      <c r="D43" s="0" t="n">
        <v>0</v>
      </c>
      <c r="E43" s="0" t="n">
        <v>0</v>
      </c>
      <c r="F43" s="0" t="n">
        <v>11</v>
      </c>
      <c r="G43" s="0" t="n">
        <v>12</v>
      </c>
      <c r="H43" s="0" t="n">
        <v>5</v>
      </c>
      <c r="I43" s="0" t="n">
        <v>11</v>
      </c>
      <c r="J43" s="0" t="n">
        <v>0</v>
      </c>
      <c r="K43" s="0" t="n">
        <v>4</v>
      </c>
      <c r="L43" s="0" t="n">
        <v>9.9</v>
      </c>
      <c r="M43" s="0" t="n">
        <v>9.9</v>
      </c>
      <c r="N43" s="0" t="s">
        <v>23</v>
      </c>
    </row>
    <row r="44" customFormat="false" ht="15" hidden="false" customHeight="false" outlineLevel="0" collapsed="false">
      <c r="A44" s="0" t="s">
        <v>15</v>
      </c>
      <c r="B44" s="0" t="s">
        <v>21</v>
      </c>
      <c r="C44" s="0" t="s">
        <v>30</v>
      </c>
      <c r="D44" s="0" t="n">
        <v>0</v>
      </c>
      <c r="E44" s="0" t="n">
        <v>0</v>
      </c>
      <c r="F44" s="0" t="n">
        <v>1</v>
      </c>
      <c r="G44" s="0" t="n">
        <v>12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v>5.46</v>
      </c>
      <c r="M44" s="0" t="n">
        <v>5.46</v>
      </c>
      <c r="N44" s="0" t="s">
        <v>23</v>
      </c>
    </row>
    <row r="45" customFormat="false" ht="15" hidden="false" customHeight="false" outlineLevel="0" collapsed="false">
      <c r="A45" s="0" t="s">
        <v>27</v>
      </c>
      <c r="B45" s="0" t="s">
        <v>16</v>
      </c>
      <c r="L45" s="0" t="n">
        <v>100.2</v>
      </c>
      <c r="M45" s="0" t="n">
        <v>100.2</v>
      </c>
      <c r="N45" s="0" t="s">
        <v>17</v>
      </c>
    </row>
    <row r="46" customFormat="false" ht="15" hidden="false" customHeight="false" outlineLevel="0" collapsed="false">
      <c r="A46" s="0" t="s">
        <v>27</v>
      </c>
      <c r="B46" s="0" t="s">
        <v>21</v>
      </c>
      <c r="C46" s="0" t="s">
        <v>30</v>
      </c>
      <c r="D46" s="0" t="n">
        <v>0</v>
      </c>
      <c r="E46" s="0" t="n">
        <v>0</v>
      </c>
      <c r="F46" s="0" t="n">
        <v>1</v>
      </c>
      <c r="G46" s="0" t="n">
        <v>12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17.7714/10</f>
        <v>1.77714</v>
      </c>
      <c r="M46" s="2" t="n">
        <f aca="false">L46/2.83168</f>
        <v>0.627592100802351</v>
      </c>
      <c r="N46" s="0" t="s">
        <v>42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1</v>
      </c>
      <c r="G47" s="0" t="n">
        <v>4</v>
      </c>
      <c r="H47" s="0" t="n">
        <v>0</v>
      </c>
      <c r="I47" s="0" t="n">
        <v>24</v>
      </c>
      <c r="J47" s="0" t="n">
        <v>0</v>
      </c>
      <c r="K47" s="0" t="n">
        <v>6</v>
      </c>
      <c r="L47" s="8" t="n">
        <v>0.59966</v>
      </c>
      <c r="M47" s="2" t="n">
        <f aca="false">L47/2.83168</f>
        <v>0.211768278901571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3000</v>
      </c>
      <c r="E48" s="0" t="n">
        <f aca="false">D48*2.83168</f>
        <v>8495.04</v>
      </c>
      <c r="F48" s="0" t="n">
        <v>1</v>
      </c>
      <c r="G48" s="0" t="n">
        <v>4</v>
      </c>
      <c r="H48" s="0" t="n">
        <v>0</v>
      </c>
      <c r="I48" s="0" t="n">
        <v>24</v>
      </c>
      <c r="J48" s="0" t="n">
        <v>0</v>
      </c>
      <c r="K48" s="0" t="n">
        <v>6</v>
      </c>
      <c r="L48" s="8" t="n">
        <v>0.57776</v>
      </c>
      <c r="M48" s="2" t="n">
        <f aca="false">L48/2.83168</f>
        <v>0.204034354164312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5000</v>
      </c>
      <c r="E49" s="0" t="n">
        <f aca="false">D49*2.83168</f>
        <v>14158.4</v>
      </c>
      <c r="F49" s="0" t="n">
        <v>1</v>
      </c>
      <c r="G49" s="0" t="n">
        <v>4</v>
      </c>
      <c r="H49" s="0" t="n">
        <v>0</v>
      </c>
      <c r="I49" s="0" t="n">
        <v>24</v>
      </c>
      <c r="J49" s="0" t="n">
        <v>0</v>
      </c>
      <c r="K49" s="0" t="n">
        <v>6</v>
      </c>
      <c r="L49" s="8" t="n">
        <v>0.57182</v>
      </c>
      <c r="M49" s="2" t="n">
        <f aca="false">L49/2.83168</f>
        <v>0.201936659509549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15000</v>
      </c>
      <c r="E50" s="0" t="n">
        <f aca="false">D50*2.83168</f>
        <v>42475.2</v>
      </c>
      <c r="F50" s="0" t="n">
        <v>1</v>
      </c>
      <c r="G50" s="0" t="n">
        <v>4</v>
      </c>
      <c r="H50" s="0" t="n">
        <v>0</v>
      </c>
      <c r="I50" s="0" t="n">
        <v>24</v>
      </c>
      <c r="J50" s="0" t="n">
        <v>0</v>
      </c>
      <c r="K50" s="0" t="n">
        <v>6</v>
      </c>
      <c r="L50" s="8" t="n">
        <v>0.46405</v>
      </c>
      <c r="M50" s="2" t="n">
        <f aca="false">L50/2.83168</f>
        <v>0.163877980562775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0</v>
      </c>
      <c r="E51" s="0" t="n">
        <v>0</v>
      </c>
      <c r="F51" s="0" t="n">
        <v>5</v>
      </c>
      <c r="G51" s="0" t="n">
        <v>10</v>
      </c>
      <c r="H51" s="0" t="n">
        <v>0</v>
      </c>
      <c r="I51" s="0" t="n">
        <v>24</v>
      </c>
      <c r="J51" s="0" t="n">
        <v>0</v>
      </c>
      <c r="K51" s="0" t="n">
        <v>6</v>
      </c>
      <c r="L51" s="8" t="n">
        <v>0.54571</v>
      </c>
      <c r="M51" s="2" t="n">
        <f aca="false">L51/2.83168</f>
        <v>0.192715984857046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3000</v>
      </c>
      <c r="E52" s="0" t="n">
        <f aca="false">D52*2.83168</f>
        <v>8495.04</v>
      </c>
      <c r="F52" s="0" t="n">
        <v>5</v>
      </c>
      <c r="G52" s="0" t="n">
        <v>10</v>
      </c>
      <c r="H52" s="0" t="n">
        <v>0</v>
      </c>
      <c r="I52" s="0" t="n">
        <v>24</v>
      </c>
      <c r="J52" s="0" t="n">
        <v>0</v>
      </c>
      <c r="K52" s="0" t="n">
        <v>6</v>
      </c>
      <c r="L52" s="8" t="n">
        <v>0.50506</v>
      </c>
      <c r="M52" s="2" t="n">
        <f aca="false">L52/2.83168</f>
        <v>0.178360549214601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5000</v>
      </c>
      <c r="E53" s="0" t="n">
        <f aca="false">D53*2.83168</f>
        <v>14158.4</v>
      </c>
      <c r="F53" s="0" t="n">
        <v>5</v>
      </c>
      <c r="G53" s="0" t="n">
        <v>10</v>
      </c>
      <c r="H53" s="0" t="n">
        <v>0</v>
      </c>
      <c r="I53" s="0" t="n">
        <v>24</v>
      </c>
      <c r="J53" s="0" t="n">
        <v>0</v>
      </c>
      <c r="K53" s="0" t="n">
        <v>6</v>
      </c>
      <c r="L53" s="8" t="n">
        <v>0.49446</v>
      </c>
      <c r="M53" s="2" t="n">
        <f aca="false">L53/2.83168</f>
        <v>0.174617188382868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15000</v>
      </c>
      <c r="E54" s="0" t="n">
        <f aca="false">D54*2.83168</f>
        <v>42475.2</v>
      </c>
      <c r="F54" s="0" t="n">
        <v>5</v>
      </c>
      <c r="G54" s="0" t="n">
        <v>10</v>
      </c>
      <c r="H54" s="0" t="n">
        <v>0</v>
      </c>
      <c r="I54" s="0" t="n">
        <v>24</v>
      </c>
      <c r="J54" s="0" t="n">
        <v>0</v>
      </c>
      <c r="K54" s="0" t="n">
        <v>6</v>
      </c>
      <c r="L54" s="8" t="n">
        <v>0.46403</v>
      </c>
      <c r="M54" s="2" t="n">
        <f aca="false">L54/2.83168</f>
        <v>0.16387091761781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11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8" t="n">
        <v>0.59966</v>
      </c>
      <c r="M55" s="2" t="n">
        <f aca="false">L55/2.83168</f>
        <v>0.211768278901571</v>
      </c>
      <c r="N55" s="0" t="s">
        <v>28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3000</v>
      </c>
      <c r="E56" s="0" t="n">
        <f aca="false">D56*2.83168</f>
        <v>8495.04</v>
      </c>
      <c r="F56" s="0" t="n">
        <v>11</v>
      </c>
      <c r="G56" s="0" t="n">
        <v>12</v>
      </c>
      <c r="H56" s="0" t="n">
        <v>0</v>
      </c>
      <c r="I56" s="0" t="n">
        <v>24</v>
      </c>
      <c r="J56" s="0" t="n">
        <v>0</v>
      </c>
      <c r="K56" s="0" t="n">
        <v>6</v>
      </c>
      <c r="L56" s="8" t="n">
        <v>0.57776</v>
      </c>
      <c r="M56" s="2" t="n">
        <f aca="false">L56/2.83168</f>
        <v>0.204034354164312</v>
      </c>
      <c r="N56" s="0" t="s">
        <v>28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5000</v>
      </c>
      <c r="E57" s="0" t="n">
        <f aca="false">D57*2.83168</f>
        <v>14158.4</v>
      </c>
      <c r="F57" s="0" t="n">
        <v>11</v>
      </c>
      <c r="G57" s="0" t="n">
        <v>12</v>
      </c>
      <c r="H57" s="0" t="n">
        <v>0</v>
      </c>
      <c r="I57" s="0" t="n">
        <v>24</v>
      </c>
      <c r="J57" s="0" t="n">
        <v>0</v>
      </c>
      <c r="K57" s="0" t="n">
        <v>6</v>
      </c>
      <c r="L57" s="8" t="n">
        <v>0.57182</v>
      </c>
      <c r="M57" s="2" t="n">
        <f aca="false">L57/2.83168</f>
        <v>0.201936659509549</v>
      </c>
      <c r="N57" s="0" t="s">
        <v>28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15000</v>
      </c>
      <c r="E58" s="0" t="n">
        <f aca="false">D58*2.83168</f>
        <v>42475.2</v>
      </c>
      <c r="F58" s="0" t="n">
        <v>11</v>
      </c>
      <c r="G58" s="0" t="n">
        <v>12</v>
      </c>
      <c r="H58" s="0" t="n">
        <v>0</v>
      </c>
      <c r="I58" s="0" t="n">
        <v>24</v>
      </c>
      <c r="J58" s="0" t="n">
        <v>0</v>
      </c>
      <c r="K58" s="0" t="n">
        <v>6</v>
      </c>
      <c r="L58" s="8" t="n">
        <v>0.46405</v>
      </c>
      <c r="M58" s="2" t="n">
        <f aca="false">L58/2.83168</f>
        <v>0.163877980562775</v>
      </c>
      <c r="N5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1" sqref="A1:M18 N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600</v>
      </c>
      <c r="M2" s="0" t="n">
        <v>600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7</v>
      </c>
      <c r="J3" s="0" t="n">
        <v>0</v>
      </c>
      <c r="K3" s="0" t="n">
        <v>4</v>
      </c>
      <c r="L3" s="0" t="n">
        <f aca="false">0.00566+0.05161</f>
        <v>0.05727</v>
      </c>
      <c r="M3" s="0" t="n">
        <f aca="false">0.00566+0.05161</f>
        <v>0.05727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7</v>
      </c>
      <c r="I4" s="0" t="n">
        <v>11</v>
      </c>
      <c r="J4" s="0" t="n">
        <v>0</v>
      </c>
      <c r="K4" s="0" t="n">
        <v>4</v>
      </c>
      <c r="L4" s="0" t="n">
        <f aca="false">0.00566+0.08101</f>
        <v>0.08667</v>
      </c>
      <c r="M4" s="0" t="n">
        <f aca="false">0.00566+0.08101</f>
        <v>0.08667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11</v>
      </c>
      <c r="I5" s="0" t="n">
        <v>17</v>
      </c>
      <c r="J5" s="0" t="n">
        <v>0</v>
      </c>
      <c r="K5" s="0" t="n">
        <v>4</v>
      </c>
      <c r="L5" s="0" t="n">
        <f aca="false">0.00566+0.07322</f>
        <v>0.07888</v>
      </c>
      <c r="M5" s="0" t="n">
        <f aca="false">0.00566+0.07322</f>
        <v>0.07888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17</v>
      </c>
      <c r="I6" s="0" t="n">
        <v>21</v>
      </c>
      <c r="J6" s="0" t="n">
        <v>0</v>
      </c>
      <c r="K6" s="0" t="n">
        <v>4</v>
      </c>
      <c r="L6" s="0" t="n">
        <f aca="false">0.00566+0.08101</f>
        <v>0.08667</v>
      </c>
      <c r="M6" s="0" t="n">
        <f aca="false">0.00566+0.08101</f>
        <v>0.08667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21</v>
      </c>
      <c r="I7" s="0" t="n">
        <v>24</v>
      </c>
      <c r="J7" s="0" t="n">
        <v>0</v>
      </c>
      <c r="K7" s="0" t="n">
        <v>4</v>
      </c>
      <c r="L7" s="0" t="n">
        <f aca="false">0.00566+0.05161</f>
        <v>0.05727</v>
      </c>
      <c r="M7" s="0" t="n">
        <f aca="false">0.00566+0.05161</f>
        <v>0.05727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0</v>
      </c>
      <c r="I8" s="0" t="n">
        <v>24</v>
      </c>
      <c r="J8" s="0" t="n">
        <v>5</v>
      </c>
      <c r="K8" s="0" t="n">
        <v>6</v>
      </c>
      <c r="L8" s="0" t="n">
        <f aca="false">0.00566+0.05161</f>
        <v>0.05727</v>
      </c>
      <c r="M8" s="0" t="n">
        <f aca="false">0.00566+0.05161</f>
        <v>0.05727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7</v>
      </c>
      <c r="J9" s="0" t="n">
        <v>0</v>
      </c>
      <c r="K9" s="0" t="n">
        <v>4</v>
      </c>
      <c r="L9" s="0" t="n">
        <f aca="false">0.00566+0.05161</f>
        <v>0.05727</v>
      </c>
      <c r="M9" s="0" t="n">
        <f aca="false">0.00566+0.05161</f>
        <v>0.05727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7</v>
      </c>
      <c r="I10" s="0" t="n">
        <v>10</v>
      </c>
      <c r="J10" s="0" t="n">
        <v>0</v>
      </c>
      <c r="K10" s="0" t="n">
        <v>4</v>
      </c>
      <c r="L10" s="0" t="n">
        <f aca="false">0.00566+0.07322</f>
        <v>0.07888</v>
      </c>
      <c r="M10" s="0" t="n">
        <f aca="false">0.00566+0.07322</f>
        <v>0.07888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10</v>
      </c>
      <c r="I11" s="0" t="n">
        <v>20</v>
      </c>
      <c r="J11" s="0" t="n">
        <v>0</v>
      </c>
      <c r="K11" s="0" t="n">
        <v>4</v>
      </c>
      <c r="L11" s="0" t="n">
        <f aca="false">0.00566+0.08101</f>
        <v>0.08667</v>
      </c>
      <c r="M11" s="0" t="n">
        <f aca="false">0.00566+0.08101</f>
        <v>0.08667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20</v>
      </c>
      <c r="I12" s="0" t="n">
        <v>23</v>
      </c>
      <c r="J12" s="0" t="n">
        <v>0</v>
      </c>
      <c r="K12" s="0" t="n">
        <v>4</v>
      </c>
      <c r="L12" s="0" t="n">
        <f aca="false">0.00566+0.07322</f>
        <v>0.07888</v>
      </c>
      <c r="M12" s="0" t="n">
        <f aca="false">0.00566+0.07322</f>
        <v>0.07888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4</v>
      </c>
      <c r="L13" s="0" t="n">
        <f aca="false">0.00566+0.05161</f>
        <v>0.05727</v>
      </c>
      <c r="M13" s="0" t="n">
        <f aca="false">0.00566+0.05161</f>
        <v>0.05727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0.00566+0.05161</f>
        <v>0.05727</v>
      </c>
      <c r="M14" s="0" t="n">
        <f aca="false">0.00566+0.05161</f>
        <v>0.05727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0</v>
      </c>
      <c r="I15" s="0" t="n">
        <v>7</v>
      </c>
      <c r="J15" s="0" t="n">
        <v>0</v>
      </c>
      <c r="K15" s="0" t="n">
        <v>4</v>
      </c>
      <c r="L15" s="0" t="n">
        <f aca="false">0.00566+0.05161</f>
        <v>0.05727</v>
      </c>
      <c r="M15" s="0" t="n">
        <f aca="false">0.00566+0.05161</f>
        <v>0.05727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7</v>
      </c>
      <c r="I16" s="0" t="n">
        <v>11</v>
      </c>
      <c r="J16" s="0" t="n">
        <v>0</v>
      </c>
      <c r="K16" s="0" t="n">
        <v>4</v>
      </c>
      <c r="L16" s="0" t="n">
        <f aca="false">0.00566+0.07322</f>
        <v>0.07888</v>
      </c>
      <c r="M16" s="0" t="n">
        <f aca="false">0.00566+0.07322</f>
        <v>0.07888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11</v>
      </c>
      <c r="I17" s="0" t="n">
        <v>17</v>
      </c>
      <c r="J17" s="0" t="n">
        <v>0</v>
      </c>
      <c r="K17" s="0" t="n">
        <v>4</v>
      </c>
      <c r="L17" s="0" t="n">
        <f aca="false">0.00566+0.08101</f>
        <v>0.08667</v>
      </c>
      <c r="M17" s="0" t="n">
        <f aca="false">0.00566+0.08101</f>
        <v>0.08667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17</v>
      </c>
      <c r="I18" s="0" t="n">
        <v>21</v>
      </c>
      <c r="J18" s="0" t="n">
        <v>0</v>
      </c>
      <c r="K18" s="0" t="n">
        <v>4</v>
      </c>
      <c r="L18" s="0" t="n">
        <f aca="false">0.00566+0.07322</f>
        <v>0.07888</v>
      </c>
      <c r="M18" s="0" t="n">
        <f aca="false">0.00566+0.07322</f>
        <v>0.07888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10</v>
      </c>
      <c r="G19" s="0" t="n">
        <v>12</v>
      </c>
      <c r="H19" s="0" t="n">
        <v>21</v>
      </c>
      <c r="I19" s="0" t="n">
        <v>24</v>
      </c>
      <c r="J19" s="0" t="n">
        <v>0</v>
      </c>
      <c r="K19" s="0" t="n">
        <v>4</v>
      </c>
      <c r="L19" s="0" t="n">
        <f aca="false">0.00566+0.05161</f>
        <v>0.05727</v>
      </c>
      <c r="M19" s="0" t="n">
        <f aca="false">0.00566+0.05161</f>
        <v>0.05727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10</v>
      </c>
      <c r="G20" s="0" t="n">
        <v>12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0.00566+0.05161</f>
        <v>0.05727</v>
      </c>
      <c r="M20" s="0" t="n">
        <f aca="false">0.00566+0.05161</f>
        <v>0.05727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30</v>
      </c>
      <c r="D21" s="0" t="n">
        <v>0</v>
      </c>
      <c r="E21" s="0" t="n">
        <v>0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3.11+3.93</f>
        <v>7.04</v>
      </c>
      <c r="M21" s="0" t="n">
        <f aca="false">3.11+3.93</f>
        <v>7.04</v>
      </c>
      <c r="N21" s="0" t="s">
        <v>23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f aca="false">36.3+65</f>
        <v>101.3</v>
      </c>
      <c r="M22" s="0" t="n">
        <f aca="false">36.3+65</f>
        <v>101.3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0.5357+0.0006</f>
        <v>0.5363</v>
      </c>
      <c r="M23" s="4" t="n">
        <f aca="false">L23/2.83168</f>
        <v>0.189392869250763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10000</v>
      </c>
      <c r="E24" s="0" t="n">
        <f aca="false">D24*2.83168</f>
        <v>28316.8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0.2845+0.0006</f>
        <v>0.2851</v>
      </c>
      <c r="M24" s="4" t="n">
        <f aca="false">L24/2.83168</f>
        <v>0.10068228048367</v>
      </c>
      <c r="N2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9" activeCellId="1" sqref="A1:M18 N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3413.98</v>
      </c>
      <c r="M2" s="0" t="n">
        <v>3413.98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8</v>
      </c>
      <c r="I3" s="0" t="n">
        <v>20</v>
      </c>
      <c r="J3" s="0" t="n">
        <v>0</v>
      </c>
      <c r="K3" s="0" t="n">
        <v>4</v>
      </c>
      <c r="L3" s="0" t="n">
        <v>1.86</v>
      </c>
      <c r="M3" s="0" t="n">
        <v>1.86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0.02443190031</v>
      </c>
      <c r="M4" s="2" t="n">
        <v>0.02443190031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0.03834943564</v>
      </c>
      <c r="M5" s="2" t="n">
        <v>0.03834943564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3</v>
      </c>
      <c r="G6" s="0" t="n">
        <v>3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0.02324819446</v>
      </c>
      <c r="M6" s="2" t="n">
        <v>0.02324819446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4</v>
      </c>
      <c r="G7" s="0" t="n">
        <v>4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0.02187149222</v>
      </c>
      <c r="M7" s="2" t="n">
        <v>0.02187149222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5</v>
      </c>
      <c r="G8" s="0" t="n">
        <v>5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0.0260412811</v>
      </c>
      <c r="M8" s="2" t="n">
        <v>0.0260412811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6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0.02862723688</v>
      </c>
      <c r="M9" s="2" t="n">
        <v>0.02862723688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7</v>
      </c>
      <c r="G10" s="0" t="n">
        <v>7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0.03386880824</v>
      </c>
      <c r="M10" s="2" t="n">
        <v>0.03386880824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8</v>
      </c>
      <c r="G11" s="0" t="n">
        <v>8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0.04225682364</v>
      </c>
      <c r="M11" s="2" t="n">
        <v>0.04225682364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9</v>
      </c>
      <c r="G12" s="0" t="n">
        <v>9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0.04399040158</v>
      </c>
      <c r="M12" s="2" t="n">
        <v>0.04399040158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0.05424559251</v>
      </c>
      <c r="M13" s="2" t="n">
        <v>0.05424559251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11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0.06311734502</v>
      </c>
      <c r="M14" s="2" t="n">
        <v>0.06311734502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12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2" t="n">
        <v>0.03805194176</v>
      </c>
      <c r="M15" s="2" t="n">
        <v>0.03805194176</v>
      </c>
      <c r="N15" s="0" t="s">
        <v>19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6" t="n">
        <v>121.01</v>
      </c>
      <c r="M16" s="6" t="n">
        <v>121.01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v>0.56101</v>
      </c>
      <c r="M17" s="2" t="n">
        <f aca="false">L17/2.83168</f>
        <v>0.198119137755679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3000</v>
      </c>
      <c r="E18" s="0" t="n">
        <f aca="false">D18*2.83168</f>
        <v>8495.04</v>
      </c>
      <c r="F18" s="0" t="n">
        <v>1</v>
      </c>
      <c r="G18" s="0" t="n">
        <v>1</v>
      </c>
      <c r="H18" s="0" t="n">
        <v>0</v>
      </c>
      <c r="I18" s="0" t="n">
        <v>24</v>
      </c>
      <c r="J18" s="0" t="n">
        <v>0</v>
      </c>
      <c r="K18" s="0" t="n">
        <v>6</v>
      </c>
      <c r="L18" s="4" t="n">
        <v>0.54909</v>
      </c>
      <c r="M18" s="2" t="n">
        <f aca="false">L18/2.83168</f>
        <v>0.193909622556221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20000</v>
      </c>
      <c r="E19" s="0" t="n">
        <f aca="false">D19*2.83168</f>
        <v>56633.6</v>
      </c>
      <c r="F19" s="0" t="n">
        <v>1</v>
      </c>
      <c r="G19" s="0" t="n">
        <v>1</v>
      </c>
      <c r="H19" s="0" t="n">
        <v>0</v>
      </c>
      <c r="I19" s="0" t="n">
        <v>24</v>
      </c>
      <c r="J19" s="0" t="n">
        <v>0</v>
      </c>
      <c r="K19" s="0" t="n">
        <v>6</v>
      </c>
      <c r="L19" s="4" t="n">
        <v>0.52725</v>
      </c>
      <c r="M19" s="2" t="n">
        <f aca="false">L19/2.83168</f>
        <v>0.186196886653859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2</v>
      </c>
      <c r="G20" s="0" t="n">
        <v>7</v>
      </c>
      <c r="H20" s="0" t="n">
        <v>0</v>
      </c>
      <c r="I20" s="0" t="n">
        <v>24</v>
      </c>
      <c r="J20" s="0" t="n">
        <v>0</v>
      </c>
      <c r="K20" s="0" t="n">
        <v>6</v>
      </c>
      <c r="L20" s="4" t="n">
        <v>0.54482</v>
      </c>
      <c r="M20" s="2" t="n">
        <f aca="false">L20/2.83168</f>
        <v>0.19240168380608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3000</v>
      </c>
      <c r="E21" s="0" t="n">
        <f aca="false">D21*2.83168</f>
        <v>8495.04</v>
      </c>
      <c r="F21" s="0" t="n">
        <v>2</v>
      </c>
      <c r="G21" s="0" t="n">
        <v>7</v>
      </c>
      <c r="H21" s="0" t="n">
        <v>0</v>
      </c>
      <c r="I21" s="0" t="n">
        <v>24</v>
      </c>
      <c r="J21" s="0" t="n">
        <v>0</v>
      </c>
      <c r="K21" s="0" t="n">
        <v>6</v>
      </c>
      <c r="L21" s="4" t="n">
        <v>0.5329</v>
      </c>
      <c r="M21" s="2" t="n">
        <f aca="false">L21/2.83168</f>
        <v>0.188192168606622</v>
      </c>
      <c r="N21" s="0" t="s">
        <v>28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20000</v>
      </c>
      <c r="E22" s="0" t="n">
        <f aca="false">D22*2.83168</f>
        <v>56633.6</v>
      </c>
      <c r="F22" s="0" t="n">
        <v>2</v>
      </c>
      <c r="G22" s="0" t="n">
        <v>7</v>
      </c>
      <c r="H22" s="0" t="n">
        <v>0</v>
      </c>
      <c r="I22" s="0" t="n">
        <v>24</v>
      </c>
      <c r="J22" s="0" t="n">
        <v>0</v>
      </c>
      <c r="K22" s="0" t="n">
        <v>6</v>
      </c>
      <c r="L22" s="4" t="n">
        <v>0.51106</v>
      </c>
      <c r="M22" s="2" t="n">
        <f aca="false">L22/2.83168</f>
        <v>0.18047943270426</v>
      </c>
      <c r="N22" s="0" t="s">
        <v>28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8</v>
      </c>
      <c r="G23" s="0" t="n">
        <v>9</v>
      </c>
      <c r="H23" s="0" t="n">
        <v>0</v>
      </c>
      <c r="I23" s="0" t="n">
        <v>24</v>
      </c>
      <c r="J23" s="0" t="n">
        <v>0</v>
      </c>
      <c r="K23" s="0" t="n">
        <v>6</v>
      </c>
      <c r="L23" s="4" t="n">
        <v>0.66204</v>
      </c>
      <c r="M23" s="2" t="n">
        <f aca="false">L23/2.83168</f>
        <v>0.233797604249068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3000</v>
      </c>
      <c r="E24" s="0" t="n">
        <f aca="false">D24*2.83168</f>
        <v>8495.04</v>
      </c>
      <c r="F24" s="0" t="n">
        <v>8</v>
      </c>
      <c r="G24" s="0" t="n">
        <v>9</v>
      </c>
      <c r="H24" s="0" t="n">
        <v>0</v>
      </c>
      <c r="I24" s="0" t="n">
        <v>24</v>
      </c>
      <c r="J24" s="0" t="n">
        <v>0</v>
      </c>
      <c r="K24" s="0" t="n">
        <v>6</v>
      </c>
      <c r="L24" s="4" t="n">
        <v>0.65012</v>
      </c>
      <c r="M24" s="2" t="n">
        <f aca="false">L24/2.83168</f>
        <v>0.22958808904961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20000</v>
      </c>
      <c r="E25" s="0" t="n">
        <f aca="false">D25*2.83168</f>
        <v>56633.6</v>
      </c>
      <c r="F25" s="0" t="n">
        <v>8</v>
      </c>
      <c r="G25" s="0" t="n">
        <v>9</v>
      </c>
      <c r="H25" s="0" t="n">
        <v>0</v>
      </c>
      <c r="I25" s="0" t="n">
        <v>24</v>
      </c>
      <c r="J25" s="0" t="n">
        <v>0</v>
      </c>
      <c r="K25" s="0" t="n">
        <v>6</v>
      </c>
      <c r="L25" s="4" t="n">
        <v>0.62828</v>
      </c>
      <c r="M25" s="2" t="n">
        <f aca="false">L25/2.83168</f>
        <v>0.221875353147248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4" t="n">
        <v>0.6306</v>
      </c>
      <c r="M26" s="2" t="n">
        <f aca="false">L26/2.83168</f>
        <v>0.22269465476325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3000</v>
      </c>
      <c r="E27" s="0" t="n">
        <f aca="false">D27*2.83168</f>
        <v>8495.04</v>
      </c>
      <c r="F27" s="0" t="n">
        <v>10</v>
      </c>
      <c r="G27" s="0" t="n">
        <v>10</v>
      </c>
      <c r="H27" s="0" t="n">
        <v>0</v>
      </c>
      <c r="I27" s="0" t="n">
        <v>24</v>
      </c>
      <c r="J27" s="0" t="n">
        <v>0</v>
      </c>
      <c r="K27" s="0" t="n">
        <v>6</v>
      </c>
      <c r="L27" s="4" t="n">
        <v>0.61954</v>
      </c>
      <c r="M27" s="2" t="n">
        <f aca="false">L27/2.83168</f>
        <v>0.21878884619731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20000</v>
      </c>
      <c r="E28" s="0" t="n">
        <f aca="false">D28*2.83168</f>
        <v>56633.6</v>
      </c>
      <c r="F28" s="0" t="n">
        <v>10</v>
      </c>
      <c r="G28" s="0" t="n">
        <v>10</v>
      </c>
      <c r="H28" s="0" t="n">
        <v>0</v>
      </c>
      <c r="I28" s="0" t="n">
        <v>24</v>
      </c>
      <c r="J28" s="0" t="n">
        <v>0</v>
      </c>
      <c r="K28" s="0" t="n">
        <v>6</v>
      </c>
      <c r="L28" s="4" t="n">
        <v>0.6081</v>
      </c>
      <c r="M28" s="2" t="n">
        <f aca="false">L28/2.83168</f>
        <v>0.214748841677026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11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4" t="n">
        <v>0.76493</v>
      </c>
      <c r="M29" s="2" t="n">
        <f aca="false">L29/2.83168</f>
        <v>0.270132924624251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3000</v>
      </c>
      <c r="E30" s="0" t="n">
        <f aca="false">D30*2.83168</f>
        <v>8495.04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4" t="n">
        <v>0.75387</v>
      </c>
      <c r="M30" s="2" t="n">
        <f aca="false">L30/2.83168</f>
        <v>0.266227116058312</v>
      </c>
      <c r="N30" s="0" t="s">
        <v>28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20000</v>
      </c>
      <c r="E31" s="0" t="n">
        <f aca="false">D31*2.83168</f>
        <v>56633.6</v>
      </c>
      <c r="F31" s="0" t="n">
        <v>11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4" t="n">
        <v>0.74243</v>
      </c>
      <c r="M31" s="2" t="n">
        <f aca="false">L31/2.83168</f>
        <v>0.262187111538027</v>
      </c>
      <c r="N3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358.11</v>
      </c>
      <c r="M2" s="0" t="n">
        <v>358.11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50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12.56</v>
      </c>
      <c r="M3" s="0" t="n">
        <v>12.56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51</v>
      </c>
      <c r="D4" s="0" t="n">
        <v>0</v>
      </c>
      <c r="E4" s="0" t="n">
        <v>0</v>
      </c>
      <c r="F4" s="0" t="n">
        <v>4</v>
      </c>
      <c r="G4" s="0" t="n">
        <v>9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8.48</v>
      </c>
      <c r="M4" s="0" t="n">
        <v>8.48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52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v>12.56</v>
      </c>
      <c r="M5" s="0" t="n">
        <v>12.56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0.070949</v>
      </c>
      <c r="M6" s="0" t="n">
        <v>0.070949</v>
      </c>
      <c r="N6" s="0" t="s">
        <v>19</v>
      </c>
    </row>
    <row r="7" customFormat="false" ht="15" hidden="false" customHeight="false" outlineLevel="0" collapsed="false">
      <c r="A7" s="0" t="s">
        <v>27</v>
      </c>
      <c r="B7" s="0" t="s">
        <v>16</v>
      </c>
      <c r="L7" s="0" t="n">
        <v>33.84</v>
      </c>
      <c r="M7" s="0" t="n">
        <v>33.84</v>
      </c>
      <c r="N7" s="0" t="s">
        <v>17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0.91728</v>
      </c>
      <c r="M8" s="4" t="n">
        <f aca="false">L8/2.83168</f>
        <v>0.323934907899198</v>
      </c>
      <c r="N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N90" activeCellId="1" sqref="A1:M18 N9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1655.26+350</f>
        <v>2005.26</v>
      </c>
      <c r="M2" s="0" t="n">
        <f aca="false">1655.26+350</f>
        <v>2005.26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4</v>
      </c>
      <c r="J3" s="0" t="n">
        <v>0</v>
      </c>
      <c r="K3" s="0" t="n">
        <v>4</v>
      </c>
      <c r="L3" s="0" t="n">
        <f aca="false">0.04639+0.01679</f>
        <v>0.06318</v>
      </c>
      <c r="M3" s="0" t="n">
        <f aca="false">0.04639+0.01679</f>
        <v>0.06318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4</v>
      </c>
      <c r="I4" s="0" t="n">
        <v>10</v>
      </c>
      <c r="J4" s="0" t="n">
        <v>0</v>
      </c>
      <c r="K4" s="0" t="n">
        <v>4</v>
      </c>
      <c r="L4" s="0" t="n">
        <f aca="false">0.07332+0.01679</f>
        <v>0.09011</v>
      </c>
      <c r="M4" s="0" t="n">
        <f aca="false">0.07332+0.01679</f>
        <v>0.09011</v>
      </c>
      <c r="N4" s="0" t="s">
        <v>19</v>
      </c>
      <c r="O4" s="0" t="s">
        <v>83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10</v>
      </c>
      <c r="I5" s="0" t="n">
        <v>24</v>
      </c>
      <c r="J5" s="0" t="n">
        <v>0</v>
      </c>
      <c r="K5" s="0" t="n">
        <v>4</v>
      </c>
      <c r="L5" s="0" t="n">
        <f aca="false">0.04639+0.01679</f>
        <v>0.06318</v>
      </c>
      <c r="M5" s="0" t="n">
        <f aca="false">0.04639+0.01679</f>
        <v>0.06318</v>
      </c>
      <c r="N5" s="0" t="s">
        <v>19</v>
      </c>
      <c r="O5" s="0" t="s">
        <v>83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4</v>
      </c>
      <c r="J6" s="0" t="n">
        <v>0</v>
      </c>
      <c r="K6" s="0" t="n">
        <v>4</v>
      </c>
      <c r="L6" s="0" t="n">
        <f aca="false">0.04639+0.0159</f>
        <v>0.06229</v>
      </c>
      <c r="M6" s="0" t="n">
        <f aca="false">0.04639+0.0159</f>
        <v>0.06229</v>
      </c>
      <c r="N6" s="0" t="s">
        <v>19</v>
      </c>
      <c r="O6" s="0" t="s">
        <v>83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4</v>
      </c>
      <c r="I7" s="0" t="n">
        <v>10</v>
      </c>
      <c r="J7" s="0" t="n">
        <v>0</v>
      </c>
      <c r="K7" s="0" t="n">
        <v>4</v>
      </c>
      <c r="L7" s="0" t="n">
        <f aca="false">0.07332+0.0159</f>
        <v>0.08922</v>
      </c>
      <c r="M7" s="0" t="n">
        <f aca="false">0.07332+0.0159</f>
        <v>0.08922</v>
      </c>
      <c r="N7" s="0" t="s">
        <v>19</v>
      </c>
      <c r="O7" s="0" t="s">
        <v>83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2</v>
      </c>
      <c r="H8" s="0" t="n">
        <v>10</v>
      </c>
      <c r="I8" s="0" t="n">
        <v>24</v>
      </c>
      <c r="J8" s="0" t="n">
        <v>0</v>
      </c>
      <c r="K8" s="0" t="n">
        <v>4</v>
      </c>
      <c r="L8" s="0" t="n">
        <f aca="false">0.04639+0.0159</f>
        <v>0.06229</v>
      </c>
      <c r="M8" s="0" t="n">
        <f aca="false">0.04639+0.0159</f>
        <v>0.06229</v>
      </c>
      <c r="N8" s="0" t="s">
        <v>19</v>
      </c>
      <c r="O8" s="0" t="s">
        <v>83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3</v>
      </c>
      <c r="G9" s="0" t="n">
        <v>3</v>
      </c>
      <c r="H9" s="0" t="n">
        <v>0</v>
      </c>
      <c r="I9" s="0" t="n">
        <v>4</v>
      </c>
      <c r="J9" s="0" t="n">
        <v>0</v>
      </c>
      <c r="K9" s="0" t="n">
        <v>4</v>
      </c>
      <c r="L9" s="0" t="n">
        <f aca="false">0.04639+0.01664</f>
        <v>0.06303</v>
      </c>
      <c r="M9" s="0" t="n">
        <f aca="false">0.04639+0.01664</f>
        <v>0.06303</v>
      </c>
      <c r="N9" s="0" t="s">
        <v>19</v>
      </c>
      <c r="O9" s="0" t="s">
        <v>83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3</v>
      </c>
      <c r="G10" s="0" t="n">
        <v>3</v>
      </c>
      <c r="H10" s="0" t="n">
        <v>4</v>
      </c>
      <c r="I10" s="0" t="n">
        <v>10</v>
      </c>
      <c r="J10" s="0" t="n">
        <v>0</v>
      </c>
      <c r="K10" s="0" t="n">
        <v>4</v>
      </c>
      <c r="L10" s="0" t="n">
        <f aca="false">0.07332+0.01664</f>
        <v>0.08996</v>
      </c>
      <c r="M10" s="0" t="n">
        <f aca="false">0.07332+0.01664</f>
        <v>0.08996</v>
      </c>
      <c r="N10" s="0" t="s">
        <v>19</v>
      </c>
      <c r="O10" s="0" t="s">
        <v>83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10</v>
      </c>
      <c r="I11" s="0" t="n">
        <v>24</v>
      </c>
      <c r="J11" s="0" t="n">
        <v>0</v>
      </c>
      <c r="K11" s="0" t="n">
        <v>4</v>
      </c>
      <c r="L11" s="0" t="n">
        <f aca="false">0.04639+0.01664</f>
        <v>0.06303</v>
      </c>
      <c r="M11" s="0" t="n">
        <f aca="false">0.04639+0.01664</f>
        <v>0.06303</v>
      </c>
      <c r="N11" s="0" t="s">
        <v>19</v>
      </c>
      <c r="O11" s="0" t="s">
        <v>83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4</v>
      </c>
      <c r="G12" s="0" t="n">
        <v>4</v>
      </c>
      <c r="H12" s="0" t="n">
        <v>0</v>
      </c>
      <c r="I12" s="0" t="n">
        <v>13</v>
      </c>
      <c r="J12" s="0" t="n">
        <v>0</v>
      </c>
      <c r="K12" s="0" t="n">
        <v>4</v>
      </c>
      <c r="L12" s="0" t="n">
        <f aca="false">0.04639+0.02167</f>
        <v>0.06806</v>
      </c>
      <c r="M12" s="0" t="n">
        <f aca="false">0.04639+0.02167</f>
        <v>0.06806</v>
      </c>
      <c r="N12" s="0" t="s">
        <v>19</v>
      </c>
      <c r="O12" s="0" t="s">
        <v>83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4</v>
      </c>
      <c r="G13" s="0" t="n">
        <v>4</v>
      </c>
      <c r="H13" s="0" t="n">
        <v>13</v>
      </c>
      <c r="I13" s="0" t="n">
        <v>19</v>
      </c>
      <c r="J13" s="0" t="n">
        <v>0</v>
      </c>
      <c r="K13" s="0" t="n">
        <v>4</v>
      </c>
      <c r="L13" s="0" t="n">
        <f aca="false">0.07332+0.02167</f>
        <v>0.09499</v>
      </c>
      <c r="M13" s="0" t="n">
        <f aca="false">0.07332+0.02167</f>
        <v>0.09499</v>
      </c>
      <c r="N13" s="0" t="s">
        <v>19</v>
      </c>
      <c r="O13" s="0" t="s">
        <v>83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4</v>
      </c>
      <c r="G14" s="0" t="n">
        <v>4</v>
      </c>
      <c r="H14" s="0" t="n">
        <v>20</v>
      </c>
      <c r="I14" s="0" t="n">
        <v>24</v>
      </c>
      <c r="J14" s="0" t="n">
        <v>0</v>
      </c>
      <c r="K14" s="0" t="n">
        <v>4</v>
      </c>
      <c r="L14" s="0" t="n">
        <f aca="false">0.04639+0.02167</f>
        <v>0.06806</v>
      </c>
      <c r="M14" s="0" t="n">
        <f aca="false">0.04639+0.02167</f>
        <v>0.06806</v>
      </c>
      <c r="N14" s="0" t="s">
        <v>19</v>
      </c>
      <c r="O14" s="0" t="s">
        <v>83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5</v>
      </c>
      <c r="G15" s="0" t="n">
        <v>5</v>
      </c>
      <c r="H15" s="0" t="n">
        <v>0</v>
      </c>
      <c r="I15" s="0" t="n">
        <v>13</v>
      </c>
      <c r="J15" s="0" t="n">
        <v>0</v>
      </c>
      <c r="K15" s="0" t="n">
        <v>4</v>
      </c>
      <c r="L15" s="0" t="n">
        <f aca="false">0.04639+0.01837</f>
        <v>0.06476</v>
      </c>
      <c r="M15" s="0" t="n">
        <f aca="false">0.04639+0.01837</f>
        <v>0.06476</v>
      </c>
      <c r="N15" s="0" t="s">
        <v>19</v>
      </c>
      <c r="O15" s="0" t="s">
        <v>83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5</v>
      </c>
      <c r="G16" s="0" t="n">
        <v>5</v>
      </c>
      <c r="H16" s="0" t="n">
        <v>13</v>
      </c>
      <c r="I16" s="0" t="n">
        <v>19</v>
      </c>
      <c r="J16" s="0" t="n">
        <v>0</v>
      </c>
      <c r="K16" s="0" t="n">
        <v>4</v>
      </c>
      <c r="L16" s="0" t="n">
        <f aca="false">0.07332+0.01837</f>
        <v>0.09169</v>
      </c>
      <c r="M16" s="0" t="n">
        <f aca="false">0.07332+0.01837</f>
        <v>0.09169</v>
      </c>
      <c r="N16" s="0" t="s">
        <v>19</v>
      </c>
      <c r="O16" s="0" t="s">
        <v>83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5</v>
      </c>
      <c r="G17" s="0" t="n">
        <v>5</v>
      </c>
      <c r="H17" s="0" t="n">
        <v>20</v>
      </c>
      <c r="I17" s="0" t="n">
        <v>24</v>
      </c>
      <c r="J17" s="0" t="n">
        <v>0</v>
      </c>
      <c r="K17" s="0" t="n">
        <v>4</v>
      </c>
      <c r="L17" s="0" t="n">
        <f aca="false">0.04639+0.01837</f>
        <v>0.06476</v>
      </c>
      <c r="M17" s="0" t="n">
        <f aca="false">0.04639+0.01837</f>
        <v>0.06476</v>
      </c>
      <c r="N17" s="0" t="s">
        <v>19</v>
      </c>
      <c r="O17" s="0" t="s">
        <v>83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6</v>
      </c>
      <c r="G18" s="0" t="n">
        <v>6</v>
      </c>
      <c r="H18" s="0" t="n">
        <v>0</v>
      </c>
      <c r="I18" s="0" t="n">
        <v>13</v>
      </c>
      <c r="J18" s="0" t="n">
        <v>0</v>
      </c>
      <c r="K18" s="0" t="n">
        <v>4</v>
      </c>
      <c r="L18" s="0" t="n">
        <f aca="false">0.04639+0.01845</f>
        <v>0.06484</v>
      </c>
      <c r="M18" s="0" t="n">
        <f aca="false">0.04639+0.01845</f>
        <v>0.06484</v>
      </c>
      <c r="N18" s="0" t="s">
        <v>19</v>
      </c>
      <c r="O18" s="0" t="s">
        <v>83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6</v>
      </c>
      <c r="G19" s="0" t="n">
        <v>6</v>
      </c>
      <c r="H19" s="0" t="n">
        <v>13</v>
      </c>
      <c r="I19" s="0" t="n">
        <v>19</v>
      </c>
      <c r="J19" s="0" t="n">
        <v>0</v>
      </c>
      <c r="K19" s="0" t="n">
        <v>4</v>
      </c>
      <c r="L19" s="0" t="n">
        <f aca="false">0.07332+0.01845</f>
        <v>0.09177</v>
      </c>
      <c r="M19" s="0" t="n">
        <f aca="false">0.07332+0.01845</f>
        <v>0.09177</v>
      </c>
      <c r="N19" s="0" t="s">
        <v>19</v>
      </c>
      <c r="O19" s="0" t="s">
        <v>83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6</v>
      </c>
      <c r="H20" s="0" t="n">
        <v>20</v>
      </c>
      <c r="I20" s="0" t="n">
        <v>24</v>
      </c>
      <c r="J20" s="0" t="n">
        <v>0</v>
      </c>
      <c r="K20" s="0" t="n">
        <v>4</v>
      </c>
      <c r="L20" s="0" t="n">
        <f aca="false">0.04639+0.01845</f>
        <v>0.06484</v>
      </c>
      <c r="M20" s="0" t="n">
        <f aca="false">0.04639+0.01845</f>
        <v>0.06484</v>
      </c>
      <c r="N20" s="0" t="s">
        <v>19</v>
      </c>
      <c r="O20" s="0" t="s">
        <v>83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0</v>
      </c>
      <c r="I21" s="0" t="n">
        <v>13</v>
      </c>
      <c r="J21" s="0" t="n">
        <v>0</v>
      </c>
      <c r="K21" s="0" t="n">
        <v>4</v>
      </c>
      <c r="L21" s="0" t="n">
        <f aca="false">0.04639+0.02024</f>
        <v>0.06663</v>
      </c>
      <c r="M21" s="0" t="n">
        <f aca="false">0.04639+0.02024</f>
        <v>0.06663</v>
      </c>
      <c r="N21" s="0" t="s">
        <v>19</v>
      </c>
      <c r="O21" s="0" t="s">
        <v>83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13</v>
      </c>
      <c r="I22" s="0" t="n">
        <v>19</v>
      </c>
      <c r="J22" s="0" t="n">
        <v>0</v>
      </c>
      <c r="K22" s="0" t="n">
        <v>4</v>
      </c>
      <c r="L22" s="0" t="n">
        <f aca="false">0.07332+0.02024</f>
        <v>0.09356</v>
      </c>
      <c r="M22" s="0" t="n">
        <f aca="false">0.07332+0.02024</f>
        <v>0.09356</v>
      </c>
      <c r="N22" s="0" t="s">
        <v>19</v>
      </c>
      <c r="O22" s="0" t="s">
        <v>83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7</v>
      </c>
      <c r="H23" s="0" t="n">
        <v>20</v>
      </c>
      <c r="I23" s="0" t="n">
        <v>24</v>
      </c>
      <c r="J23" s="0" t="n">
        <v>0</v>
      </c>
      <c r="K23" s="0" t="n">
        <v>4</v>
      </c>
      <c r="L23" s="0" t="n">
        <f aca="false">0.04639+0.02024</f>
        <v>0.06663</v>
      </c>
      <c r="M23" s="0" t="n">
        <f aca="false">0.04639+0.02024</f>
        <v>0.06663</v>
      </c>
      <c r="N23" s="0" t="s">
        <v>19</v>
      </c>
      <c r="O23" s="0" t="s">
        <v>83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8</v>
      </c>
      <c r="G24" s="0" t="n">
        <v>8</v>
      </c>
      <c r="H24" s="0" t="n">
        <v>0</v>
      </c>
      <c r="I24" s="0" t="n">
        <v>13</v>
      </c>
      <c r="J24" s="0" t="n">
        <v>0</v>
      </c>
      <c r="K24" s="0" t="n">
        <v>4</v>
      </c>
      <c r="L24" s="0" t="n">
        <f aca="false">0.04639+0.01995</f>
        <v>0.06634</v>
      </c>
      <c r="M24" s="0" t="n">
        <f aca="false">0.04639+0.01995</f>
        <v>0.06634</v>
      </c>
      <c r="N24" s="0" t="s">
        <v>19</v>
      </c>
      <c r="O24" s="0" t="s">
        <v>83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13</v>
      </c>
      <c r="I25" s="0" t="n">
        <v>19</v>
      </c>
      <c r="J25" s="0" t="n">
        <v>0</v>
      </c>
      <c r="K25" s="0" t="n">
        <v>4</v>
      </c>
      <c r="L25" s="0" t="n">
        <f aca="false">0.07332+0.01995</f>
        <v>0.09327</v>
      </c>
      <c r="M25" s="0" t="n">
        <f aca="false">0.07332+0.01995</f>
        <v>0.09327</v>
      </c>
      <c r="N25" s="0" t="s">
        <v>19</v>
      </c>
      <c r="O25" s="0" t="s">
        <v>83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20</v>
      </c>
      <c r="I26" s="0" t="n">
        <v>24</v>
      </c>
      <c r="J26" s="0" t="n">
        <v>0</v>
      </c>
      <c r="K26" s="0" t="n">
        <v>4</v>
      </c>
      <c r="L26" s="0" t="n">
        <f aca="false">0.04639+0.01995</f>
        <v>0.06634</v>
      </c>
      <c r="M26" s="0" t="n">
        <f aca="false">0.04639+0.01995</f>
        <v>0.06634</v>
      </c>
      <c r="N26" s="0" t="s">
        <v>19</v>
      </c>
      <c r="O26" s="0" t="s">
        <v>83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9</v>
      </c>
      <c r="G27" s="0" t="n">
        <v>9</v>
      </c>
      <c r="H27" s="0" t="n">
        <v>0</v>
      </c>
      <c r="I27" s="0" t="n">
        <v>13</v>
      </c>
      <c r="J27" s="0" t="n">
        <v>0</v>
      </c>
      <c r="K27" s="0" t="n">
        <v>4</v>
      </c>
      <c r="L27" s="0" t="n">
        <f aca="false">0.04639+0.01918</f>
        <v>0.06557</v>
      </c>
      <c r="M27" s="0" t="n">
        <f aca="false">0.04639+0.01918</f>
        <v>0.06557</v>
      </c>
      <c r="N27" s="0" t="s">
        <v>19</v>
      </c>
      <c r="O27" s="0" t="s">
        <v>83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9</v>
      </c>
      <c r="H28" s="0" t="n">
        <v>13</v>
      </c>
      <c r="I28" s="0" t="n">
        <v>19</v>
      </c>
      <c r="J28" s="0" t="n">
        <v>0</v>
      </c>
      <c r="K28" s="0" t="n">
        <v>4</v>
      </c>
      <c r="L28" s="0" t="n">
        <f aca="false">0.07332+0.01918</f>
        <v>0.0925</v>
      </c>
      <c r="M28" s="0" t="n">
        <f aca="false">0.07332+0.01918</f>
        <v>0.0925</v>
      </c>
      <c r="N28" s="0" t="s">
        <v>19</v>
      </c>
      <c r="O28" s="0" t="s">
        <v>83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20</v>
      </c>
      <c r="I29" s="0" t="n">
        <v>24</v>
      </c>
      <c r="J29" s="0" t="n">
        <v>0</v>
      </c>
      <c r="K29" s="0" t="n">
        <v>4</v>
      </c>
      <c r="L29" s="0" t="n">
        <f aca="false">0.04639+0.01918</f>
        <v>0.06557</v>
      </c>
      <c r="M29" s="0" t="n">
        <f aca="false">0.04639+0.01918</f>
        <v>0.06557</v>
      </c>
      <c r="N29" s="0" t="s">
        <v>19</v>
      </c>
      <c r="O29" s="0" t="s">
        <v>83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10</v>
      </c>
      <c r="G30" s="0" t="n">
        <v>10</v>
      </c>
      <c r="H30" s="0" t="n">
        <v>0</v>
      </c>
      <c r="I30" s="0" t="n">
        <v>13</v>
      </c>
      <c r="J30" s="0" t="n">
        <v>0</v>
      </c>
      <c r="K30" s="0" t="n">
        <v>4</v>
      </c>
      <c r="L30" s="0" t="n">
        <f aca="false">0.04639+0.0002126</f>
        <v>0.0466026</v>
      </c>
      <c r="M30" s="0" t="n">
        <f aca="false">0.04639+0.0002126</f>
        <v>0.0466026</v>
      </c>
      <c r="N30" s="0" t="s">
        <v>19</v>
      </c>
      <c r="O30" s="0" t="s">
        <v>83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10</v>
      </c>
      <c r="G31" s="0" t="n">
        <v>10</v>
      </c>
      <c r="H31" s="0" t="n">
        <v>13</v>
      </c>
      <c r="I31" s="0" t="n">
        <v>19</v>
      </c>
      <c r="J31" s="0" t="n">
        <v>0</v>
      </c>
      <c r="K31" s="0" t="n">
        <v>4</v>
      </c>
      <c r="L31" s="0" t="n">
        <f aca="false">0.07332+0.0002126</f>
        <v>0.0735326</v>
      </c>
      <c r="M31" s="0" t="n">
        <f aca="false">0.07332+0.0002126</f>
        <v>0.0735326</v>
      </c>
      <c r="N31" s="0" t="s">
        <v>19</v>
      </c>
      <c r="O31" s="0" t="s">
        <v>83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10</v>
      </c>
      <c r="G32" s="0" t="n">
        <v>10</v>
      </c>
      <c r="H32" s="0" t="n">
        <v>20</v>
      </c>
      <c r="I32" s="0" t="n">
        <v>24</v>
      </c>
      <c r="J32" s="0" t="n">
        <v>0</v>
      </c>
      <c r="K32" s="0" t="n">
        <v>4</v>
      </c>
      <c r="L32" s="0" t="n">
        <f aca="false">0.04639+0.0002126</f>
        <v>0.0466026</v>
      </c>
      <c r="M32" s="0" t="n">
        <f aca="false">0.04639+0.0002126</f>
        <v>0.0466026</v>
      </c>
      <c r="N32" s="0" t="s">
        <v>19</v>
      </c>
      <c r="O32" s="0" t="s">
        <v>83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11</v>
      </c>
      <c r="G33" s="0" t="n">
        <v>11</v>
      </c>
      <c r="H33" s="0" t="n">
        <v>0</v>
      </c>
      <c r="I33" s="0" t="n">
        <v>4</v>
      </c>
      <c r="J33" s="0" t="n">
        <v>0</v>
      </c>
      <c r="K33" s="0" t="n">
        <v>4</v>
      </c>
      <c r="L33" s="0" t="n">
        <f aca="false">0.04639+0.02334</f>
        <v>0.06973</v>
      </c>
      <c r="M33" s="0" t="n">
        <f aca="false">0.04639+0.02334</f>
        <v>0.06973</v>
      </c>
      <c r="N33" s="0" t="s">
        <v>19</v>
      </c>
      <c r="O33" s="0" t="s">
        <v>83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11</v>
      </c>
      <c r="G34" s="0" t="n">
        <v>11</v>
      </c>
      <c r="H34" s="0" t="n">
        <v>4</v>
      </c>
      <c r="I34" s="0" t="n">
        <v>10</v>
      </c>
      <c r="J34" s="0" t="n">
        <v>0</v>
      </c>
      <c r="K34" s="0" t="n">
        <v>4</v>
      </c>
      <c r="L34" s="0" t="n">
        <f aca="false">0.07332+0.02334</f>
        <v>0.09666</v>
      </c>
      <c r="M34" s="0" t="n">
        <f aca="false">0.07332+0.02334</f>
        <v>0.09666</v>
      </c>
      <c r="N34" s="0" t="s">
        <v>19</v>
      </c>
      <c r="O34" s="0" t="s">
        <v>83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11</v>
      </c>
      <c r="H35" s="0" t="n">
        <v>10</v>
      </c>
      <c r="I35" s="0" t="n">
        <v>24</v>
      </c>
      <c r="J35" s="0" t="n">
        <v>0</v>
      </c>
      <c r="K35" s="0" t="n">
        <v>4</v>
      </c>
      <c r="L35" s="0" t="n">
        <f aca="false">0.04639+0.02334</f>
        <v>0.06973</v>
      </c>
      <c r="M35" s="0" t="n">
        <f aca="false">0.04639+0.02334</f>
        <v>0.06973</v>
      </c>
      <c r="N35" s="0" t="s">
        <v>19</v>
      </c>
      <c r="O35" s="0" t="s">
        <v>83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12</v>
      </c>
      <c r="G36" s="0" t="n">
        <v>12</v>
      </c>
      <c r="H36" s="0" t="n">
        <v>0</v>
      </c>
      <c r="I36" s="0" t="n">
        <v>4</v>
      </c>
      <c r="J36" s="0" t="n">
        <v>0</v>
      </c>
      <c r="K36" s="0" t="n">
        <v>4</v>
      </c>
      <c r="L36" s="0" t="n">
        <f aca="false">0.04639+0.02511</f>
        <v>0.0715</v>
      </c>
      <c r="M36" s="0" t="n">
        <f aca="false">0.04639+0.02511</f>
        <v>0.0715</v>
      </c>
      <c r="N36" s="0" t="s">
        <v>19</v>
      </c>
      <c r="O36" s="0" t="s">
        <v>83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4</v>
      </c>
      <c r="I37" s="0" t="n">
        <v>10</v>
      </c>
      <c r="J37" s="0" t="n">
        <v>0</v>
      </c>
      <c r="K37" s="0" t="n">
        <v>4</v>
      </c>
      <c r="L37" s="0" t="n">
        <f aca="false">0.07332+0.02511</f>
        <v>0.09843</v>
      </c>
      <c r="M37" s="0" t="n">
        <f aca="false">0.07332+0.02511</f>
        <v>0.09843</v>
      </c>
      <c r="N37" s="0" t="s">
        <v>19</v>
      </c>
      <c r="O37" s="0" t="s">
        <v>83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10</v>
      </c>
      <c r="I38" s="0" t="n">
        <v>24</v>
      </c>
      <c r="J38" s="0" t="n">
        <v>0</v>
      </c>
      <c r="K38" s="0" t="n">
        <v>4</v>
      </c>
      <c r="L38" s="0" t="n">
        <f aca="false">0.04639+0.02511</f>
        <v>0.0715</v>
      </c>
      <c r="M38" s="0" t="n">
        <f aca="false">0.04639+0.02511</f>
        <v>0.0715</v>
      </c>
      <c r="N38" s="0" t="s">
        <v>19</v>
      </c>
      <c r="O38" s="0" t="s">
        <v>83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24</v>
      </c>
      <c r="J39" s="0" t="n">
        <v>5</v>
      </c>
      <c r="K39" s="0" t="n">
        <v>6</v>
      </c>
      <c r="L39" s="0" t="n">
        <f aca="false">0.04639+0.01679</f>
        <v>0.06318</v>
      </c>
      <c r="M39" s="0" t="n">
        <f aca="false">0.04639+0.01679</f>
        <v>0.06318</v>
      </c>
      <c r="N39" s="0" t="s">
        <v>19</v>
      </c>
      <c r="O39" s="0" t="s">
        <v>83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2</v>
      </c>
      <c r="G40" s="0" t="n">
        <v>2</v>
      </c>
      <c r="H40" s="0" t="n">
        <v>0</v>
      </c>
      <c r="I40" s="0" t="n">
        <v>24</v>
      </c>
      <c r="J40" s="0" t="n">
        <v>5</v>
      </c>
      <c r="K40" s="0" t="n">
        <v>6</v>
      </c>
      <c r="L40" s="0" t="n">
        <f aca="false">0.04639+0.0159</f>
        <v>0.06229</v>
      </c>
      <c r="M40" s="0" t="n">
        <f aca="false">0.04639+0.0159</f>
        <v>0.06229</v>
      </c>
      <c r="N40" s="0" t="s">
        <v>19</v>
      </c>
      <c r="O40" s="0" t="s">
        <v>83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3</v>
      </c>
      <c r="G41" s="0" t="n">
        <v>3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f aca="false">0.04639+0.01664</f>
        <v>0.06303</v>
      </c>
      <c r="M41" s="0" t="n">
        <f aca="false">0.04639+0.01664</f>
        <v>0.06303</v>
      </c>
      <c r="N41" s="0" t="s">
        <v>19</v>
      </c>
      <c r="O41" s="0" t="s">
        <v>83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4</v>
      </c>
      <c r="G42" s="0" t="n">
        <v>4</v>
      </c>
      <c r="H42" s="0" t="n">
        <v>0</v>
      </c>
      <c r="I42" s="0" t="n">
        <v>24</v>
      </c>
      <c r="J42" s="0" t="n">
        <v>5</v>
      </c>
      <c r="K42" s="0" t="n">
        <v>6</v>
      </c>
      <c r="L42" s="0" t="n">
        <f aca="false">0.04639+0.02167</f>
        <v>0.06806</v>
      </c>
      <c r="M42" s="0" t="n">
        <f aca="false">0.04639+0.02167</f>
        <v>0.06806</v>
      </c>
      <c r="N42" s="0" t="s">
        <v>19</v>
      </c>
      <c r="O42" s="0" t="s">
        <v>83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5</v>
      </c>
      <c r="G43" s="0" t="n">
        <v>5</v>
      </c>
      <c r="H43" s="0" t="n">
        <v>0</v>
      </c>
      <c r="I43" s="0" t="n">
        <v>24</v>
      </c>
      <c r="J43" s="0" t="n">
        <v>5</v>
      </c>
      <c r="K43" s="0" t="n">
        <v>6</v>
      </c>
      <c r="L43" s="0" t="n">
        <f aca="false">0.04639+0.01837</f>
        <v>0.06476</v>
      </c>
      <c r="M43" s="0" t="n">
        <f aca="false">0.04639+0.01837</f>
        <v>0.06476</v>
      </c>
      <c r="N43" s="0" t="s">
        <v>19</v>
      </c>
      <c r="O43" s="0" t="s">
        <v>83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6</v>
      </c>
      <c r="G44" s="0" t="n">
        <v>6</v>
      </c>
      <c r="H44" s="0" t="n">
        <v>0</v>
      </c>
      <c r="I44" s="0" t="n">
        <v>24</v>
      </c>
      <c r="J44" s="0" t="n">
        <v>5</v>
      </c>
      <c r="K44" s="0" t="n">
        <v>6</v>
      </c>
      <c r="L44" s="0" t="n">
        <f aca="false">0.04639+0.01845</f>
        <v>0.06484</v>
      </c>
      <c r="M44" s="0" t="n">
        <f aca="false">0.04639+0.01845</f>
        <v>0.06484</v>
      </c>
      <c r="N44" s="0" t="s">
        <v>19</v>
      </c>
      <c r="O44" s="0" t="s">
        <v>83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f aca="false">0.04639+0.02024</f>
        <v>0.06663</v>
      </c>
      <c r="M45" s="0" t="n">
        <f aca="false">0.04639+0.02024</f>
        <v>0.06663</v>
      </c>
      <c r="N45" s="0" t="s">
        <v>19</v>
      </c>
      <c r="O45" s="0" t="s">
        <v>83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5</v>
      </c>
      <c r="K46" s="0" t="n">
        <v>6</v>
      </c>
      <c r="L46" s="0" t="n">
        <f aca="false">0.04639+0.01995</f>
        <v>0.06634</v>
      </c>
      <c r="M46" s="0" t="n">
        <f aca="false">0.04639+0.01995</f>
        <v>0.06634</v>
      </c>
      <c r="N46" s="0" t="s">
        <v>19</v>
      </c>
      <c r="O46" s="0" t="s">
        <v>83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9</v>
      </c>
      <c r="G47" s="0" t="n">
        <v>9</v>
      </c>
      <c r="H47" s="0" t="n">
        <v>0</v>
      </c>
      <c r="I47" s="0" t="n">
        <v>24</v>
      </c>
      <c r="J47" s="0" t="n">
        <v>5</v>
      </c>
      <c r="K47" s="0" t="n">
        <v>6</v>
      </c>
      <c r="L47" s="0" t="n">
        <f aca="false">0.04639+0.01918</f>
        <v>0.06557</v>
      </c>
      <c r="M47" s="0" t="n">
        <f aca="false">0.04639+0.01918</f>
        <v>0.06557</v>
      </c>
      <c r="N47" s="0" t="s">
        <v>19</v>
      </c>
      <c r="O47" s="0" t="s">
        <v>83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0</v>
      </c>
      <c r="I48" s="0" t="n">
        <v>24</v>
      </c>
      <c r="J48" s="0" t="n">
        <v>5</v>
      </c>
      <c r="K48" s="0" t="n">
        <v>6</v>
      </c>
      <c r="L48" s="0" t="n">
        <f aca="false">0.04639+0.0002126</f>
        <v>0.0466026</v>
      </c>
      <c r="M48" s="0" t="n">
        <f aca="false">0.04639+0.0002126</f>
        <v>0.0466026</v>
      </c>
      <c r="N48" s="0" t="s">
        <v>19</v>
      </c>
      <c r="O48" s="0" t="s">
        <v>83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11</v>
      </c>
      <c r="G49" s="0" t="n">
        <v>11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f aca="false">0.04639+0.02334</f>
        <v>0.06973</v>
      </c>
      <c r="M49" s="0" t="n">
        <f aca="false">0.04639+0.02334</f>
        <v>0.06973</v>
      </c>
      <c r="N49" s="0" t="s">
        <v>19</v>
      </c>
      <c r="O49" s="0" t="s">
        <v>83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5</v>
      </c>
      <c r="K50" s="0" t="n">
        <v>6</v>
      </c>
      <c r="L50" s="0" t="n">
        <f aca="false">0.04639+0.02511</f>
        <v>0.0715</v>
      </c>
      <c r="M50" s="0" t="n">
        <f aca="false">0.04639+0.02511</f>
        <v>0.0715</v>
      </c>
      <c r="N50" s="0" t="s">
        <v>19</v>
      </c>
      <c r="O50" s="0" t="s">
        <v>83</v>
      </c>
    </row>
    <row r="51" customFormat="false" ht="15" hidden="false" customHeight="false" outlineLevel="0" collapsed="false">
      <c r="A51" s="0" t="s">
        <v>15</v>
      </c>
      <c r="B51" s="0" t="s">
        <v>21</v>
      </c>
      <c r="C51" s="0" t="s">
        <v>22</v>
      </c>
      <c r="D51" s="0" t="n">
        <v>0</v>
      </c>
      <c r="E51" s="0" t="n">
        <v>0</v>
      </c>
      <c r="F51" s="0" t="n">
        <v>1</v>
      </c>
      <c r="G51" s="0" t="n">
        <v>3</v>
      </c>
      <c r="H51" s="0" t="n">
        <v>4</v>
      </c>
      <c r="I51" s="0" t="n">
        <v>10</v>
      </c>
      <c r="J51" s="0" t="n">
        <v>0</v>
      </c>
      <c r="K51" s="0" t="n">
        <v>4</v>
      </c>
      <c r="L51" s="0" t="n">
        <v>11.74</v>
      </c>
      <c r="M51" s="0" t="n">
        <v>11.74</v>
      </c>
      <c r="N51" s="0" t="s">
        <v>23</v>
      </c>
    </row>
    <row r="52" customFormat="false" ht="15" hidden="false" customHeight="false" outlineLevel="0" collapsed="false">
      <c r="A52" s="0" t="s">
        <v>15</v>
      </c>
      <c r="B52" s="0" t="s">
        <v>21</v>
      </c>
      <c r="C52" s="0" t="s">
        <v>24</v>
      </c>
      <c r="D52" s="0" t="n">
        <v>0</v>
      </c>
      <c r="E52" s="0" t="n">
        <v>0</v>
      </c>
      <c r="F52" s="0" t="n">
        <v>4</v>
      </c>
      <c r="G52" s="0" t="n">
        <v>10</v>
      </c>
      <c r="H52" s="0" t="n">
        <v>13</v>
      </c>
      <c r="I52" s="0" t="n">
        <v>19</v>
      </c>
      <c r="J52" s="0" t="n">
        <v>0</v>
      </c>
      <c r="K52" s="0" t="n">
        <v>4</v>
      </c>
      <c r="L52" s="0" t="n">
        <v>11.74</v>
      </c>
      <c r="M52" s="0" t="n">
        <v>11.74</v>
      </c>
      <c r="N52" s="0" t="s">
        <v>23</v>
      </c>
    </row>
    <row r="53" customFormat="false" ht="15" hidden="false" customHeight="false" outlineLevel="0" collapsed="false">
      <c r="A53" s="0" t="s">
        <v>15</v>
      </c>
      <c r="B53" s="0" t="s">
        <v>21</v>
      </c>
      <c r="C53" s="0" t="s">
        <v>25</v>
      </c>
      <c r="D53" s="0" t="n">
        <v>0</v>
      </c>
      <c r="E53" s="0" t="n">
        <v>0</v>
      </c>
      <c r="F53" s="0" t="n">
        <v>11</v>
      </c>
      <c r="G53" s="0" t="n">
        <v>12</v>
      </c>
      <c r="H53" s="0" t="n">
        <v>4</v>
      </c>
      <c r="I53" s="0" t="n">
        <v>10</v>
      </c>
      <c r="J53" s="0" t="n">
        <v>0</v>
      </c>
      <c r="K53" s="0" t="n">
        <v>4</v>
      </c>
      <c r="L53" s="0" t="n">
        <v>11.74</v>
      </c>
      <c r="M53" s="0" t="n">
        <v>11.74</v>
      </c>
      <c r="N53" s="0" t="s">
        <v>23</v>
      </c>
    </row>
    <row r="54" customFormat="false" ht="15" hidden="false" customHeight="false" outlineLevel="0" collapsed="false">
      <c r="A54" s="0" t="s">
        <v>15</v>
      </c>
      <c r="B54" s="0" t="s">
        <v>21</v>
      </c>
      <c r="C54" s="0" t="s">
        <v>30</v>
      </c>
      <c r="D54" s="0" t="n">
        <v>0</v>
      </c>
      <c r="E54" s="0" t="n">
        <v>0</v>
      </c>
      <c r="F54" s="0" t="n">
        <v>1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v>5.6</v>
      </c>
      <c r="M54" s="0" t="n">
        <v>5.6</v>
      </c>
      <c r="N54" s="0" t="s">
        <v>23</v>
      </c>
    </row>
    <row r="55" customFormat="false" ht="15" hidden="false" customHeight="false" outlineLevel="0" collapsed="false">
      <c r="A55" s="0" t="s">
        <v>27</v>
      </c>
      <c r="B55" s="0" t="s">
        <v>21</v>
      </c>
      <c r="C55" s="0" t="s">
        <v>30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(0.256 + 0.514)*24</f>
        <v>18.48</v>
      </c>
      <c r="M55" s="2" t="n">
        <f aca="false">L55/2.83168</f>
        <v>6.52616114815233</v>
      </c>
      <c r="N55" s="0" t="s">
        <v>42</v>
      </c>
    </row>
    <row r="56" customFormat="false" ht="15" hidden="false" customHeight="false" outlineLevel="0" collapsed="false">
      <c r="A56" s="0" t="s">
        <v>27</v>
      </c>
      <c r="B56" s="0" t="s">
        <v>21</v>
      </c>
      <c r="C56" s="0" t="s">
        <v>30</v>
      </c>
      <c r="D56" s="0" t="n">
        <v>0</v>
      </c>
      <c r="E56" s="0" t="n">
        <v>0</v>
      </c>
      <c r="F56" s="0" t="n">
        <v>2</v>
      </c>
      <c r="G56" s="0" t="n">
        <v>2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(0.256 + 0.561)*24</f>
        <v>19.608</v>
      </c>
      <c r="M56" s="2" t="n">
        <f aca="false">L56/2.83168</f>
        <v>6.92451124420839</v>
      </c>
      <c r="N56" s="0" t="s">
        <v>42</v>
      </c>
    </row>
    <row r="57" customFormat="false" ht="15" hidden="false" customHeight="false" outlineLevel="0" collapsed="false">
      <c r="A57" s="0" t="s">
        <v>27</v>
      </c>
      <c r="B57" s="0" t="s">
        <v>21</v>
      </c>
      <c r="C57" s="0" t="s">
        <v>30</v>
      </c>
      <c r="D57" s="0" t="n">
        <v>0</v>
      </c>
      <c r="E57" s="0" t="n">
        <v>0</v>
      </c>
      <c r="F57" s="0" t="n">
        <v>3</v>
      </c>
      <c r="G57" s="0" t="n">
        <v>3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(0.256 + 0.441)*24</f>
        <v>16.728</v>
      </c>
      <c r="M57" s="2" t="n">
        <f aca="false">L57/2.83168</f>
        <v>5.90744716917166</v>
      </c>
      <c r="N57" s="0" t="s">
        <v>42</v>
      </c>
    </row>
    <row r="58" customFormat="false" ht="15" hidden="false" customHeight="false" outlineLevel="0" collapsed="false">
      <c r="A58" s="0" t="s">
        <v>27</v>
      </c>
      <c r="B58" s="0" t="s">
        <v>21</v>
      </c>
      <c r="C58" s="0" t="s">
        <v>30</v>
      </c>
      <c r="D58" s="0" t="n">
        <v>0</v>
      </c>
      <c r="E58" s="0" t="n">
        <v>0</v>
      </c>
      <c r="F58" s="0" t="n">
        <v>4</v>
      </c>
      <c r="G58" s="0" t="n">
        <v>4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(0.256 + 0.37)*24</f>
        <v>15.024</v>
      </c>
      <c r="M58" s="2" t="n">
        <f aca="false">L58/2.83168</f>
        <v>5.30568425810826</v>
      </c>
      <c r="N58" s="0" t="s">
        <v>42</v>
      </c>
    </row>
    <row r="59" customFormat="false" ht="15" hidden="false" customHeight="false" outlineLevel="0" collapsed="false">
      <c r="A59" s="0" t="s">
        <v>27</v>
      </c>
      <c r="B59" s="0" t="s">
        <v>21</v>
      </c>
      <c r="C59" s="0" t="s">
        <v>30</v>
      </c>
      <c r="D59" s="0" t="n">
        <v>0</v>
      </c>
      <c r="E59" s="0" t="n">
        <v>0</v>
      </c>
      <c r="F59" s="0" t="n">
        <v>5</v>
      </c>
      <c r="G59" s="0" t="n">
        <v>5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(0.256 + 0.174)*24</f>
        <v>10.32</v>
      </c>
      <c r="M59" s="2" t="n">
        <f aca="false">L59/2.83168</f>
        <v>3.64447960221494</v>
      </c>
      <c r="N59" s="0" t="s">
        <v>42</v>
      </c>
    </row>
    <row r="60" customFormat="false" ht="15" hidden="false" customHeight="false" outlineLevel="0" collapsed="false">
      <c r="A60" s="0" t="s">
        <v>27</v>
      </c>
      <c r="B60" s="0" t="s">
        <v>21</v>
      </c>
      <c r="C60" s="0" t="s">
        <v>30</v>
      </c>
      <c r="D60" s="0" t="n">
        <v>0</v>
      </c>
      <c r="E60" s="0" t="n">
        <v>0</v>
      </c>
      <c r="F60" s="0" t="n">
        <v>6</v>
      </c>
      <c r="G60" s="0" t="n">
        <v>6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(0.256 + 0.057)*24</f>
        <v>7.512</v>
      </c>
      <c r="M60" s="2" t="n">
        <f aca="false">L60/2.83168</f>
        <v>2.65284212905413</v>
      </c>
      <c r="N60" s="0" t="s">
        <v>42</v>
      </c>
    </row>
    <row r="61" customFormat="false" ht="15" hidden="false" customHeight="false" outlineLevel="0" collapsed="false">
      <c r="A61" s="0" t="s">
        <v>27</v>
      </c>
      <c r="B61" s="0" t="s">
        <v>21</v>
      </c>
      <c r="C61" s="0" t="s">
        <v>30</v>
      </c>
      <c r="D61" s="0" t="n">
        <v>0</v>
      </c>
      <c r="E61" s="0" t="n">
        <v>0</v>
      </c>
      <c r="F61" s="0" t="n">
        <v>7</v>
      </c>
      <c r="G61" s="0" t="n">
        <v>7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(0.256 + 0.082)*24</f>
        <v>8.112</v>
      </c>
      <c r="M61" s="2" t="n">
        <f aca="false">L61/2.83168</f>
        <v>2.86473047802012</v>
      </c>
      <c r="N61" s="0" t="s">
        <v>42</v>
      </c>
    </row>
    <row r="62" customFormat="false" ht="15" hidden="false" customHeight="false" outlineLevel="0" collapsed="false">
      <c r="A62" s="0" t="s">
        <v>27</v>
      </c>
      <c r="B62" s="0" t="s">
        <v>21</v>
      </c>
      <c r="C62" s="0" t="s">
        <v>30</v>
      </c>
      <c r="D62" s="0" t="n">
        <v>0</v>
      </c>
      <c r="E62" s="0" t="n">
        <v>0</v>
      </c>
      <c r="F62" s="0" t="n">
        <v>8</v>
      </c>
      <c r="G62" s="0" t="n">
        <v>8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(0.256 + 0.071)*24</f>
        <v>7.848</v>
      </c>
      <c r="M62" s="2" t="n">
        <f aca="false">L62/2.83168</f>
        <v>2.77149960447508</v>
      </c>
      <c r="N62" s="0" t="s">
        <v>42</v>
      </c>
    </row>
    <row r="63" customFormat="false" ht="15" hidden="false" customHeight="false" outlineLevel="0" collapsed="false">
      <c r="A63" s="0" t="s">
        <v>27</v>
      </c>
      <c r="B63" s="0" t="s">
        <v>21</v>
      </c>
      <c r="C63" s="0" t="s">
        <v>30</v>
      </c>
      <c r="D63" s="0" t="n">
        <v>0</v>
      </c>
      <c r="E63" s="0" t="n">
        <v>0</v>
      </c>
      <c r="F63" s="0" t="n">
        <v>9</v>
      </c>
      <c r="G63" s="0" t="n">
        <v>9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(0.256 + 0.079)*24</f>
        <v>8.04</v>
      </c>
      <c r="M63" s="2" t="n">
        <f aca="false">L63/2.83168</f>
        <v>2.8393038761442</v>
      </c>
      <c r="N63" s="0" t="s">
        <v>42</v>
      </c>
    </row>
    <row r="64" customFormat="false" ht="15" hidden="false" customHeight="false" outlineLevel="0" collapsed="false">
      <c r="A64" s="0" t="s">
        <v>27</v>
      </c>
      <c r="B64" s="0" t="s">
        <v>21</v>
      </c>
      <c r="C64" s="0" t="s">
        <v>30</v>
      </c>
      <c r="D64" s="0" t="n">
        <v>0</v>
      </c>
      <c r="E64" s="0" t="n">
        <v>0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(0.256 + 0.075)*24</f>
        <v>7.944</v>
      </c>
      <c r="M64" s="2" t="n">
        <f aca="false">L64/2.83168</f>
        <v>2.80540174030964</v>
      </c>
      <c r="N64" s="0" t="s">
        <v>42</v>
      </c>
    </row>
    <row r="65" customFormat="false" ht="15" hidden="false" customHeight="false" outlineLevel="0" collapsed="false">
      <c r="A65" s="0" t="s">
        <v>27</v>
      </c>
      <c r="B65" s="0" t="s">
        <v>21</v>
      </c>
      <c r="C65" s="0" t="s">
        <v>30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(0.256 + 0.253)*24</f>
        <v>12.216</v>
      </c>
      <c r="M65" s="2" t="n">
        <f aca="false">L65/2.83168</f>
        <v>4.31404678494745</v>
      </c>
      <c r="N65" s="0" t="s">
        <v>42</v>
      </c>
    </row>
    <row r="66" customFormat="false" ht="15" hidden="false" customHeight="false" outlineLevel="0" collapsed="false">
      <c r="A66" s="0" t="s">
        <v>27</v>
      </c>
      <c r="B66" s="0" t="s">
        <v>21</v>
      </c>
      <c r="C66" s="0" t="s">
        <v>30</v>
      </c>
      <c r="D66" s="0" t="n">
        <v>0</v>
      </c>
      <c r="E66" s="0" t="n">
        <v>0</v>
      </c>
      <c r="F66" s="0" t="n">
        <v>12</v>
      </c>
      <c r="G66" s="0" t="n">
        <v>12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(0.256 + 0.465)*24</f>
        <v>17.304</v>
      </c>
      <c r="M66" s="2" t="n">
        <f aca="false">L66/2.83168</f>
        <v>6.110859984179</v>
      </c>
      <c r="N66" s="0" t="s">
        <v>42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0.499-0.114</f>
        <v>0.385</v>
      </c>
      <c r="M67" s="2" t="n">
        <f aca="false">L67/2.83168</f>
        <v>0.135961690586507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200000</v>
      </c>
      <c r="E68" s="0" t="n">
        <f aca="false">D68*2.83168</f>
        <v>566336</v>
      </c>
      <c r="F68" s="0" t="n">
        <v>1</v>
      </c>
      <c r="G68" s="0" t="n">
        <v>1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0.403-0.114</f>
        <v>0.289</v>
      </c>
      <c r="M68" s="2" t="n">
        <f aca="false">L68/2.83168</f>
        <v>0.102059554751949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0</v>
      </c>
      <c r="E69" s="0" t="n">
        <v>0</v>
      </c>
      <c r="F69" s="0" t="n">
        <v>2</v>
      </c>
      <c r="G69" s="0" t="n">
        <v>2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0.499-0.134</f>
        <v>0.365</v>
      </c>
      <c r="M69" s="2" t="n">
        <f aca="false">L69/2.83168</f>
        <v>0.128898745620974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200000</v>
      </c>
      <c r="E70" s="0" t="n">
        <f aca="false">D70*2.83168</f>
        <v>566336</v>
      </c>
      <c r="F70" s="0" t="n">
        <v>2</v>
      </c>
      <c r="G70" s="0" t="n">
        <v>2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0.403-0.134</f>
        <v>0.269</v>
      </c>
      <c r="M70" s="2" t="n">
        <f aca="false">L70/2.83168</f>
        <v>0.0949966097864166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0</v>
      </c>
      <c r="E71" s="0" t="n">
        <v>0</v>
      </c>
      <c r="F71" s="0" t="n">
        <v>3</v>
      </c>
      <c r="G71" s="0" t="n">
        <v>3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0.499+0.436</f>
        <v>0.935</v>
      </c>
      <c r="M71" s="2" t="n">
        <f aca="false">L71/2.83168</f>
        <v>0.33019267713866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200000</v>
      </c>
      <c r="E72" s="0" t="n">
        <f aca="false">D72*2.83168</f>
        <v>566336</v>
      </c>
      <c r="F72" s="0" t="n">
        <v>3</v>
      </c>
      <c r="G72" s="0" t="n">
        <v>3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0.403+0.436</f>
        <v>0.839</v>
      </c>
      <c r="M72" s="2" t="n">
        <f aca="false">L72/2.83168</f>
        <v>0.296290541304102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0</v>
      </c>
      <c r="E73" s="0" t="n">
        <v>0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0.499-0.045</f>
        <v>0.454</v>
      </c>
      <c r="M73" s="2" t="n">
        <f aca="false">L73/2.83168</f>
        <v>0.160328850717595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200000</v>
      </c>
      <c r="E74" s="0" t="n">
        <f aca="false">D74*2.83168</f>
        <v>566336</v>
      </c>
      <c r="F74" s="0" t="n">
        <v>4</v>
      </c>
      <c r="G74" s="0" t="n">
        <v>4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0.403-0.045</f>
        <v>0.358</v>
      </c>
      <c r="M74" s="2" t="n">
        <f aca="false">L74/2.83168</f>
        <v>0.126426714883038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0</v>
      </c>
      <c r="E75" s="0" t="n">
        <v>0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0.499-0.142</f>
        <v>0.357</v>
      </c>
      <c r="M75" s="2" t="n">
        <f aca="false">L75/2.83168</f>
        <v>0.126073567634761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200000</v>
      </c>
      <c r="E76" s="0" t="n">
        <f aca="false">D76*2.83168</f>
        <v>566336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0.403-0.142</f>
        <v>0.261</v>
      </c>
      <c r="M76" s="2" t="n">
        <f aca="false">L76/2.83168</f>
        <v>0.0921714318002034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0</v>
      </c>
      <c r="E77" s="0" t="n">
        <v>0</v>
      </c>
      <c r="F77" s="0" t="n">
        <v>6</v>
      </c>
      <c r="G77" s="0" t="n">
        <v>6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0.499-0.15</f>
        <v>0.349</v>
      </c>
      <c r="M77" s="2" t="n">
        <f aca="false">L77/2.83168</f>
        <v>0.123248389648548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200000</v>
      </c>
      <c r="E78" s="0" t="n">
        <f aca="false">D78*2.83168</f>
        <v>566336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0.403-0.15</f>
        <v>0.253</v>
      </c>
      <c r="M78" s="2" t="n">
        <f aca="false">L78/2.83168</f>
        <v>0.0893462538139903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0</v>
      </c>
      <c r="E79" s="0" t="n">
        <v>0</v>
      </c>
      <c r="F79" s="0" t="n">
        <v>7</v>
      </c>
      <c r="G79" s="0" t="n">
        <v>7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0.499-0.097</f>
        <v>0.402</v>
      </c>
      <c r="M79" s="2" t="n">
        <f aca="false">L79/2.83168</f>
        <v>0.14196519380721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200000</v>
      </c>
      <c r="E80" s="0" t="n">
        <f aca="false">D80*2.83168</f>
        <v>566336</v>
      </c>
      <c r="F80" s="0" t="n">
        <v>7</v>
      </c>
      <c r="G80" s="0" t="n">
        <v>7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0.403-0.097</f>
        <v>0.306</v>
      </c>
      <c r="M80" s="2" t="n">
        <f aca="false">L80/2.83168</f>
        <v>0.108063057972652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0</v>
      </c>
      <c r="E81" s="0" t="n">
        <v>0</v>
      </c>
      <c r="F81" s="0" t="n">
        <v>8</v>
      </c>
      <c r="G81" s="0" t="n">
        <v>8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0.499+0.004</f>
        <v>0.503</v>
      </c>
      <c r="M81" s="2" t="n">
        <f aca="false">L81/2.83168</f>
        <v>0.177633065883151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200000</v>
      </c>
      <c r="E82" s="0" t="n">
        <f aca="false">D82*2.83168</f>
        <v>566336</v>
      </c>
      <c r="F82" s="0" t="n">
        <v>8</v>
      </c>
      <c r="G82" s="0" t="n">
        <v>8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0.403+0.004</f>
        <v>0.407</v>
      </c>
      <c r="M82" s="2" t="n">
        <f aca="false">L82/2.83168</f>
        <v>0.143730930048593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0</v>
      </c>
      <c r="E83" s="0" t="n">
        <v>0</v>
      </c>
      <c r="F83" s="0" t="n">
        <v>9</v>
      </c>
      <c r="G83" s="0" t="n">
        <v>9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0.499+0.016</f>
        <v>0.515</v>
      </c>
      <c r="M83" s="2" t="n">
        <f aca="false">L83/2.83168</f>
        <v>0.18187083286247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200000</v>
      </c>
      <c r="E84" s="0" t="n">
        <f aca="false">D84*2.83168</f>
        <v>566336</v>
      </c>
      <c r="F84" s="0" t="n">
        <v>9</v>
      </c>
      <c r="G84" s="0" t="n">
        <v>9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0.403+0.016</f>
        <v>0.419</v>
      </c>
      <c r="M84" s="2" t="n">
        <f aca="false">L84/2.83168</f>
        <v>0.147968697027913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0</v>
      </c>
      <c r="E85" s="0" t="n">
        <v>0</v>
      </c>
      <c r="F85" s="0" t="n">
        <v>10</v>
      </c>
      <c r="G85" s="0" t="n">
        <v>10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0.499+0.052</f>
        <v>0.551</v>
      </c>
      <c r="M85" s="2" t="n">
        <f aca="false">L85/2.83168</f>
        <v>0.194584133800429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200000</v>
      </c>
      <c r="E86" s="0" t="n">
        <f aca="false">D86*2.83168</f>
        <v>566336</v>
      </c>
      <c r="F86" s="0" t="n">
        <v>10</v>
      </c>
      <c r="G86" s="0" t="n">
        <v>10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0.403+0.052</f>
        <v>0.455</v>
      </c>
      <c r="M86" s="2" t="n">
        <f aca="false">L86/2.83168</f>
        <v>0.160681997965872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0</v>
      </c>
      <c r="E87" s="0" t="n">
        <v>0</v>
      </c>
      <c r="F87" s="0" t="n">
        <v>11</v>
      </c>
      <c r="G87" s="0" t="n">
        <v>11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0.499+0.071</f>
        <v>0.57</v>
      </c>
      <c r="M87" s="2" t="n">
        <f aca="false">L87/2.83168</f>
        <v>0.201293931517686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200000</v>
      </c>
      <c r="E88" s="0" t="n">
        <f aca="false">D88*2.83168</f>
        <v>566336</v>
      </c>
      <c r="F88" s="0" t="n">
        <v>11</v>
      </c>
      <c r="G88" s="0" t="n">
        <v>11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0.403+0.071</f>
        <v>0.474</v>
      </c>
      <c r="M88" s="2" t="n">
        <f aca="false">L88/2.83168</f>
        <v>0.167391795683128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0</v>
      </c>
      <c r="E89" s="0" t="n">
        <v>0</v>
      </c>
      <c r="F89" s="0" t="n">
        <v>12</v>
      </c>
      <c r="G89" s="0" t="n">
        <v>12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0.499+0.16</f>
        <v>0.659</v>
      </c>
      <c r="M89" s="2" t="n">
        <f aca="false">L89/2.83168</f>
        <v>0.232724036614307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200000</v>
      </c>
      <c r="E90" s="0" t="n">
        <f aca="false">D90*2.83168</f>
        <v>566336</v>
      </c>
      <c r="F90" s="0" t="n">
        <v>12</v>
      </c>
      <c r="G90" s="0" t="n">
        <v>12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0.403+0.16</f>
        <v>0.563</v>
      </c>
      <c r="M90" s="2" t="n">
        <f aca="false">L90/2.83168</f>
        <v>0.198821900779749</v>
      </c>
      <c r="N9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8" activeCellId="1" sqref="A1:M18 O2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33"/>
    <col collapsed="false" customWidth="true" hidden="false" outlineLevel="0" max="13" min="13" style="0" width="13.66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2000</v>
      </c>
      <c r="M2" s="0" t="n">
        <v>2000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10.77</v>
      </c>
      <c r="M3" s="0" t="n">
        <v>10.77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0.0274983064516129</v>
      </c>
      <c r="M4" s="2" t="n">
        <v>0.0274983064516129</v>
      </c>
      <c r="N4" s="0" t="s">
        <v>19</v>
      </c>
      <c r="O4" s="0" t="s">
        <v>84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0.0427982886904761</v>
      </c>
      <c r="M5" s="2" t="n">
        <v>0.0427982886904761</v>
      </c>
      <c r="N5" s="0" t="s">
        <v>19</v>
      </c>
      <c r="O5" s="0" t="s">
        <v>84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3</v>
      </c>
      <c r="G6" s="0" t="n">
        <v>3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0.0177984811827957</v>
      </c>
      <c r="M6" s="2" t="n">
        <v>0.0177984811827957</v>
      </c>
      <c r="N6" s="0" t="s">
        <v>19</v>
      </c>
      <c r="O6" s="0" t="s">
        <v>84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4</v>
      </c>
      <c r="G7" s="0" t="n">
        <v>4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0.0136776805555555</v>
      </c>
      <c r="M7" s="2" t="n">
        <v>0.0136776805555555</v>
      </c>
      <c r="N7" s="0" t="s">
        <v>19</v>
      </c>
      <c r="O7" s="0" t="s">
        <v>84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5</v>
      </c>
      <c r="G8" s="0" t="n">
        <v>5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0.0204495833333333</v>
      </c>
      <c r="M8" s="2" t="n">
        <v>0.0204495833333333</v>
      </c>
      <c r="N8" s="0" t="s">
        <v>19</v>
      </c>
      <c r="O8" s="0" t="s">
        <v>84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6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0.0330144583333333</v>
      </c>
      <c r="M9" s="2" t="n">
        <v>0.0330144583333333</v>
      </c>
      <c r="N9" s="0" t="s">
        <v>19</v>
      </c>
      <c r="O9" s="0" t="s">
        <v>84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7</v>
      </c>
      <c r="G10" s="0" t="n">
        <v>7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0.0373644086021505</v>
      </c>
      <c r="M10" s="2" t="n">
        <v>0.0373644086021505</v>
      </c>
      <c r="N10" s="0" t="s">
        <v>19</v>
      </c>
      <c r="O10" s="0" t="s">
        <v>84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8</v>
      </c>
      <c r="G11" s="0" t="n">
        <v>8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0.0459884139784946</v>
      </c>
      <c r="M11" s="2" t="n">
        <v>0.0459884139784946</v>
      </c>
      <c r="N11" s="0" t="s">
        <v>19</v>
      </c>
      <c r="O11" s="0" t="s">
        <v>84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9</v>
      </c>
      <c r="G12" s="0" t="n">
        <v>9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0.0399468888888888</v>
      </c>
      <c r="M12" s="2" t="n">
        <v>0.0399468888888888</v>
      </c>
      <c r="N12" s="0" t="s">
        <v>19</v>
      </c>
      <c r="O12" s="0" t="s">
        <v>84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0.0490627150537634</v>
      </c>
      <c r="M13" s="2" t="n">
        <v>0.0490627150537634</v>
      </c>
      <c r="N13" s="0" t="s">
        <v>19</v>
      </c>
      <c r="O13" s="0" t="s">
        <v>84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11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0.0470899583333333</v>
      </c>
      <c r="M14" s="2" t="n">
        <v>0.0470899583333333</v>
      </c>
      <c r="N14" s="0" t="s">
        <v>19</v>
      </c>
      <c r="O14" s="0" t="s">
        <v>84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12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2" t="n">
        <v>0.0393530913978494</v>
      </c>
      <c r="M15" s="2" t="n">
        <v>0.0393530913978494</v>
      </c>
      <c r="N15" s="0" t="s">
        <v>19</v>
      </c>
      <c r="O15" s="0" t="s">
        <v>84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781</v>
      </c>
      <c r="M16" s="0" t="n">
        <v>781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100</v>
      </c>
      <c r="E17" s="0" t="n">
        <f aca="false">D17*2.83168</f>
        <v>283.168</v>
      </c>
      <c r="F17" s="0" t="n">
        <v>1</v>
      </c>
      <c r="G17" s="0" t="n">
        <v>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0.11265+0.25963</f>
        <v>0.37228</v>
      </c>
      <c r="M17" s="4" t="n">
        <f aca="false">L17/2.83168</f>
        <v>0.131469657588428</v>
      </c>
      <c r="N17" s="0" t="s">
        <v>28</v>
      </c>
      <c r="O17" s="0" t="s">
        <v>29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100</v>
      </c>
      <c r="E18" s="0" t="n">
        <f aca="false">D18*2.83168</f>
        <v>283.168</v>
      </c>
      <c r="F18" s="0" t="n">
        <v>2</v>
      </c>
      <c r="G18" s="0" t="n">
        <v>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0.11265+0.34446</f>
        <v>0.45711</v>
      </c>
      <c r="M18" s="4" t="n">
        <f aca="false">L18/2.83168</f>
        <v>0.161427138659736</v>
      </c>
      <c r="N18" s="0" t="s">
        <v>28</v>
      </c>
      <c r="O18" s="0" t="s">
        <v>29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100</v>
      </c>
      <c r="E19" s="0" t="n">
        <f aca="false">D19*2.83168</f>
        <v>283.168</v>
      </c>
      <c r="F19" s="0" t="n">
        <v>3</v>
      </c>
      <c r="G19" s="0" t="n">
        <v>3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0.11265+0.33725</f>
        <v>0.4499</v>
      </c>
      <c r="M19" s="4" t="n">
        <f aca="false">L19/2.83168</f>
        <v>0.158880946999661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100</v>
      </c>
      <c r="E20" s="0" t="n">
        <f aca="false">D20*2.83168</f>
        <v>283.168</v>
      </c>
      <c r="F20" s="0" t="n">
        <v>4</v>
      </c>
      <c r="G20" s="0" t="n">
        <v>4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0.11265+0.32633</f>
        <v>0.43898</v>
      </c>
      <c r="M20" s="4" t="n">
        <f aca="false">L20/2.83168</f>
        <v>0.15502457904848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100</v>
      </c>
      <c r="E21" s="0" t="n">
        <f aca="false">D21*2.83168</f>
        <v>283.168</v>
      </c>
      <c r="F21" s="0" t="n">
        <v>5</v>
      </c>
      <c r="G21" s="0" t="n">
        <v>5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0.11265+0.3532</f>
        <v>0.46585</v>
      </c>
      <c r="M21" s="4" t="n">
        <f aca="false">L21/2.83168</f>
        <v>0.164513645609673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100</v>
      </c>
      <c r="E22" s="0" t="n">
        <f aca="false">D22*2.83168</f>
        <v>283.168</v>
      </c>
      <c r="F22" s="0" t="n">
        <v>6</v>
      </c>
      <c r="G22" s="0" t="n">
        <v>6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0.11265+0.37028</f>
        <v>0.48293</v>
      </c>
      <c r="M22" s="4" t="n">
        <f aca="false">L22/2.83168</f>
        <v>0.170545400610238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100</v>
      </c>
      <c r="E23" s="0" t="n">
        <f aca="false">D23*2.83168</f>
        <v>283.168</v>
      </c>
      <c r="F23" s="0" t="n">
        <v>7</v>
      </c>
      <c r="G23" s="0" t="n">
        <v>7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0.11265+0.41565</f>
        <v>0.5283</v>
      </c>
      <c r="M23" s="4" t="n">
        <f aca="false">L23/2.83168</f>
        <v>0.18656769126455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100</v>
      </c>
      <c r="E24" s="0" t="n">
        <f aca="false">D24*2.83168</f>
        <v>283.168</v>
      </c>
      <c r="F24" s="0" t="n">
        <v>8</v>
      </c>
      <c r="G24" s="0" t="n">
        <v>8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0.11265+0.38839</f>
        <v>0.50104</v>
      </c>
      <c r="M24" s="4" t="n">
        <f aca="false">L24/2.83168</f>
        <v>0.176940897276528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100</v>
      </c>
      <c r="E25" s="0" t="n">
        <f aca="false">D25*2.83168</f>
        <v>283.168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0.11265+0.44301</f>
        <v>0.55566</v>
      </c>
      <c r="M25" s="4" t="n">
        <f aca="false">L25/2.83168</f>
        <v>0.196229799977399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100</v>
      </c>
      <c r="E26" s="0" t="n">
        <f aca="false">D26*2.83168</f>
        <v>283.168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0.11265+0.55893</f>
        <v>0.67158</v>
      </c>
      <c r="M26" s="4" t="n">
        <f aca="false">L26/2.83168</f>
        <v>0.237166628997627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100</v>
      </c>
      <c r="E27" s="0" t="n">
        <f aca="false">D27*2.83168</f>
        <v>283.168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0.11265+0.57933</f>
        <v>0.69198</v>
      </c>
      <c r="M27" s="4" t="n">
        <f aca="false">L27/2.83168</f>
        <v>0.24437083286247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100</v>
      </c>
      <c r="E28" s="0" t="n">
        <f aca="false">D28*2.83168</f>
        <v>283.168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0.11265+0.55188</f>
        <v>0.66453</v>
      </c>
      <c r="M28" s="4" t="n">
        <f aca="false">L28/2.83168</f>
        <v>0.234676940897277</v>
      </c>
      <c r="N28" s="0" t="s">
        <v>28</v>
      </c>
      <c r="O28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A1:M18 A2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242.12</v>
      </c>
      <c r="M2" s="0" t="n">
        <v>242.12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0.0468153</v>
      </c>
      <c r="M3" s="0" t="n">
        <v>0.0468153</v>
      </c>
      <c r="N3" s="0" t="s">
        <v>19</v>
      </c>
      <c r="O3" s="0" t="s">
        <v>85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8</v>
      </c>
      <c r="J4" s="0" t="n">
        <v>0</v>
      </c>
      <c r="K4" s="0" t="n">
        <v>4</v>
      </c>
      <c r="L4" s="0" t="n">
        <f aca="false">2.03251*0.75</f>
        <v>1.5243825</v>
      </c>
      <c r="M4" s="0" t="n">
        <f aca="false">2.03251*0.75</f>
        <v>1.5243825</v>
      </c>
      <c r="N4" s="0" t="s">
        <v>23</v>
      </c>
      <c r="O4" s="0" t="s">
        <v>86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30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8</v>
      </c>
      <c r="I5" s="0" t="n">
        <v>20</v>
      </c>
      <c r="J5" s="0" t="n">
        <v>0</v>
      </c>
      <c r="K5" s="0" t="n">
        <v>4</v>
      </c>
      <c r="L5" s="0" t="n">
        <v>2.03251</v>
      </c>
      <c r="M5" s="0" t="n">
        <v>2.03251</v>
      </c>
      <c r="N5" s="0" t="s">
        <v>23</v>
      </c>
      <c r="O5" s="0" t="s">
        <v>87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20</v>
      </c>
      <c r="I6" s="0" t="n">
        <v>24</v>
      </c>
      <c r="J6" s="0" t="n">
        <v>0</v>
      </c>
      <c r="K6" s="0" t="n">
        <v>4</v>
      </c>
      <c r="L6" s="0" t="n">
        <f aca="false">2.03251*0.75</f>
        <v>1.5243825</v>
      </c>
      <c r="M6" s="0" t="n">
        <f aca="false">2.03251*0.75</f>
        <v>1.5243825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30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2.03251*0.75</f>
        <v>1.5243825</v>
      </c>
      <c r="M7" s="0" t="n">
        <f aca="false">2.03251*0.75</f>
        <v>1.5243825</v>
      </c>
      <c r="N7" s="0" t="s">
        <v>23</v>
      </c>
    </row>
    <row r="8" customFormat="false" ht="15" hidden="false" customHeight="false" outlineLevel="0" collapsed="false">
      <c r="A8" s="0" t="s">
        <v>27</v>
      </c>
      <c r="B8" s="0" t="s">
        <v>16</v>
      </c>
      <c r="L8" s="0" t="n">
        <v>92.13</v>
      </c>
      <c r="M8" s="0" t="n">
        <v>92.13</v>
      </c>
      <c r="N8" s="0" t="s">
        <v>17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0.18204+0.33897</f>
        <v>0.52101</v>
      </c>
      <c r="M9" s="4" t="n">
        <f aca="false">L9/2.83168</f>
        <v>0.183993247824613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0.18204+0.37032</f>
        <v>0.55236</v>
      </c>
      <c r="M10" s="4" t="n">
        <f aca="false">L10/2.83168</f>
        <v>0.195064414058086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0.18204+0.38038</f>
        <v>0.56242</v>
      </c>
      <c r="M11" s="4" t="n">
        <f aca="false">L11/2.83168</f>
        <v>0.198617075375749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4</v>
      </c>
      <c r="G12" s="0" t="n">
        <v>4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0.18204+0.3927</f>
        <v>0.57474</v>
      </c>
      <c r="M12" s="4" t="n">
        <f aca="false">L12/2.83168</f>
        <v>0.202967849474517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5</v>
      </c>
      <c r="G13" s="0" t="n">
        <v>5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0.18204+0.42898</f>
        <v>0.61102</v>
      </c>
      <c r="M13" s="4" t="n">
        <f aca="false">L13/2.83168</f>
        <v>0.215780031641993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6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0.18204+0.43529</f>
        <v>0.61733</v>
      </c>
      <c r="M14" s="4" t="n">
        <f aca="false">L14/2.83168</f>
        <v>0.218008390778619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0.18204+0.50302</f>
        <v>0.68506</v>
      </c>
      <c r="M15" s="4" t="n">
        <f aca="false">L15/2.83168</f>
        <v>0.241927053904396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0</v>
      </c>
      <c r="E16" s="0" t="n">
        <v>0</v>
      </c>
      <c r="F16" s="0" t="n">
        <v>8</v>
      </c>
      <c r="G16" s="0" t="n">
        <v>8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0.18204+0.54871</f>
        <v>0.73075</v>
      </c>
      <c r="M16" s="4" t="n">
        <f aca="false">L16/2.83168</f>
        <v>0.258062351678156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9</v>
      </c>
      <c r="G17" s="0" t="n">
        <v>9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0.18204+0.58359</f>
        <v>0.76563</v>
      </c>
      <c r="M17" s="4" t="n">
        <f aca="false">L17/2.83168</f>
        <v>0.270380127698045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10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0.18204+0.74099</f>
        <v>0.92303</v>
      </c>
      <c r="M18" s="4" t="n">
        <f aca="false">L18/2.83168</f>
        <v>0.325965504576788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11</v>
      </c>
      <c r="G19" s="0" t="n">
        <v>11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0.18204+0.77961</f>
        <v>0.96165</v>
      </c>
      <c r="M19" s="4" t="n">
        <f aca="false">L19/2.83168</f>
        <v>0.339604051305232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12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0.18204+0.69883</f>
        <v>0.88087</v>
      </c>
      <c r="M20" s="4" t="n">
        <f aca="false">L20/2.83168</f>
        <v>0.311076816589445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1" sqref="A1:M18 L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283.03</v>
      </c>
      <c r="M2" s="0" t="n">
        <v>283.03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0.00999+0.00114+0.02635</f>
        <v>0.03748</v>
      </c>
      <c r="M3" s="0" t="n">
        <f aca="false">0.00999+0.00114+0.02635</f>
        <v>0.03748</v>
      </c>
      <c r="N3" s="0" t="s">
        <v>19</v>
      </c>
      <c r="O3" s="0" t="s">
        <v>88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10</v>
      </c>
      <c r="J4" s="0" t="n">
        <v>0</v>
      </c>
      <c r="K4" s="0" t="n">
        <v>4</v>
      </c>
      <c r="L4" s="0" t="n">
        <f aca="false">0.01007+0.00114+0.03229</f>
        <v>0.0435</v>
      </c>
      <c r="M4" s="0" t="n">
        <f aca="false">0.01007+0.00114+0.03229</f>
        <v>0.0435</v>
      </c>
      <c r="N4" s="0" t="s">
        <v>19</v>
      </c>
      <c r="O4" s="0" t="s">
        <v>88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10</v>
      </c>
      <c r="I5" s="0" t="n">
        <v>18</v>
      </c>
      <c r="J5" s="0" t="n">
        <v>0</v>
      </c>
      <c r="K5" s="0" t="n">
        <v>4</v>
      </c>
      <c r="L5" s="0" t="n">
        <f aca="false">0.00999+0.00114+0.02635</f>
        <v>0.03748</v>
      </c>
      <c r="M5" s="0" t="n">
        <f aca="false">0.00999+0.00114+0.02635</f>
        <v>0.03748</v>
      </c>
      <c r="N5" s="0" t="s">
        <v>19</v>
      </c>
      <c r="O5" s="0" t="s">
        <v>88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0.01007+0.00114+0.03229</f>
        <v>0.0435</v>
      </c>
      <c r="M6" s="0" t="n">
        <f aca="false">0.01007+0.00114+0.03229</f>
        <v>0.0435</v>
      </c>
      <c r="N6" s="0" t="s">
        <v>19</v>
      </c>
      <c r="O6" s="0" t="s">
        <v>88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0.00999+0.00114+0.02635</f>
        <v>0.03748</v>
      </c>
      <c r="M7" s="0" t="n">
        <f aca="false">0.00999+0.00114+0.02635</f>
        <v>0.03748</v>
      </c>
      <c r="N7" s="0" t="s">
        <v>19</v>
      </c>
      <c r="O7" s="0" t="s">
        <v>88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10</v>
      </c>
      <c r="H8" s="0" t="n">
        <v>0</v>
      </c>
      <c r="I8" s="0" t="n">
        <v>12</v>
      </c>
      <c r="J8" s="0" t="n">
        <v>0</v>
      </c>
      <c r="K8" s="0" t="n">
        <v>4</v>
      </c>
      <c r="L8" s="0" t="n">
        <f aca="false">0.00999+0.00114+0.02635</f>
        <v>0.03748</v>
      </c>
      <c r="M8" s="0" t="n">
        <f aca="false">0.00999+0.00114+0.02635</f>
        <v>0.03748</v>
      </c>
      <c r="N8" s="0" t="s">
        <v>19</v>
      </c>
      <c r="O8" s="0" t="s">
        <v>88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10</v>
      </c>
      <c r="H9" s="0" t="n">
        <v>12</v>
      </c>
      <c r="I9" s="0" t="n">
        <v>21</v>
      </c>
      <c r="J9" s="0" t="n">
        <v>0</v>
      </c>
      <c r="K9" s="0" t="n">
        <v>4</v>
      </c>
      <c r="L9" s="0" t="n">
        <f aca="false">0.01007+0.00114+0.03229</f>
        <v>0.0435</v>
      </c>
      <c r="M9" s="0" t="n">
        <f aca="false">0.01007+0.00114+0.03229</f>
        <v>0.0435</v>
      </c>
      <c r="N9" s="0" t="s">
        <v>19</v>
      </c>
      <c r="O9" s="0" t="s">
        <v>88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10</v>
      </c>
      <c r="H10" s="0" t="n">
        <v>21</v>
      </c>
      <c r="I10" s="0" t="n">
        <v>24</v>
      </c>
      <c r="J10" s="0" t="n">
        <v>0</v>
      </c>
      <c r="K10" s="0" t="n">
        <v>4</v>
      </c>
      <c r="L10" s="0" t="n">
        <f aca="false">0.00999+0.00114+0.02635</f>
        <v>0.03748</v>
      </c>
      <c r="M10" s="0" t="n">
        <f aca="false">0.00999+0.00114+0.02635</f>
        <v>0.03748</v>
      </c>
      <c r="N10" s="0" t="s">
        <v>19</v>
      </c>
      <c r="O10" s="0" t="s">
        <v>88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11</v>
      </c>
      <c r="G11" s="0" t="n">
        <v>12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0.00999+0.00114+0.02635</f>
        <v>0.03748</v>
      </c>
      <c r="M11" s="0" t="n">
        <f aca="false">0.00999+0.00114+0.02635</f>
        <v>0.03748</v>
      </c>
      <c r="N11" s="0" t="s">
        <v>19</v>
      </c>
      <c r="O11" s="0" t="s">
        <v>88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11</v>
      </c>
      <c r="G12" s="0" t="n">
        <v>12</v>
      </c>
      <c r="H12" s="0" t="n">
        <v>6</v>
      </c>
      <c r="I12" s="0" t="n">
        <v>10</v>
      </c>
      <c r="J12" s="0" t="n">
        <v>0</v>
      </c>
      <c r="K12" s="0" t="n">
        <v>4</v>
      </c>
      <c r="L12" s="0" t="n">
        <f aca="false">0.01007+0.00114+0.03229</f>
        <v>0.0435</v>
      </c>
      <c r="M12" s="0" t="n">
        <f aca="false">0.01007+0.00114+0.03229</f>
        <v>0.0435</v>
      </c>
      <c r="N12" s="0" t="s">
        <v>19</v>
      </c>
      <c r="O12" s="0" t="s">
        <v>88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10</v>
      </c>
      <c r="I13" s="0" t="n">
        <v>18</v>
      </c>
      <c r="J13" s="0" t="n">
        <v>0</v>
      </c>
      <c r="K13" s="0" t="n">
        <v>4</v>
      </c>
      <c r="L13" s="0" t="n">
        <f aca="false">0.00999+0.00114+0.02635</f>
        <v>0.03748</v>
      </c>
      <c r="M13" s="0" t="n">
        <f aca="false">0.00999+0.00114+0.02635</f>
        <v>0.03748</v>
      </c>
      <c r="N13" s="0" t="s">
        <v>19</v>
      </c>
      <c r="O13" s="0" t="s">
        <v>88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12</v>
      </c>
      <c r="H14" s="0" t="n">
        <v>18</v>
      </c>
      <c r="I14" s="0" t="n">
        <v>22</v>
      </c>
      <c r="J14" s="0" t="n">
        <v>0</v>
      </c>
      <c r="K14" s="0" t="n">
        <v>4</v>
      </c>
      <c r="L14" s="0" t="n">
        <f aca="false">0.01007+0.00114+0.03229</f>
        <v>0.0435</v>
      </c>
      <c r="M14" s="0" t="n">
        <f aca="false">0.01007+0.00114+0.03229</f>
        <v>0.0435</v>
      </c>
      <c r="N14" s="0" t="s">
        <v>19</v>
      </c>
      <c r="O14" s="0" t="s">
        <v>88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f aca="false">0.00999+0.00114+0.02635</f>
        <v>0.03748</v>
      </c>
      <c r="M15" s="0" t="n">
        <f aca="false">0.00999+0.00114+0.02635</f>
        <v>0.03748</v>
      </c>
      <c r="N15" s="0" t="s">
        <v>19</v>
      </c>
      <c r="O15" s="0" t="s">
        <v>88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5</v>
      </c>
      <c r="K16" s="0" t="n">
        <v>6</v>
      </c>
      <c r="L16" s="0" t="n">
        <f aca="false">0.00999+0.00114+0.02635</f>
        <v>0.03748</v>
      </c>
      <c r="M16" s="0" t="n">
        <f aca="false">0.00999+0.00114+0.02635</f>
        <v>0.03748</v>
      </c>
      <c r="N16" s="0" t="s">
        <v>19</v>
      </c>
      <c r="O16" s="0" t="s">
        <v>88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22</v>
      </c>
      <c r="D17" s="0" t="n">
        <v>0</v>
      </c>
      <c r="E17" s="0" t="n">
        <v>0</v>
      </c>
      <c r="F17" s="0" t="n">
        <v>1</v>
      </c>
      <c r="G17" s="0" t="n">
        <v>3</v>
      </c>
      <c r="H17" s="0" t="n">
        <v>6</v>
      </c>
      <c r="I17" s="0" t="n">
        <v>10</v>
      </c>
      <c r="J17" s="0" t="n">
        <v>0</v>
      </c>
      <c r="K17" s="0" t="n">
        <v>4</v>
      </c>
      <c r="L17" s="0" t="n">
        <f aca="false">12.89+0.57+0.73+0.15</f>
        <v>14.34</v>
      </c>
      <c r="M17" s="0" t="n">
        <f aca="false">12.89+0.57+0.73+0.15</f>
        <v>14.34</v>
      </c>
      <c r="N17" s="0" t="s">
        <v>23</v>
      </c>
      <c r="O17" s="0" t="s">
        <v>89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22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18</v>
      </c>
      <c r="I18" s="0" t="n">
        <v>22</v>
      </c>
      <c r="J18" s="0" t="n">
        <v>0</v>
      </c>
      <c r="K18" s="0" t="n">
        <v>4</v>
      </c>
      <c r="L18" s="0" t="n">
        <f aca="false">12.89+0.57+0.73+0.15</f>
        <v>14.34</v>
      </c>
      <c r="M18" s="0" t="n">
        <f aca="false">12.89+0.57+0.73+0.15</f>
        <v>14.34</v>
      </c>
      <c r="N18" s="0" t="s">
        <v>23</v>
      </c>
      <c r="O18" s="0" t="s">
        <v>89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24</v>
      </c>
      <c r="D19" s="0" t="n">
        <v>0</v>
      </c>
      <c r="E19" s="0" t="n">
        <v>0</v>
      </c>
      <c r="F19" s="0" t="n">
        <v>4</v>
      </c>
      <c r="G19" s="0" t="n">
        <v>10</v>
      </c>
      <c r="H19" s="0" t="n">
        <v>12</v>
      </c>
      <c r="I19" s="0" t="n">
        <v>21</v>
      </c>
      <c r="J19" s="0" t="n">
        <v>0</v>
      </c>
      <c r="K19" s="0" t="n">
        <v>4</v>
      </c>
      <c r="L19" s="0" t="n">
        <f aca="false">12.89+0.57+0.73+0.15</f>
        <v>14.34</v>
      </c>
      <c r="M19" s="0" t="n">
        <f aca="false">12.89+0.57+0.73+0.15</f>
        <v>14.34</v>
      </c>
      <c r="N19" s="0" t="s">
        <v>23</v>
      </c>
      <c r="O19" s="0" t="s">
        <v>89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25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10</v>
      </c>
      <c r="J20" s="0" t="n">
        <v>0</v>
      </c>
      <c r="K20" s="0" t="n">
        <v>4</v>
      </c>
      <c r="L20" s="0" t="n">
        <f aca="false">12.89+0.57+0.73+0.15</f>
        <v>14.34</v>
      </c>
      <c r="M20" s="0" t="n">
        <f aca="false">12.89+0.57+0.73+0.15</f>
        <v>14.34</v>
      </c>
      <c r="N20" s="0" t="s">
        <v>23</v>
      </c>
      <c r="O20" s="0" t="s">
        <v>89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18</v>
      </c>
      <c r="I21" s="0" t="n">
        <v>22</v>
      </c>
      <c r="J21" s="0" t="n">
        <v>0</v>
      </c>
      <c r="K21" s="0" t="n">
        <v>4</v>
      </c>
      <c r="L21" s="0" t="n">
        <f aca="false">12.89+0.57+0.73+0.15</f>
        <v>14.34</v>
      </c>
      <c r="M21" s="0" t="n">
        <f aca="false">12.89+0.57+0.73+0.15</f>
        <v>14.34</v>
      </c>
      <c r="N21" s="0" t="s">
        <v>23</v>
      </c>
      <c r="O21" s="0" t="s">
        <v>89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30</v>
      </c>
      <c r="D22" s="0" t="n">
        <v>0</v>
      </c>
      <c r="E22" s="0" t="n">
        <v>0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2.74</v>
      </c>
      <c r="M22" s="0" t="n">
        <v>2.74</v>
      </c>
      <c r="N22" s="0" t="s">
        <v>23</v>
      </c>
      <c r="O22" s="0" t="s">
        <v>89</v>
      </c>
    </row>
    <row r="23" customFormat="false" ht="15" hidden="false" customHeight="false" outlineLevel="0" collapsed="false">
      <c r="A23" s="0" t="s">
        <v>27</v>
      </c>
      <c r="B23" s="0" t="s">
        <v>16</v>
      </c>
      <c r="L23" s="0" t="n">
        <v>33</v>
      </c>
      <c r="M23" s="0" t="n">
        <v>33</v>
      </c>
      <c r="N23" s="0" t="s">
        <v>17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0.39136+0.99587</f>
        <v>1.38723</v>
      </c>
      <c r="M24" s="4" t="n">
        <f aca="false">L24/2.83168</f>
        <v>0.489896457226805</v>
      </c>
      <c r="N24" s="0" t="s">
        <v>28</v>
      </c>
      <c r="O24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1" sqref="A1:M18 O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658.15</v>
      </c>
      <c r="M2" s="0" t="n">
        <v>658.15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10</v>
      </c>
      <c r="J3" s="0" t="n">
        <v>0</v>
      </c>
      <c r="K3" s="0" t="n">
        <v>4</v>
      </c>
      <c r="L3" s="0" t="n">
        <f aca="false">0.006693+0.020717</f>
        <v>0.02741</v>
      </c>
      <c r="M3" s="0" t="n">
        <f aca="false">0.006693+0.020717</f>
        <v>0.02741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10</v>
      </c>
      <c r="I4" s="0" t="n">
        <v>22</v>
      </c>
      <c r="J4" s="0" t="n">
        <v>0</v>
      </c>
      <c r="K4" s="0" t="n">
        <v>4</v>
      </c>
      <c r="L4" s="0" t="n">
        <f aca="false">0.006693+0.028172</f>
        <v>0.034865</v>
      </c>
      <c r="M4" s="0" t="n">
        <f aca="false">0.006693+0.028172</f>
        <v>0.034865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22</v>
      </c>
      <c r="I5" s="0" t="n">
        <v>24</v>
      </c>
      <c r="J5" s="0" t="n">
        <v>0</v>
      </c>
      <c r="K5" s="0" t="n">
        <v>4</v>
      </c>
      <c r="L5" s="0" t="n">
        <f aca="false">0.006693+0.020717</f>
        <v>0.02741</v>
      </c>
      <c r="M5" s="0" t="n">
        <f aca="false">0.006693+0.020717</f>
        <v>0.02741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0.006693+0.020717</f>
        <v>0.02741</v>
      </c>
      <c r="M6" s="0" t="n">
        <f aca="false">0.006693+0.020717</f>
        <v>0.02741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4</v>
      </c>
      <c r="G7" s="0" t="n">
        <v>5</v>
      </c>
      <c r="H7" s="0" t="n">
        <v>0</v>
      </c>
      <c r="I7" s="0" t="n">
        <v>6</v>
      </c>
      <c r="J7" s="0" t="n">
        <v>0</v>
      </c>
      <c r="K7" s="0" t="n">
        <v>4</v>
      </c>
      <c r="L7" s="0" t="n">
        <f aca="false">0.006693+0.020717</f>
        <v>0.02741</v>
      </c>
      <c r="M7" s="0" t="n">
        <f aca="false">0.006693+0.020717</f>
        <v>0.02741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5</v>
      </c>
      <c r="H8" s="0" t="n">
        <v>6</v>
      </c>
      <c r="I8" s="0" t="n">
        <v>22</v>
      </c>
      <c r="J8" s="0" t="n">
        <v>0</v>
      </c>
      <c r="K8" s="0" t="n">
        <v>4</v>
      </c>
      <c r="L8" s="0" t="n">
        <f aca="false">0.006693+0.028172</f>
        <v>0.034865</v>
      </c>
      <c r="M8" s="0" t="n">
        <f aca="false">0.006693+0.028172</f>
        <v>0.034865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5</v>
      </c>
      <c r="H9" s="0" t="n">
        <v>22</v>
      </c>
      <c r="I9" s="0" t="n">
        <v>24</v>
      </c>
      <c r="J9" s="0" t="n">
        <v>0</v>
      </c>
      <c r="K9" s="0" t="n">
        <v>4</v>
      </c>
      <c r="L9" s="0" t="n">
        <f aca="false">0.006693+0.020717</f>
        <v>0.02741</v>
      </c>
      <c r="M9" s="0" t="n">
        <f aca="false">0.006693+0.020717</f>
        <v>0.02741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5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0.006693+0.020717</f>
        <v>0.02741</v>
      </c>
      <c r="M10" s="0" t="n">
        <f aca="false">0.006693+0.020717</f>
        <v>0.02741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0.006693+0.015836</f>
        <v>0.022529</v>
      </c>
      <c r="M11" s="0" t="n">
        <f aca="false">0.006693+0.015836</f>
        <v>0.022529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6</v>
      </c>
      <c r="I12" s="0" t="n">
        <v>22</v>
      </c>
      <c r="J12" s="0" t="n">
        <v>0</v>
      </c>
      <c r="K12" s="0" t="n">
        <v>4</v>
      </c>
      <c r="L12" s="0" t="n">
        <f aca="false">0.006693+0.022032</f>
        <v>0.028725</v>
      </c>
      <c r="M12" s="0" t="n">
        <f aca="false">0.006693+0.022032</f>
        <v>0.028725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0.006693+0.015836</f>
        <v>0.022529</v>
      </c>
      <c r="M13" s="0" t="n">
        <f aca="false">0.006693+0.015836</f>
        <v>0.022529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0.006693+0.015836</f>
        <v>0.022529</v>
      </c>
      <c r="M14" s="0" t="n">
        <f aca="false">0.006693+0.015836</f>
        <v>0.022529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10</v>
      </c>
      <c r="H15" s="0" t="n">
        <v>0</v>
      </c>
      <c r="I15" s="0" t="n">
        <v>6</v>
      </c>
      <c r="J15" s="0" t="n">
        <v>0</v>
      </c>
      <c r="K15" s="0" t="n">
        <v>4</v>
      </c>
      <c r="L15" s="0" t="n">
        <f aca="false">0.006693+0.020717</f>
        <v>0.02741</v>
      </c>
      <c r="M15" s="0" t="n">
        <f aca="false">0.006693+0.020717</f>
        <v>0.02741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10</v>
      </c>
      <c r="H16" s="0" t="n">
        <v>6</v>
      </c>
      <c r="I16" s="0" t="n">
        <v>22</v>
      </c>
      <c r="J16" s="0" t="n">
        <v>0</v>
      </c>
      <c r="K16" s="0" t="n">
        <v>4</v>
      </c>
      <c r="L16" s="0" t="n">
        <f aca="false">0.006693+0.028172</f>
        <v>0.034865</v>
      </c>
      <c r="M16" s="0" t="n">
        <f aca="false">0.006693+0.028172</f>
        <v>0.034865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10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0.006693+0.020717</f>
        <v>0.02741</v>
      </c>
      <c r="M17" s="0" t="n">
        <f aca="false">0.006693+0.020717</f>
        <v>0.02741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10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0.006693+0.020717</f>
        <v>0.02741</v>
      </c>
      <c r="M18" s="0" t="n">
        <f aca="false">0.006693+0.020717</f>
        <v>0.02741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11</v>
      </c>
      <c r="G19" s="0" t="n">
        <v>12</v>
      </c>
      <c r="H19" s="0" t="n">
        <v>0</v>
      </c>
      <c r="I19" s="0" t="n">
        <v>10</v>
      </c>
      <c r="J19" s="0" t="n">
        <v>0</v>
      </c>
      <c r="K19" s="0" t="n">
        <v>4</v>
      </c>
      <c r="L19" s="0" t="n">
        <f aca="false">0.006693+0.020717</f>
        <v>0.02741</v>
      </c>
      <c r="M19" s="0" t="n">
        <f aca="false">0.006693+0.020717</f>
        <v>0.02741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10</v>
      </c>
      <c r="I20" s="0" t="n">
        <v>22</v>
      </c>
      <c r="J20" s="0" t="n">
        <v>0</v>
      </c>
      <c r="K20" s="0" t="n">
        <v>4</v>
      </c>
      <c r="L20" s="0" t="n">
        <f aca="false">0.006693+0.028172</f>
        <v>0.034865</v>
      </c>
      <c r="M20" s="0" t="n">
        <f aca="false">0.006693+0.028172</f>
        <v>0.034865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22</v>
      </c>
      <c r="I21" s="0" t="n">
        <v>24</v>
      </c>
      <c r="J21" s="0" t="n">
        <v>0</v>
      </c>
      <c r="K21" s="0" t="n">
        <v>4</v>
      </c>
      <c r="L21" s="0" t="n">
        <f aca="false">0.006693+0.020717</f>
        <v>0.02741</v>
      </c>
      <c r="M21" s="0" t="n">
        <f aca="false">0.006693+0.020717</f>
        <v>0.02741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0.006693+0.020717</f>
        <v>0.02741</v>
      </c>
      <c r="M22" s="0" t="n">
        <f aca="false">0.006693+0.020717</f>
        <v>0.02741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21</v>
      </c>
      <c r="C23" s="0" t="s">
        <v>22</v>
      </c>
      <c r="D23" s="0" t="n">
        <v>0</v>
      </c>
      <c r="E23" s="0" t="n">
        <v>0</v>
      </c>
      <c r="F23" s="0" t="n">
        <v>1</v>
      </c>
      <c r="G23" s="0" t="n">
        <v>3</v>
      </c>
      <c r="H23" s="0" t="n">
        <v>10</v>
      </c>
      <c r="I23" s="0" t="n">
        <v>22</v>
      </c>
      <c r="J23" s="0" t="n">
        <v>0</v>
      </c>
      <c r="K23" s="0" t="n">
        <v>4</v>
      </c>
      <c r="L23" s="0" t="n">
        <f aca="false">5.2243+5.392192</f>
        <v>10.616492</v>
      </c>
      <c r="M23" s="0" t="n">
        <f aca="false">5.2243+5.392192</f>
        <v>10.616492</v>
      </c>
      <c r="N23" s="0" t="s">
        <v>23</v>
      </c>
    </row>
    <row r="24" customFormat="false" ht="15" hidden="false" customHeight="false" outlineLevel="0" collapsed="false">
      <c r="A24" s="0" t="s">
        <v>15</v>
      </c>
      <c r="B24" s="0" t="s">
        <v>21</v>
      </c>
      <c r="C24" s="0" t="s">
        <v>25</v>
      </c>
      <c r="D24" s="0" t="n">
        <v>0</v>
      </c>
      <c r="E24" s="0" t="n">
        <v>0</v>
      </c>
      <c r="F24" s="0" t="n">
        <v>4</v>
      </c>
      <c r="G24" s="0" t="n">
        <v>5</v>
      </c>
      <c r="H24" s="0" t="n">
        <v>6</v>
      </c>
      <c r="I24" s="0" t="n">
        <v>22</v>
      </c>
      <c r="J24" s="0" t="n">
        <v>0</v>
      </c>
      <c r="K24" s="0" t="n">
        <v>4</v>
      </c>
      <c r="L24" s="0" t="n">
        <f aca="false">5.2243+5.392192</f>
        <v>10.616492</v>
      </c>
      <c r="M24" s="0" t="n">
        <f aca="false">5.2243+5.392192</f>
        <v>10.616492</v>
      </c>
      <c r="N24" s="0" t="s">
        <v>23</v>
      </c>
    </row>
    <row r="25" customFormat="false" ht="15" hidden="false" customHeight="false" outlineLevel="0" collapsed="false">
      <c r="A25" s="0" t="s">
        <v>15</v>
      </c>
      <c r="B25" s="0" t="s">
        <v>21</v>
      </c>
      <c r="C25" s="0" t="s">
        <v>24</v>
      </c>
      <c r="D25" s="0" t="n">
        <v>0</v>
      </c>
      <c r="E25" s="0" t="n">
        <v>0</v>
      </c>
      <c r="F25" s="0" t="n">
        <v>6</v>
      </c>
      <c r="G25" s="0" t="n">
        <v>9</v>
      </c>
      <c r="H25" s="0" t="n">
        <v>6</v>
      </c>
      <c r="I25" s="0" t="n">
        <v>22</v>
      </c>
      <c r="J25" s="0" t="n">
        <v>0</v>
      </c>
      <c r="K25" s="0" t="n">
        <v>4</v>
      </c>
      <c r="L25" s="0" t="n">
        <f aca="false">5.2243+7.392075</f>
        <v>12.616375</v>
      </c>
      <c r="M25" s="0" t="n">
        <f aca="false">5.2243+7.392075</f>
        <v>12.616375</v>
      </c>
      <c r="N25" s="0" t="s">
        <v>23</v>
      </c>
    </row>
    <row r="26" customFormat="false" ht="15" hidden="false" customHeight="false" outlineLevel="0" collapsed="false">
      <c r="A26" s="0" t="s">
        <v>15</v>
      </c>
      <c r="B26" s="0" t="s">
        <v>21</v>
      </c>
      <c r="C26" s="0" t="s">
        <v>91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6</v>
      </c>
      <c r="I26" s="0" t="n">
        <v>22</v>
      </c>
      <c r="J26" s="0" t="n">
        <v>0</v>
      </c>
      <c r="K26" s="0" t="n">
        <v>4</v>
      </c>
      <c r="L26" s="0" t="n">
        <f aca="false">5.2243+5.392192</f>
        <v>10.616492</v>
      </c>
      <c r="M26" s="0" t="n">
        <f aca="false">5.2243+5.392192</f>
        <v>10.616492</v>
      </c>
      <c r="N26" s="0" t="s">
        <v>23</v>
      </c>
    </row>
    <row r="27" customFormat="false" ht="15" hidden="false" customHeight="false" outlineLevel="0" collapsed="false">
      <c r="A27" s="0" t="s">
        <v>15</v>
      </c>
      <c r="B27" s="0" t="s">
        <v>21</v>
      </c>
      <c r="C27" s="0" t="s">
        <v>92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10</v>
      </c>
      <c r="I27" s="0" t="n">
        <v>22</v>
      </c>
      <c r="J27" s="0" t="n">
        <v>0</v>
      </c>
      <c r="K27" s="0" t="n">
        <v>4</v>
      </c>
      <c r="L27" s="0" t="n">
        <f aca="false">5.2243+5.392192</f>
        <v>10.616492</v>
      </c>
      <c r="M27" s="0" t="n">
        <f aca="false">5.2243+5.392192</f>
        <v>10.616492</v>
      </c>
      <c r="N27" s="0" t="s">
        <v>23</v>
      </c>
    </row>
    <row r="28" customFormat="false" ht="15" hidden="false" customHeight="false" outlineLevel="0" collapsed="false">
      <c r="A28" s="0" t="s">
        <v>27</v>
      </c>
      <c r="B28" s="0" t="s">
        <v>16</v>
      </c>
      <c r="L28" s="0" t="n">
        <v>55.59</v>
      </c>
      <c r="M28" s="0" t="n">
        <v>55.59</v>
      </c>
      <c r="N28" s="0" t="s">
        <v>17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(0.38042+0.45665)/1.037</f>
        <v>0.807203471552556</v>
      </c>
      <c r="M29" s="4" t="n">
        <f aca="false">L29/2.83168</f>
        <v>0.285061684778137</v>
      </c>
      <c r="N29" s="0" t="s">
        <v>28</v>
      </c>
      <c r="O29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1" sqref="A1:M18 O1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9.51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115.31</v>
      </c>
      <c r="M2" s="0" t="n">
        <v>115.31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0.0412+0.00186</f>
        <v>0.04306</v>
      </c>
      <c r="M3" s="0" t="n">
        <f aca="false">0.0412+0.00186</f>
        <v>0.04306</v>
      </c>
      <c r="N3" s="0" t="s">
        <v>19</v>
      </c>
      <c r="O3" s="0" t="s">
        <v>31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300</v>
      </c>
      <c r="E4" s="0" t="n">
        <v>300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0.036+0.00186</f>
        <v>0.03786</v>
      </c>
      <c r="M4" s="0" t="n">
        <f aca="false">0.036+0.00186</f>
        <v>0.03786</v>
      </c>
      <c r="N4" s="0" t="s">
        <v>19</v>
      </c>
      <c r="O4" s="0" t="s">
        <v>31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0.055+0.00186</f>
        <v>0.05686</v>
      </c>
      <c r="M5" s="0" t="n">
        <f aca="false">0.055+0.00186</f>
        <v>0.05686</v>
      </c>
      <c r="N5" s="0" t="s">
        <v>19</v>
      </c>
      <c r="O5" s="0" t="s">
        <v>31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300</v>
      </c>
      <c r="E6" s="0" t="n">
        <v>300</v>
      </c>
      <c r="F6" s="0" t="n">
        <v>6</v>
      </c>
      <c r="G6" s="0" t="n">
        <v>9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0.0504+0.00186</f>
        <v>0.05226</v>
      </c>
      <c r="M6" s="0" t="n">
        <f aca="false">0.0504+0.00186</f>
        <v>0.05226</v>
      </c>
      <c r="N6" s="0" t="s">
        <v>19</v>
      </c>
      <c r="O6" s="0" t="s">
        <v>31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10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0.0412+0.00186</f>
        <v>0.04306</v>
      </c>
      <c r="M7" s="0" t="n">
        <f aca="false">0.0412+0.00186</f>
        <v>0.04306</v>
      </c>
      <c r="N7" s="0" t="s">
        <v>19</v>
      </c>
      <c r="O7" s="0" t="s">
        <v>31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300</v>
      </c>
      <c r="E8" s="0" t="n">
        <v>300</v>
      </c>
      <c r="F8" s="0" t="n">
        <v>10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0.036+0.00186</f>
        <v>0.03786</v>
      </c>
      <c r="M8" s="0" t="n">
        <f aca="false">0.036+0.00186</f>
        <v>0.03786</v>
      </c>
      <c r="N8" s="0" t="s">
        <v>19</v>
      </c>
      <c r="O8" s="0" t="s">
        <v>31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30</v>
      </c>
      <c r="D9" s="0" t="n">
        <v>0</v>
      </c>
      <c r="E9" s="0" t="n">
        <v>0</v>
      </c>
      <c r="F9" s="0" t="n">
        <v>1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10.17</v>
      </c>
      <c r="M9" s="0" t="n">
        <v>10.17</v>
      </c>
      <c r="N9" s="0" t="s">
        <v>23</v>
      </c>
    </row>
    <row r="10" customFormat="false" ht="15" hidden="false" customHeight="false" outlineLevel="0" collapsed="false">
      <c r="A10" s="0" t="s">
        <v>27</v>
      </c>
      <c r="B10" s="0" t="s">
        <v>16</v>
      </c>
      <c r="L10" s="0" t="n">
        <f aca="false">300+18.62</f>
        <v>318.62</v>
      </c>
      <c r="M10" s="0" t="n">
        <f aca="false">300+18.62</f>
        <v>318.62</v>
      </c>
      <c r="N10" s="0" t="s">
        <v>17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0.4659</v>
      </c>
      <c r="M11" s="4" t="n">
        <f aca="false">L11/2.83168</f>
        <v>0.164531302972087</v>
      </c>
      <c r="N11" s="0" t="s">
        <v>28</v>
      </c>
      <c r="O11" s="0" t="s">
        <v>32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2500</v>
      </c>
      <c r="E12" s="0" t="n">
        <f aca="false">D12*2.83168</f>
        <v>7079.2</v>
      </c>
      <c r="F12" s="0" t="n">
        <v>1</v>
      </c>
      <c r="G12" s="0" t="n">
        <v>1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0.4506</v>
      </c>
      <c r="M12" s="4" t="n">
        <f aca="false">L12/2.83168</f>
        <v>0.159128150073455</v>
      </c>
      <c r="N12" s="0" t="s">
        <v>28</v>
      </c>
      <c r="O12" s="0" t="s">
        <v>32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2</v>
      </c>
      <c r="G13" s="0" t="n">
        <v>2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0.4826</v>
      </c>
      <c r="M13" s="4" t="n">
        <f aca="false">L13/2.83168</f>
        <v>0.170428862018307</v>
      </c>
      <c r="N13" s="0" t="s">
        <v>28</v>
      </c>
      <c r="O13" s="0" t="s">
        <v>32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2500</v>
      </c>
      <c r="E14" s="0" t="n">
        <f aca="false">D14*2.83168</f>
        <v>7079.2</v>
      </c>
      <c r="F14" s="0" t="n">
        <v>2</v>
      </c>
      <c r="G14" s="0" t="n">
        <v>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0.4673</v>
      </c>
      <c r="M14" s="4" t="n">
        <f aca="false">L14/2.83168</f>
        <v>0.165025709119675</v>
      </c>
      <c r="N14" s="0" t="s">
        <v>28</v>
      </c>
      <c r="O14" s="0" t="s">
        <v>32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3</v>
      </c>
      <c r="G15" s="0" t="n">
        <v>3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0.4994</v>
      </c>
      <c r="M15" s="4" t="n">
        <f aca="false">L15/2.83168</f>
        <v>0.176361735789355</v>
      </c>
      <c r="N15" s="0" t="s">
        <v>28</v>
      </c>
      <c r="O15" s="0" t="s">
        <v>32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2500</v>
      </c>
      <c r="E16" s="0" t="n">
        <f aca="false">D16*2.83168</f>
        <v>7079.2</v>
      </c>
      <c r="F16" s="0" t="n">
        <v>3</v>
      </c>
      <c r="G16" s="0" t="n">
        <v>3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v>0.4841</v>
      </c>
      <c r="M16" s="4" t="n">
        <f aca="false">L16/2.83168</f>
        <v>0.170958582890722</v>
      </c>
      <c r="N16" s="0" t="s">
        <v>28</v>
      </c>
      <c r="O16" s="0" t="s">
        <v>32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4</v>
      </c>
      <c r="G17" s="0" t="n">
        <v>4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v>0.3929</v>
      </c>
      <c r="M17" s="4" t="n">
        <f aca="false">L17/2.83168</f>
        <v>0.138751553847892</v>
      </c>
      <c r="N17" s="0" t="s">
        <v>28</v>
      </c>
      <c r="O17" s="0" t="s">
        <v>32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2500</v>
      </c>
      <c r="E18" s="0" t="n">
        <f aca="false">D18*2.83168</f>
        <v>7079.2</v>
      </c>
      <c r="F18" s="0" t="n">
        <v>4</v>
      </c>
      <c r="G18" s="0" t="n">
        <v>4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v>0.3778</v>
      </c>
      <c r="M18" s="4" t="n">
        <f aca="false">L18/2.83168</f>
        <v>0.133419030398915</v>
      </c>
      <c r="N18" s="0" t="s">
        <v>28</v>
      </c>
      <c r="O18" s="0" t="s">
        <v>32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5</v>
      </c>
      <c r="G19" s="0" t="n">
        <v>5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v>0.4454</v>
      </c>
      <c r="M19" s="4" t="n">
        <f aca="false">L19/2.83168</f>
        <v>0.157291784382416</v>
      </c>
      <c r="N19" s="0" t="s">
        <v>28</v>
      </c>
      <c r="O19" s="0" t="s">
        <v>32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2500</v>
      </c>
      <c r="E20" s="0" t="n">
        <f aca="false">D20*2.83168</f>
        <v>7079.2</v>
      </c>
      <c r="F20" s="0" t="n">
        <v>5</v>
      </c>
      <c r="G20" s="0" t="n">
        <v>5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0.4303</v>
      </c>
      <c r="M20" s="4" t="n">
        <f aca="false">L20/2.83168</f>
        <v>0.151959260933439</v>
      </c>
      <c r="N20" s="0" t="s">
        <v>28</v>
      </c>
      <c r="O20" s="0" t="s">
        <v>32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6</v>
      </c>
      <c r="G21" s="0" t="n">
        <v>6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0.4588</v>
      </c>
      <c r="M21" s="4" t="n">
        <f aca="false">L21/2.83168</f>
        <v>0.162023957509323</v>
      </c>
      <c r="N21" s="0" t="s">
        <v>28</v>
      </c>
      <c r="O21" s="0" t="s">
        <v>32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2500</v>
      </c>
      <c r="E22" s="0" t="n">
        <f aca="false">D22*2.83168</f>
        <v>7079.2</v>
      </c>
      <c r="F22" s="0" t="n">
        <v>6</v>
      </c>
      <c r="G22" s="0" t="n">
        <v>6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0.4437</v>
      </c>
      <c r="M22" s="4" t="n">
        <f aca="false">L22/2.83168</f>
        <v>0.156691434060346</v>
      </c>
      <c r="N22" s="0" t="s">
        <v>28</v>
      </c>
      <c r="O22" s="0" t="s">
        <v>32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7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v>0.5312</v>
      </c>
      <c r="M23" s="4" t="n">
        <f aca="false">L23/2.83168</f>
        <v>0.187591818284552</v>
      </c>
      <c r="N23" s="0" t="s">
        <v>28</v>
      </c>
      <c r="O23" s="0" t="s">
        <v>32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2500</v>
      </c>
      <c r="E24" s="0" t="n">
        <f aca="false">D24*2.83168</f>
        <v>7079.2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v>0.5161</v>
      </c>
      <c r="M24" s="4" t="n">
        <f aca="false">L24/2.83168</f>
        <v>0.182259294835575</v>
      </c>
      <c r="N24" s="0" t="s">
        <v>28</v>
      </c>
      <c r="O24" s="0" t="s">
        <v>32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0.5739</v>
      </c>
      <c r="M25" s="4" t="n">
        <f aca="false">L25/2.83168</f>
        <v>0.202671205785965</v>
      </c>
      <c r="N25" s="0" t="s">
        <v>28</v>
      </c>
      <c r="O25" s="0" t="s">
        <v>32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2500</v>
      </c>
      <c r="E26" s="0" t="n">
        <f aca="false">D26*2.83168</f>
        <v>7079.2</v>
      </c>
      <c r="F26" s="0" t="n">
        <v>8</v>
      </c>
      <c r="G26" s="0" t="n">
        <v>8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0.5588</v>
      </c>
      <c r="M26" s="4" t="n">
        <f aca="false">L26/2.83168</f>
        <v>0.197338682336987</v>
      </c>
      <c r="N26" s="0" t="s">
        <v>28</v>
      </c>
      <c r="O26" s="0" t="s">
        <v>32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9</v>
      </c>
      <c r="G27" s="0" t="n">
        <v>9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0.5943</v>
      </c>
      <c r="M27" s="4" t="n">
        <f aca="false">L27/2.83168</f>
        <v>0.209875409650808</v>
      </c>
      <c r="N27" s="0" t="s">
        <v>28</v>
      </c>
      <c r="O27" s="0" t="s">
        <v>32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2500</v>
      </c>
      <c r="E28" s="0" t="n">
        <f aca="false">D28*2.83168</f>
        <v>7079.2</v>
      </c>
      <c r="F28" s="0" t="n">
        <v>9</v>
      </c>
      <c r="G28" s="0" t="n">
        <v>9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0.5792</v>
      </c>
      <c r="M28" s="4" t="n">
        <f aca="false">L28/2.83168</f>
        <v>0.204542886201831</v>
      </c>
      <c r="N28" s="0" t="s">
        <v>28</v>
      </c>
      <c r="O28" s="0" t="s">
        <v>32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10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0.7397</v>
      </c>
      <c r="M29" s="4" t="n">
        <f aca="false">L29/2.83168</f>
        <v>0.261223019550232</v>
      </c>
      <c r="N29" s="0" t="s">
        <v>28</v>
      </c>
      <c r="O29" s="0" t="s">
        <v>32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2500</v>
      </c>
      <c r="E30" s="0" t="n">
        <f aca="false">D30*2.83168</f>
        <v>7079.2</v>
      </c>
      <c r="F30" s="0" t="n">
        <v>10</v>
      </c>
      <c r="G30" s="0" t="n">
        <v>10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0.7246</v>
      </c>
      <c r="M30" s="4" t="n">
        <f aca="false">L30/2.83168</f>
        <v>0.255890496101254</v>
      </c>
      <c r="N30" s="0" t="s">
        <v>28</v>
      </c>
      <c r="O30" s="0" t="s">
        <v>32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0</v>
      </c>
      <c r="E31" s="0" t="n">
        <v>0</v>
      </c>
      <c r="F31" s="0" t="n">
        <v>11</v>
      </c>
      <c r="G31" s="0" t="n">
        <v>11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v>0.8282</v>
      </c>
      <c r="M31" s="4" t="n">
        <f aca="false">L31/2.83168</f>
        <v>0.292476551022714</v>
      </c>
      <c r="N31" s="0" t="s">
        <v>28</v>
      </c>
      <c r="O31" s="0" t="s">
        <v>32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2500</v>
      </c>
      <c r="E32" s="0" t="n">
        <f aca="false">D32*2.83168</f>
        <v>7079.2</v>
      </c>
      <c r="F32" s="0" t="n">
        <v>11</v>
      </c>
      <c r="G32" s="0" t="n">
        <v>11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v>0.8129</v>
      </c>
      <c r="M32" s="4" t="n">
        <f aca="false">L32/2.83168</f>
        <v>0.287073398124082</v>
      </c>
      <c r="N32" s="0" t="s">
        <v>28</v>
      </c>
      <c r="O32" s="0" t="s">
        <v>32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0</v>
      </c>
      <c r="E33" s="0" t="n">
        <v>0</v>
      </c>
      <c r="F33" s="0" t="n">
        <v>12</v>
      </c>
      <c r="G33" s="0" t="n">
        <v>12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v>0.7721</v>
      </c>
      <c r="M33" s="4" t="n">
        <f aca="false">L33/2.83168</f>
        <v>0.272664990394395</v>
      </c>
      <c r="N33" s="0" t="s">
        <v>28</v>
      </c>
      <c r="O33" s="0" t="s">
        <v>32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2500</v>
      </c>
      <c r="E34" s="0" t="n">
        <f aca="false">D34*2.83168</f>
        <v>7079.2</v>
      </c>
      <c r="F34" s="0" t="n">
        <v>12</v>
      </c>
      <c r="G34" s="0" t="n">
        <v>12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v>0.7568</v>
      </c>
      <c r="M34" s="4" t="n">
        <f aca="false">L34/2.83168</f>
        <v>0.267261837495762</v>
      </c>
      <c r="N34" s="0" t="s">
        <v>28</v>
      </c>
      <c r="O3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0" activeCellId="1" sqref="A1:M18 J4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119.61</v>
      </c>
      <c r="M2" s="0" t="n">
        <v>119.61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7</v>
      </c>
      <c r="J3" s="0" t="n">
        <v>0</v>
      </c>
      <c r="K3" s="0" t="n">
        <v>4</v>
      </c>
      <c r="L3" s="0" t="n">
        <f aca="false">0.002568+0.000055+0.020448</f>
        <v>0.023071</v>
      </c>
      <c r="M3" s="0" t="n">
        <f aca="false">0.002568+0.000055+0.020448</f>
        <v>0.023071</v>
      </c>
      <c r="N3" s="0" t="s">
        <v>19</v>
      </c>
      <c r="O3" s="0" t="s">
        <v>66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7</v>
      </c>
      <c r="I4" s="0" t="n">
        <v>22</v>
      </c>
      <c r="J4" s="0" t="n">
        <v>0</v>
      </c>
      <c r="K4" s="0" t="n">
        <v>4</v>
      </c>
      <c r="L4" s="0" t="n">
        <f aca="false">0.003814+0.000055+0.020448</f>
        <v>0.024317</v>
      </c>
      <c r="M4" s="0" t="n">
        <f aca="false">0.003814+0.000055+0.020448</f>
        <v>0.024317</v>
      </c>
      <c r="N4" s="0" t="s">
        <v>19</v>
      </c>
      <c r="O4" s="0" t="s">
        <v>66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22</v>
      </c>
      <c r="I5" s="0" t="n">
        <v>24</v>
      </c>
      <c r="J5" s="0" t="n">
        <v>0</v>
      </c>
      <c r="K5" s="0" t="n">
        <v>4</v>
      </c>
      <c r="L5" s="0" t="n">
        <f aca="false">0.002568+0.000055+0.020448</f>
        <v>0.023071</v>
      </c>
      <c r="M5" s="0" t="n">
        <f aca="false">0.002568+0.000055+0.020448</f>
        <v>0.023071</v>
      </c>
      <c r="N5" s="0" t="s">
        <v>19</v>
      </c>
      <c r="O5" s="0" t="s">
        <v>66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0.002568+0.000055+0.020448</f>
        <v>0.023071</v>
      </c>
      <c r="M6" s="0" t="n">
        <f aca="false">0.002568+0.000055+0.020448</f>
        <v>0.023071</v>
      </c>
      <c r="N6" s="0" t="s">
        <v>19</v>
      </c>
      <c r="O6" s="0" t="s">
        <v>66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10</v>
      </c>
      <c r="J7" s="0" t="n">
        <v>0</v>
      </c>
      <c r="K7" s="0" t="n">
        <v>4</v>
      </c>
      <c r="L7" s="0" t="n">
        <f aca="false">0.003814+0.000055+0.020448</f>
        <v>0.024317</v>
      </c>
      <c r="M7" s="0" t="n">
        <f aca="false">0.003814+0.000055+0.020448</f>
        <v>0.024317</v>
      </c>
      <c r="N7" s="0" t="s">
        <v>19</v>
      </c>
      <c r="O7" s="0" t="s">
        <v>66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10</v>
      </c>
      <c r="I8" s="0" t="n">
        <v>22</v>
      </c>
      <c r="J8" s="0" t="n">
        <v>0</v>
      </c>
      <c r="K8" s="0" t="n">
        <v>4</v>
      </c>
      <c r="L8" s="0" t="n">
        <f aca="false">0.002568+0.000055+0.020448</f>
        <v>0.023071</v>
      </c>
      <c r="M8" s="0" t="n">
        <f aca="false">0.002568+0.000055+0.020448</f>
        <v>0.023071</v>
      </c>
      <c r="N8" s="0" t="s">
        <v>19</v>
      </c>
      <c r="O8" s="0" t="s">
        <v>66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22</v>
      </c>
      <c r="I9" s="0" t="n">
        <v>24</v>
      </c>
      <c r="J9" s="0" t="n">
        <v>0</v>
      </c>
      <c r="K9" s="0" t="n">
        <v>4</v>
      </c>
      <c r="L9" s="0" t="n">
        <f aca="false">0.002568+0.000055+0.020448</f>
        <v>0.023071</v>
      </c>
      <c r="M9" s="0" t="n">
        <f aca="false">0.002568+0.000055+0.020448</f>
        <v>0.023071</v>
      </c>
      <c r="N9" s="0" t="s">
        <v>19</v>
      </c>
      <c r="O9" s="0" t="s">
        <v>66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0.002568+0.000055+0.020448</f>
        <v>0.023071</v>
      </c>
      <c r="M10" s="0" t="n">
        <f aca="false">0.002568+0.000055+0.020448</f>
        <v>0.023071</v>
      </c>
      <c r="N10" s="0" t="s">
        <v>19</v>
      </c>
      <c r="O10" s="0" t="s">
        <v>66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10</v>
      </c>
      <c r="G11" s="0" t="n">
        <v>12</v>
      </c>
      <c r="H11" s="0" t="n">
        <v>0</v>
      </c>
      <c r="I11" s="0" t="n">
        <v>7</v>
      </c>
      <c r="J11" s="0" t="n">
        <v>0</v>
      </c>
      <c r="K11" s="0" t="n">
        <v>4</v>
      </c>
      <c r="L11" s="0" t="n">
        <f aca="false">0.002568+0.000055+0.020448</f>
        <v>0.023071</v>
      </c>
      <c r="M11" s="0" t="n">
        <f aca="false">0.002568+0.000055+0.020448</f>
        <v>0.023071</v>
      </c>
      <c r="N11" s="0" t="s">
        <v>19</v>
      </c>
      <c r="O11" s="0" t="s">
        <v>66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12</v>
      </c>
      <c r="H12" s="0" t="n">
        <v>7</v>
      </c>
      <c r="I12" s="0" t="n">
        <v>22</v>
      </c>
      <c r="J12" s="0" t="n">
        <v>0</v>
      </c>
      <c r="K12" s="0" t="n">
        <v>4</v>
      </c>
      <c r="L12" s="0" t="n">
        <f aca="false">0.003814+0.000055+0.020448</f>
        <v>0.024317</v>
      </c>
      <c r="M12" s="0" t="n">
        <f aca="false">0.003814+0.000055+0.020448</f>
        <v>0.024317</v>
      </c>
      <c r="N12" s="0" t="s">
        <v>19</v>
      </c>
      <c r="O12" s="0" t="s">
        <v>66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10</v>
      </c>
      <c r="G13" s="0" t="n">
        <v>12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0.002568+0.000055+0.020448</f>
        <v>0.023071</v>
      </c>
      <c r="M13" s="0" t="n">
        <f aca="false">0.002568+0.000055+0.020448</f>
        <v>0.023071</v>
      </c>
      <c r="N13" s="0" t="s">
        <v>19</v>
      </c>
      <c r="O13" s="0" t="s">
        <v>66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10</v>
      </c>
      <c r="G14" s="0" t="n">
        <v>12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0.002568+0.000055+0.020448</f>
        <v>0.023071</v>
      </c>
      <c r="M14" s="0" t="n">
        <f aca="false">0.002568+0.000055+0.020448</f>
        <v>0.023071</v>
      </c>
      <c r="N14" s="0" t="s">
        <v>19</v>
      </c>
      <c r="O14" s="0" t="s">
        <v>66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67</v>
      </c>
      <c r="D15" s="0" t="n">
        <v>0</v>
      </c>
      <c r="E15" s="0" t="n">
        <v>0</v>
      </c>
      <c r="F15" s="0" t="n">
        <v>1</v>
      </c>
      <c r="G15" s="0" t="n">
        <v>5</v>
      </c>
      <c r="H15" s="0" t="n">
        <v>0</v>
      </c>
      <c r="I15" s="0" t="n">
        <v>7</v>
      </c>
      <c r="J15" s="0" t="n">
        <v>0</v>
      </c>
      <c r="K15" s="0" t="n">
        <v>4</v>
      </c>
      <c r="L15" s="0" t="n">
        <f aca="false">0.597+0.94-0.397</f>
        <v>1.14</v>
      </c>
      <c r="M15" s="0" t="n">
        <f aca="false">0.597+0.94-0.397</f>
        <v>1.14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68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7</v>
      </c>
      <c r="I16" s="0" t="n">
        <v>22</v>
      </c>
      <c r="J16" s="0" t="n">
        <v>0</v>
      </c>
      <c r="K16" s="0" t="n">
        <v>4</v>
      </c>
      <c r="L16" s="0" t="n">
        <f aca="false">10.537+2.371+0.94-0.397</f>
        <v>13.451</v>
      </c>
      <c r="M16" s="0" t="n">
        <f aca="false">10.537+2.371+0.94-0.397</f>
        <v>13.451</v>
      </c>
      <c r="N16" s="0" t="s">
        <v>23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67</v>
      </c>
      <c r="D17" s="0" t="n">
        <v>0</v>
      </c>
      <c r="E17" s="0" t="n">
        <v>0</v>
      </c>
      <c r="F17" s="0" t="n">
        <v>1</v>
      </c>
      <c r="G17" s="0" t="n">
        <v>5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0.597+0.94-0.397</f>
        <v>1.14</v>
      </c>
      <c r="M17" s="0" t="n">
        <f aca="false">0.597+0.94-0.397</f>
        <v>1.14</v>
      </c>
      <c r="N17" s="0" t="s">
        <v>23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67</v>
      </c>
      <c r="D18" s="0" t="n">
        <v>0</v>
      </c>
      <c r="E18" s="0" t="n">
        <v>0</v>
      </c>
      <c r="F18" s="0" t="n">
        <v>1</v>
      </c>
      <c r="G18" s="0" t="n">
        <v>5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0.597+0.94-0.397</f>
        <v>1.14</v>
      </c>
      <c r="M18" s="0" t="n">
        <f aca="false">0.597+0.94-0.397</f>
        <v>1.14</v>
      </c>
      <c r="N18" s="0" t="s">
        <v>23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69</v>
      </c>
      <c r="D19" s="0" t="n">
        <v>0</v>
      </c>
      <c r="E19" s="0" t="n">
        <v>0</v>
      </c>
      <c r="F19" s="0" t="n">
        <v>6</v>
      </c>
      <c r="G19" s="0" t="n">
        <v>9</v>
      </c>
      <c r="H19" s="0" t="n">
        <v>0</v>
      </c>
      <c r="I19" s="0" t="n">
        <v>10</v>
      </c>
      <c r="J19" s="0" t="n">
        <v>0</v>
      </c>
      <c r="K19" s="0" t="n">
        <v>4</v>
      </c>
      <c r="L19" s="0" t="n">
        <f aca="false">0.597+0.94-0.397</f>
        <v>1.14</v>
      </c>
      <c r="M19" s="0" t="n">
        <f aca="false">0.597+0.94-0.397</f>
        <v>1.14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70</v>
      </c>
      <c r="D20" s="0" t="n">
        <v>0</v>
      </c>
      <c r="E20" s="0" t="n">
        <v>0</v>
      </c>
      <c r="F20" s="0" t="n">
        <v>6</v>
      </c>
      <c r="G20" s="0" t="n">
        <v>9</v>
      </c>
      <c r="H20" s="0" t="n">
        <v>10</v>
      </c>
      <c r="I20" s="0" t="n">
        <v>22</v>
      </c>
      <c r="J20" s="0" t="n">
        <v>0</v>
      </c>
      <c r="K20" s="0" t="n">
        <v>4</v>
      </c>
      <c r="L20" s="0" t="n">
        <f aca="false">10.537+2.371+0.94-0.397</f>
        <v>13.451</v>
      </c>
      <c r="M20" s="0" t="n">
        <f aca="false">10.537+2.371+0.94-0.397</f>
        <v>13.451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69</v>
      </c>
      <c r="D21" s="0" t="n">
        <v>0</v>
      </c>
      <c r="E21" s="0" t="n">
        <v>0</v>
      </c>
      <c r="F21" s="0" t="n">
        <v>6</v>
      </c>
      <c r="G21" s="0" t="n">
        <v>9</v>
      </c>
      <c r="H21" s="0" t="n">
        <v>22</v>
      </c>
      <c r="I21" s="0" t="n">
        <v>24</v>
      </c>
      <c r="J21" s="0" t="n">
        <v>0</v>
      </c>
      <c r="K21" s="0" t="n">
        <v>4</v>
      </c>
      <c r="L21" s="0" t="n">
        <f aca="false">0.597+0.94-0.397</f>
        <v>1.14</v>
      </c>
      <c r="M21" s="0" t="n">
        <f aca="false">0.597+0.94-0.397</f>
        <v>1.14</v>
      </c>
      <c r="N21" s="0" t="s">
        <v>23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69</v>
      </c>
      <c r="D22" s="0" t="n">
        <v>0</v>
      </c>
      <c r="E22" s="0" t="n">
        <v>0</v>
      </c>
      <c r="F22" s="0" t="n">
        <v>6</v>
      </c>
      <c r="G22" s="0" t="n">
        <v>9</v>
      </c>
      <c r="H22" s="0" t="n">
        <v>0</v>
      </c>
      <c r="I22" s="0" t="n">
        <v>24</v>
      </c>
      <c r="J22" s="0" t="n">
        <v>5</v>
      </c>
      <c r="K22" s="0" t="n">
        <v>6</v>
      </c>
      <c r="L22" s="0" t="n">
        <f aca="false">0.597+0.94-0.397</f>
        <v>1.14</v>
      </c>
      <c r="M22" s="0" t="n">
        <f aca="false">0.597+0.94-0.397</f>
        <v>1.14</v>
      </c>
      <c r="N22" s="0" t="s">
        <v>23</v>
      </c>
    </row>
    <row r="23" customFormat="false" ht="15" hidden="false" customHeight="false" outlineLevel="0" collapsed="false">
      <c r="A23" s="0" t="s">
        <v>15</v>
      </c>
      <c r="B23" s="0" t="s">
        <v>21</v>
      </c>
      <c r="C23" s="0" t="s">
        <v>71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0</v>
      </c>
      <c r="I23" s="0" t="n">
        <v>7</v>
      </c>
      <c r="J23" s="0" t="n">
        <v>0</v>
      </c>
      <c r="K23" s="0" t="n">
        <v>4</v>
      </c>
      <c r="L23" s="0" t="n">
        <f aca="false">0.597+0.94-0.397</f>
        <v>1.14</v>
      </c>
      <c r="M23" s="0" t="n">
        <f aca="false">0.597+0.94-0.397</f>
        <v>1.14</v>
      </c>
      <c r="N23" s="0" t="s">
        <v>23</v>
      </c>
    </row>
    <row r="24" customFormat="false" ht="15" hidden="false" customHeight="false" outlineLevel="0" collapsed="false">
      <c r="A24" s="0" t="s">
        <v>15</v>
      </c>
      <c r="B24" s="0" t="s">
        <v>21</v>
      </c>
      <c r="C24" s="0" t="s">
        <v>72</v>
      </c>
      <c r="D24" s="0" t="n">
        <v>0</v>
      </c>
      <c r="E24" s="0" t="n">
        <v>0</v>
      </c>
      <c r="F24" s="0" t="n">
        <v>10</v>
      </c>
      <c r="G24" s="0" t="n">
        <v>12</v>
      </c>
      <c r="H24" s="0" t="n">
        <v>7</v>
      </c>
      <c r="I24" s="0" t="n">
        <v>22</v>
      </c>
      <c r="J24" s="0" t="n">
        <v>0</v>
      </c>
      <c r="K24" s="0" t="n">
        <v>4</v>
      </c>
      <c r="L24" s="0" t="n">
        <f aca="false">10.537+2.371+0.94-0.397</f>
        <v>13.451</v>
      </c>
      <c r="M24" s="0" t="n">
        <f aca="false">10.537+2.371+0.94-0.397</f>
        <v>13.451</v>
      </c>
      <c r="N24" s="0" t="s">
        <v>23</v>
      </c>
    </row>
    <row r="25" customFormat="false" ht="15" hidden="false" customHeight="false" outlineLevel="0" collapsed="false">
      <c r="A25" s="0" t="s">
        <v>15</v>
      </c>
      <c r="B25" s="0" t="s">
        <v>21</v>
      </c>
      <c r="C25" s="0" t="s">
        <v>71</v>
      </c>
      <c r="D25" s="0" t="n">
        <v>0</v>
      </c>
      <c r="E25" s="0" t="n">
        <v>0</v>
      </c>
      <c r="F25" s="0" t="n">
        <v>10</v>
      </c>
      <c r="G25" s="0" t="n">
        <v>12</v>
      </c>
      <c r="H25" s="0" t="n">
        <v>22</v>
      </c>
      <c r="I25" s="0" t="n">
        <v>24</v>
      </c>
      <c r="J25" s="0" t="n">
        <v>0</v>
      </c>
      <c r="K25" s="0" t="n">
        <v>4</v>
      </c>
      <c r="L25" s="0" t="n">
        <f aca="false">0.597+0.94-0.397</f>
        <v>1.14</v>
      </c>
      <c r="M25" s="0" t="n">
        <f aca="false">0.597+0.94-0.397</f>
        <v>1.14</v>
      </c>
      <c r="N25" s="0" t="s">
        <v>23</v>
      </c>
    </row>
    <row r="26" customFormat="false" ht="15" hidden="false" customHeight="false" outlineLevel="0" collapsed="false">
      <c r="A26" s="0" t="s">
        <v>15</v>
      </c>
      <c r="B26" s="0" t="s">
        <v>21</v>
      </c>
      <c r="C26" s="0" t="s">
        <v>71</v>
      </c>
      <c r="D26" s="0" t="n">
        <v>0</v>
      </c>
      <c r="E26" s="0" t="n">
        <v>0</v>
      </c>
      <c r="F26" s="0" t="n">
        <v>10</v>
      </c>
      <c r="G26" s="0" t="n">
        <v>12</v>
      </c>
      <c r="H26" s="0" t="n">
        <v>0</v>
      </c>
      <c r="I26" s="0" t="n">
        <v>24</v>
      </c>
      <c r="J26" s="0" t="n">
        <v>5</v>
      </c>
      <c r="K26" s="0" t="n">
        <v>6</v>
      </c>
      <c r="L26" s="0" t="n">
        <f aca="false">0.597+0.94-0.397</f>
        <v>1.14</v>
      </c>
      <c r="M26" s="0" t="n">
        <f aca="false">0.597+0.94-0.397</f>
        <v>1.14</v>
      </c>
      <c r="N26" s="0" t="s">
        <v>23</v>
      </c>
    </row>
    <row r="27" customFormat="false" ht="15" hidden="false" customHeight="false" outlineLevel="0" collapsed="false">
      <c r="A27" s="0" t="s">
        <v>15</v>
      </c>
      <c r="B27" s="0" t="s">
        <v>21</v>
      </c>
      <c r="C27" s="0" t="s">
        <v>67</v>
      </c>
      <c r="D27" s="0" t="n">
        <v>5000</v>
      </c>
      <c r="E27" s="0" t="n">
        <v>5000</v>
      </c>
      <c r="F27" s="0" t="n">
        <v>1</v>
      </c>
      <c r="G27" s="0" t="n">
        <v>5</v>
      </c>
      <c r="H27" s="0" t="n">
        <v>0</v>
      </c>
      <c r="I27" s="0" t="n">
        <v>7</v>
      </c>
      <c r="J27" s="0" t="n">
        <v>0</v>
      </c>
      <c r="K27" s="0" t="n">
        <v>4</v>
      </c>
      <c r="L27" s="0" t="n">
        <f aca="false">0.597 - 0.3+0.709</f>
        <v>1.006</v>
      </c>
      <c r="M27" s="0" t="n">
        <f aca="false">0.597 - 0.3+0.709</f>
        <v>1.006</v>
      </c>
      <c r="N27" s="0" t="s">
        <v>23</v>
      </c>
    </row>
    <row r="28" customFormat="false" ht="15" hidden="false" customHeight="false" outlineLevel="0" collapsed="false">
      <c r="A28" s="0" t="s">
        <v>15</v>
      </c>
      <c r="B28" s="0" t="s">
        <v>21</v>
      </c>
      <c r="C28" s="0" t="s">
        <v>68</v>
      </c>
      <c r="D28" s="0" t="n">
        <v>5000</v>
      </c>
      <c r="E28" s="0" t="n">
        <v>5000</v>
      </c>
      <c r="F28" s="0" t="n">
        <v>1</v>
      </c>
      <c r="G28" s="0" t="n">
        <v>5</v>
      </c>
      <c r="H28" s="0" t="n">
        <v>7</v>
      </c>
      <c r="I28" s="0" t="n">
        <v>22</v>
      </c>
      <c r="J28" s="0" t="n">
        <v>0</v>
      </c>
      <c r="K28" s="0" t="n">
        <v>4</v>
      </c>
      <c r="L28" s="0" t="n">
        <f aca="false">10.537+2.371- 0.3+0.709</f>
        <v>13.317</v>
      </c>
      <c r="M28" s="0" t="n">
        <f aca="false">10.537+2.371- 0.3+0.709</f>
        <v>13.317</v>
      </c>
      <c r="N28" s="0" t="s">
        <v>23</v>
      </c>
    </row>
    <row r="29" customFormat="false" ht="15" hidden="false" customHeight="false" outlineLevel="0" collapsed="false">
      <c r="A29" s="0" t="s">
        <v>15</v>
      </c>
      <c r="B29" s="0" t="s">
        <v>21</v>
      </c>
      <c r="C29" s="0" t="s">
        <v>67</v>
      </c>
      <c r="D29" s="0" t="n">
        <v>5000</v>
      </c>
      <c r="E29" s="0" t="n">
        <v>5000</v>
      </c>
      <c r="F29" s="0" t="n">
        <v>1</v>
      </c>
      <c r="G29" s="0" t="n">
        <v>5</v>
      </c>
      <c r="H29" s="0" t="n">
        <v>22</v>
      </c>
      <c r="I29" s="0" t="n">
        <v>24</v>
      </c>
      <c r="J29" s="0" t="n">
        <v>0</v>
      </c>
      <c r="K29" s="0" t="n">
        <v>4</v>
      </c>
      <c r="L29" s="0" t="n">
        <f aca="false">0.597 - 0.3+0.709</f>
        <v>1.006</v>
      </c>
      <c r="M29" s="0" t="n">
        <f aca="false">0.597 - 0.3+0.709</f>
        <v>1.006</v>
      </c>
      <c r="N29" s="0" t="s">
        <v>23</v>
      </c>
    </row>
    <row r="30" customFormat="false" ht="15" hidden="false" customHeight="false" outlineLevel="0" collapsed="false">
      <c r="A30" s="0" t="s">
        <v>15</v>
      </c>
      <c r="B30" s="0" t="s">
        <v>21</v>
      </c>
      <c r="C30" s="0" t="s">
        <v>67</v>
      </c>
      <c r="D30" s="0" t="n">
        <v>5000</v>
      </c>
      <c r="E30" s="0" t="n">
        <v>5000</v>
      </c>
      <c r="F30" s="0" t="n">
        <v>1</v>
      </c>
      <c r="G30" s="0" t="n">
        <v>5</v>
      </c>
      <c r="H30" s="0" t="n">
        <v>0</v>
      </c>
      <c r="I30" s="0" t="n">
        <v>24</v>
      </c>
      <c r="J30" s="0" t="n">
        <v>5</v>
      </c>
      <c r="K30" s="0" t="n">
        <v>6</v>
      </c>
      <c r="L30" s="0" t="n">
        <f aca="false">0.597 - 0.3+0.709</f>
        <v>1.006</v>
      </c>
      <c r="M30" s="0" t="n">
        <f aca="false">0.597 - 0.3+0.709</f>
        <v>1.006</v>
      </c>
      <c r="N30" s="0" t="s">
        <v>23</v>
      </c>
    </row>
    <row r="31" customFormat="false" ht="15" hidden="false" customHeight="false" outlineLevel="0" collapsed="false">
      <c r="A31" s="0" t="s">
        <v>15</v>
      </c>
      <c r="B31" s="0" t="s">
        <v>21</v>
      </c>
      <c r="C31" s="0" t="s">
        <v>69</v>
      </c>
      <c r="D31" s="0" t="n">
        <v>5000</v>
      </c>
      <c r="E31" s="0" t="n">
        <v>5000</v>
      </c>
      <c r="F31" s="0" t="n">
        <v>6</v>
      </c>
      <c r="G31" s="0" t="n">
        <v>9</v>
      </c>
      <c r="H31" s="0" t="n">
        <v>0</v>
      </c>
      <c r="I31" s="0" t="n">
        <v>10</v>
      </c>
      <c r="J31" s="0" t="n">
        <v>0</v>
      </c>
      <c r="K31" s="0" t="n">
        <v>4</v>
      </c>
      <c r="L31" s="0" t="n">
        <f aca="false">0.597 - 0.3+0.709</f>
        <v>1.006</v>
      </c>
      <c r="M31" s="0" t="n">
        <f aca="false">0.597 - 0.3+0.709</f>
        <v>1.006</v>
      </c>
      <c r="N31" s="0" t="s">
        <v>23</v>
      </c>
    </row>
    <row r="32" customFormat="false" ht="15" hidden="false" customHeight="false" outlineLevel="0" collapsed="false">
      <c r="A32" s="0" t="s">
        <v>15</v>
      </c>
      <c r="B32" s="0" t="s">
        <v>21</v>
      </c>
      <c r="C32" s="0" t="s">
        <v>70</v>
      </c>
      <c r="D32" s="0" t="n">
        <v>5000</v>
      </c>
      <c r="E32" s="0" t="n">
        <v>5000</v>
      </c>
      <c r="F32" s="0" t="n">
        <v>6</v>
      </c>
      <c r="G32" s="0" t="n">
        <v>9</v>
      </c>
      <c r="H32" s="0" t="n">
        <v>10</v>
      </c>
      <c r="I32" s="0" t="n">
        <v>22</v>
      </c>
      <c r="J32" s="0" t="n">
        <v>0</v>
      </c>
      <c r="K32" s="0" t="n">
        <v>4</v>
      </c>
      <c r="L32" s="0" t="n">
        <f aca="false">10.537+2.371- 0.3+0.709</f>
        <v>13.317</v>
      </c>
      <c r="M32" s="0" t="n">
        <f aca="false">10.537+2.371- 0.3+0.709</f>
        <v>13.317</v>
      </c>
      <c r="N32" s="0" t="s">
        <v>23</v>
      </c>
    </row>
    <row r="33" customFormat="false" ht="15" hidden="false" customHeight="false" outlineLevel="0" collapsed="false">
      <c r="A33" s="0" t="s">
        <v>15</v>
      </c>
      <c r="B33" s="0" t="s">
        <v>21</v>
      </c>
      <c r="C33" s="0" t="s">
        <v>69</v>
      </c>
      <c r="D33" s="0" t="n">
        <v>5000</v>
      </c>
      <c r="E33" s="0" t="n">
        <v>5000</v>
      </c>
      <c r="F33" s="0" t="n">
        <v>6</v>
      </c>
      <c r="G33" s="0" t="n">
        <v>9</v>
      </c>
      <c r="H33" s="0" t="n">
        <v>22</v>
      </c>
      <c r="I33" s="0" t="n">
        <v>24</v>
      </c>
      <c r="J33" s="0" t="n">
        <v>0</v>
      </c>
      <c r="K33" s="0" t="n">
        <v>4</v>
      </c>
      <c r="L33" s="0" t="n">
        <f aca="false">0.597 - 0.3+0.709</f>
        <v>1.006</v>
      </c>
      <c r="M33" s="0" t="n">
        <f aca="false">0.597 - 0.3+0.709</f>
        <v>1.006</v>
      </c>
      <c r="N33" s="0" t="s">
        <v>23</v>
      </c>
    </row>
    <row r="34" customFormat="false" ht="15" hidden="false" customHeight="false" outlineLevel="0" collapsed="false">
      <c r="A34" s="0" t="s">
        <v>15</v>
      </c>
      <c r="B34" s="0" t="s">
        <v>21</v>
      </c>
      <c r="C34" s="0" t="s">
        <v>69</v>
      </c>
      <c r="D34" s="0" t="n">
        <v>5000</v>
      </c>
      <c r="E34" s="0" t="n">
        <v>5000</v>
      </c>
      <c r="F34" s="0" t="n">
        <v>6</v>
      </c>
      <c r="G34" s="0" t="n">
        <v>9</v>
      </c>
      <c r="H34" s="0" t="n">
        <v>0</v>
      </c>
      <c r="I34" s="0" t="n">
        <v>24</v>
      </c>
      <c r="J34" s="0" t="n">
        <v>5</v>
      </c>
      <c r="K34" s="0" t="n">
        <v>6</v>
      </c>
      <c r="L34" s="0" t="n">
        <f aca="false">0.597 - 0.3+0.709</f>
        <v>1.006</v>
      </c>
      <c r="M34" s="0" t="n">
        <f aca="false">0.597 - 0.3+0.709</f>
        <v>1.006</v>
      </c>
      <c r="N34" s="0" t="s">
        <v>23</v>
      </c>
    </row>
    <row r="35" customFormat="false" ht="15" hidden="false" customHeight="false" outlineLevel="0" collapsed="false">
      <c r="A35" s="0" t="s">
        <v>15</v>
      </c>
      <c r="B35" s="0" t="s">
        <v>21</v>
      </c>
      <c r="C35" s="0" t="s">
        <v>71</v>
      </c>
      <c r="D35" s="0" t="n">
        <v>5000</v>
      </c>
      <c r="E35" s="0" t="n">
        <v>5000</v>
      </c>
      <c r="F35" s="0" t="n">
        <v>10</v>
      </c>
      <c r="G35" s="0" t="n">
        <v>12</v>
      </c>
      <c r="H35" s="0" t="n">
        <v>0</v>
      </c>
      <c r="I35" s="0" t="n">
        <v>7</v>
      </c>
      <c r="J35" s="0" t="n">
        <v>0</v>
      </c>
      <c r="K35" s="0" t="n">
        <v>4</v>
      </c>
      <c r="L35" s="0" t="n">
        <f aca="false">0.597 - 0.3+0.709</f>
        <v>1.006</v>
      </c>
      <c r="M35" s="0" t="n">
        <f aca="false">0.597 - 0.3+0.709</f>
        <v>1.006</v>
      </c>
      <c r="N35" s="0" t="s">
        <v>23</v>
      </c>
    </row>
    <row r="36" customFormat="false" ht="15" hidden="false" customHeight="false" outlineLevel="0" collapsed="false">
      <c r="A36" s="0" t="s">
        <v>15</v>
      </c>
      <c r="B36" s="0" t="s">
        <v>21</v>
      </c>
      <c r="C36" s="0" t="s">
        <v>72</v>
      </c>
      <c r="D36" s="0" t="n">
        <v>5000</v>
      </c>
      <c r="E36" s="0" t="n">
        <v>5000</v>
      </c>
      <c r="F36" s="0" t="n">
        <v>10</v>
      </c>
      <c r="G36" s="0" t="n">
        <v>12</v>
      </c>
      <c r="H36" s="0" t="n">
        <v>7</v>
      </c>
      <c r="I36" s="0" t="n">
        <v>22</v>
      </c>
      <c r="J36" s="0" t="n">
        <v>0</v>
      </c>
      <c r="K36" s="0" t="n">
        <v>4</v>
      </c>
      <c r="L36" s="0" t="n">
        <f aca="false">10.537+2.371- 0.3+0.709</f>
        <v>13.317</v>
      </c>
      <c r="M36" s="0" t="n">
        <f aca="false">10.537+2.371- 0.3+0.709</f>
        <v>13.317</v>
      </c>
      <c r="N36" s="0" t="s">
        <v>23</v>
      </c>
    </row>
    <row r="37" customFormat="false" ht="15" hidden="false" customHeight="false" outlineLevel="0" collapsed="false">
      <c r="A37" s="0" t="s">
        <v>15</v>
      </c>
      <c r="B37" s="0" t="s">
        <v>21</v>
      </c>
      <c r="C37" s="0" t="s">
        <v>71</v>
      </c>
      <c r="D37" s="0" t="n">
        <v>5000</v>
      </c>
      <c r="E37" s="0" t="n">
        <v>5000</v>
      </c>
      <c r="F37" s="0" t="n">
        <v>10</v>
      </c>
      <c r="G37" s="0" t="n">
        <v>12</v>
      </c>
      <c r="H37" s="0" t="n">
        <v>22</v>
      </c>
      <c r="I37" s="0" t="n">
        <v>24</v>
      </c>
      <c r="J37" s="0" t="n">
        <v>0</v>
      </c>
      <c r="K37" s="0" t="n">
        <v>4</v>
      </c>
      <c r="L37" s="0" t="n">
        <f aca="false">0.597 - 0.3+0.709</f>
        <v>1.006</v>
      </c>
      <c r="M37" s="0" t="n">
        <f aca="false">0.597 - 0.3+0.709</f>
        <v>1.006</v>
      </c>
      <c r="N37" s="0" t="s">
        <v>23</v>
      </c>
    </row>
    <row r="38" customFormat="false" ht="15" hidden="false" customHeight="false" outlineLevel="0" collapsed="false">
      <c r="A38" s="0" t="s">
        <v>15</v>
      </c>
      <c r="B38" s="0" t="s">
        <v>21</v>
      </c>
      <c r="C38" s="0" t="s">
        <v>71</v>
      </c>
      <c r="D38" s="0" t="n">
        <v>5000</v>
      </c>
      <c r="E38" s="0" t="n">
        <v>5000</v>
      </c>
      <c r="F38" s="0" t="n">
        <v>10</v>
      </c>
      <c r="G38" s="0" t="n">
        <v>12</v>
      </c>
      <c r="H38" s="0" t="n">
        <v>0</v>
      </c>
      <c r="I38" s="0" t="n">
        <v>24</v>
      </c>
      <c r="J38" s="0" t="n">
        <v>5</v>
      </c>
      <c r="K38" s="0" t="n">
        <v>6</v>
      </c>
      <c r="L38" s="0" t="n">
        <f aca="false">0.597 - 0.3+0.709</f>
        <v>1.006</v>
      </c>
      <c r="M38" s="0" t="n">
        <f aca="false">0.597 - 0.3+0.709</f>
        <v>1.006</v>
      </c>
      <c r="N38" s="0" t="s">
        <v>23</v>
      </c>
    </row>
    <row r="39" customFormat="false" ht="15" hidden="false" customHeight="false" outlineLevel="0" collapsed="false">
      <c r="A39" s="0" t="s">
        <v>27</v>
      </c>
      <c r="B39" s="0" t="s">
        <v>16</v>
      </c>
      <c r="L39" s="0" t="n">
        <v>21.39</v>
      </c>
      <c r="M39" s="0" t="n">
        <v>21.39</v>
      </c>
      <c r="N39" s="0" t="s">
        <v>17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1</v>
      </c>
      <c r="G40" s="0" t="n">
        <v>12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v>1.03999</v>
      </c>
      <c r="M40" s="2" t="n">
        <f aca="false">L40/2.83168</f>
        <v>0.367269606735224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500</v>
      </c>
      <c r="E41" s="0" t="n">
        <f aca="false">D41*2.83168</f>
        <v>1415.84</v>
      </c>
      <c r="F41" s="0" t="n">
        <v>1</v>
      </c>
      <c r="G41" s="0" t="n">
        <v>12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v>0.9774</v>
      </c>
      <c r="M41" s="2" t="n">
        <f aca="false">L41/2.83168</f>
        <v>0.345166120465589</v>
      </c>
      <c r="N4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1" sqref="A1:M18 A3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3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29" activeCellId="1" sqref="A1:M18 A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370.81+21.54</f>
        <v>392.35</v>
      </c>
      <c r="M2" s="0" t="n">
        <f aca="false">370.81+21.54</f>
        <v>392.35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1.7531</v>
      </c>
      <c r="M3" s="0" t="n">
        <v>1.7531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51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7</v>
      </c>
      <c r="I4" s="0" t="n">
        <v>21</v>
      </c>
      <c r="J4" s="0" t="n">
        <v>0</v>
      </c>
      <c r="K4" s="0" t="n">
        <v>4</v>
      </c>
      <c r="L4" s="0" t="n">
        <v>9.7321</v>
      </c>
      <c r="M4" s="0" t="n">
        <v>9.7321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0.03026328046</v>
      </c>
      <c r="M5" s="2" t="n">
        <v>0.03026328046</v>
      </c>
      <c r="N5" s="0" t="s">
        <v>19</v>
      </c>
      <c r="O5" s="0" t="s">
        <v>53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0.04197765785</v>
      </c>
      <c r="M6" s="2" t="n">
        <v>0.04197765785</v>
      </c>
      <c r="N6" s="0" t="s">
        <v>19</v>
      </c>
      <c r="O6" s="0" t="s">
        <v>53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0.02246983126</v>
      </c>
      <c r="M7" s="2" t="n">
        <v>0.02246983126</v>
      </c>
      <c r="N7" s="0" t="s">
        <v>19</v>
      </c>
      <c r="O7" s="0" t="s">
        <v>53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4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0.02029172656</v>
      </c>
      <c r="M8" s="2" t="n">
        <v>0.02029172656</v>
      </c>
      <c r="N8" s="0" t="s">
        <v>19</v>
      </c>
      <c r="O8" s="0" t="s">
        <v>53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5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0.02401874148</v>
      </c>
      <c r="M9" s="2" t="n">
        <v>0.02401874148</v>
      </c>
      <c r="N9" s="0" t="s">
        <v>19</v>
      </c>
      <c r="O9" s="0" t="s">
        <v>53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6</v>
      </c>
      <c r="H10" s="0" t="n">
        <v>0</v>
      </c>
      <c r="I10" s="0" t="n">
        <v>7</v>
      </c>
      <c r="J10" s="0" t="n">
        <v>0</v>
      </c>
      <c r="K10" s="0" t="n">
        <v>4</v>
      </c>
      <c r="L10" s="2" t="n">
        <v>0.02185411019</v>
      </c>
      <c r="M10" s="2" t="n">
        <v>0.02185411019</v>
      </c>
      <c r="N10" s="0" t="s">
        <v>19</v>
      </c>
      <c r="O10" s="0" t="s">
        <v>53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6</v>
      </c>
      <c r="H11" s="0" t="n">
        <v>21</v>
      </c>
      <c r="I11" s="0" t="n">
        <v>24</v>
      </c>
      <c r="J11" s="0" t="n">
        <v>0</v>
      </c>
      <c r="K11" s="0" t="n">
        <v>4</v>
      </c>
      <c r="L11" s="2" t="n">
        <v>0.02185411019</v>
      </c>
      <c r="M11" s="2" t="n">
        <v>0.02185411019</v>
      </c>
      <c r="N11" s="0" t="s">
        <v>19</v>
      </c>
      <c r="O11" s="0" t="s">
        <v>53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6</v>
      </c>
      <c r="H12" s="0" t="n">
        <v>7</v>
      </c>
      <c r="I12" s="0" t="n">
        <v>21</v>
      </c>
      <c r="J12" s="0" t="n">
        <v>0</v>
      </c>
      <c r="K12" s="0" t="n">
        <v>4</v>
      </c>
      <c r="L12" s="2" t="n">
        <v>0.02827895213</v>
      </c>
      <c r="M12" s="2" t="n">
        <v>0.02827895213</v>
      </c>
      <c r="N12" s="0" t="s">
        <v>19</v>
      </c>
      <c r="O12" s="0" t="s">
        <v>53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24</v>
      </c>
      <c r="J13" s="0" t="n">
        <v>5</v>
      </c>
      <c r="K13" s="0" t="n">
        <v>6</v>
      </c>
      <c r="L13" s="2" t="n">
        <v>0.02185411019</v>
      </c>
      <c r="M13" s="2" t="n">
        <v>0.02185411019</v>
      </c>
      <c r="N13" s="0" t="s">
        <v>19</v>
      </c>
      <c r="O13" s="0" t="s">
        <v>53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7</v>
      </c>
      <c r="G14" s="0" t="n">
        <v>7</v>
      </c>
      <c r="H14" s="0" t="n">
        <v>0</v>
      </c>
      <c r="I14" s="0" t="n">
        <v>7</v>
      </c>
      <c r="J14" s="0" t="n">
        <v>0</v>
      </c>
      <c r="K14" s="0" t="n">
        <v>4</v>
      </c>
      <c r="L14" s="2" t="n">
        <v>0.02547955439</v>
      </c>
      <c r="M14" s="2" t="n">
        <v>0.02547955439</v>
      </c>
      <c r="N14" s="0" t="s">
        <v>19</v>
      </c>
      <c r="O14" s="0" t="s">
        <v>53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21</v>
      </c>
      <c r="I15" s="0" t="n">
        <v>24</v>
      </c>
      <c r="J15" s="0" t="n">
        <v>0</v>
      </c>
      <c r="K15" s="0" t="n">
        <v>4</v>
      </c>
      <c r="L15" s="2" t="n">
        <v>0.02547955439</v>
      </c>
      <c r="M15" s="2" t="n">
        <v>0.02547955439</v>
      </c>
      <c r="N15" s="0" t="s">
        <v>19</v>
      </c>
      <c r="O15" s="0" t="s">
        <v>53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7</v>
      </c>
      <c r="G16" s="0" t="n">
        <v>7</v>
      </c>
      <c r="H16" s="0" t="n">
        <v>7</v>
      </c>
      <c r="I16" s="0" t="n">
        <v>21</v>
      </c>
      <c r="J16" s="0" t="n">
        <v>0</v>
      </c>
      <c r="K16" s="0" t="n">
        <v>4</v>
      </c>
      <c r="L16" s="2" t="n">
        <v>0.03298182177</v>
      </c>
      <c r="M16" s="2" t="n">
        <v>0.03298182177</v>
      </c>
      <c r="N16" s="0" t="s">
        <v>19</v>
      </c>
      <c r="O16" s="0" t="s">
        <v>53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7</v>
      </c>
      <c r="G17" s="0" t="n">
        <v>7</v>
      </c>
      <c r="H17" s="0" t="n">
        <v>0</v>
      </c>
      <c r="I17" s="0" t="n">
        <v>24</v>
      </c>
      <c r="J17" s="0" t="n">
        <v>5</v>
      </c>
      <c r="K17" s="0" t="n">
        <v>6</v>
      </c>
      <c r="L17" s="2" t="n">
        <v>0.02547955439</v>
      </c>
      <c r="M17" s="2" t="n">
        <v>0.02547955439</v>
      </c>
      <c r="N17" s="0" t="s">
        <v>19</v>
      </c>
      <c r="O17" s="0" t="s">
        <v>53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8</v>
      </c>
      <c r="G18" s="0" t="n">
        <v>8</v>
      </c>
      <c r="H18" s="0" t="n">
        <v>0</v>
      </c>
      <c r="I18" s="0" t="n">
        <v>7</v>
      </c>
      <c r="J18" s="0" t="n">
        <v>0</v>
      </c>
      <c r="K18" s="0" t="n">
        <v>4</v>
      </c>
      <c r="L18" s="2" t="n">
        <v>0.03039418679</v>
      </c>
      <c r="M18" s="2" t="n">
        <v>0.03039418679</v>
      </c>
      <c r="N18" s="0" t="s">
        <v>19</v>
      </c>
      <c r="O18" s="0" t="s">
        <v>53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8</v>
      </c>
      <c r="G19" s="0" t="n">
        <v>8</v>
      </c>
      <c r="H19" s="0" t="n">
        <v>21</v>
      </c>
      <c r="I19" s="0" t="n">
        <v>24</v>
      </c>
      <c r="J19" s="0" t="n">
        <v>0</v>
      </c>
      <c r="K19" s="0" t="n">
        <v>4</v>
      </c>
      <c r="L19" s="2" t="n">
        <v>0.03039418679</v>
      </c>
      <c r="M19" s="2" t="n">
        <v>0.03039418679</v>
      </c>
      <c r="N19" s="0" t="s">
        <v>19</v>
      </c>
      <c r="O19" s="0" t="s">
        <v>53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8</v>
      </c>
      <c r="G20" s="0" t="n">
        <v>8</v>
      </c>
      <c r="H20" s="0" t="n">
        <v>7</v>
      </c>
      <c r="I20" s="0" t="n">
        <v>21</v>
      </c>
      <c r="J20" s="0" t="n">
        <v>0</v>
      </c>
      <c r="K20" s="0" t="n">
        <v>4</v>
      </c>
      <c r="L20" s="2" t="n">
        <v>0.04021782333</v>
      </c>
      <c r="M20" s="2" t="n">
        <v>0.04021782333</v>
      </c>
      <c r="N20" s="0" t="s">
        <v>19</v>
      </c>
      <c r="O20" s="0" t="s">
        <v>53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8</v>
      </c>
      <c r="G21" s="0" t="n">
        <v>8</v>
      </c>
      <c r="H21" s="0" t="n">
        <v>0</v>
      </c>
      <c r="I21" s="0" t="n">
        <v>24</v>
      </c>
      <c r="J21" s="0" t="n">
        <v>5</v>
      </c>
      <c r="K21" s="0" t="n">
        <v>6</v>
      </c>
      <c r="L21" s="2" t="n">
        <v>0.03039418679</v>
      </c>
      <c r="M21" s="2" t="n">
        <v>0.03039418679</v>
      </c>
      <c r="N21" s="0" t="s">
        <v>19</v>
      </c>
      <c r="O21" s="0" t="s">
        <v>53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9</v>
      </c>
      <c r="G22" s="0" t="n">
        <v>9</v>
      </c>
      <c r="H22" s="0" t="n">
        <v>0</v>
      </c>
      <c r="I22" s="0" t="n">
        <v>7</v>
      </c>
      <c r="J22" s="0" t="n">
        <v>0</v>
      </c>
      <c r="K22" s="0" t="n">
        <v>4</v>
      </c>
      <c r="L22" s="2" t="n">
        <v>0.03288250393</v>
      </c>
      <c r="M22" s="2" t="n">
        <v>0.03288250393</v>
      </c>
      <c r="N22" s="0" t="s">
        <v>19</v>
      </c>
      <c r="O22" s="0" t="s">
        <v>53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9</v>
      </c>
      <c r="G23" s="0" t="n">
        <v>9</v>
      </c>
      <c r="H23" s="0" t="n">
        <v>21</v>
      </c>
      <c r="I23" s="0" t="n">
        <v>24</v>
      </c>
      <c r="J23" s="0" t="n">
        <v>0</v>
      </c>
      <c r="K23" s="0" t="n">
        <v>4</v>
      </c>
      <c r="L23" s="2" t="n">
        <v>0.03288250393</v>
      </c>
      <c r="M23" s="2" t="n">
        <v>0.03288250393</v>
      </c>
      <c r="N23" s="0" t="s">
        <v>19</v>
      </c>
      <c r="O23" s="0" t="s">
        <v>53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9</v>
      </c>
      <c r="G24" s="0" t="n">
        <v>9</v>
      </c>
      <c r="H24" s="0" t="n">
        <v>7</v>
      </c>
      <c r="I24" s="0" t="n">
        <v>21</v>
      </c>
      <c r="J24" s="0" t="n">
        <v>0</v>
      </c>
      <c r="K24" s="0" t="n">
        <v>4</v>
      </c>
      <c r="L24" s="2" t="n">
        <v>0.04111021253</v>
      </c>
      <c r="M24" s="2" t="n">
        <v>0.04111021253</v>
      </c>
      <c r="N24" s="0" t="s">
        <v>19</v>
      </c>
      <c r="O24" s="0" t="s">
        <v>53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5</v>
      </c>
      <c r="K25" s="0" t="n">
        <v>6</v>
      </c>
      <c r="L25" s="2" t="n">
        <v>0.03288250393</v>
      </c>
      <c r="M25" s="2" t="n">
        <v>0.03288250393</v>
      </c>
      <c r="N25" s="0" t="s">
        <v>19</v>
      </c>
      <c r="O25" s="0" t="s">
        <v>53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2" t="n">
        <v>0.04695841244</v>
      </c>
      <c r="M26" s="2" t="n">
        <v>0.04695841244</v>
      </c>
      <c r="N26" s="0" t="s">
        <v>19</v>
      </c>
      <c r="O26" s="0" t="s">
        <v>53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2" t="n">
        <v>0.04758554855</v>
      </c>
      <c r="M27" s="2" t="n">
        <v>0.04758554855</v>
      </c>
      <c r="N27" s="0" t="s">
        <v>19</v>
      </c>
      <c r="O27" s="0" t="s">
        <v>53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2" t="n">
        <v>0.03343870927</v>
      </c>
      <c r="M28" s="2" t="n">
        <v>0.03343870927</v>
      </c>
      <c r="N28" s="0" t="s">
        <v>19</v>
      </c>
      <c r="O28" s="0" t="s">
        <v>53</v>
      </c>
    </row>
    <row r="29" customFormat="false" ht="15" hidden="false" customHeight="false" outlineLevel="0" collapsed="false">
      <c r="A29" s="0" t="s">
        <v>27</v>
      </c>
      <c r="B29" s="0" t="s">
        <v>16</v>
      </c>
      <c r="L29" s="0" t="n">
        <v>17.75</v>
      </c>
      <c r="M29" s="0" t="n">
        <v>17.75</v>
      </c>
      <c r="N29" s="0" t="s">
        <v>17</v>
      </c>
    </row>
    <row r="30" customFormat="false" ht="15" hidden="false" customHeight="false" outlineLevel="0" collapsed="false">
      <c r="A30" s="0" t="s">
        <v>27</v>
      </c>
      <c r="B30" s="0" t="s">
        <v>21</v>
      </c>
      <c r="C30" s="0" t="s">
        <v>54</v>
      </c>
      <c r="D30" s="0" t="n">
        <v>0</v>
      </c>
      <c r="E30" s="0" t="n">
        <v>0</v>
      </c>
      <c r="F30" s="0" t="n">
        <v>1</v>
      </c>
      <c r="G30" s="0" t="n">
        <v>4</v>
      </c>
      <c r="H30" s="0" t="n">
        <v>0</v>
      </c>
      <c r="I30" s="0" t="n">
        <v>24</v>
      </c>
      <c r="J30" s="0" t="n">
        <v>0</v>
      </c>
      <c r="K30" s="0" t="n">
        <v>6</v>
      </c>
      <c r="L30" s="6" t="n">
        <f aca="false">4.0632 *24</f>
        <v>97.5168</v>
      </c>
      <c r="M30" s="2" t="n">
        <f aca="false">L30/2.83168</f>
        <v>34.4377895807436</v>
      </c>
      <c r="N30" s="0" t="s">
        <v>42</v>
      </c>
    </row>
    <row r="31" customFormat="false" ht="15" hidden="false" customHeight="false" outlineLevel="0" collapsed="false">
      <c r="A31" s="0" t="s">
        <v>27</v>
      </c>
      <c r="B31" s="0" t="s">
        <v>21</v>
      </c>
      <c r="C31" s="0" t="s">
        <v>54</v>
      </c>
      <c r="D31" s="0" t="n">
        <v>0</v>
      </c>
      <c r="E31" s="0" t="n">
        <v>0</v>
      </c>
      <c r="F31" s="0" t="n">
        <v>11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6" t="n">
        <f aca="false">4.0632 *24</f>
        <v>97.5168</v>
      </c>
      <c r="M31" s="2" t="n">
        <f aca="false">L31/2.83168</f>
        <v>34.4377895807436</v>
      </c>
      <c r="N31" s="0" t="s">
        <v>42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0.043725+0.472702</f>
        <v>0.516427</v>
      </c>
      <c r="M32" s="2" t="n">
        <f aca="false">L32/2.83168</f>
        <v>0.182374773985761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1000</v>
      </c>
      <c r="E33" s="0" t="n">
        <f aca="false">D33*2.83168</f>
        <v>2831.68</v>
      </c>
      <c r="F33" s="0" t="n">
        <v>1</v>
      </c>
      <c r="G33" s="0" t="n">
        <v>1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0.043078+0.472702</f>
        <v>0.51578</v>
      </c>
      <c r="M33" s="2" t="n">
        <f aca="false">L33/2.83168</f>
        <v>0.182146287716126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2</v>
      </c>
      <c r="G34" s="0" t="n">
        <v>2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0.043725+0.5016</f>
        <v>0.545325</v>
      </c>
      <c r="M34" s="2" t="n">
        <f aca="false">L34/2.83168</f>
        <v>0.19258002316646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1000</v>
      </c>
      <c r="E35" s="0" t="n">
        <f aca="false">D35*2.83168</f>
        <v>2831.68</v>
      </c>
      <c r="F35" s="0" t="n">
        <v>2</v>
      </c>
      <c r="G35" s="0" t="n">
        <v>2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0.043078+0.5016</f>
        <v>0.544678</v>
      </c>
      <c r="M35" s="2" t="n">
        <f aca="false">L35/2.83168</f>
        <v>0.192351536896824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v>0</v>
      </c>
      <c r="E36" s="0" t="n">
        <v>0</v>
      </c>
      <c r="F36" s="0" t="n">
        <v>3</v>
      </c>
      <c r="G36" s="0" t="n">
        <v>3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0.043725+0.509192</f>
        <v>0.552917</v>
      </c>
      <c r="M36" s="2" t="n">
        <f aca="false">L36/2.83168</f>
        <v>0.195261117075376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1000</v>
      </c>
      <c r="E37" s="0" t="n">
        <f aca="false">D37*2.83168</f>
        <v>2831.68</v>
      </c>
      <c r="F37" s="0" t="n">
        <v>3</v>
      </c>
      <c r="G37" s="0" t="n">
        <v>3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0.043078+0.509192</f>
        <v>0.55227</v>
      </c>
      <c r="M37" s="2" t="n">
        <f aca="false">L37/2.83168</f>
        <v>0.195032630805741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4</v>
      </c>
      <c r="G38" s="0" t="n">
        <v>4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0.043725+0.479845</f>
        <v>0.52357</v>
      </c>
      <c r="M38" s="2" t="n">
        <f aca="false">L38/2.83168</f>
        <v>0.184897304780201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1000</v>
      </c>
      <c r="E39" s="0" t="n">
        <f aca="false">D39*2.83168</f>
        <v>2831.68</v>
      </c>
      <c r="F39" s="0" t="n">
        <v>4</v>
      </c>
      <c r="G39" s="0" t="n">
        <v>4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0.043078+0.479845</f>
        <v>0.522923</v>
      </c>
      <c r="M39" s="2" t="n">
        <f aca="false">L39/2.83168</f>
        <v>0.184668818510566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5</v>
      </c>
      <c r="G40" s="0" t="n">
        <v>5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0.043725+0.514437</f>
        <v>0.558162</v>
      </c>
      <c r="M40" s="2" t="n">
        <f aca="false">L40/2.83168</f>
        <v>0.197113374392587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1000</v>
      </c>
      <c r="E41" s="0" t="n">
        <f aca="false">D41*2.83168</f>
        <v>2831.68</v>
      </c>
      <c r="F41" s="0" t="n">
        <v>5</v>
      </c>
      <c r="G41" s="0" t="n">
        <v>5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0.043078+0.514437</f>
        <v>0.557515</v>
      </c>
      <c r="M41" s="2" t="n">
        <f aca="false">L41/2.83168</f>
        <v>0.196884888122952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6</v>
      </c>
      <c r="G42" s="0" t="n">
        <v>6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0.043725+0.520431</f>
        <v>0.564156</v>
      </c>
      <c r="M42" s="2" t="n">
        <f aca="false">L42/2.83168</f>
        <v>0.199230138998757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v>1000</v>
      </c>
      <c r="E43" s="0" t="n">
        <f aca="false">D43*2.83168</f>
        <v>2831.68</v>
      </c>
      <c r="F43" s="0" t="n">
        <v>6</v>
      </c>
      <c r="G43" s="0" t="n">
        <v>6</v>
      </c>
      <c r="H43" s="0" t="n">
        <v>0</v>
      </c>
      <c r="I43" s="0" t="n">
        <v>24</v>
      </c>
      <c r="J43" s="0" t="n">
        <v>0</v>
      </c>
      <c r="K43" s="0" t="n">
        <v>6</v>
      </c>
      <c r="L43" s="0" t="n">
        <f aca="false">0.043078+0.520431</f>
        <v>0.563509</v>
      </c>
      <c r="M43" s="2" t="n">
        <f aca="false">L43/2.83168</f>
        <v>0.199001652729122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v>0</v>
      </c>
      <c r="E44" s="0" t="n">
        <v>0</v>
      </c>
      <c r="F44" s="0" t="n">
        <v>7</v>
      </c>
      <c r="G44" s="0" t="n">
        <v>7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f aca="false">0.043725+0.580022</f>
        <v>0.623747</v>
      </c>
      <c r="M44" s="2" t="n">
        <f aca="false">L44/2.83168</f>
        <v>0.22027453667081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1000</v>
      </c>
      <c r="E45" s="0" t="n">
        <f aca="false">D45*2.83168</f>
        <v>2831.68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0.043078+0.580022</f>
        <v>0.6231</v>
      </c>
      <c r="M45" s="2" t="n">
        <f aca="false">L45/2.83168</f>
        <v>0.220046050401175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0.043725+0.626594</f>
        <v>0.670319</v>
      </c>
      <c r="M46" s="2" t="n">
        <f aca="false">L46/2.83168</f>
        <v>0.23672131031755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1000</v>
      </c>
      <c r="E47" s="0" t="n">
        <f aca="false">D47*2.83168</f>
        <v>2831.68</v>
      </c>
      <c r="F47" s="0" t="n">
        <v>8</v>
      </c>
      <c r="G47" s="0" t="n">
        <v>8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0.043078+0.626594</f>
        <v>0.669672</v>
      </c>
      <c r="M47" s="2" t="n">
        <f aca="false">L47/2.83168</f>
        <v>0.236492824047915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0</v>
      </c>
      <c r="E48" s="0" t="n">
        <v>0</v>
      </c>
      <c r="F48" s="0" t="n">
        <v>9</v>
      </c>
      <c r="G48" s="0" t="n">
        <v>9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0.043725+0.658859</f>
        <v>0.702584</v>
      </c>
      <c r="M48" s="2" t="n">
        <f aca="false">L48/2.83168</f>
        <v>0.248115606283196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1000</v>
      </c>
      <c r="E49" s="0" t="n">
        <f aca="false">D49*2.83168</f>
        <v>2831.68</v>
      </c>
      <c r="F49" s="0" t="n">
        <v>9</v>
      </c>
      <c r="G49" s="0" t="n">
        <v>9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0.043078+0.658859</f>
        <v>0.701937</v>
      </c>
      <c r="M49" s="2" t="n">
        <f aca="false">L49/2.83168</f>
        <v>0.247887120013561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10</v>
      </c>
      <c r="G50" s="0" t="n">
        <v>10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0.043725+0.804461</f>
        <v>0.848186</v>
      </c>
      <c r="M50" s="2" t="n">
        <f aca="false">L50/2.83168</f>
        <v>0.299534551926771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1000</v>
      </c>
      <c r="E51" s="0" t="n">
        <f aca="false">D51*2.83168</f>
        <v>2831.68</v>
      </c>
      <c r="F51" s="0" t="n">
        <v>10</v>
      </c>
      <c r="G51" s="0" t="n">
        <v>10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0.043078+0.804461</f>
        <v>0.847539</v>
      </c>
      <c r="M51" s="2" t="n">
        <f aca="false">L51/2.83168</f>
        <v>0.299306065657136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0.043725+0.853798</f>
        <v>0.897523</v>
      </c>
      <c r="M52" s="2" t="n">
        <f aca="false">L52/2.83168</f>
        <v>0.316957777714996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1000</v>
      </c>
      <c r="E53" s="0" t="n">
        <f aca="false">D53*2.83168</f>
        <v>2831.68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0.043078+0.853798</f>
        <v>0.896876</v>
      </c>
      <c r="M53" s="2" t="n">
        <f aca="false">L53/2.83168</f>
        <v>0.316729291445361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0.043725+0.775689</f>
        <v>0.819414</v>
      </c>
      <c r="M54" s="2" t="n">
        <f aca="false">L54/2.83168</f>
        <v>0.289373799299356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1000</v>
      </c>
      <c r="E55" s="0" t="n">
        <f aca="false">D55*2.83168</f>
        <v>2831.68</v>
      </c>
      <c r="F55" s="0" t="n">
        <v>12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0.043078+0.775689</f>
        <v>0.818767</v>
      </c>
      <c r="M55" s="2" t="n">
        <f aca="false">L55/2.83168</f>
        <v>0.289145313029721</v>
      </c>
      <c r="N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4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27</v>
      </c>
      <c r="B2" s="0" t="s">
        <v>16</v>
      </c>
      <c r="L2" s="0" t="n">
        <v>500</v>
      </c>
      <c r="M2" s="0" t="n">
        <v>500</v>
      </c>
      <c r="N2" s="0" t="s">
        <v>17</v>
      </c>
    </row>
    <row r="3" customFormat="false" ht="15" hidden="false" customHeight="false" outlineLevel="0" collapsed="false">
      <c r="A3" s="0" t="s">
        <v>27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2.78582</v>
      </c>
      <c r="M3" s="4" t="n">
        <f aca="false">L3/2.83168</f>
        <v>0.983804667194033</v>
      </c>
      <c r="N3" s="0" t="s">
        <v>28</v>
      </c>
    </row>
    <row r="4" customFormat="false" ht="15" hidden="false" customHeight="false" outlineLevel="0" collapsed="false">
      <c r="A4" s="0" t="s">
        <v>15</v>
      </c>
      <c r="B4" s="0" t="s">
        <v>16</v>
      </c>
      <c r="L4" s="0" t="n">
        <v>375</v>
      </c>
      <c r="M4" s="0" t="n">
        <v>375</v>
      </c>
      <c r="N4" s="0" t="s">
        <v>17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30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v>26.5</v>
      </c>
      <c r="M5" s="0" t="n">
        <v>26.5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9</v>
      </c>
      <c r="J6" s="0" t="n">
        <v>0</v>
      </c>
      <c r="K6" s="0" t="n">
        <v>6</v>
      </c>
      <c r="L6" s="0" t="n">
        <f aca="false">0.13543+0.0492</f>
        <v>0.18463</v>
      </c>
      <c r="M6" s="0" t="n">
        <f aca="false">0.13543+0.0492</f>
        <v>0.18463</v>
      </c>
      <c r="N6" s="0" t="s">
        <v>19</v>
      </c>
      <c r="O6" s="0" t="s">
        <v>94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9</v>
      </c>
      <c r="I7" s="0" t="n">
        <v>17</v>
      </c>
      <c r="J7" s="0" t="n">
        <v>0</v>
      </c>
      <c r="K7" s="0" t="n">
        <v>6</v>
      </c>
      <c r="L7" s="0" t="n">
        <f aca="false">0.13543-0.0008</f>
        <v>0.13463</v>
      </c>
      <c r="M7" s="0" t="n">
        <f aca="false">0.13543-0.0008</f>
        <v>0.13463</v>
      </c>
      <c r="N7" s="0" t="s">
        <v>19</v>
      </c>
      <c r="O7" s="0" t="s">
        <v>94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17</v>
      </c>
      <c r="I8" s="0" t="n">
        <v>22</v>
      </c>
      <c r="J8" s="0" t="n">
        <v>0</v>
      </c>
      <c r="K8" s="0" t="n">
        <v>6</v>
      </c>
      <c r="L8" s="0" t="n">
        <f aca="false">0.13543+0.0792</f>
        <v>0.21463</v>
      </c>
      <c r="M8" s="0" t="n">
        <f aca="false">0.13543+0.0792</f>
        <v>0.21463</v>
      </c>
      <c r="N8" s="0" t="s">
        <v>19</v>
      </c>
      <c r="O8" s="0" t="s">
        <v>94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22</v>
      </c>
      <c r="I9" s="0" t="n">
        <v>24</v>
      </c>
      <c r="J9" s="0" t="n">
        <v>0</v>
      </c>
      <c r="K9" s="0" t="n">
        <v>6</v>
      </c>
      <c r="L9" s="0" t="n">
        <f aca="false">0.13543+0.0492</f>
        <v>0.18463</v>
      </c>
      <c r="M9" s="0" t="n">
        <f aca="false">0.13543+0.0492</f>
        <v>0.18463</v>
      </c>
      <c r="N9" s="0" t="s">
        <v>19</v>
      </c>
      <c r="O9" s="0" t="s">
        <v>94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9</v>
      </c>
      <c r="J10" s="0" t="n">
        <v>0</v>
      </c>
      <c r="K10" s="0" t="n">
        <v>6</v>
      </c>
      <c r="L10" s="0" t="n">
        <f aca="false">0.14523+0.0492</f>
        <v>0.19443</v>
      </c>
      <c r="M10" s="0" t="n">
        <f aca="false">0.14523+0.0492</f>
        <v>0.19443</v>
      </c>
      <c r="N10" s="0" t="s">
        <v>19</v>
      </c>
      <c r="O10" s="0" t="s">
        <v>94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2</v>
      </c>
      <c r="G11" s="0" t="n">
        <v>2</v>
      </c>
      <c r="H11" s="0" t="n">
        <v>9</v>
      </c>
      <c r="I11" s="0" t="n">
        <v>17</v>
      </c>
      <c r="J11" s="0" t="n">
        <v>0</v>
      </c>
      <c r="K11" s="0" t="n">
        <v>6</v>
      </c>
      <c r="L11" s="0" t="n">
        <f aca="false">0.14523-0.0008</f>
        <v>0.14443</v>
      </c>
      <c r="M11" s="0" t="n">
        <f aca="false">0.14523-0.0008</f>
        <v>0.14443</v>
      </c>
      <c r="N11" s="0" t="s">
        <v>19</v>
      </c>
      <c r="O11" s="0" t="s">
        <v>94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2</v>
      </c>
      <c r="G12" s="0" t="n">
        <v>2</v>
      </c>
      <c r="H12" s="0" t="n">
        <v>17</v>
      </c>
      <c r="I12" s="0" t="n">
        <v>22</v>
      </c>
      <c r="J12" s="0" t="n">
        <v>0</v>
      </c>
      <c r="K12" s="0" t="n">
        <v>6</v>
      </c>
      <c r="L12" s="0" t="n">
        <f aca="false">0.14523+0.0792</f>
        <v>0.22443</v>
      </c>
      <c r="M12" s="0" t="n">
        <f aca="false">0.14523+0.0792</f>
        <v>0.22443</v>
      </c>
      <c r="N12" s="0" t="s">
        <v>19</v>
      </c>
      <c r="O12" s="0" t="s">
        <v>94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2</v>
      </c>
      <c r="G13" s="0" t="n">
        <v>2</v>
      </c>
      <c r="H13" s="0" t="n">
        <v>22</v>
      </c>
      <c r="I13" s="0" t="n">
        <v>24</v>
      </c>
      <c r="J13" s="0" t="n">
        <v>0</v>
      </c>
      <c r="K13" s="0" t="n">
        <v>6</v>
      </c>
      <c r="L13" s="0" t="n">
        <f aca="false">0.14523+0.0492</f>
        <v>0.19443</v>
      </c>
      <c r="M13" s="0" t="n">
        <f aca="false">0.14523+0.0492</f>
        <v>0.19443</v>
      </c>
      <c r="N13" s="0" t="s">
        <v>19</v>
      </c>
      <c r="O13" s="0" t="s">
        <v>94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9</v>
      </c>
      <c r="J14" s="0" t="n">
        <v>0</v>
      </c>
      <c r="K14" s="0" t="n">
        <v>6</v>
      </c>
      <c r="L14" s="0" t="n">
        <f aca="false">0.15091+0.0492</f>
        <v>0.20011</v>
      </c>
      <c r="M14" s="0" t="n">
        <f aca="false">0.15091+0.0492</f>
        <v>0.20011</v>
      </c>
      <c r="N14" s="0" t="s">
        <v>19</v>
      </c>
      <c r="O14" s="0" t="s">
        <v>94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3</v>
      </c>
      <c r="G15" s="0" t="n">
        <v>3</v>
      </c>
      <c r="H15" s="0" t="n">
        <v>9</v>
      </c>
      <c r="I15" s="0" t="n">
        <v>17</v>
      </c>
      <c r="J15" s="0" t="n">
        <v>0</v>
      </c>
      <c r="K15" s="0" t="n">
        <v>6</v>
      </c>
      <c r="L15" s="0" t="n">
        <f aca="false">0.15091-0.0008</f>
        <v>0.15011</v>
      </c>
      <c r="M15" s="0" t="n">
        <f aca="false">0.15091-0.0008</f>
        <v>0.15011</v>
      </c>
      <c r="N15" s="0" t="s">
        <v>19</v>
      </c>
      <c r="O15" s="0" t="s">
        <v>94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3</v>
      </c>
      <c r="G16" s="0" t="n">
        <v>3</v>
      </c>
      <c r="H16" s="0" t="n">
        <v>17</v>
      </c>
      <c r="I16" s="0" t="n">
        <v>22</v>
      </c>
      <c r="J16" s="0" t="n">
        <v>0</v>
      </c>
      <c r="K16" s="0" t="n">
        <v>6</v>
      </c>
      <c r="L16" s="0" t="n">
        <f aca="false">0.15091+0.0792</f>
        <v>0.23011</v>
      </c>
      <c r="M16" s="0" t="n">
        <f aca="false">0.15091+0.0792</f>
        <v>0.23011</v>
      </c>
      <c r="N16" s="0" t="s">
        <v>19</v>
      </c>
      <c r="O16" s="0" t="s">
        <v>94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3</v>
      </c>
      <c r="H17" s="0" t="n">
        <v>22</v>
      </c>
      <c r="I17" s="0" t="n">
        <v>24</v>
      </c>
      <c r="J17" s="0" t="n">
        <v>0</v>
      </c>
      <c r="K17" s="0" t="n">
        <v>6</v>
      </c>
      <c r="L17" s="0" t="n">
        <f aca="false">0.15091+0.0492</f>
        <v>0.20011</v>
      </c>
      <c r="M17" s="0" t="n">
        <f aca="false">0.15091+0.0492</f>
        <v>0.20011</v>
      </c>
      <c r="N17" s="0" t="s">
        <v>19</v>
      </c>
      <c r="O17" s="0" t="s">
        <v>94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4</v>
      </c>
      <c r="G18" s="0" t="n">
        <v>4</v>
      </c>
      <c r="H18" s="0" t="n">
        <v>0</v>
      </c>
      <c r="I18" s="0" t="n">
        <v>9</v>
      </c>
      <c r="J18" s="0" t="n">
        <v>0</v>
      </c>
      <c r="K18" s="0" t="n">
        <v>6</v>
      </c>
      <c r="L18" s="0" t="n">
        <f aca="false">0.15486+0.0492</f>
        <v>0.20406</v>
      </c>
      <c r="M18" s="0" t="n">
        <f aca="false">0.15486+0.0492</f>
        <v>0.20406</v>
      </c>
      <c r="N18" s="0" t="s">
        <v>19</v>
      </c>
      <c r="O18" s="0" t="s">
        <v>94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4</v>
      </c>
      <c r="G19" s="0" t="n">
        <v>4</v>
      </c>
      <c r="H19" s="0" t="n">
        <v>9</v>
      </c>
      <c r="I19" s="0" t="n">
        <v>17</v>
      </c>
      <c r="J19" s="0" t="n">
        <v>0</v>
      </c>
      <c r="K19" s="0" t="n">
        <v>6</v>
      </c>
      <c r="L19" s="0" t="n">
        <f aca="false">0.15486-0.0008</f>
        <v>0.15406</v>
      </c>
      <c r="M19" s="0" t="n">
        <f aca="false">0.15486-0.0008</f>
        <v>0.15406</v>
      </c>
      <c r="N19" s="0" t="s">
        <v>19</v>
      </c>
      <c r="O19" s="0" t="s">
        <v>94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4</v>
      </c>
      <c r="G20" s="0" t="n">
        <v>4</v>
      </c>
      <c r="H20" s="0" t="n">
        <v>17</v>
      </c>
      <c r="I20" s="0" t="n">
        <v>22</v>
      </c>
      <c r="J20" s="0" t="n">
        <v>0</v>
      </c>
      <c r="K20" s="0" t="n">
        <v>6</v>
      </c>
      <c r="L20" s="0" t="n">
        <f aca="false">0.15486+0.0792</f>
        <v>0.23406</v>
      </c>
      <c r="M20" s="0" t="n">
        <f aca="false">0.15486+0.0792</f>
        <v>0.23406</v>
      </c>
      <c r="N20" s="0" t="s">
        <v>19</v>
      </c>
      <c r="O20" s="0" t="s">
        <v>94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22</v>
      </c>
      <c r="I21" s="0" t="n">
        <v>24</v>
      </c>
      <c r="J21" s="0" t="n">
        <v>0</v>
      </c>
      <c r="K21" s="0" t="n">
        <v>6</v>
      </c>
      <c r="L21" s="0" t="n">
        <f aca="false">0.15486+0.0492</f>
        <v>0.20406</v>
      </c>
      <c r="M21" s="0" t="n">
        <f aca="false">0.15486+0.0492</f>
        <v>0.20406</v>
      </c>
      <c r="N21" s="0" t="s">
        <v>19</v>
      </c>
      <c r="O21" s="0" t="s">
        <v>94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9</v>
      </c>
      <c r="J22" s="0" t="n">
        <v>0</v>
      </c>
      <c r="K22" s="0" t="n">
        <v>6</v>
      </c>
      <c r="L22" s="0" t="n">
        <f aca="false">0.16982+0.0492</f>
        <v>0.21902</v>
      </c>
      <c r="M22" s="0" t="n">
        <f aca="false">0.16982+0.0492</f>
        <v>0.21902</v>
      </c>
      <c r="N22" s="0" t="s">
        <v>19</v>
      </c>
      <c r="O22" s="0" t="s">
        <v>94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5</v>
      </c>
      <c r="G23" s="0" t="n">
        <v>5</v>
      </c>
      <c r="H23" s="0" t="n">
        <v>9</v>
      </c>
      <c r="I23" s="0" t="n">
        <v>17</v>
      </c>
      <c r="J23" s="0" t="n">
        <v>0</v>
      </c>
      <c r="K23" s="0" t="n">
        <v>6</v>
      </c>
      <c r="L23" s="0" t="n">
        <f aca="false">0.16982-0.0008</f>
        <v>0.16902</v>
      </c>
      <c r="M23" s="0" t="n">
        <f aca="false">0.16982-0.0008</f>
        <v>0.16902</v>
      </c>
      <c r="N23" s="0" t="s">
        <v>19</v>
      </c>
      <c r="O23" s="0" t="s">
        <v>94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5</v>
      </c>
      <c r="G24" s="0" t="n">
        <v>5</v>
      </c>
      <c r="H24" s="0" t="n">
        <v>17</v>
      </c>
      <c r="I24" s="0" t="n">
        <v>22</v>
      </c>
      <c r="J24" s="0" t="n">
        <v>0</v>
      </c>
      <c r="K24" s="0" t="n">
        <v>6</v>
      </c>
      <c r="L24" s="0" t="n">
        <f aca="false">0.16982+0.0792</f>
        <v>0.24902</v>
      </c>
      <c r="M24" s="0" t="n">
        <f aca="false">0.16982+0.0792</f>
        <v>0.24902</v>
      </c>
      <c r="N24" s="0" t="s">
        <v>19</v>
      </c>
      <c r="O24" s="0" t="s">
        <v>94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5</v>
      </c>
      <c r="G25" s="0" t="n">
        <v>5</v>
      </c>
      <c r="H25" s="0" t="n">
        <v>22</v>
      </c>
      <c r="I25" s="0" t="n">
        <v>24</v>
      </c>
      <c r="J25" s="0" t="n">
        <v>0</v>
      </c>
      <c r="K25" s="0" t="n">
        <v>6</v>
      </c>
      <c r="L25" s="0" t="n">
        <f aca="false">0.16982+0.0492</f>
        <v>0.21902</v>
      </c>
      <c r="M25" s="0" t="n">
        <f aca="false">0.16982+0.0492</f>
        <v>0.21902</v>
      </c>
      <c r="N25" s="0" t="s">
        <v>19</v>
      </c>
      <c r="O25" s="0" t="s">
        <v>94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6</v>
      </c>
      <c r="G26" s="0" t="n">
        <v>6</v>
      </c>
      <c r="H26" s="0" t="n">
        <v>0</v>
      </c>
      <c r="I26" s="0" t="n">
        <v>9</v>
      </c>
      <c r="J26" s="0" t="n">
        <v>0</v>
      </c>
      <c r="K26" s="0" t="n">
        <v>6</v>
      </c>
      <c r="L26" s="0" t="n">
        <f aca="false">0.16726+0.0492</f>
        <v>0.21646</v>
      </c>
      <c r="M26" s="0" t="n">
        <f aca="false">0.16726+0.0492</f>
        <v>0.21646</v>
      </c>
      <c r="N26" s="0" t="s">
        <v>19</v>
      </c>
      <c r="O26" s="0" t="s">
        <v>94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6</v>
      </c>
      <c r="G27" s="0" t="n">
        <v>6</v>
      </c>
      <c r="H27" s="0" t="n">
        <v>9</v>
      </c>
      <c r="I27" s="0" t="n">
        <v>17</v>
      </c>
      <c r="J27" s="0" t="n">
        <v>0</v>
      </c>
      <c r="K27" s="0" t="n">
        <v>6</v>
      </c>
      <c r="L27" s="0" t="n">
        <f aca="false">0.16726-0.0008</f>
        <v>0.16646</v>
      </c>
      <c r="M27" s="0" t="n">
        <f aca="false">0.16726-0.0008</f>
        <v>0.16646</v>
      </c>
      <c r="N27" s="0" t="s">
        <v>19</v>
      </c>
      <c r="O27" s="0" t="s">
        <v>94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6</v>
      </c>
      <c r="G28" s="0" t="n">
        <v>6</v>
      </c>
      <c r="H28" s="0" t="n">
        <v>17</v>
      </c>
      <c r="I28" s="0" t="n">
        <v>22</v>
      </c>
      <c r="J28" s="0" t="n">
        <v>0</v>
      </c>
      <c r="K28" s="0" t="n">
        <v>6</v>
      </c>
      <c r="L28" s="0" t="n">
        <f aca="false">0.16726+0.0792</f>
        <v>0.24646</v>
      </c>
      <c r="M28" s="0" t="n">
        <f aca="false">0.16726+0.0792</f>
        <v>0.24646</v>
      </c>
      <c r="N28" s="0" t="s">
        <v>19</v>
      </c>
      <c r="O28" s="0" t="s">
        <v>94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6</v>
      </c>
      <c r="G29" s="0" t="n">
        <v>6</v>
      </c>
      <c r="H29" s="0" t="n">
        <v>22</v>
      </c>
      <c r="I29" s="0" t="n">
        <v>24</v>
      </c>
      <c r="J29" s="0" t="n">
        <v>0</v>
      </c>
      <c r="K29" s="0" t="n">
        <v>6</v>
      </c>
      <c r="L29" s="0" t="n">
        <f aca="false">0.16726+0.0492</f>
        <v>0.21646</v>
      </c>
      <c r="M29" s="0" t="n">
        <f aca="false">0.16726+0.0492</f>
        <v>0.21646</v>
      </c>
      <c r="N29" s="0" t="s">
        <v>19</v>
      </c>
      <c r="O29" s="0" t="s">
        <v>94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7</v>
      </c>
      <c r="G30" s="0" t="n">
        <v>7</v>
      </c>
      <c r="H30" s="0" t="n">
        <v>0</v>
      </c>
      <c r="I30" s="0" t="n">
        <v>9</v>
      </c>
      <c r="J30" s="0" t="n">
        <v>0</v>
      </c>
      <c r="K30" s="0" t="n">
        <v>6</v>
      </c>
      <c r="L30" s="0" t="n">
        <f aca="false">0.1704+0.0492</f>
        <v>0.2196</v>
      </c>
      <c r="M30" s="0" t="n">
        <f aca="false">0.1704+0.0492</f>
        <v>0.2196</v>
      </c>
      <c r="N30" s="0" t="s">
        <v>19</v>
      </c>
      <c r="O30" s="0" t="s">
        <v>94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7</v>
      </c>
      <c r="G31" s="0" t="n">
        <v>7</v>
      </c>
      <c r="H31" s="0" t="n">
        <v>9</v>
      </c>
      <c r="I31" s="0" t="n">
        <v>17</v>
      </c>
      <c r="J31" s="0" t="n">
        <v>0</v>
      </c>
      <c r="K31" s="0" t="n">
        <v>6</v>
      </c>
      <c r="L31" s="0" t="n">
        <f aca="false">0.1704-0.0008</f>
        <v>0.1696</v>
      </c>
      <c r="M31" s="0" t="n">
        <f aca="false">0.1704-0.0008</f>
        <v>0.1696</v>
      </c>
      <c r="N31" s="0" t="s">
        <v>19</v>
      </c>
      <c r="O31" s="0" t="s">
        <v>94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7</v>
      </c>
      <c r="G32" s="0" t="n">
        <v>7</v>
      </c>
      <c r="H32" s="0" t="n">
        <v>17</v>
      </c>
      <c r="I32" s="0" t="n">
        <v>22</v>
      </c>
      <c r="J32" s="0" t="n">
        <v>0</v>
      </c>
      <c r="K32" s="0" t="n">
        <v>6</v>
      </c>
      <c r="L32" s="0" t="n">
        <f aca="false">0.1704+0.0792</f>
        <v>0.2496</v>
      </c>
      <c r="M32" s="0" t="n">
        <f aca="false">0.1704+0.0792</f>
        <v>0.2496</v>
      </c>
      <c r="N32" s="0" t="s">
        <v>19</v>
      </c>
      <c r="O32" s="0" t="s">
        <v>94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7</v>
      </c>
      <c r="G33" s="0" t="n">
        <v>7</v>
      </c>
      <c r="H33" s="0" t="n">
        <v>22</v>
      </c>
      <c r="I33" s="0" t="n">
        <v>24</v>
      </c>
      <c r="J33" s="0" t="n">
        <v>0</v>
      </c>
      <c r="K33" s="0" t="n">
        <v>6</v>
      </c>
      <c r="L33" s="0" t="n">
        <f aca="false">0.1704+0.0492</f>
        <v>0.2196</v>
      </c>
      <c r="M33" s="0" t="n">
        <f aca="false">0.1704+0.0492</f>
        <v>0.2196</v>
      </c>
      <c r="N33" s="0" t="s">
        <v>19</v>
      </c>
      <c r="O33" s="0" t="s">
        <v>94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8</v>
      </c>
      <c r="G34" s="0" t="n">
        <v>8</v>
      </c>
      <c r="H34" s="0" t="n">
        <v>0</v>
      </c>
      <c r="I34" s="0" t="n">
        <v>9</v>
      </c>
      <c r="J34" s="0" t="n">
        <v>0</v>
      </c>
      <c r="K34" s="0" t="n">
        <v>6</v>
      </c>
      <c r="L34" s="0" t="n">
        <f aca="false">0.18134+0.0492</f>
        <v>0.23054</v>
      </c>
      <c r="M34" s="0" t="n">
        <f aca="false">0.18134+0.0492</f>
        <v>0.23054</v>
      </c>
      <c r="N34" s="0" t="s">
        <v>19</v>
      </c>
      <c r="O34" s="0" t="s">
        <v>94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8</v>
      </c>
      <c r="G35" s="0" t="n">
        <v>8</v>
      </c>
      <c r="H35" s="0" t="n">
        <v>9</v>
      </c>
      <c r="I35" s="0" t="n">
        <v>17</v>
      </c>
      <c r="J35" s="0" t="n">
        <v>0</v>
      </c>
      <c r="K35" s="0" t="n">
        <v>6</v>
      </c>
      <c r="L35" s="0" t="n">
        <f aca="false">0.18134-0.0008</f>
        <v>0.18054</v>
      </c>
      <c r="M35" s="0" t="n">
        <f aca="false">0.18134-0.0008</f>
        <v>0.18054</v>
      </c>
      <c r="N35" s="0" t="s">
        <v>19</v>
      </c>
      <c r="O35" s="0" t="s">
        <v>94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8</v>
      </c>
      <c r="G36" s="0" t="n">
        <v>8</v>
      </c>
      <c r="H36" s="0" t="n">
        <v>17</v>
      </c>
      <c r="I36" s="0" t="n">
        <v>22</v>
      </c>
      <c r="J36" s="0" t="n">
        <v>0</v>
      </c>
      <c r="K36" s="0" t="n">
        <v>6</v>
      </c>
      <c r="L36" s="0" t="n">
        <f aca="false">0.18134+0.0792</f>
        <v>0.26054</v>
      </c>
      <c r="M36" s="0" t="n">
        <f aca="false">0.18134+0.0792</f>
        <v>0.26054</v>
      </c>
      <c r="N36" s="0" t="s">
        <v>19</v>
      </c>
      <c r="O36" s="0" t="s">
        <v>94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8</v>
      </c>
      <c r="G37" s="0" t="n">
        <v>8</v>
      </c>
      <c r="H37" s="0" t="n">
        <v>22</v>
      </c>
      <c r="I37" s="0" t="n">
        <v>24</v>
      </c>
      <c r="J37" s="0" t="n">
        <v>0</v>
      </c>
      <c r="K37" s="0" t="n">
        <v>6</v>
      </c>
      <c r="L37" s="0" t="n">
        <f aca="false">0.18134+0.0492</f>
        <v>0.23054</v>
      </c>
      <c r="M37" s="0" t="n">
        <f aca="false">0.18134+0.0492</f>
        <v>0.23054</v>
      </c>
      <c r="N37" s="0" t="s">
        <v>19</v>
      </c>
      <c r="O37" s="0" t="s">
        <v>94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9</v>
      </c>
      <c r="G38" s="0" t="n">
        <v>9</v>
      </c>
      <c r="H38" s="0" t="n">
        <v>0</v>
      </c>
      <c r="I38" s="0" t="n">
        <v>9</v>
      </c>
      <c r="J38" s="0" t="n">
        <v>0</v>
      </c>
      <c r="K38" s="0" t="n">
        <v>6</v>
      </c>
      <c r="L38" s="0" t="n">
        <f aca="false">0.18588+0.0492</f>
        <v>0.23508</v>
      </c>
      <c r="M38" s="0" t="n">
        <f aca="false">0.18588+0.0492</f>
        <v>0.23508</v>
      </c>
      <c r="N38" s="0" t="s">
        <v>19</v>
      </c>
      <c r="O38" s="0" t="s">
        <v>94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9</v>
      </c>
      <c r="G39" s="0" t="n">
        <v>9</v>
      </c>
      <c r="H39" s="0" t="n">
        <v>9</v>
      </c>
      <c r="I39" s="0" t="n">
        <v>17</v>
      </c>
      <c r="J39" s="0" t="n">
        <v>0</v>
      </c>
      <c r="K39" s="0" t="n">
        <v>6</v>
      </c>
      <c r="L39" s="0" t="n">
        <f aca="false">0.18588-0.0008</f>
        <v>0.18508</v>
      </c>
      <c r="M39" s="0" t="n">
        <f aca="false">0.18588-0.0008</f>
        <v>0.18508</v>
      </c>
      <c r="N39" s="0" t="s">
        <v>19</v>
      </c>
      <c r="O39" s="0" t="s">
        <v>94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9</v>
      </c>
      <c r="G40" s="0" t="n">
        <v>9</v>
      </c>
      <c r="H40" s="0" t="n">
        <v>17</v>
      </c>
      <c r="I40" s="0" t="n">
        <v>22</v>
      </c>
      <c r="J40" s="0" t="n">
        <v>0</v>
      </c>
      <c r="K40" s="0" t="n">
        <v>6</v>
      </c>
      <c r="L40" s="0" t="n">
        <f aca="false">0.18588+0.0792</f>
        <v>0.26508</v>
      </c>
      <c r="M40" s="0" t="n">
        <f aca="false">0.18588+0.0792</f>
        <v>0.26508</v>
      </c>
      <c r="N40" s="0" t="s">
        <v>19</v>
      </c>
      <c r="O40" s="0" t="s">
        <v>94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9</v>
      </c>
      <c r="G41" s="0" t="n">
        <v>9</v>
      </c>
      <c r="H41" s="0" t="n">
        <v>22</v>
      </c>
      <c r="I41" s="0" t="n">
        <v>24</v>
      </c>
      <c r="J41" s="0" t="n">
        <v>0</v>
      </c>
      <c r="K41" s="0" t="n">
        <v>6</v>
      </c>
      <c r="L41" s="0" t="n">
        <f aca="false">0.18588+0.0492</f>
        <v>0.23508</v>
      </c>
      <c r="M41" s="0" t="n">
        <f aca="false">0.18588+0.0492</f>
        <v>0.23508</v>
      </c>
      <c r="N41" s="0" t="s">
        <v>19</v>
      </c>
      <c r="O41" s="0" t="s">
        <v>94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10</v>
      </c>
      <c r="G42" s="0" t="n">
        <v>10</v>
      </c>
      <c r="H42" s="0" t="n">
        <v>0</v>
      </c>
      <c r="I42" s="0" t="n">
        <v>9</v>
      </c>
      <c r="J42" s="0" t="n">
        <v>0</v>
      </c>
      <c r="K42" s="0" t="n">
        <v>6</v>
      </c>
      <c r="L42" s="0" t="n">
        <f aca="false">0.18447+0.0492</f>
        <v>0.23367</v>
      </c>
      <c r="M42" s="0" t="n">
        <f aca="false">0.18447+0.0492</f>
        <v>0.23367</v>
      </c>
      <c r="N42" s="0" t="s">
        <v>19</v>
      </c>
      <c r="O42" s="0" t="s">
        <v>94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10</v>
      </c>
      <c r="G43" s="0" t="n">
        <v>10</v>
      </c>
      <c r="H43" s="0" t="n">
        <v>9</v>
      </c>
      <c r="I43" s="0" t="n">
        <v>17</v>
      </c>
      <c r="J43" s="0" t="n">
        <v>0</v>
      </c>
      <c r="K43" s="0" t="n">
        <v>6</v>
      </c>
      <c r="L43" s="0" t="n">
        <f aca="false">0.18447-0.0008</f>
        <v>0.18367</v>
      </c>
      <c r="M43" s="0" t="n">
        <f aca="false">0.18447-0.0008</f>
        <v>0.18367</v>
      </c>
      <c r="N43" s="0" t="s">
        <v>19</v>
      </c>
      <c r="O43" s="0" t="s">
        <v>94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10</v>
      </c>
      <c r="G44" s="0" t="n">
        <v>10</v>
      </c>
      <c r="H44" s="0" t="n">
        <v>17</v>
      </c>
      <c r="I44" s="0" t="n">
        <v>22</v>
      </c>
      <c r="J44" s="0" t="n">
        <v>0</v>
      </c>
      <c r="K44" s="0" t="n">
        <v>6</v>
      </c>
      <c r="L44" s="0" t="n">
        <f aca="false">0.18447+0.0792</f>
        <v>0.26367</v>
      </c>
      <c r="M44" s="0" t="n">
        <f aca="false">0.18447+0.0792</f>
        <v>0.26367</v>
      </c>
      <c r="N44" s="0" t="s">
        <v>19</v>
      </c>
      <c r="O44" s="0" t="s">
        <v>94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10</v>
      </c>
      <c r="G45" s="0" t="n">
        <v>10</v>
      </c>
      <c r="H45" s="0" t="n">
        <v>22</v>
      </c>
      <c r="I45" s="0" t="n">
        <v>24</v>
      </c>
      <c r="J45" s="0" t="n">
        <v>0</v>
      </c>
      <c r="K45" s="0" t="n">
        <v>6</v>
      </c>
      <c r="L45" s="0" t="n">
        <f aca="false">0.18447+0.0492</f>
        <v>0.23367</v>
      </c>
      <c r="M45" s="0" t="n">
        <f aca="false">0.18447+0.0492</f>
        <v>0.23367</v>
      </c>
      <c r="N45" s="0" t="s">
        <v>19</v>
      </c>
      <c r="O45" s="0" t="s">
        <v>94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11</v>
      </c>
      <c r="G46" s="0" t="n">
        <v>11</v>
      </c>
      <c r="H46" s="0" t="n">
        <v>0</v>
      </c>
      <c r="I46" s="0" t="n">
        <v>9</v>
      </c>
      <c r="J46" s="0" t="n">
        <v>0</v>
      </c>
      <c r="K46" s="0" t="n">
        <v>6</v>
      </c>
      <c r="L46" s="0" t="n">
        <f aca="false">0.1947+0.0492</f>
        <v>0.2439</v>
      </c>
      <c r="M46" s="0" t="n">
        <f aca="false">0.1947+0.0492</f>
        <v>0.2439</v>
      </c>
      <c r="N46" s="0" t="s">
        <v>19</v>
      </c>
      <c r="O46" s="0" t="s">
        <v>94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11</v>
      </c>
      <c r="G47" s="0" t="n">
        <v>11</v>
      </c>
      <c r="H47" s="0" t="n">
        <v>9</v>
      </c>
      <c r="I47" s="0" t="n">
        <v>17</v>
      </c>
      <c r="J47" s="0" t="n">
        <v>0</v>
      </c>
      <c r="K47" s="0" t="n">
        <v>6</v>
      </c>
      <c r="L47" s="0" t="n">
        <f aca="false">0.1947-0.0008</f>
        <v>0.1939</v>
      </c>
      <c r="M47" s="0" t="n">
        <f aca="false">0.1947-0.0008</f>
        <v>0.1939</v>
      </c>
      <c r="N47" s="0" t="s">
        <v>19</v>
      </c>
      <c r="O47" s="0" t="s">
        <v>94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11</v>
      </c>
      <c r="G48" s="0" t="n">
        <v>11</v>
      </c>
      <c r="H48" s="0" t="n">
        <v>17</v>
      </c>
      <c r="I48" s="0" t="n">
        <v>22</v>
      </c>
      <c r="J48" s="0" t="n">
        <v>0</v>
      </c>
      <c r="K48" s="0" t="n">
        <v>6</v>
      </c>
      <c r="L48" s="0" t="n">
        <f aca="false">0.1947+0.0792</f>
        <v>0.2739</v>
      </c>
      <c r="M48" s="0" t="n">
        <f aca="false">0.1947+0.0792</f>
        <v>0.2739</v>
      </c>
      <c r="N48" s="0" t="s">
        <v>19</v>
      </c>
      <c r="O48" s="0" t="s">
        <v>94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11</v>
      </c>
      <c r="G49" s="0" t="n">
        <v>11</v>
      </c>
      <c r="H49" s="0" t="n">
        <v>22</v>
      </c>
      <c r="I49" s="0" t="n">
        <v>24</v>
      </c>
      <c r="J49" s="0" t="n">
        <v>0</v>
      </c>
      <c r="K49" s="0" t="n">
        <v>6</v>
      </c>
      <c r="L49" s="0" t="n">
        <f aca="false">0.1947+0.0492</f>
        <v>0.2439</v>
      </c>
      <c r="M49" s="0" t="n">
        <f aca="false">0.1947+0.0492</f>
        <v>0.2439</v>
      </c>
      <c r="N49" s="0" t="s">
        <v>19</v>
      </c>
      <c r="O49" s="0" t="s">
        <v>94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9</v>
      </c>
      <c r="J50" s="0" t="n">
        <v>0</v>
      </c>
      <c r="K50" s="0" t="n">
        <v>6</v>
      </c>
      <c r="L50" s="0" t="n">
        <f aca="false">0.20549+0.0492</f>
        <v>0.25469</v>
      </c>
      <c r="M50" s="0" t="n">
        <f aca="false">0.20549+0.0492</f>
        <v>0.25469</v>
      </c>
      <c r="N50" s="0" t="s">
        <v>19</v>
      </c>
      <c r="O50" s="0" t="s">
        <v>94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12</v>
      </c>
      <c r="G51" s="0" t="n">
        <v>12</v>
      </c>
      <c r="H51" s="0" t="n">
        <v>9</v>
      </c>
      <c r="I51" s="0" t="n">
        <v>17</v>
      </c>
      <c r="J51" s="0" t="n">
        <v>0</v>
      </c>
      <c r="K51" s="0" t="n">
        <v>6</v>
      </c>
      <c r="L51" s="0" t="n">
        <f aca="false">0.20549-0.0008</f>
        <v>0.20469</v>
      </c>
      <c r="M51" s="0" t="n">
        <f aca="false">0.20549-0.0008</f>
        <v>0.20469</v>
      </c>
      <c r="N51" s="0" t="s">
        <v>19</v>
      </c>
      <c r="O51" s="0" t="s">
        <v>94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12</v>
      </c>
      <c r="G52" s="0" t="n">
        <v>12</v>
      </c>
      <c r="H52" s="0" t="n">
        <v>17</v>
      </c>
      <c r="I52" s="0" t="n">
        <v>22</v>
      </c>
      <c r="J52" s="0" t="n">
        <v>0</v>
      </c>
      <c r="K52" s="0" t="n">
        <v>6</v>
      </c>
      <c r="L52" s="0" t="n">
        <f aca="false">0.20549+0.0792</f>
        <v>0.28469</v>
      </c>
      <c r="M52" s="0" t="n">
        <f aca="false">0.20549+0.0792</f>
        <v>0.28469</v>
      </c>
      <c r="N52" s="0" t="s">
        <v>19</v>
      </c>
      <c r="O52" s="0" t="s">
        <v>94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12</v>
      </c>
      <c r="G53" s="0" t="n">
        <v>12</v>
      </c>
      <c r="H53" s="0" t="n">
        <v>22</v>
      </c>
      <c r="I53" s="0" t="n">
        <v>24</v>
      </c>
      <c r="J53" s="0" t="n">
        <v>0</v>
      </c>
      <c r="K53" s="0" t="n">
        <v>6</v>
      </c>
      <c r="L53" s="0" t="n">
        <f aca="false">0.20549+0.0492</f>
        <v>0.25469</v>
      </c>
      <c r="M53" s="0" t="n">
        <f aca="false">0.20549+0.0492</f>
        <v>0.25469</v>
      </c>
      <c r="N53" s="0" t="s">
        <v>19</v>
      </c>
      <c r="O5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1" sqref="A1:M18 N2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3.66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15.57+36.15</f>
        <v>51.72</v>
      </c>
      <c r="M2" s="0" t="n">
        <f aca="false">15.57+36.15</f>
        <v>51.72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0.0708</v>
      </c>
      <c r="M3" s="0" t="n">
        <v>0.0708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3.795846+1.779077</f>
        <v>5.574923</v>
      </c>
      <c r="M4" s="0" t="n">
        <f aca="false">3.795846+1.779077</f>
        <v>5.574923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970.75</v>
      </c>
      <c r="M5" s="0" t="n">
        <v>970.75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8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0.02846+0.6379</f>
        <v>0.66636</v>
      </c>
      <c r="M6" s="2" t="n">
        <f aca="false">L6/2.83168</f>
        <v>0.235323200361623</v>
      </c>
      <c r="N6" s="0" t="s">
        <v>28</v>
      </c>
      <c r="O6" s="0" t="s">
        <v>95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15000</v>
      </c>
      <c r="E7" s="0" t="n">
        <f aca="false">D7*2.83168</f>
        <v>42475.2</v>
      </c>
      <c r="F7" s="0" t="n">
        <v>1</v>
      </c>
      <c r="G7" s="0" t="n">
        <v>8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0.02075+0.6379</f>
        <v>0.65865</v>
      </c>
      <c r="M7" s="2" t="n">
        <f aca="false">L7/2.83168</f>
        <v>0.23260043507741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50000</v>
      </c>
      <c r="E8" s="0" t="n">
        <f aca="false">D8*2.83168</f>
        <v>141584</v>
      </c>
      <c r="F8" s="0" t="n">
        <v>1</v>
      </c>
      <c r="G8" s="0" t="n">
        <v>8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0.00327+0.6379</f>
        <v>0.64117</v>
      </c>
      <c r="M8" s="2" t="n">
        <f aca="false">L8/2.83168</f>
        <v>0.226427421177534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9</v>
      </c>
      <c r="G9" s="0" t="n">
        <v>9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0.02846+0.6378</f>
        <v>0.66626</v>
      </c>
      <c r="M9" s="2" t="n">
        <f aca="false">L9/2.83168</f>
        <v>0.235287885636795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15000</v>
      </c>
      <c r="E10" s="0" t="n">
        <f aca="false">D10*2.83168</f>
        <v>42475.2</v>
      </c>
      <c r="F10" s="0" t="n">
        <v>9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0.02075+0.6378</f>
        <v>0.65855</v>
      </c>
      <c r="M10" s="2" t="n">
        <f aca="false">L10/2.83168</f>
        <v>0.232565120352582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50000</v>
      </c>
      <c r="E11" s="0" t="n">
        <f aca="false">D11*2.83168</f>
        <v>141584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0.00327+0.6378</f>
        <v>0.64107</v>
      </c>
      <c r="M11" s="2" t="n">
        <f aca="false">L11/2.83168</f>
        <v>0.226392106452706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0.02846+0.7816</f>
        <v>0.81006</v>
      </c>
      <c r="M12" s="2" t="n">
        <f aca="false">L12/2.83168</f>
        <v>0.286070459938976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15000</v>
      </c>
      <c r="E13" s="0" t="n">
        <f aca="false">D13*2.83168</f>
        <v>42475.2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0.02075+0.7816</f>
        <v>0.80235</v>
      </c>
      <c r="M13" s="2" t="n">
        <f aca="false">L13/2.83168</f>
        <v>0.283347694654763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50000</v>
      </c>
      <c r="E14" s="0" t="n">
        <f aca="false">D14*2.83168</f>
        <v>141584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0.00327+0.7816</f>
        <v>0.78487</v>
      </c>
      <c r="M14" s="2" t="n">
        <f aca="false">L14/2.83168</f>
        <v>0.277174680754888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11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0.02846+0.7825</f>
        <v>0.81096</v>
      </c>
      <c r="M15" s="2" t="n">
        <f aca="false">L15/2.83168</f>
        <v>0.286388292462425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15000</v>
      </c>
      <c r="E16" s="0" t="n">
        <f aca="false">D16*2.83168</f>
        <v>42475.2</v>
      </c>
      <c r="F16" s="0" t="n">
        <v>11</v>
      </c>
      <c r="G16" s="0" t="n">
        <v>11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0.02075+0.7825</f>
        <v>0.80325</v>
      </c>
      <c r="M16" s="2" t="n">
        <f aca="false">L16/2.83168</f>
        <v>0.283665527178212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50000</v>
      </c>
      <c r="E17" s="0" t="n">
        <f aca="false">D17*2.83168</f>
        <v>141584</v>
      </c>
      <c r="F17" s="0" t="n">
        <v>11</v>
      </c>
      <c r="G17" s="0" t="n">
        <v>11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0.00327+0.7825</f>
        <v>0.78577</v>
      </c>
      <c r="M17" s="2" t="n">
        <f aca="false">L17/2.83168</f>
        <v>0.277492513278337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12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0.02846+0.7751</f>
        <v>0.80356</v>
      </c>
      <c r="M18" s="2" t="n">
        <f aca="false">L18/2.83168</f>
        <v>0.283775002825178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15000</v>
      </c>
      <c r="E19" s="0" t="n">
        <f aca="false">D19*2.83168</f>
        <v>42475.2</v>
      </c>
      <c r="F19" s="0" t="n">
        <v>12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0.02075+0.7751</f>
        <v>0.79585</v>
      </c>
      <c r="M19" s="2" t="n">
        <f aca="false">L19/2.83168</f>
        <v>0.281052237540965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50000</v>
      </c>
      <c r="E20" s="0" t="n">
        <f aca="false">D20*2.83168</f>
        <v>141584</v>
      </c>
      <c r="F20" s="0" t="n">
        <v>12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0.00327+0.7751</f>
        <v>0.77837</v>
      </c>
      <c r="M20" s="2" t="n">
        <f aca="false">L20/2.83168</f>
        <v>0.274879223641089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1" sqref="A1:M18 L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150+238.878</f>
        <v>388.878</v>
      </c>
      <c r="M2" s="0" t="n">
        <f aca="false">150+238.878</f>
        <v>388.878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0.003154+0.000447+0.001623+0.013815+0.024284</f>
        <v>0.043323</v>
      </c>
      <c r="M3" s="0" t="n">
        <f aca="false">0.003154+0.000447+0.001623+0.013815+0.024284</f>
        <v>0.043323</v>
      </c>
      <c r="N3" s="0" t="s">
        <v>19</v>
      </c>
      <c r="O3" s="0" t="s">
        <v>96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6</v>
      </c>
      <c r="I4" s="0" t="n">
        <v>12</v>
      </c>
      <c r="J4" s="0" t="n">
        <v>0</v>
      </c>
      <c r="K4" s="0" t="n">
        <v>4</v>
      </c>
      <c r="L4" s="0" t="n">
        <f aca="false">0.003154+0.000447+0.001623+0.013815+0.037215</f>
        <v>0.056254</v>
      </c>
      <c r="M4" s="0" t="n">
        <f aca="false">0.003154+0.000447+0.001623+0.013815+0.037215</f>
        <v>0.056254</v>
      </c>
      <c r="N4" s="0" t="s">
        <v>19</v>
      </c>
      <c r="O4" s="0" t="s">
        <v>97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12</v>
      </c>
      <c r="I5" s="0" t="n">
        <v>18</v>
      </c>
      <c r="J5" s="0" t="n">
        <v>0</v>
      </c>
      <c r="K5" s="0" t="n">
        <v>4</v>
      </c>
      <c r="L5" s="0" t="n">
        <f aca="false">0.003154+0.000447+0.001623+0.013815+0.048567</f>
        <v>0.067606</v>
      </c>
      <c r="M5" s="0" t="n">
        <f aca="false">0.003154+0.000447+0.001623+0.013815+0.048567</f>
        <v>0.067606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0.003154+0.000447+0.001623+0.013815+0.037215</f>
        <v>0.056254</v>
      </c>
      <c r="M6" s="0" t="n">
        <f aca="false">0.003154+0.000447+0.001623+0.013815+0.037215</f>
        <v>0.056254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0.003154+0.000447+0.001623+0.013815+0.024284</f>
        <v>0.043323</v>
      </c>
      <c r="M7" s="0" t="n">
        <f aca="false">0.003154+0.000447+0.001623+0.013815+0.024284</f>
        <v>0.043323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8</v>
      </c>
      <c r="H8" s="0" t="n">
        <v>0</v>
      </c>
      <c r="I8" s="0" t="n">
        <v>6</v>
      </c>
      <c r="J8" s="0" t="n">
        <v>0</v>
      </c>
      <c r="K8" s="0" t="n">
        <v>4</v>
      </c>
      <c r="L8" s="0" t="n">
        <f aca="false">0.003154+0.000447+0.001623+0.013815+0.031373</f>
        <v>0.050412</v>
      </c>
      <c r="M8" s="0" t="n">
        <f aca="false">0.003154+0.000447+0.001623+0.013815+0.031373</f>
        <v>0.050412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8</v>
      </c>
      <c r="H9" s="0" t="n">
        <v>6</v>
      </c>
      <c r="I9" s="0" t="n">
        <v>12</v>
      </c>
      <c r="J9" s="0" t="n">
        <v>0</v>
      </c>
      <c r="K9" s="0" t="n">
        <v>4</v>
      </c>
      <c r="L9" s="0" t="n">
        <f aca="false">0.003154+0.000447+0.001623+0.013815+0.040864</f>
        <v>0.059903</v>
      </c>
      <c r="M9" s="0" t="n">
        <f aca="false">0.003154+0.000447+0.001623+0.013815+0.040864</f>
        <v>0.059903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8</v>
      </c>
      <c r="H10" s="0" t="n">
        <v>12</v>
      </c>
      <c r="I10" s="0" t="n">
        <v>18</v>
      </c>
      <c r="J10" s="0" t="n">
        <v>0</v>
      </c>
      <c r="K10" s="0" t="n">
        <v>4</v>
      </c>
      <c r="L10" s="0" t="n">
        <f aca="false">0.003154+0.000447+0.001623+0.013815+0.062747</f>
        <v>0.081786</v>
      </c>
      <c r="M10" s="0" t="n">
        <f aca="false">0.003154+0.000447+0.001623+0.013815+0.062747</f>
        <v>0.081786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8</v>
      </c>
      <c r="H11" s="0" t="n">
        <v>18</v>
      </c>
      <c r="I11" s="0" t="n">
        <v>22</v>
      </c>
      <c r="J11" s="0" t="n">
        <v>0</v>
      </c>
      <c r="K11" s="0" t="n">
        <v>4</v>
      </c>
      <c r="L11" s="0" t="n">
        <f aca="false">0.003154+0.000447+0.001623+0.013815+0.040864</f>
        <v>0.059903</v>
      </c>
      <c r="M11" s="0" t="n">
        <f aca="false">0.003154+0.000447+0.001623+0.013815+0.040864</f>
        <v>0.059903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8</v>
      </c>
      <c r="H12" s="0" t="n">
        <v>22</v>
      </c>
      <c r="I12" s="0" t="n">
        <v>24</v>
      </c>
      <c r="J12" s="0" t="n">
        <v>0</v>
      </c>
      <c r="K12" s="0" t="n">
        <v>4</v>
      </c>
      <c r="L12" s="0" t="n">
        <f aca="false">0.003154+0.000447+0.001623+0.013815+0.031373</f>
        <v>0.050412</v>
      </c>
      <c r="M12" s="0" t="n">
        <f aca="false">0.003154+0.000447+0.001623+0.013815+0.031373</f>
        <v>0.050412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9</v>
      </c>
      <c r="G13" s="0" t="n">
        <v>12</v>
      </c>
      <c r="H13" s="0" t="n">
        <v>0</v>
      </c>
      <c r="I13" s="0" t="n">
        <v>6</v>
      </c>
      <c r="J13" s="0" t="n">
        <v>0</v>
      </c>
      <c r="K13" s="0" t="n">
        <v>4</v>
      </c>
      <c r="L13" s="0" t="n">
        <f aca="false">0.003154+0.000447+0.001623+0.013815+0.024284</f>
        <v>0.043323</v>
      </c>
      <c r="M13" s="0" t="n">
        <f aca="false">0.003154+0.000447+0.001623+0.013815+0.024284</f>
        <v>0.043323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9</v>
      </c>
      <c r="G14" s="0" t="n">
        <v>12</v>
      </c>
      <c r="H14" s="0" t="n">
        <v>6</v>
      </c>
      <c r="I14" s="0" t="n">
        <v>12</v>
      </c>
      <c r="J14" s="0" t="n">
        <v>0</v>
      </c>
      <c r="K14" s="0" t="n">
        <v>4</v>
      </c>
      <c r="L14" s="0" t="n">
        <f aca="false">0.003154+0.000447+0.001623+0.013815+0.037215</f>
        <v>0.056254</v>
      </c>
      <c r="M14" s="0" t="n">
        <f aca="false">0.003154+0.000447+0.001623+0.013815+0.037215</f>
        <v>0.056254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9</v>
      </c>
      <c r="G15" s="0" t="n">
        <v>12</v>
      </c>
      <c r="H15" s="0" t="n">
        <v>12</v>
      </c>
      <c r="I15" s="0" t="n">
        <v>18</v>
      </c>
      <c r="J15" s="0" t="n">
        <v>0</v>
      </c>
      <c r="K15" s="0" t="n">
        <v>4</v>
      </c>
      <c r="L15" s="0" t="n">
        <f aca="false">0.003154+0.000447+0.001623+0.013815+0.048567</f>
        <v>0.067606</v>
      </c>
      <c r="M15" s="0" t="n">
        <f aca="false">0.003154+0.000447+0.001623+0.013815+0.048567</f>
        <v>0.067606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9</v>
      </c>
      <c r="G16" s="0" t="n">
        <v>12</v>
      </c>
      <c r="H16" s="0" t="n">
        <v>18</v>
      </c>
      <c r="I16" s="0" t="n">
        <v>22</v>
      </c>
      <c r="J16" s="0" t="n">
        <v>0</v>
      </c>
      <c r="K16" s="0" t="n">
        <v>4</v>
      </c>
      <c r="L16" s="0" t="n">
        <f aca="false">0.003154+0.000447+0.001623+0.013815+0.037215</f>
        <v>0.056254</v>
      </c>
      <c r="M16" s="0" t="n">
        <f aca="false">0.003154+0.000447+0.001623+0.013815+0.037215</f>
        <v>0.056254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9</v>
      </c>
      <c r="G17" s="0" t="n">
        <v>12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0.003154+0.000447+0.001623+0.013815+0.024284</f>
        <v>0.043323</v>
      </c>
      <c r="M17" s="0" t="n">
        <f aca="false">0.003154+0.000447+0.001623+0.013815+0.024284</f>
        <v>0.043323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5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0.003154+0.000447+0.001623+0.013815+0.024284</f>
        <v>0.043323</v>
      </c>
      <c r="M18" s="0" t="n">
        <f aca="false">0.003154+0.000447+0.001623+0.013815+0.024284</f>
        <v>0.043323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6</v>
      </c>
      <c r="G19" s="0" t="n">
        <v>8</v>
      </c>
      <c r="H19" s="0" t="n">
        <v>0</v>
      </c>
      <c r="I19" s="0" t="n">
        <v>24</v>
      </c>
      <c r="J19" s="0" t="n">
        <v>5</v>
      </c>
      <c r="K19" s="0" t="n">
        <v>6</v>
      </c>
      <c r="L19" s="0" t="n">
        <f aca="false">0.003154+0.000447+0.001623+0.013815+0.031373</f>
        <v>0.050412</v>
      </c>
      <c r="M19" s="0" t="n">
        <f aca="false">0.003154+0.000447+0.001623+0.013815+0.031373</f>
        <v>0.050412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9</v>
      </c>
      <c r="G20" s="0" t="n">
        <v>12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0.003154+0.000447+0.001623+0.013815+0.024284</f>
        <v>0.043323</v>
      </c>
      <c r="M20" s="0" t="n">
        <f aca="false">0.003154+0.000447+0.001623+0.013815+0.024284</f>
        <v>0.043323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30</v>
      </c>
      <c r="D21" s="0" t="n">
        <v>0</v>
      </c>
      <c r="E21" s="0" t="n">
        <v>0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2.255+1.1102</f>
        <v>3.3652</v>
      </c>
      <c r="M21" s="0" t="n">
        <f aca="false">2.255+1.1102</f>
        <v>3.3652</v>
      </c>
      <c r="N21" s="0" t="s">
        <v>23</v>
      </c>
      <c r="O21" s="0" t="s">
        <v>98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v>60</v>
      </c>
      <c r="M22" s="0" t="n">
        <v>60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(1.25+5.597)/10.37</f>
        <v>0.660270009643202</v>
      </c>
      <c r="M23" s="2" t="n">
        <f aca="false">L23/2.83168</f>
        <v>0.233172537025088</v>
      </c>
      <c r="N23" s="0" t="s">
        <v>28</v>
      </c>
      <c r="O23" s="0" t="s">
        <v>99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f aca="false">100*10.37</f>
        <v>1037</v>
      </c>
      <c r="E24" s="6" t="n">
        <f aca="false">D24*2.83168</f>
        <v>2936.45216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(0.97+5.597)/10.37</f>
        <v>0.633269045323047</v>
      </c>
      <c r="M24" s="2" t="n">
        <f aca="false">L24/2.83168</f>
        <v>0.22363722077461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f aca="false">500*10.37</f>
        <v>5185</v>
      </c>
      <c r="E25" s="6" t="n">
        <f aca="false">D25*2.83168</f>
        <v>14682.2608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(0.82+5.597)/10.37</f>
        <v>0.618804243008679</v>
      </c>
      <c r="M25" s="2" t="n">
        <f aca="false">L25/2.83168</f>
        <v>0.218529015640425</v>
      </c>
      <c r="N2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5" activeCellId="1" sqref="A1:M18 N10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3.66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32.9+0.551098</f>
        <v>33.451098</v>
      </c>
      <c r="M58" s="7" t="n">
        <f aca="false">L58/2.83168</f>
        <v>11.8131632105323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3</v>
      </c>
      <c r="E59" s="6" t="n">
        <f aca="false">D59*2.83168</f>
        <v>8.49504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0.9223+0.551098</f>
        <v>1.473398</v>
      </c>
      <c r="M59" s="7" t="n">
        <f aca="false">L59/2.83168</f>
        <v>0.520326449316307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90</v>
      </c>
      <c r="E60" s="6" t="n">
        <f aca="false">D60*2.83168</f>
        <v>254.8512</v>
      </c>
      <c r="F60" s="0" t="n">
        <v>1</v>
      </c>
      <c r="G60" s="0" t="n">
        <v>1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0.484+0.551098</f>
        <v>1.035098</v>
      </c>
      <c r="M60" s="7" t="n">
        <f aca="false">L60/2.83168</f>
        <v>0.365542010396655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3000</v>
      </c>
      <c r="E61" s="0" t="n">
        <f aca="false">D61*2.83168</f>
        <v>8495.04</v>
      </c>
      <c r="F61" s="0" t="n">
        <v>1</v>
      </c>
      <c r="G61" s="0" t="n">
        <v>1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0.3335+0.551098</f>
        <v>0.884598</v>
      </c>
      <c r="M61" s="7" t="n">
        <f aca="false">L61/2.83168</f>
        <v>0.31239334953102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2</v>
      </c>
      <c r="G62" s="0" t="n">
        <v>2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32.9+0.536697</f>
        <v>33.436697</v>
      </c>
      <c r="M62" s="7" t="n">
        <f aca="false">L62/2.83168</f>
        <v>11.8080775370098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3</v>
      </c>
      <c r="E63" s="6" t="n">
        <f aca="false">D63*2.83168</f>
        <v>8.49504</v>
      </c>
      <c r="F63" s="0" t="n">
        <v>2</v>
      </c>
      <c r="G63" s="0" t="n">
        <v>2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0.9223+0.536697</f>
        <v>1.458997</v>
      </c>
      <c r="M63" s="7" t="n">
        <f aca="false">L63/2.83168</f>
        <v>0.515240775793875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90</v>
      </c>
      <c r="E64" s="6" t="n">
        <f aca="false">D64*2.83168</f>
        <v>254.8512</v>
      </c>
      <c r="F64" s="0" t="n">
        <v>2</v>
      </c>
      <c r="G64" s="0" t="n">
        <v>2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0.484+0.536697</f>
        <v>1.020697</v>
      </c>
      <c r="M64" s="7" t="n">
        <f aca="false">L64/2.83168</f>
        <v>0.360456336874223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3000</v>
      </c>
      <c r="E65" s="0" t="n">
        <f aca="false">D65*2.83168</f>
        <v>8495.04</v>
      </c>
      <c r="F65" s="0" t="n">
        <v>2</v>
      </c>
      <c r="G65" s="0" t="n">
        <v>2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0.3335+0.536697</f>
        <v>0.870197</v>
      </c>
      <c r="M65" s="7" t="n">
        <f aca="false">L65/2.83168</f>
        <v>0.307307676008589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3</v>
      </c>
      <c r="G66" s="0" t="n">
        <v>3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32.9+0.518574</f>
        <v>33.418574</v>
      </c>
      <c r="M66" s="7" t="n">
        <f aca="false">L66/2.83168</f>
        <v>11.8016774494293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3</v>
      </c>
      <c r="E67" s="6" t="n">
        <f aca="false">D67*2.83168</f>
        <v>8.49504</v>
      </c>
      <c r="F67" s="0" t="n">
        <v>3</v>
      </c>
      <c r="G67" s="0" t="n">
        <v>3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0.9223+0.518574</f>
        <v>1.440874</v>
      </c>
      <c r="M67" s="7" t="n">
        <f aca="false">L67/2.83168</f>
        <v>0.508840688213357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90</v>
      </c>
      <c r="E68" s="6" t="n">
        <f aca="false">D68*2.83168</f>
        <v>254.8512</v>
      </c>
      <c r="F68" s="0" t="n">
        <v>3</v>
      </c>
      <c r="G68" s="0" t="n">
        <v>3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0.484+0.518574</f>
        <v>1.002574</v>
      </c>
      <c r="M68" s="7" t="n">
        <f aca="false">L68/2.83168</f>
        <v>0.354056249293706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3000</v>
      </c>
      <c r="E69" s="0" t="n">
        <f aca="false">D69*2.83168</f>
        <v>8495.04</v>
      </c>
      <c r="F69" s="0" t="n">
        <v>3</v>
      </c>
      <c r="G69" s="0" t="n">
        <v>3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0.3335+0.518574</f>
        <v>0.852074</v>
      </c>
      <c r="M69" s="7" t="n">
        <f aca="false">L69/2.83168</f>
        <v>0.300907588428071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4</v>
      </c>
      <c r="G70" s="0" t="n">
        <v>4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32.9+0.479056</f>
        <v>33.379056</v>
      </c>
      <c r="M70" s="7" t="n">
        <f aca="false">L70/2.83168</f>
        <v>11.7877217764719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3</v>
      </c>
      <c r="E71" s="6" t="n">
        <f aca="false">D71*2.83168</f>
        <v>8.49504</v>
      </c>
      <c r="F71" s="0" t="n">
        <v>4</v>
      </c>
      <c r="G71" s="0" t="n">
        <v>4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0.9223+0.479056</f>
        <v>1.401356</v>
      </c>
      <c r="M71" s="7" t="n">
        <f aca="false">L71/2.83168</f>
        <v>0.494885015255961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90</v>
      </c>
      <c r="E72" s="6" t="n">
        <f aca="false">D72*2.83168</f>
        <v>254.8512</v>
      </c>
      <c r="F72" s="0" t="n">
        <v>4</v>
      </c>
      <c r="G72" s="0" t="n">
        <v>4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0.484+0.479056</f>
        <v>0.963056</v>
      </c>
      <c r="M72" s="7" t="n">
        <f aca="false">L72/2.83168</f>
        <v>0.340100576336309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3000</v>
      </c>
      <c r="E73" s="0" t="n">
        <f aca="false">D73*2.83168</f>
        <v>8495.04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0.3335+0.479056</f>
        <v>0.812556</v>
      </c>
      <c r="M73" s="7" t="n">
        <f aca="false">L73/2.83168</f>
        <v>0.286951915470675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5</v>
      </c>
      <c r="G74" s="0" t="n">
        <v>5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32.9+0.421929</f>
        <v>33.321929</v>
      </c>
      <c r="M74" s="7" t="n">
        <f aca="false">L74/2.83168</f>
        <v>11.7675475336196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3</v>
      </c>
      <c r="E75" s="6" t="n">
        <f aca="false">D75*2.83168</f>
        <v>8.49504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0.9223+0.421929</f>
        <v>1.344229</v>
      </c>
      <c r="M75" s="7" t="n">
        <f aca="false">L75/2.83168</f>
        <v>0.474710772403661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90</v>
      </c>
      <c r="E76" s="6" t="n">
        <f aca="false">D76*2.83168</f>
        <v>254.8512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0.484+0.421929</f>
        <v>0.905929</v>
      </c>
      <c r="M76" s="7" t="n">
        <f aca="false">L76/2.83168</f>
        <v>0.319926333484009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3000</v>
      </c>
      <c r="E77" s="0" t="n">
        <f aca="false">D77*2.83168</f>
        <v>8495.04</v>
      </c>
      <c r="F77" s="0" t="n">
        <v>5</v>
      </c>
      <c r="G77" s="0" t="n">
        <v>5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0.3335+0.421929</f>
        <v>0.755429</v>
      </c>
      <c r="M77" s="7" t="n">
        <f aca="false">L77/2.83168</f>
        <v>0.266777672618375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32.9+0.490438</f>
        <v>33.390438</v>
      </c>
      <c r="M78" s="7" t="n">
        <f aca="false">L78/2.83168</f>
        <v>11.7917412984518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3</v>
      </c>
      <c r="E79" s="6" t="n">
        <f aca="false">D79*2.83168</f>
        <v>8.49504</v>
      </c>
      <c r="F79" s="0" t="n">
        <v>6</v>
      </c>
      <c r="G79" s="0" t="n">
        <v>6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0.9223+0.490438</f>
        <v>1.412738</v>
      </c>
      <c r="M79" s="7" t="n">
        <f aca="false">L79/2.83168</f>
        <v>0.498904537235846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90</v>
      </c>
      <c r="E80" s="6" t="n">
        <f aca="false">D80*2.83168</f>
        <v>254.8512</v>
      </c>
      <c r="F80" s="0" t="n">
        <v>6</v>
      </c>
      <c r="G80" s="0" t="n">
        <v>6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0.484+0.490438</f>
        <v>0.974438</v>
      </c>
      <c r="M80" s="7" t="n">
        <f aca="false">L80/2.83168</f>
        <v>0.344120098316194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3000</v>
      </c>
      <c r="E81" s="0" t="n">
        <f aca="false">D81*2.83168</f>
        <v>8495.04</v>
      </c>
      <c r="F81" s="0" t="n">
        <v>6</v>
      </c>
      <c r="G81" s="0" t="n">
        <v>6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0.3335+0.490438</f>
        <v>0.823938</v>
      </c>
      <c r="M81" s="7" t="n">
        <f aca="false">L81/2.83168</f>
        <v>0.290971437450559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0</v>
      </c>
      <c r="E82" s="0" t="n">
        <v>0</v>
      </c>
      <c r="F82" s="0" t="n">
        <v>7</v>
      </c>
      <c r="G82" s="0" t="n">
        <v>7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32.9+0.510338</f>
        <v>33.410338</v>
      </c>
      <c r="M82" s="7" t="n">
        <f aca="false">L82/2.83168</f>
        <v>11.7987689286925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3</v>
      </c>
      <c r="E83" s="6" t="n">
        <f aca="false">D83*2.83168</f>
        <v>8.49504</v>
      </c>
      <c r="F83" s="0" t="n">
        <v>7</v>
      </c>
      <c r="G83" s="0" t="n">
        <v>7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0.9223+0.510338</f>
        <v>1.432638</v>
      </c>
      <c r="M83" s="7" t="n">
        <f aca="false">L83/2.83168</f>
        <v>0.505932167476551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90</v>
      </c>
      <c r="E84" s="6" t="n">
        <f aca="false">D84*2.83168</f>
        <v>254.8512</v>
      </c>
      <c r="F84" s="0" t="n">
        <v>7</v>
      </c>
      <c r="G84" s="0" t="n">
        <v>7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0.484+0.510338</f>
        <v>0.994338</v>
      </c>
      <c r="M84" s="7" t="n">
        <f aca="false">L84/2.83168</f>
        <v>0.351147728556899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3000</v>
      </c>
      <c r="E85" s="0" t="n">
        <f aca="false">D85*2.83168</f>
        <v>8495.04</v>
      </c>
      <c r="F85" s="0" t="n">
        <v>7</v>
      </c>
      <c r="G85" s="0" t="n">
        <v>7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0.3335+0.510338</f>
        <v>0.843838</v>
      </c>
      <c r="M85" s="7" t="n">
        <f aca="false">L85/2.83168</f>
        <v>0.297999067691265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0</v>
      </c>
      <c r="E86" s="0" t="n">
        <v>0</v>
      </c>
      <c r="F86" s="0" t="n">
        <v>8</v>
      </c>
      <c r="G86" s="0" t="n">
        <v>8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32.9+0.595963</f>
        <v>33.495963</v>
      </c>
      <c r="M86" s="7" t="n">
        <f aca="false">L86/2.83168</f>
        <v>11.8290071618262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3</v>
      </c>
      <c r="E87" s="6" t="n">
        <f aca="false">D87*2.83168</f>
        <v>8.49504</v>
      </c>
      <c r="F87" s="0" t="n">
        <v>8</v>
      </c>
      <c r="G87" s="0" t="n">
        <v>8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0.9223+0.595963</f>
        <v>1.518263</v>
      </c>
      <c r="M87" s="7" t="n">
        <f aca="false">L87/2.83168</f>
        <v>0.536170400610238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90</v>
      </c>
      <c r="E88" s="6" t="n">
        <f aca="false">D88*2.83168</f>
        <v>254.8512</v>
      </c>
      <c r="F88" s="0" t="n">
        <v>8</v>
      </c>
      <c r="G88" s="0" t="n">
        <v>8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0.484+0.595963</f>
        <v>1.079963</v>
      </c>
      <c r="M88" s="7" t="n">
        <f aca="false">L88/2.83168</f>
        <v>0.381385961690586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3000</v>
      </c>
      <c r="E89" s="0" t="n">
        <f aca="false">D89*2.83168</f>
        <v>8495.04</v>
      </c>
      <c r="F89" s="0" t="n">
        <v>8</v>
      </c>
      <c r="G89" s="0" t="n">
        <v>8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0.3335+0.595963</f>
        <v>0.929463</v>
      </c>
      <c r="M89" s="7" t="n">
        <f aca="false">L89/2.83168</f>
        <v>0.328237300824952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0</v>
      </c>
      <c r="E90" s="0" t="n">
        <v>0</v>
      </c>
      <c r="F90" s="0" t="n">
        <v>9</v>
      </c>
      <c r="G90" s="0" t="n">
        <v>9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32.9+0.574746</f>
        <v>33.474746</v>
      </c>
      <c r="M90" s="7" t="n">
        <f aca="false">L90/2.83168</f>
        <v>11.8215144366595</v>
      </c>
      <c r="N90" s="0" t="s">
        <v>28</v>
      </c>
    </row>
    <row r="91" customFormat="false" ht="15" hidden="false" customHeight="false" outlineLevel="0" collapsed="false">
      <c r="A91" s="0" t="s">
        <v>27</v>
      </c>
      <c r="B91" s="0" t="s">
        <v>18</v>
      </c>
      <c r="D91" s="0" t="n">
        <v>3</v>
      </c>
      <c r="E91" s="6" t="n">
        <f aca="false">D91*2.83168</f>
        <v>8.49504</v>
      </c>
      <c r="F91" s="0" t="n">
        <v>9</v>
      </c>
      <c r="G91" s="0" t="n">
        <v>9</v>
      </c>
      <c r="H91" s="0" t="n">
        <v>0</v>
      </c>
      <c r="I91" s="0" t="n">
        <v>24</v>
      </c>
      <c r="J91" s="0" t="n">
        <v>0</v>
      </c>
      <c r="K91" s="0" t="n">
        <v>6</v>
      </c>
      <c r="L91" s="0" t="n">
        <f aca="false">0.9223+0.574746</f>
        <v>1.497046</v>
      </c>
      <c r="M91" s="7" t="n">
        <f aca="false">L91/2.83168</f>
        <v>0.528677675443553</v>
      </c>
      <c r="N91" s="0" t="s">
        <v>28</v>
      </c>
    </row>
    <row r="92" customFormat="false" ht="15" hidden="false" customHeight="false" outlineLevel="0" collapsed="false">
      <c r="A92" s="0" t="s">
        <v>27</v>
      </c>
      <c r="B92" s="0" t="s">
        <v>18</v>
      </c>
      <c r="D92" s="0" t="n">
        <v>90</v>
      </c>
      <c r="E92" s="6" t="n">
        <f aca="false">D92*2.83168</f>
        <v>254.8512</v>
      </c>
      <c r="F92" s="0" t="n">
        <v>9</v>
      </c>
      <c r="G92" s="0" t="n">
        <v>9</v>
      </c>
      <c r="H92" s="0" t="n">
        <v>0</v>
      </c>
      <c r="I92" s="0" t="n">
        <v>24</v>
      </c>
      <c r="J92" s="0" t="n">
        <v>0</v>
      </c>
      <c r="K92" s="0" t="n">
        <v>6</v>
      </c>
      <c r="L92" s="0" t="n">
        <f aca="false">0.484+0.574746</f>
        <v>1.058746</v>
      </c>
      <c r="M92" s="7" t="n">
        <f aca="false">L92/2.83168</f>
        <v>0.373893236523901</v>
      </c>
      <c r="N92" s="0" t="s">
        <v>28</v>
      </c>
    </row>
    <row r="93" customFormat="false" ht="15" hidden="false" customHeight="false" outlineLevel="0" collapsed="false">
      <c r="A93" s="0" t="s">
        <v>27</v>
      </c>
      <c r="B93" s="0" t="s">
        <v>18</v>
      </c>
      <c r="D93" s="0" t="n">
        <v>3000</v>
      </c>
      <c r="E93" s="0" t="n">
        <f aca="false">D93*2.83168</f>
        <v>8495.04</v>
      </c>
      <c r="F93" s="0" t="n">
        <v>9</v>
      </c>
      <c r="G93" s="0" t="n">
        <v>9</v>
      </c>
      <c r="H93" s="0" t="n">
        <v>0</v>
      </c>
      <c r="I93" s="0" t="n">
        <v>24</v>
      </c>
      <c r="J93" s="0" t="n">
        <v>0</v>
      </c>
      <c r="K93" s="0" t="n">
        <v>6</v>
      </c>
      <c r="L93" s="0" t="n">
        <f aca="false">0.3335+0.574746</f>
        <v>0.908246</v>
      </c>
      <c r="M93" s="7" t="n">
        <f aca="false">L93/2.83168</f>
        <v>0.320744575658266</v>
      </c>
      <c r="N93" s="0" t="s">
        <v>28</v>
      </c>
    </row>
    <row r="94" customFormat="false" ht="15" hidden="false" customHeight="false" outlineLevel="0" collapsed="false">
      <c r="A94" s="0" t="s">
        <v>27</v>
      </c>
      <c r="B94" s="0" t="s">
        <v>18</v>
      </c>
      <c r="D94" s="0" t="n">
        <v>0</v>
      </c>
      <c r="E94" s="0" t="n">
        <v>0</v>
      </c>
      <c r="F94" s="0" t="n">
        <v>10</v>
      </c>
      <c r="G94" s="0" t="n">
        <v>10</v>
      </c>
      <c r="H94" s="0" t="n">
        <v>0</v>
      </c>
      <c r="I94" s="0" t="n">
        <v>24</v>
      </c>
      <c r="J94" s="0" t="n">
        <v>0</v>
      </c>
      <c r="K94" s="0" t="n">
        <v>6</v>
      </c>
      <c r="L94" s="0" t="n">
        <f aca="false">32.9+0.658035</f>
        <v>33.558035</v>
      </c>
      <c r="M94" s="7" t="n">
        <f aca="false">L94/2.83168</f>
        <v>11.8509277178212</v>
      </c>
      <c r="N94" s="0" t="s">
        <v>28</v>
      </c>
    </row>
    <row r="95" customFormat="false" ht="15" hidden="false" customHeight="false" outlineLevel="0" collapsed="false">
      <c r="A95" s="0" t="s">
        <v>27</v>
      </c>
      <c r="B95" s="0" t="s">
        <v>18</v>
      </c>
      <c r="D95" s="0" t="n">
        <v>3</v>
      </c>
      <c r="E95" s="6" t="n">
        <f aca="false">D95*2.83168</f>
        <v>8.49504</v>
      </c>
      <c r="F95" s="0" t="n">
        <v>10</v>
      </c>
      <c r="G95" s="0" t="n">
        <v>10</v>
      </c>
      <c r="H95" s="0" t="n">
        <v>0</v>
      </c>
      <c r="I95" s="0" t="n">
        <v>24</v>
      </c>
      <c r="J95" s="0" t="n">
        <v>0</v>
      </c>
      <c r="K95" s="0" t="n">
        <v>6</v>
      </c>
      <c r="L95" s="0" t="n">
        <f aca="false">0.9223+0.658035</f>
        <v>1.580335</v>
      </c>
      <c r="M95" s="7" t="n">
        <f aca="false">L95/2.83168</f>
        <v>0.558090956605266</v>
      </c>
      <c r="N95" s="0" t="s">
        <v>28</v>
      </c>
    </row>
    <row r="96" customFormat="false" ht="15" hidden="false" customHeight="false" outlineLevel="0" collapsed="false">
      <c r="A96" s="0" t="s">
        <v>27</v>
      </c>
      <c r="B96" s="0" t="s">
        <v>18</v>
      </c>
      <c r="D96" s="0" t="n">
        <v>90</v>
      </c>
      <c r="E96" s="6" t="n">
        <f aca="false">D96*2.83168</f>
        <v>254.8512</v>
      </c>
      <c r="F96" s="0" t="n">
        <v>10</v>
      </c>
      <c r="G96" s="0" t="n">
        <v>10</v>
      </c>
      <c r="H96" s="0" t="n">
        <v>0</v>
      </c>
      <c r="I96" s="0" t="n">
        <v>24</v>
      </c>
      <c r="J96" s="0" t="n">
        <v>0</v>
      </c>
      <c r="K96" s="0" t="n">
        <v>6</v>
      </c>
      <c r="L96" s="0" t="n">
        <f aca="false">0.484+0.658035</f>
        <v>1.142035</v>
      </c>
      <c r="M96" s="7" t="n">
        <f aca="false">L96/2.83168</f>
        <v>0.403306517685614</v>
      </c>
      <c r="N96" s="0" t="s">
        <v>28</v>
      </c>
    </row>
    <row r="97" customFormat="false" ht="15" hidden="false" customHeight="false" outlineLevel="0" collapsed="false">
      <c r="A97" s="0" t="s">
        <v>27</v>
      </c>
      <c r="B97" s="0" t="s">
        <v>18</v>
      </c>
      <c r="D97" s="0" t="n">
        <v>3000</v>
      </c>
      <c r="E97" s="0" t="n">
        <f aca="false">D97*2.83168</f>
        <v>8495.04</v>
      </c>
      <c r="F97" s="0" t="n">
        <v>10</v>
      </c>
      <c r="G97" s="0" t="n">
        <v>10</v>
      </c>
      <c r="H97" s="0" t="n">
        <v>0</v>
      </c>
      <c r="I97" s="0" t="n">
        <v>24</v>
      </c>
      <c r="J97" s="0" t="n">
        <v>0</v>
      </c>
      <c r="K97" s="0" t="n">
        <v>6</v>
      </c>
      <c r="L97" s="0" t="n">
        <f aca="false">0.3335+0.658035</f>
        <v>0.991535</v>
      </c>
      <c r="M97" s="7" t="n">
        <f aca="false">L97/2.83168</f>
        <v>0.35015785681998</v>
      </c>
      <c r="N97" s="0" t="s">
        <v>28</v>
      </c>
    </row>
    <row r="98" customFormat="false" ht="15" hidden="false" customHeight="false" outlineLevel="0" collapsed="false">
      <c r="A98" s="0" t="s">
        <v>27</v>
      </c>
      <c r="B98" s="0" t="s">
        <v>18</v>
      </c>
      <c r="D98" s="0" t="n">
        <v>0</v>
      </c>
      <c r="E98" s="0" t="n">
        <v>0</v>
      </c>
      <c r="F98" s="0" t="n">
        <v>11</v>
      </c>
      <c r="G98" s="0" t="n">
        <v>11</v>
      </c>
      <c r="H98" s="0" t="n">
        <v>0</v>
      </c>
      <c r="I98" s="0" t="n">
        <v>24</v>
      </c>
      <c r="J98" s="0" t="n">
        <v>0</v>
      </c>
      <c r="K98" s="0" t="n">
        <v>6</v>
      </c>
      <c r="L98" s="0" t="n">
        <f aca="false">32.9+0.659757</f>
        <v>33.559757</v>
      </c>
      <c r="M98" s="7" t="n">
        <f aca="false">L98/2.83168</f>
        <v>11.8515358373828</v>
      </c>
      <c r="N98" s="0" t="s">
        <v>28</v>
      </c>
    </row>
    <row r="99" customFormat="false" ht="15" hidden="false" customHeight="false" outlineLevel="0" collapsed="false">
      <c r="A99" s="0" t="s">
        <v>27</v>
      </c>
      <c r="B99" s="0" t="s">
        <v>18</v>
      </c>
      <c r="D99" s="0" t="n">
        <v>3</v>
      </c>
      <c r="E99" s="6" t="n">
        <f aca="false">D99*2.83168</f>
        <v>8.49504</v>
      </c>
      <c r="F99" s="0" t="n">
        <v>11</v>
      </c>
      <c r="G99" s="0" t="n">
        <v>11</v>
      </c>
      <c r="H99" s="0" t="n">
        <v>0</v>
      </c>
      <c r="I99" s="0" t="n">
        <v>24</v>
      </c>
      <c r="J99" s="0" t="n">
        <v>0</v>
      </c>
      <c r="K99" s="0" t="n">
        <v>6</v>
      </c>
      <c r="L99" s="0" t="n">
        <f aca="false">0.9223+0.659757</f>
        <v>1.582057</v>
      </c>
      <c r="M99" s="7" t="n">
        <f aca="false">L99/2.83168</f>
        <v>0.558699076166799</v>
      </c>
      <c r="N99" s="0" t="s">
        <v>28</v>
      </c>
    </row>
    <row r="100" customFormat="false" ht="15" hidden="false" customHeight="false" outlineLevel="0" collapsed="false">
      <c r="A100" s="0" t="s">
        <v>27</v>
      </c>
      <c r="B100" s="0" t="s">
        <v>18</v>
      </c>
      <c r="D100" s="0" t="n">
        <v>90</v>
      </c>
      <c r="E100" s="6" t="n">
        <f aca="false">D100*2.83168</f>
        <v>254.8512</v>
      </c>
      <c r="F100" s="0" t="n">
        <v>11</v>
      </c>
      <c r="G100" s="0" t="n">
        <v>11</v>
      </c>
      <c r="H100" s="0" t="n">
        <v>0</v>
      </c>
      <c r="I100" s="0" t="n">
        <v>24</v>
      </c>
      <c r="J100" s="0" t="n">
        <v>0</v>
      </c>
      <c r="K100" s="0" t="n">
        <v>6</v>
      </c>
      <c r="L100" s="0" t="n">
        <f aca="false">0.484+0.659757</f>
        <v>1.143757</v>
      </c>
      <c r="M100" s="7" t="n">
        <f aca="false">L100/2.83168</f>
        <v>0.403914637247147</v>
      </c>
      <c r="N100" s="0" t="s">
        <v>28</v>
      </c>
    </row>
    <row r="101" customFormat="false" ht="15" hidden="false" customHeight="false" outlineLevel="0" collapsed="false">
      <c r="A101" s="0" t="s">
        <v>27</v>
      </c>
      <c r="B101" s="0" t="s">
        <v>18</v>
      </c>
      <c r="D101" s="0" t="n">
        <v>3000</v>
      </c>
      <c r="E101" s="0" t="n">
        <f aca="false">D101*2.83168</f>
        <v>8495.04</v>
      </c>
      <c r="F101" s="0" t="n">
        <v>11</v>
      </c>
      <c r="G101" s="0" t="n">
        <v>11</v>
      </c>
      <c r="H101" s="0" t="n">
        <v>0</v>
      </c>
      <c r="I101" s="0" t="n">
        <v>24</v>
      </c>
      <c r="J101" s="0" t="n">
        <v>0</v>
      </c>
      <c r="K101" s="0" t="n">
        <v>6</v>
      </c>
      <c r="L101" s="0" t="n">
        <f aca="false">0.3335+0.659757</f>
        <v>0.993257</v>
      </c>
      <c r="M101" s="7" t="n">
        <f aca="false">L101/2.83168</f>
        <v>0.350765976381512</v>
      </c>
      <c r="N101" s="0" t="s">
        <v>28</v>
      </c>
    </row>
    <row r="102" customFormat="false" ht="15" hidden="false" customHeight="false" outlineLevel="0" collapsed="false">
      <c r="A102" s="0" t="s">
        <v>27</v>
      </c>
      <c r="B102" s="0" t="s">
        <v>18</v>
      </c>
      <c r="D102" s="0" t="n">
        <v>0</v>
      </c>
      <c r="E102" s="0" t="n">
        <v>0</v>
      </c>
      <c r="F102" s="0" t="n">
        <v>12</v>
      </c>
      <c r="G102" s="0" t="n">
        <v>12</v>
      </c>
      <c r="H102" s="0" t="n">
        <v>0</v>
      </c>
      <c r="I102" s="0" t="n">
        <v>24</v>
      </c>
      <c r="J102" s="0" t="n">
        <v>0</v>
      </c>
      <c r="K102" s="0" t="n">
        <v>6</v>
      </c>
      <c r="L102" s="0" t="n">
        <f aca="false">32.9+0.690801</f>
        <v>33.590801</v>
      </c>
      <c r="M102" s="7" t="n">
        <f aca="false">L102/2.83168</f>
        <v>11.8624989405583</v>
      </c>
      <c r="N102" s="0" t="s">
        <v>28</v>
      </c>
    </row>
    <row r="103" customFormat="false" ht="15" hidden="false" customHeight="false" outlineLevel="0" collapsed="false">
      <c r="A103" s="0" t="s">
        <v>27</v>
      </c>
      <c r="B103" s="0" t="s">
        <v>18</v>
      </c>
      <c r="D103" s="0" t="n">
        <v>3</v>
      </c>
      <c r="E103" s="6" t="n">
        <f aca="false">D103*2.83168</f>
        <v>8.49504</v>
      </c>
      <c r="F103" s="0" t="n">
        <v>12</v>
      </c>
      <c r="G103" s="0" t="n">
        <v>12</v>
      </c>
      <c r="H103" s="0" t="n">
        <v>0</v>
      </c>
      <c r="I103" s="0" t="n">
        <v>24</v>
      </c>
      <c r="J103" s="0" t="n">
        <v>0</v>
      </c>
      <c r="K103" s="0" t="n">
        <v>6</v>
      </c>
      <c r="L103" s="0" t="n">
        <f aca="false">0.9223+0.690801</f>
        <v>1.613101</v>
      </c>
      <c r="M103" s="7" t="n">
        <f aca="false">L103/2.83168</f>
        <v>0.569662179342299</v>
      </c>
      <c r="N103" s="0" t="s">
        <v>28</v>
      </c>
    </row>
    <row r="104" customFormat="false" ht="15" hidden="false" customHeight="false" outlineLevel="0" collapsed="false">
      <c r="A104" s="0" t="s">
        <v>27</v>
      </c>
      <c r="B104" s="0" t="s">
        <v>18</v>
      </c>
      <c r="D104" s="0" t="n">
        <v>90</v>
      </c>
      <c r="E104" s="6" t="n">
        <f aca="false">D104*2.83168</f>
        <v>254.8512</v>
      </c>
      <c r="F104" s="0" t="n">
        <v>12</v>
      </c>
      <c r="G104" s="0" t="n">
        <v>12</v>
      </c>
      <c r="H104" s="0" t="n">
        <v>0</v>
      </c>
      <c r="I104" s="0" t="n">
        <v>24</v>
      </c>
      <c r="J104" s="0" t="n">
        <v>0</v>
      </c>
      <c r="K104" s="0" t="n">
        <v>6</v>
      </c>
      <c r="L104" s="0" t="n">
        <f aca="false">0.484+0.690801</f>
        <v>1.174801</v>
      </c>
      <c r="M104" s="7" t="n">
        <f aca="false">L104/2.83168</f>
        <v>0.414877740422647</v>
      </c>
      <c r="N104" s="0" t="s">
        <v>28</v>
      </c>
    </row>
    <row r="105" customFormat="false" ht="15" hidden="false" customHeight="false" outlineLevel="0" collapsed="false">
      <c r="A105" s="0" t="s">
        <v>27</v>
      </c>
      <c r="B105" s="0" t="s">
        <v>18</v>
      </c>
      <c r="D105" s="0" t="n">
        <v>3000</v>
      </c>
      <c r="E105" s="0" t="n">
        <f aca="false">D105*2.83168</f>
        <v>8495.04</v>
      </c>
      <c r="F105" s="0" t="n">
        <v>12</v>
      </c>
      <c r="G105" s="0" t="n">
        <v>12</v>
      </c>
      <c r="H105" s="0" t="n">
        <v>0</v>
      </c>
      <c r="I105" s="0" t="n">
        <v>24</v>
      </c>
      <c r="J105" s="0" t="n">
        <v>0</v>
      </c>
      <c r="K105" s="0" t="n">
        <v>6</v>
      </c>
      <c r="L105" s="0" t="n">
        <f aca="false">0.3335+0.690801</f>
        <v>1.024301</v>
      </c>
      <c r="M105" s="7" t="n">
        <f aca="false">L105/2.83168</f>
        <v>0.361729079557012</v>
      </c>
      <c r="N10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138.5</v>
      </c>
      <c r="M2" s="0" t="n">
        <v>138.5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0.0303+0.00995</f>
        <v>0.04025</v>
      </c>
      <c r="M3" s="0" t="n">
        <f aca="false">0.0303+0.00995</f>
        <v>0.04025</v>
      </c>
      <c r="N3" s="0" t="s">
        <v>19</v>
      </c>
      <c r="O3" s="0" t="s">
        <v>100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6.72</v>
      </c>
      <c r="M4" s="0" t="n">
        <v>6.72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559.53</v>
      </c>
      <c r="M5" s="0" t="n">
        <v>559.53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0</v>
      </c>
      <c r="K6" s="0" t="n">
        <v>6</v>
      </c>
      <c r="L6" s="4" t="n">
        <f aca="false">0.3865/10.87 + 0.3537</f>
        <v>0.38925657773689</v>
      </c>
      <c r="M6" s="4" t="n">
        <f aca="false">L6/2.83168</f>
        <v>0.137464889301365</v>
      </c>
      <c r="N6" s="0" t="s">
        <v>28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f aca="false">2000*10.87</f>
        <v>21740</v>
      </c>
      <c r="E7" s="6" t="n">
        <f aca="false">D7*2.83168</f>
        <v>61560.7232</v>
      </c>
      <c r="F7" s="0" t="n">
        <v>1</v>
      </c>
      <c r="G7" s="0" t="n">
        <v>1</v>
      </c>
      <c r="H7" s="0" t="n">
        <v>0</v>
      </c>
      <c r="I7" s="0" t="n">
        <v>24</v>
      </c>
      <c r="J7" s="0" t="n">
        <v>0</v>
      </c>
      <c r="K7" s="0" t="n">
        <v>6</v>
      </c>
      <c r="L7" s="4" t="n">
        <f aca="false">0.237/10.87+0.3537</f>
        <v>0.375503127874885</v>
      </c>
      <c r="M7" s="4" t="n">
        <f aca="false">L7/2.83168</f>
        <v>0.132607896328287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f aca="false">13000*10.87+D7</f>
        <v>163050</v>
      </c>
      <c r="E8" s="6" t="n">
        <f aca="false">D8*2.83168</f>
        <v>461705.424</v>
      </c>
      <c r="F8" s="0" t="n">
        <v>1</v>
      </c>
      <c r="G8" s="0" t="n">
        <v>1</v>
      </c>
      <c r="H8" s="0" t="n">
        <v>0</v>
      </c>
      <c r="I8" s="0" t="n">
        <v>24</v>
      </c>
      <c r="J8" s="0" t="n">
        <v>0</v>
      </c>
      <c r="K8" s="0" t="n">
        <v>6</v>
      </c>
      <c r="L8" s="4" t="n">
        <f aca="false">0.2068/10.87 + 0.3537</f>
        <v>0.37272483900644</v>
      </c>
      <c r="M8" s="4" t="n">
        <f aca="false">L8/2.83168</f>
        <v>0.131626751259478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f aca="false">85000*10.87+D8</f>
        <v>1087000</v>
      </c>
      <c r="E9" s="0" t="n">
        <f aca="false">D9*2.83168</f>
        <v>3078036.16</v>
      </c>
      <c r="F9" s="0" t="n">
        <v>1</v>
      </c>
      <c r="G9" s="0" t="n">
        <v>1</v>
      </c>
      <c r="H9" s="0" t="n">
        <v>0</v>
      </c>
      <c r="I9" s="0" t="n">
        <v>24</v>
      </c>
      <c r="J9" s="0" t="n">
        <v>0</v>
      </c>
      <c r="K9" s="0" t="n">
        <v>6</v>
      </c>
      <c r="L9" s="4" t="n">
        <f aca="false">0.1635/10.87 + 0.3537</f>
        <v>0.368741398344066</v>
      </c>
      <c r="M9" s="4" t="n">
        <f aca="false">L9/2.83168</f>
        <v>0.130220010150888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0</v>
      </c>
      <c r="K10" s="0" t="n">
        <v>6</v>
      </c>
      <c r="L10" s="4" t="n">
        <f aca="false">0.3865/10.87 + 0.383</f>
        <v>0.418556577736891</v>
      </c>
      <c r="M10" s="4" t="n">
        <f aca="false">L10/2.83168</f>
        <v>0.147812103675871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f aca="false">2000*10.87</f>
        <v>21740</v>
      </c>
      <c r="E11" s="6" t="n">
        <f aca="false">D11*2.83168</f>
        <v>61560.7232</v>
      </c>
      <c r="F11" s="0" t="n">
        <v>2</v>
      </c>
      <c r="G11" s="0" t="n">
        <v>2</v>
      </c>
      <c r="H11" s="0" t="n">
        <v>0</v>
      </c>
      <c r="I11" s="0" t="n">
        <v>24</v>
      </c>
      <c r="J11" s="0" t="n">
        <v>0</v>
      </c>
      <c r="K11" s="0" t="n">
        <v>6</v>
      </c>
      <c r="L11" s="4" t="n">
        <f aca="false">0.237/10.87 + 0.383</f>
        <v>0.404803127874885</v>
      </c>
      <c r="M11" s="4" t="n">
        <f aca="false">L11/2.83168</f>
        <v>0.142955110702793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f aca="false">13000*10.87+D11</f>
        <v>163050</v>
      </c>
      <c r="E12" s="6" t="n">
        <f aca="false">D12*2.83168</f>
        <v>461705.424</v>
      </c>
      <c r="F12" s="0" t="n">
        <v>2</v>
      </c>
      <c r="G12" s="0" t="n">
        <v>2</v>
      </c>
      <c r="H12" s="0" t="n">
        <v>0</v>
      </c>
      <c r="I12" s="0" t="n">
        <v>24</v>
      </c>
      <c r="J12" s="0" t="n">
        <v>0</v>
      </c>
      <c r="K12" s="0" t="n">
        <v>6</v>
      </c>
      <c r="L12" s="4" t="n">
        <f aca="false">0.2068/10.87 + 0.383</f>
        <v>0.40202483900644</v>
      </c>
      <c r="M12" s="4" t="n">
        <f aca="false">L12/2.83168</f>
        <v>0.141973965633984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f aca="false">85000*10.87+D12</f>
        <v>1087000</v>
      </c>
      <c r="E13" s="0" t="n">
        <f aca="false">D13*2.83168</f>
        <v>3078036.16</v>
      </c>
      <c r="F13" s="0" t="n">
        <v>2</v>
      </c>
      <c r="G13" s="0" t="n">
        <v>2</v>
      </c>
      <c r="H13" s="0" t="n">
        <v>0</v>
      </c>
      <c r="I13" s="0" t="n">
        <v>24</v>
      </c>
      <c r="J13" s="0" t="n">
        <v>0</v>
      </c>
      <c r="K13" s="0" t="n">
        <v>6</v>
      </c>
      <c r="L13" s="4" t="n">
        <f aca="false">0.1635/10.87 + 0.383</f>
        <v>0.398041398344066</v>
      </c>
      <c r="M13" s="4" t="n">
        <f aca="false">L13/2.83168</f>
        <v>0.140567224525394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0</v>
      </c>
      <c r="K14" s="0" t="n">
        <v>6</v>
      </c>
      <c r="L14" s="4" t="n">
        <f aca="false">0.3865/10.87 + 0.3924</f>
        <v>0.427956577736891</v>
      </c>
      <c r="M14" s="4" t="n">
        <f aca="false">L14/2.83168</f>
        <v>0.151131687809671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f aca="false">2000*10.87</f>
        <v>21740</v>
      </c>
      <c r="E15" s="6" t="n">
        <f aca="false">D15*2.83168</f>
        <v>61560.7232</v>
      </c>
      <c r="F15" s="0" t="n">
        <v>3</v>
      </c>
      <c r="G15" s="0" t="n">
        <v>3</v>
      </c>
      <c r="H15" s="0" t="n">
        <v>0</v>
      </c>
      <c r="I15" s="0" t="n">
        <v>24</v>
      </c>
      <c r="J15" s="0" t="n">
        <v>0</v>
      </c>
      <c r="K15" s="0" t="n">
        <v>6</v>
      </c>
      <c r="L15" s="4" t="n">
        <f aca="false">0.237/10.87 + 0.3924</f>
        <v>0.414203127874885</v>
      </c>
      <c r="M15" s="4" t="n">
        <f aca="false">L15/2.83168</f>
        <v>0.146274694836594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f aca="false">13000*10.87+D15</f>
        <v>163050</v>
      </c>
      <c r="E16" s="6" t="n">
        <f aca="false">D16*2.83168</f>
        <v>461705.424</v>
      </c>
      <c r="F16" s="0" t="n">
        <v>3</v>
      </c>
      <c r="G16" s="0" t="n">
        <v>3</v>
      </c>
      <c r="H16" s="0" t="n">
        <v>0</v>
      </c>
      <c r="I16" s="0" t="n">
        <v>24</v>
      </c>
      <c r="J16" s="0" t="n">
        <v>0</v>
      </c>
      <c r="K16" s="0" t="n">
        <v>6</v>
      </c>
      <c r="L16" s="4" t="n">
        <f aca="false">0.2068/10.87 + 0.3924</f>
        <v>0.41142483900644</v>
      </c>
      <c r="M16" s="4" t="n">
        <f aca="false">L16/2.83168</f>
        <v>0.145293549767784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f aca="false">85000*10.87+D16</f>
        <v>1087000</v>
      </c>
      <c r="E17" s="0" t="n">
        <f aca="false">D17*2.83168</f>
        <v>3078036.16</v>
      </c>
      <c r="F17" s="0" t="n">
        <v>3</v>
      </c>
      <c r="G17" s="0" t="n">
        <v>3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f aca="false">0.1635/10.87 + 0.3924</f>
        <v>0.407441398344066</v>
      </c>
      <c r="M17" s="4" t="n">
        <f aca="false">L17/2.83168</f>
        <v>0.143886808659194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4</v>
      </c>
      <c r="G18" s="0" t="n">
        <v>4</v>
      </c>
      <c r="H18" s="0" t="n">
        <v>0</v>
      </c>
      <c r="I18" s="0" t="n">
        <v>24</v>
      </c>
      <c r="J18" s="0" t="n">
        <v>0</v>
      </c>
      <c r="K18" s="0" t="n">
        <v>6</v>
      </c>
      <c r="L18" s="4" t="n">
        <f aca="false">0.3865/10.87 + 0.4286</f>
        <v>0.464156577736891</v>
      </c>
      <c r="M18" s="4" t="n">
        <f aca="false">L18/2.83168</f>
        <v>0.163915618197286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f aca="false">2000*10.87</f>
        <v>21740</v>
      </c>
      <c r="E19" s="6" t="n">
        <f aca="false">D19*2.83168</f>
        <v>61560.7232</v>
      </c>
      <c r="F19" s="0" t="n">
        <v>4</v>
      </c>
      <c r="G19" s="0" t="n">
        <v>4</v>
      </c>
      <c r="H19" s="0" t="n">
        <v>0</v>
      </c>
      <c r="I19" s="0" t="n">
        <v>24</v>
      </c>
      <c r="J19" s="0" t="n">
        <v>0</v>
      </c>
      <c r="K19" s="0" t="n">
        <v>6</v>
      </c>
      <c r="L19" s="4" t="n">
        <f aca="false">0.237/10.87 + 0.4286</f>
        <v>0.450403127874885</v>
      </c>
      <c r="M19" s="4" t="n">
        <f aca="false">L19/2.83168</f>
        <v>0.159058625224208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f aca="false">13000*10.87+D19</f>
        <v>163050</v>
      </c>
      <c r="E20" s="6" t="n">
        <f aca="false">D20*2.83168</f>
        <v>461705.424</v>
      </c>
      <c r="F20" s="0" t="n">
        <v>4</v>
      </c>
      <c r="G20" s="0" t="n">
        <v>4</v>
      </c>
      <c r="H20" s="0" t="n">
        <v>0</v>
      </c>
      <c r="I20" s="0" t="n">
        <v>24</v>
      </c>
      <c r="J20" s="0" t="n">
        <v>0</v>
      </c>
      <c r="K20" s="0" t="n">
        <v>6</v>
      </c>
      <c r="L20" s="4" t="n">
        <f aca="false">0.2068/10.87 +0.4286</f>
        <v>0.44762483900644</v>
      </c>
      <c r="M20" s="4" t="n">
        <f aca="false">L20/2.83168</f>
        <v>0.158077480155399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f aca="false">85000*10.87+D20</f>
        <v>1087000</v>
      </c>
      <c r="E21" s="0" t="n">
        <f aca="false">D21*2.83168</f>
        <v>3078036.16</v>
      </c>
      <c r="F21" s="0" t="n">
        <v>4</v>
      </c>
      <c r="G21" s="0" t="n">
        <v>4</v>
      </c>
      <c r="H21" s="0" t="n">
        <v>0</v>
      </c>
      <c r="I21" s="0" t="n">
        <v>24</v>
      </c>
      <c r="J21" s="0" t="n">
        <v>0</v>
      </c>
      <c r="K21" s="0" t="n">
        <v>6</v>
      </c>
      <c r="L21" s="4" t="n">
        <f aca="false">0.1635/10.87 + 0.4286</f>
        <v>0.443641398344066</v>
      </c>
      <c r="M21" s="4" t="n">
        <f aca="false">L21/2.83168</f>
        <v>0.156670739046808</v>
      </c>
      <c r="N21" s="0" t="s">
        <v>28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4" t="n">
        <f aca="false">0.3865/10.87 +0.4625</f>
        <v>0.498056577736891</v>
      </c>
      <c r="M22" s="4" t="n">
        <f aca="false">L22/2.83168</f>
        <v>0.175887309913864</v>
      </c>
      <c r="N22" s="0" t="s">
        <v>28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f aca="false">2000*10.87</f>
        <v>21740</v>
      </c>
      <c r="E23" s="6" t="n">
        <f aca="false">D23*2.83168</f>
        <v>61560.7232</v>
      </c>
      <c r="F23" s="0" t="n">
        <v>5</v>
      </c>
      <c r="G23" s="0" t="n">
        <v>5</v>
      </c>
      <c r="H23" s="0" t="n">
        <v>0</v>
      </c>
      <c r="I23" s="0" t="n">
        <v>24</v>
      </c>
      <c r="J23" s="0" t="n">
        <v>0</v>
      </c>
      <c r="K23" s="0" t="n">
        <v>6</v>
      </c>
      <c r="L23" s="4" t="n">
        <f aca="false">0.237/10.87 +0.4625</f>
        <v>0.484303127874885</v>
      </c>
      <c r="M23" s="4" t="n">
        <f aca="false">L23/2.83168</f>
        <v>0.171030316940786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f aca="false">13000*10.87+D23</f>
        <v>163050</v>
      </c>
      <c r="E24" s="6" t="n">
        <f aca="false">D24*2.83168</f>
        <v>461705.424</v>
      </c>
      <c r="F24" s="0" t="n">
        <v>5</v>
      </c>
      <c r="G24" s="0" t="n">
        <v>5</v>
      </c>
      <c r="H24" s="0" t="n">
        <v>0</v>
      </c>
      <c r="I24" s="0" t="n">
        <v>24</v>
      </c>
      <c r="J24" s="0" t="n">
        <v>0</v>
      </c>
      <c r="K24" s="0" t="n">
        <v>6</v>
      </c>
      <c r="L24" s="4" t="n">
        <f aca="false">0.2068/10.87 + 0.4625</f>
        <v>0.48152483900644</v>
      </c>
      <c r="M24" s="4" t="n">
        <f aca="false">L24/2.83168</f>
        <v>0.170049171871977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f aca="false">85000*10.87+D24</f>
        <v>1087000</v>
      </c>
      <c r="E25" s="0" t="n">
        <f aca="false">D25*2.83168</f>
        <v>3078036.16</v>
      </c>
      <c r="F25" s="0" t="n">
        <v>5</v>
      </c>
      <c r="G25" s="0" t="n">
        <v>5</v>
      </c>
      <c r="H25" s="0" t="n">
        <v>0</v>
      </c>
      <c r="I25" s="0" t="n">
        <v>24</v>
      </c>
      <c r="J25" s="0" t="n">
        <v>0</v>
      </c>
      <c r="K25" s="0" t="n">
        <v>6</v>
      </c>
      <c r="L25" s="4" t="n">
        <f aca="false">0.1635/10.87 + 0.4625</f>
        <v>0.477541398344066</v>
      </c>
      <c r="M25" s="4" t="n">
        <f aca="false">L25/2.83168</f>
        <v>0.168642430763387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6</v>
      </c>
      <c r="G26" s="0" t="n">
        <v>6</v>
      </c>
      <c r="H26" s="0" t="n">
        <v>0</v>
      </c>
      <c r="I26" s="0" t="n">
        <v>24</v>
      </c>
      <c r="J26" s="0" t="n">
        <v>0</v>
      </c>
      <c r="K26" s="0" t="n">
        <v>6</v>
      </c>
      <c r="L26" s="4" t="n">
        <f aca="false">0.3865/10.87 + 0.4684</f>
        <v>0.503956577736891</v>
      </c>
      <c r="M26" s="4" t="n">
        <f aca="false">L26/2.83168</f>
        <v>0.177970878678696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f aca="false">2000*10.87</f>
        <v>21740</v>
      </c>
      <c r="E27" s="6" t="n">
        <f aca="false">D27*2.83168</f>
        <v>61560.7232</v>
      </c>
      <c r="F27" s="0" t="n">
        <v>6</v>
      </c>
      <c r="G27" s="0" t="n">
        <v>6</v>
      </c>
      <c r="H27" s="0" t="n">
        <v>0</v>
      </c>
      <c r="I27" s="0" t="n">
        <v>24</v>
      </c>
      <c r="J27" s="0" t="n">
        <v>0</v>
      </c>
      <c r="K27" s="0" t="n">
        <v>6</v>
      </c>
      <c r="L27" s="4" t="n">
        <f aca="false">0.237/10.87 + 0.4684</f>
        <v>0.490203127874885</v>
      </c>
      <c r="M27" s="4" t="n">
        <f aca="false">L27/2.83168</f>
        <v>0.173113885705618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f aca="false">13000*10.87+D27</f>
        <v>163050</v>
      </c>
      <c r="E28" s="6" t="n">
        <f aca="false">D28*2.83168</f>
        <v>461705.424</v>
      </c>
      <c r="F28" s="0" t="n">
        <v>6</v>
      </c>
      <c r="G28" s="0" t="n">
        <v>6</v>
      </c>
      <c r="H28" s="0" t="n">
        <v>0</v>
      </c>
      <c r="I28" s="0" t="n">
        <v>24</v>
      </c>
      <c r="J28" s="0" t="n">
        <v>0</v>
      </c>
      <c r="K28" s="0" t="n">
        <v>6</v>
      </c>
      <c r="L28" s="4" t="n">
        <f aca="false">0.2068/10.87 + 0.4684</f>
        <v>0.48742483900644</v>
      </c>
      <c r="M28" s="4" t="n">
        <f aca="false">L28/2.83168</f>
        <v>0.172132740636809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f aca="false">85000*10.87+D28</f>
        <v>1087000</v>
      </c>
      <c r="E29" s="0" t="n">
        <f aca="false">D29*2.83168</f>
        <v>3078036.16</v>
      </c>
      <c r="F29" s="0" t="n">
        <v>6</v>
      </c>
      <c r="G29" s="0" t="n">
        <v>6</v>
      </c>
      <c r="H29" s="0" t="n">
        <v>0</v>
      </c>
      <c r="I29" s="0" t="n">
        <v>24</v>
      </c>
      <c r="J29" s="0" t="n">
        <v>0</v>
      </c>
      <c r="K29" s="0" t="n">
        <v>6</v>
      </c>
      <c r="L29" s="4" t="n">
        <f aca="false">0.1635/10.87 + 0.4684</f>
        <v>0.483441398344066</v>
      </c>
      <c r="M29" s="4" t="n">
        <f aca="false">L29/2.83168</f>
        <v>0.170725999528219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0</v>
      </c>
      <c r="E30" s="0" t="n">
        <v>0</v>
      </c>
      <c r="F30" s="0" t="n">
        <v>7</v>
      </c>
      <c r="G30" s="0" t="n">
        <v>7</v>
      </c>
      <c r="H30" s="0" t="n">
        <v>0</v>
      </c>
      <c r="I30" s="0" t="n">
        <v>24</v>
      </c>
      <c r="J30" s="0" t="n">
        <v>0</v>
      </c>
      <c r="K30" s="0" t="n">
        <v>6</v>
      </c>
      <c r="L30" s="4" t="n">
        <f aca="false">0.3865/10.87 + 0.5377</f>
        <v>0.573256577736891</v>
      </c>
      <c r="M30" s="4" t="n">
        <f aca="false">L30/2.83168</f>
        <v>0.202443982984267</v>
      </c>
      <c r="N30" s="0" t="s">
        <v>28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f aca="false">2000*10.87</f>
        <v>21740</v>
      </c>
      <c r="E31" s="6" t="n">
        <f aca="false">D31*2.83168</f>
        <v>61560.7232</v>
      </c>
      <c r="F31" s="0" t="n">
        <v>7</v>
      </c>
      <c r="G31" s="0" t="n">
        <v>7</v>
      </c>
      <c r="H31" s="0" t="n">
        <v>0</v>
      </c>
      <c r="I31" s="0" t="n">
        <v>24</v>
      </c>
      <c r="J31" s="0" t="n">
        <v>0</v>
      </c>
      <c r="K31" s="0" t="n">
        <v>6</v>
      </c>
      <c r="L31" s="4" t="n">
        <f aca="false">0.237/10.87 + 0.5377</f>
        <v>0.559503127874885</v>
      </c>
      <c r="M31" s="4" t="n">
        <f aca="false">L31/2.83168</f>
        <v>0.19758699001119</v>
      </c>
      <c r="N31" s="0" t="s">
        <v>28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f aca="false">13000*10.87+D31</f>
        <v>163050</v>
      </c>
      <c r="E32" s="6" t="n">
        <f aca="false">D32*2.83168</f>
        <v>461705.424</v>
      </c>
      <c r="F32" s="0" t="n">
        <v>7</v>
      </c>
      <c r="G32" s="0" t="n">
        <v>7</v>
      </c>
      <c r="H32" s="0" t="n">
        <v>0</v>
      </c>
      <c r="I32" s="0" t="n">
        <v>24</v>
      </c>
      <c r="J32" s="0" t="n">
        <v>0</v>
      </c>
      <c r="K32" s="0" t="n">
        <v>6</v>
      </c>
      <c r="L32" s="4" t="n">
        <f aca="false">0.2068/10.87 + 0.5377</f>
        <v>0.55672483900644</v>
      </c>
      <c r="M32" s="4" t="n">
        <f aca="false">L32/2.83168</f>
        <v>0.19660584494238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f aca="false">85000*10.87+D32</f>
        <v>1087000</v>
      </c>
      <c r="E33" s="0" t="n">
        <f aca="false">D33*2.83168</f>
        <v>3078036.16</v>
      </c>
      <c r="F33" s="0" t="n">
        <v>7</v>
      </c>
      <c r="G33" s="0" t="n">
        <v>7</v>
      </c>
      <c r="H33" s="0" t="n">
        <v>0</v>
      </c>
      <c r="I33" s="0" t="n">
        <v>24</v>
      </c>
      <c r="J33" s="0" t="n">
        <v>0</v>
      </c>
      <c r="K33" s="0" t="n">
        <v>6</v>
      </c>
      <c r="L33" s="4" t="n">
        <f aca="false">0.1635/10.87 + 0.5377</f>
        <v>0.552741398344066</v>
      </c>
      <c r="M33" s="4" t="n">
        <f aca="false">L33/2.83168</f>
        <v>0.19519910383379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8</v>
      </c>
      <c r="G34" s="0" t="n">
        <v>8</v>
      </c>
      <c r="H34" s="0" t="n">
        <v>0</v>
      </c>
      <c r="I34" s="0" t="n">
        <v>24</v>
      </c>
      <c r="J34" s="0" t="n">
        <v>0</v>
      </c>
      <c r="K34" s="0" t="n">
        <v>6</v>
      </c>
      <c r="L34" s="4" t="n">
        <f aca="false">0.3865/10.87 + 0.54871</f>
        <v>0.58426657773689</v>
      </c>
      <c r="M34" s="4" t="n">
        <f aca="false">L34/2.83168</f>
        <v>0.206332134187793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f aca="false">2000*10.87</f>
        <v>21740</v>
      </c>
      <c r="E35" s="6" t="n">
        <f aca="false">D35*2.83168</f>
        <v>61560.7232</v>
      </c>
      <c r="F35" s="0" t="n">
        <v>8</v>
      </c>
      <c r="G35" s="0" t="n">
        <v>8</v>
      </c>
      <c r="H35" s="0" t="n">
        <v>0</v>
      </c>
      <c r="I35" s="0" t="n">
        <v>24</v>
      </c>
      <c r="J35" s="0" t="n">
        <v>0</v>
      </c>
      <c r="K35" s="0" t="n">
        <v>6</v>
      </c>
      <c r="L35" s="4" t="n">
        <f aca="false">0.237/10.87 + 0.54871</f>
        <v>0.570513127874885</v>
      </c>
      <c r="M35" s="4" t="n">
        <f aca="false">L35/2.83168</f>
        <v>0.201475141214715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f aca="false">13000*10.87+D35</f>
        <v>163050</v>
      </c>
      <c r="E36" s="6" t="n">
        <f aca="false">D36*2.83168</f>
        <v>461705.424</v>
      </c>
      <c r="F36" s="0" t="n">
        <v>8</v>
      </c>
      <c r="G36" s="0" t="n">
        <v>8</v>
      </c>
      <c r="H36" s="0" t="n">
        <v>0</v>
      </c>
      <c r="I36" s="0" t="n">
        <v>24</v>
      </c>
      <c r="J36" s="0" t="n">
        <v>0</v>
      </c>
      <c r="K36" s="0" t="n">
        <v>6</v>
      </c>
      <c r="L36" s="4" t="n">
        <f aca="false">0.2068/10.87+0.54871</f>
        <v>0.56773483900644</v>
      </c>
      <c r="M36" s="4" t="n">
        <f aca="false">L36/2.83168</f>
        <v>0.200493996145906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f aca="false">85000*10.87+D36</f>
        <v>1087000</v>
      </c>
      <c r="E37" s="0" t="n">
        <f aca="false">D37*2.83168</f>
        <v>3078036.16</v>
      </c>
      <c r="F37" s="0" t="n">
        <v>8</v>
      </c>
      <c r="G37" s="0" t="n">
        <v>8</v>
      </c>
      <c r="H37" s="0" t="n">
        <v>0</v>
      </c>
      <c r="I37" s="0" t="n">
        <v>24</v>
      </c>
      <c r="J37" s="0" t="n">
        <v>0</v>
      </c>
      <c r="K37" s="0" t="n">
        <v>6</v>
      </c>
      <c r="L37" s="4" t="n">
        <f aca="false">0.1635/10.87 + 0.54871</f>
        <v>0.563751398344066</v>
      </c>
      <c r="M37" s="4" t="n">
        <f aca="false">L37/2.83168</f>
        <v>0.199087255037316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9</v>
      </c>
      <c r="G38" s="0" t="n">
        <v>9</v>
      </c>
      <c r="H38" s="0" t="n">
        <v>0</v>
      </c>
      <c r="I38" s="0" t="n">
        <v>24</v>
      </c>
      <c r="J38" s="0" t="n">
        <v>0</v>
      </c>
      <c r="K38" s="0" t="n">
        <v>6</v>
      </c>
      <c r="L38" s="4" t="n">
        <f aca="false">0.3865/10.87+ 0.607</f>
        <v>0.64255657773689</v>
      </c>
      <c r="M38" s="4" t="n">
        <f aca="false">L38/2.83168</f>
        <v>0.226917087289839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f aca="false">2000*10.87</f>
        <v>21740</v>
      </c>
      <c r="E39" s="6" t="n">
        <f aca="false">D39*2.83168</f>
        <v>61560.7232</v>
      </c>
      <c r="F39" s="0" t="n">
        <v>9</v>
      </c>
      <c r="G39" s="0" t="n">
        <v>9</v>
      </c>
      <c r="H39" s="0" t="n">
        <v>0</v>
      </c>
      <c r="I39" s="0" t="n">
        <v>24</v>
      </c>
      <c r="J39" s="0" t="n">
        <v>0</v>
      </c>
      <c r="K39" s="0" t="n">
        <v>6</v>
      </c>
      <c r="L39" s="4" t="n">
        <f aca="false">0.237/10.87 + 0.607</f>
        <v>0.628803127874885</v>
      </c>
      <c r="M39" s="4" t="n">
        <f aca="false">L39/2.83168</f>
        <v>0.222060094316761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f aca="false">13000*10.87+D39</f>
        <v>163050</v>
      </c>
      <c r="E40" s="6" t="n">
        <f aca="false">D40*2.83168</f>
        <v>461705.424</v>
      </c>
      <c r="F40" s="0" t="n">
        <v>9</v>
      </c>
      <c r="G40" s="0" t="n">
        <v>9</v>
      </c>
      <c r="H40" s="0" t="n">
        <v>0</v>
      </c>
      <c r="I40" s="0" t="n">
        <v>24</v>
      </c>
      <c r="J40" s="0" t="n">
        <v>0</v>
      </c>
      <c r="K40" s="0" t="n">
        <v>6</v>
      </c>
      <c r="L40" s="4" t="n">
        <f aca="false">0.2068/10.87 + 0.607</f>
        <v>0.62602483900644</v>
      </c>
      <c r="M40" s="4" t="n">
        <f aca="false">L40/2.83168</f>
        <v>0.221078949247952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f aca="false">85000*10.87+D40</f>
        <v>1087000</v>
      </c>
      <c r="E41" s="0" t="n">
        <f aca="false">D41*2.83168</f>
        <v>3078036.16</v>
      </c>
      <c r="F41" s="0" t="n">
        <v>9</v>
      </c>
      <c r="G41" s="0" t="n">
        <v>9</v>
      </c>
      <c r="H41" s="0" t="n">
        <v>0</v>
      </c>
      <c r="I41" s="0" t="n">
        <v>24</v>
      </c>
      <c r="J41" s="0" t="n">
        <v>0</v>
      </c>
      <c r="K41" s="0" t="n">
        <v>6</v>
      </c>
      <c r="L41" s="4" t="n">
        <f aca="false">0.1635/10.87 + 0.607</f>
        <v>0.622041398344066</v>
      </c>
      <c r="M41" s="4" t="n">
        <f aca="false">L41/2.83168</f>
        <v>0.219672208139361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10</v>
      </c>
      <c r="G42" s="0" t="n">
        <v>10</v>
      </c>
      <c r="H42" s="0" t="n">
        <v>0</v>
      </c>
      <c r="I42" s="0" t="n">
        <v>24</v>
      </c>
      <c r="J42" s="0" t="n">
        <v>0</v>
      </c>
      <c r="K42" s="0" t="n">
        <v>6</v>
      </c>
      <c r="L42" s="4" t="n">
        <f aca="false">0.3865/10.87 + 0.7541</f>
        <v>0.78965657773689</v>
      </c>
      <c r="M42" s="4" t="n">
        <f aca="false">L42/2.83168</f>
        <v>0.278865047511333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f aca="false">2000*10.87</f>
        <v>21740</v>
      </c>
      <c r="E43" s="6" t="n">
        <f aca="false">D43*2.83168</f>
        <v>61560.7232</v>
      </c>
      <c r="F43" s="0" t="n">
        <v>10</v>
      </c>
      <c r="G43" s="0" t="n">
        <v>10</v>
      </c>
      <c r="H43" s="0" t="n">
        <v>0</v>
      </c>
      <c r="I43" s="0" t="n">
        <v>24</v>
      </c>
      <c r="J43" s="0" t="n">
        <v>0</v>
      </c>
      <c r="K43" s="0" t="n">
        <v>6</v>
      </c>
      <c r="L43" s="4" t="n">
        <f aca="false">0.237/10.87 + 0.7541</f>
        <v>0.775903127874885</v>
      </c>
      <c r="M43" s="4" t="n">
        <f aca="false">L43/2.83168</f>
        <v>0.274008054538255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f aca="false">13000*10.87+D43</f>
        <v>163050</v>
      </c>
      <c r="E44" s="6" t="n">
        <f aca="false">D44*2.83168</f>
        <v>461705.424</v>
      </c>
      <c r="F44" s="0" t="n">
        <v>10</v>
      </c>
      <c r="G44" s="0" t="n">
        <v>10</v>
      </c>
      <c r="H44" s="0" t="n">
        <v>0</v>
      </c>
      <c r="I44" s="0" t="n">
        <v>24</v>
      </c>
      <c r="J44" s="0" t="n">
        <v>0</v>
      </c>
      <c r="K44" s="0" t="n">
        <v>6</v>
      </c>
      <c r="L44" s="4" t="n">
        <f aca="false">0.2068/10.87+ 0.7541</f>
        <v>0.77312483900644</v>
      </c>
      <c r="M44" s="4" t="n">
        <f aca="false">L44/2.83168</f>
        <v>0.273026909469446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f aca="false">85000*10.87+D44</f>
        <v>1087000</v>
      </c>
      <c r="E45" s="0" t="n">
        <f aca="false">D45*2.83168</f>
        <v>3078036.16</v>
      </c>
      <c r="F45" s="0" t="n">
        <v>10</v>
      </c>
      <c r="G45" s="0" t="n">
        <v>10</v>
      </c>
      <c r="H45" s="0" t="n">
        <v>0</v>
      </c>
      <c r="I45" s="0" t="n">
        <v>24</v>
      </c>
      <c r="J45" s="0" t="n">
        <v>0</v>
      </c>
      <c r="K45" s="0" t="n">
        <v>6</v>
      </c>
      <c r="L45" s="4" t="n">
        <f aca="false">0.1635/10.87 + 0.7541</f>
        <v>0.769141398344066</v>
      </c>
      <c r="M45" s="4" t="n">
        <f aca="false">L45/2.83168</f>
        <v>0.271620168360855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11</v>
      </c>
      <c r="G46" s="0" t="n">
        <v>11</v>
      </c>
      <c r="H46" s="0" t="n">
        <v>0</v>
      </c>
      <c r="I46" s="0" t="n">
        <v>24</v>
      </c>
      <c r="J46" s="0" t="n">
        <v>0</v>
      </c>
      <c r="K46" s="0" t="n">
        <v>6</v>
      </c>
      <c r="L46" s="4" t="n">
        <f aca="false">0.3865/10.87 + 0.7902</f>
        <v>0.825756577736891</v>
      </c>
      <c r="M46" s="4" t="n">
        <f aca="false">L46/2.83168</f>
        <v>0.291613663174119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f aca="false">2000*10.87</f>
        <v>21740</v>
      </c>
      <c r="E47" s="6" t="n">
        <f aca="false">D47*2.83168</f>
        <v>61560.7232</v>
      </c>
      <c r="F47" s="0" t="n">
        <v>11</v>
      </c>
      <c r="G47" s="0" t="n">
        <v>11</v>
      </c>
      <c r="H47" s="0" t="n">
        <v>0</v>
      </c>
      <c r="I47" s="0" t="n">
        <v>24</v>
      </c>
      <c r="J47" s="0" t="n">
        <v>0</v>
      </c>
      <c r="K47" s="0" t="n">
        <v>6</v>
      </c>
      <c r="L47" s="4" t="n">
        <f aca="false">0.237/10.87 + 0.7902</f>
        <v>0.812003127874885</v>
      </c>
      <c r="M47" s="4" t="n">
        <f aca="false">L47/2.83168</f>
        <v>0.286756670201041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f aca="false">13000*10.87+D47</f>
        <v>163050</v>
      </c>
      <c r="E48" s="6" t="n">
        <f aca="false">D48*2.83168</f>
        <v>461705.424</v>
      </c>
      <c r="F48" s="0" t="n">
        <v>11</v>
      </c>
      <c r="G48" s="0" t="n">
        <v>11</v>
      </c>
      <c r="H48" s="0" t="n">
        <v>0</v>
      </c>
      <c r="I48" s="0" t="n">
        <v>24</v>
      </c>
      <c r="J48" s="0" t="n">
        <v>0</v>
      </c>
      <c r="K48" s="0" t="n">
        <v>6</v>
      </c>
      <c r="L48" s="4" t="n">
        <f aca="false">0.2068/10.87 + 0.7902</f>
        <v>0.80922483900644</v>
      </c>
      <c r="M48" s="4" t="n">
        <f aca="false">L48/2.83168</f>
        <v>0.285775525132232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f aca="false">85000*10.87+D48</f>
        <v>1087000</v>
      </c>
      <c r="E49" s="0" t="n">
        <f aca="false">D49*2.83168</f>
        <v>3078036.16</v>
      </c>
      <c r="F49" s="0" t="n">
        <v>11</v>
      </c>
      <c r="G49" s="0" t="n">
        <v>11</v>
      </c>
      <c r="H49" s="0" t="n">
        <v>0</v>
      </c>
      <c r="I49" s="0" t="n">
        <v>24</v>
      </c>
      <c r="J49" s="0" t="n">
        <v>0</v>
      </c>
      <c r="K49" s="0" t="n">
        <v>6</v>
      </c>
      <c r="L49" s="4" t="n">
        <f aca="false">0.1635/10.87 + 0.7902</f>
        <v>0.805241398344066</v>
      </c>
      <c r="M49" s="4" t="n">
        <f aca="false">L49/2.83168</f>
        <v>0.284368784023642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0</v>
      </c>
      <c r="K50" s="0" t="n">
        <v>6</v>
      </c>
      <c r="L50" s="4" t="n">
        <f aca="false">0.3865/10.87 + 0.7147</f>
        <v>0.750256577736891</v>
      </c>
      <c r="M50" s="4" t="n">
        <f aca="false">L50/2.83168</f>
        <v>0.264951045929233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f aca="false">2000*10.87</f>
        <v>21740</v>
      </c>
      <c r="E51" s="6" t="n">
        <f aca="false">D51*2.83168</f>
        <v>61560.7232</v>
      </c>
      <c r="F51" s="0" t="n">
        <v>12</v>
      </c>
      <c r="G51" s="0" t="n">
        <v>12</v>
      </c>
      <c r="H51" s="0" t="n">
        <v>0</v>
      </c>
      <c r="I51" s="0" t="n">
        <v>24</v>
      </c>
      <c r="J51" s="0" t="n">
        <v>0</v>
      </c>
      <c r="K51" s="0" t="n">
        <v>6</v>
      </c>
      <c r="L51" s="4" t="n">
        <f aca="false">0.237/10.87  + 0.7147</f>
        <v>0.736503127874885</v>
      </c>
      <c r="M51" s="4" t="n">
        <f aca="false">L51/2.83168</f>
        <v>0.260094052956155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f aca="false">13000*10.87+D51</f>
        <v>163050</v>
      </c>
      <c r="E52" s="6" t="n">
        <f aca="false">D52*2.83168</f>
        <v>461705.424</v>
      </c>
      <c r="F52" s="0" t="n">
        <v>12</v>
      </c>
      <c r="G52" s="0" t="n">
        <v>12</v>
      </c>
      <c r="H52" s="0" t="n">
        <v>0</v>
      </c>
      <c r="I52" s="0" t="n">
        <v>24</v>
      </c>
      <c r="J52" s="0" t="n">
        <v>0</v>
      </c>
      <c r="K52" s="0" t="n">
        <v>6</v>
      </c>
      <c r="L52" s="4" t="n">
        <f aca="false">0.2068/10.87  + 0.7147</f>
        <v>0.73372483900644</v>
      </c>
      <c r="M52" s="4" t="n">
        <f aca="false">L52/2.83168</f>
        <v>0.259112907887346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f aca="false">85000*10.87+D52</f>
        <v>1087000</v>
      </c>
      <c r="E53" s="0" t="n">
        <f aca="false">D53*2.83168</f>
        <v>3078036.16</v>
      </c>
      <c r="F53" s="0" t="n">
        <v>12</v>
      </c>
      <c r="G53" s="0" t="n">
        <v>12</v>
      </c>
      <c r="H53" s="0" t="n">
        <v>0</v>
      </c>
      <c r="I53" s="0" t="n">
        <v>24</v>
      </c>
      <c r="J53" s="0" t="n">
        <v>0</v>
      </c>
      <c r="K53" s="0" t="n">
        <v>6</v>
      </c>
      <c r="L53" s="4" t="n">
        <f aca="false">0.1635/10.87  + 0.7147</f>
        <v>0.729741398344066</v>
      </c>
      <c r="M53" s="4" t="n">
        <f aca="false">L53/2.83168</f>
        <v>0.257706166778755</v>
      </c>
      <c r="N53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1" sqref="A1:M18 M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14.5"/>
    <col collapsed="false" customWidth="true" hidden="false" outlineLevel="0" max="10" min="10" style="0" width="13.66"/>
    <col collapsed="false" customWidth="true" hidden="false" outlineLevel="0" max="11" min="11" style="0" width="14.17"/>
    <col collapsed="false" customWidth="true" hidden="false" outlineLevel="0" max="12" min="12" style="0" width="12.83"/>
    <col collapsed="false" customWidth="true" hidden="false" outlineLevel="0" max="256" min="13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O68" activeCellId="1" sqref="A1:M18 O6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(10.97+7.95)*30</f>
        <v>567.6</v>
      </c>
      <c r="M2" s="0" t="n">
        <f aca="false">(10.97+7.95)*30</f>
        <v>567.6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7</v>
      </c>
      <c r="J3" s="0" t="n">
        <v>0</v>
      </c>
      <c r="K3" s="0" t="n">
        <v>6</v>
      </c>
      <c r="L3" s="0" t="n">
        <f aca="false">0.090217 + 0.0036</f>
        <v>0.093817</v>
      </c>
      <c r="M3" s="0" t="n">
        <f aca="false">0.090217 + 0.0036</f>
        <v>0.093817</v>
      </c>
      <c r="N3" s="0" t="s">
        <v>19</v>
      </c>
      <c r="O3" s="0" t="s">
        <v>34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7</v>
      </c>
      <c r="I4" s="0" t="n">
        <v>24</v>
      </c>
      <c r="J4" s="0" t="n">
        <v>0</v>
      </c>
      <c r="K4" s="0" t="n">
        <v>6</v>
      </c>
      <c r="L4" s="0" t="n">
        <f aca="false">0.0221+0.090217</f>
        <v>0.112317</v>
      </c>
      <c r="M4" s="0" t="n">
        <f aca="false">0.0221+0.090217</f>
        <v>0.112317</v>
      </c>
      <c r="N4" s="0" t="s">
        <v>19</v>
      </c>
      <c r="O4" s="0" t="s">
        <v>34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7</v>
      </c>
      <c r="J5" s="0" t="n">
        <v>0</v>
      </c>
      <c r="K5" s="0" t="n">
        <v>6</v>
      </c>
      <c r="L5" s="0" t="n">
        <f aca="false">0.095051 + 0.0036</f>
        <v>0.098651</v>
      </c>
      <c r="M5" s="0" t="n">
        <f aca="false">0.095051 + 0.0036</f>
        <v>0.098651</v>
      </c>
      <c r="N5" s="0" t="s">
        <v>19</v>
      </c>
      <c r="O5" s="0" t="s">
        <v>34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7</v>
      </c>
      <c r="I6" s="0" t="n">
        <v>24</v>
      </c>
      <c r="J6" s="0" t="n">
        <v>0</v>
      </c>
      <c r="K6" s="0" t="n">
        <v>6</v>
      </c>
      <c r="L6" s="0" t="n">
        <f aca="false">0.0221+0.095051</f>
        <v>0.117151</v>
      </c>
      <c r="M6" s="0" t="n">
        <f aca="false">0.0221+0.095051</f>
        <v>0.117151</v>
      </c>
      <c r="N6" s="0" t="s">
        <v>19</v>
      </c>
      <c r="O6" s="0" t="s">
        <v>34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7</v>
      </c>
      <c r="J7" s="0" t="n">
        <v>0</v>
      </c>
      <c r="K7" s="0" t="n">
        <v>6</v>
      </c>
      <c r="L7" s="0" t="n">
        <f aca="false">0.106337 + 0.0036</f>
        <v>0.109937</v>
      </c>
      <c r="M7" s="0" t="n">
        <f aca="false">0.106337 + 0.0036</f>
        <v>0.109937</v>
      </c>
      <c r="N7" s="0" t="s">
        <v>19</v>
      </c>
      <c r="O7" s="0" t="s">
        <v>34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3</v>
      </c>
      <c r="G8" s="0" t="n">
        <v>3</v>
      </c>
      <c r="H8" s="0" t="n">
        <v>7</v>
      </c>
      <c r="I8" s="0" t="n">
        <v>24</v>
      </c>
      <c r="J8" s="0" t="n">
        <v>0</v>
      </c>
      <c r="K8" s="0" t="n">
        <v>6</v>
      </c>
      <c r="L8" s="0" t="n">
        <f aca="false">0.0221+0.106337</f>
        <v>0.128437</v>
      </c>
      <c r="M8" s="0" t="n">
        <f aca="false">0.0221+0.106337</f>
        <v>0.128437</v>
      </c>
      <c r="N8" s="0" t="s">
        <v>19</v>
      </c>
      <c r="O8" s="0" t="s">
        <v>34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4</v>
      </c>
      <c r="H9" s="0" t="n">
        <v>0</v>
      </c>
      <c r="I9" s="0" t="n">
        <v>7</v>
      </c>
      <c r="J9" s="0" t="n">
        <v>0</v>
      </c>
      <c r="K9" s="0" t="n">
        <v>6</v>
      </c>
      <c r="L9" s="0" t="n">
        <f aca="false">0.113402  + 0.0036</f>
        <v>0.117002</v>
      </c>
      <c r="M9" s="0" t="n">
        <f aca="false">0.113402  + 0.0036</f>
        <v>0.117002</v>
      </c>
      <c r="N9" s="0" t="s">
        <v>19</v>
      </c>
      <c r="O9" s="0" t="s">
        <v>34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4</v>
      </c>
      <c r="H10" s="0" t="n">
        <v>7</v>
      </c>
      <c r="I10" s="0" t="n">
        <v>24</v>
      </c>
      <c r="J10" s="0" t="n">
        <v>0</v>
      </c>
      <c r="K10" s="0" t="n">
        <v>6</v>
      </c>
      <c r="L10" s="0" t="n">
        <f aca="false">0.0221+0.113402</f>
        <v>0.135502</v>
      </c>
      <c r="M10" s="0" t="n">
        <f aca="false">0.0221+0.113402</f>
        <v>0.135502</v>
      </c>
      <c r="N10" s="0" t="s">
        <v>19</v>
      </c>
      <c r="O10" s="0" t="s">
        <v>34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5</v>
      </c>
      <c r="H11" s="0" t="n">
        <v>0</v>
      </c>
      <c r="I11" s="0" t="n">
        <v>7</v>
      </c>
      <c r="J11" s="0" t="n">
        <v>0</v>
      </c>
      <c r="K11" s="0" t="n">
        <v>6</v>
      </c>
      <c r="L11" s="0" t="n">
        <f aca="false">0.11078  + 0.0036</f>
        <v>0.11438</v>
      </c>
      <c r="M11" s="0" t="n">
        <f aca="false">0.11078  + 0.0036</f>
        <v>0.11438</v>
      </c>
      <c r="N11" s="0" t="s">
        <v>19</v>
      </c>
      <c r="O11" s="0" t="s">
        <v>34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5</v>
      </c>
      <c r="G12" s="0" t="n">
        <v>5</v>
      </c>
      <c r="H12" s="0" t="n">
        <v>7</v>
      </c>
      <c r="I12" s="0" t="n">
        <v>24</v>
      </c>
      <c r="J12" s="0" t="n">
        <v>0</v>
      </c>
      <c r="K12" s="0" t="n">
        <v>6</v>
      </c>
      <c r="L12" s="0" t="n">
        <f aca="false">0.0221+0.11078</f>
        <v>0.13288</v>
      </c>
      <c r="M12" s="0" t="n">
        <f aca="false">0.0221+0.11078</f>
        <v>0.13288</v>
      </c>
      <c r="N12" s="0" t="s">
        <v>19</v>
      </c>
      <c r="O12" s="0" t="s">
        <v>34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7</v>
      </c>
      <c r="J13" s="0" t="n">
        <v>0</v>
      </c>
      <c r="K13" s="0" t="n">
        <v>6</v>
      </c>
      <c r="L13" s="0" t="n">
        <f aca="false">0.0036+0.109676</f>
        <v>0.113276</v>
      </c>
      <c r="M13" s="0" t="n">
        <f aca="false">0.0036+0.109676</f>
        <v>0.113276</v>
      </c>
      <c r="N13" s="0" t="s">
        <v>19</v>
      </c>
      <c r="O13" s="0" t="s">
        <v>34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6</v>
      </c>
      <c r="H14" s="0" t="n">
        <v>7</v>
      </c>
      <c r="I14" s="0" t="n">
        <v>10</v>
      </c>
      <c r="J14" s="0" t="n">
        <v>0</v>
      </c>
      <c r="K14" s="0" t="n">
        <v>5</v>
      </c>
      <c r="L14" s="0" t="n">
        <f aca="false">0.0221+0.109676</f>
        <v>0.131776</v>
      </c>
      <c r="M14" s="0" t="n">
        <f aca="false">0.0221+0.109676</f>
        <v>0.131776</v>
      </c>
      <c r="N14" s="0" t="s">
        <v>19</v>
      </c>
      <c r="O14" s="0" t="s">
        <v>34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6</v>
      </c>
      <c r="G15" s="0" t="n">
        <v>6</v>
      </c>
      <c r="H15" s="0" t="n">
        <v>10</v>
      </c>
      <c r="I15" s="0" t="n">
        <v>22</v>
      </c>
      <c r="J15" s="0" t="n">
        <v>0</v>
      </c>
      <c r="K15" s="0" t="n">
        <v>5</v>
      </c>
      <c r="L15" s="0" t="n">
        <f aca="false">0.0344+0.109676</f>
        <v>0.144076</v>
      </c>
      <c r="M15" s="0" t="n">
        <f aca="false">0.0344+0.109676</f>
        <v>0.144076</v>
      </c>
      <c r="N15" s="0" t="s">
        <v>19</v>
      </c>
      <c r="O15" s="0" t="s">
        <v>34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6</v>
      </c>
      <c r="H16" s="0" t="n">
        <v>22</v>
      </c>
      <c r="I16" s="0" t="n">
        <v>24</v>
      </c>
      <c r="J16" s="0" t="n">
        <v>0</v>
      </c>
      <c r="K16" s="0" t="n">
        <v>5</v>
      </c>
      <c r="L16" s="0" t="n">
        <f aca="false">0.0221+0.109676</f>
        <v>0.131776</v>
      </c>
      <c r="M16" s="0" t="n">
        <f aca="false">0.0221+0.109676</f>
        <v>0.131776</v>
      </c>
      <c r="N16" s="0" t="s">
        <v>19</v>
      </c>
      <c r="O16" s="0" t="s">
        <v>34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7</v>
      </c>
      <c r="I17" s="0" t="n">
        <v>24</v>
      </c>
      <c r="J17" s="0" t="n">
        <v>6</v>
      </c>
      <c r="K17" s="0" t="n">
        <v>6</v>
      </c>
      <c r="L17" s="0" t="n">
        <f aca="false">0.0221+0.109676</f>
        <v>0.131776</v>
      </c>
      <c r="M17" s="0" t="n">
        <f aca="false">0.0221+0.109676</f>
        <v>0.131776</v>
      </c>
      <c r="N17" s="0" t="s">
        <v>19</v>
      </c>
      <c r="O17" s="0" t="s">
        <v>34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7</v>
      </c>
      <c r="G18" s="0" t="n">
        <v>7</v>
      </c>
      <c r="H18" s="0" t="n">
        <v>0</v>
      </c>
      <c r="I18" s="0" t="n">
        <v>7</v>
      </c>
      <c r="J18" s="0" t="n">
        <v>0</v>
      </c>
      <c r="K18" s="0" t="n">
        <v>6</v>
      </c>
      <c r="L18" s="0" t="n">
        <f aca="false">0.0036+0.104179</f>
        <v>0.107779</v>
      </c>
      <c r="M18" s="0" t="n">
        <f aca="false">0.0036+0.104179</f>
        <v>0.107779</v>
      </c>
      <c r="N18" s="0" t="s">
        <v>19</v>
      </c>
      <c r="O18" s="0" t="s">
        <v>34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7</v>
      </c>
      <c r="G19" s="0" t="n">
        <v>7</v>
      </c>
      <c r="H19" s="0" t="n">
        <v>7</v>
      </c>
      <c r="I19" s="0" t="n">
        <v>10</v>
      </c>
      <c r="J19" s="0" t="n">
        <v>0</v>
      </c>
      <c r="K19" s="0" t="n">
        <v>5</v>
      </c>
      <c r="L19" s="0" t="n">
        <f aca="false">0.0221+0.104179</f>
        <v>0.126279</v>
      </c>
      <c r="M19" s="0" t="n">
        <f aca="false">0.0221+0.104179</f>
        <v>0.126279</v>
      </c>
      <c r="N19" s="0" t="s">
        <v>19</v>
      </c>
      <c r="O19" s="0" t="s">
        <v>34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7</v>
      </c>
      <c r="H20" s="0" t="n">
        <v>10</v>
      </c>
      <c r="I20" s="0" t="n">
        <v>22</v>
      </c>
      <c r="J20" s="0" t="n">
        <v>0</v>
      </c>
      <c r="K20" s="0" t="n">
        <v>5</v>
      </c>
      <c r="L20" s="0" t="n">
        <f aca="false">0.0344+0.104179</f>
        <v>0.138579</v>
      </c>
      <c r="M20" s="0" t="n">
        <f aca="false">0.0344+0.104179</f>
        <v>0.138579</v>
      </c>
      <c r="N20" s="0" t="s">
        <v>19</v>
      </c>
      <c r="O20" s="0" t="s">
        <v>34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22</v>
      </c>
      <c r="I21" s="0" t="n">
        <v>24</v>
      </c>
      <c r="J21" s="0" t="n">
        <v>0</v>
      </c>
      <c r="K21" s="0" t="n">
        <v>5</v>
      </c>
      <c r="L21" s="0" t="n">
        <f aca="false">0.0221+0.104179</f>
        <v>0.126279</v>
      </c>
      <c r="M21" s="0" t="n">
        <f aca="false">0.0221+0.104179</f>
        <v>0.126279</v>
      </c>
      <c r="N21" s="0" t="s">
        <v>19</v>
      </c>
      <c r="O21" s="0" t="s">
        <v>34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7</v>
      </c>
      <c r="I22" s="0" t="n">
        <v>24</v>
      </c>
      <c r="J22" s="0" t="n">
        <v>6</v>
      </c>
      <c r="K22" s="0" t="n">
        <v>6</v>
      </c>
      <c r="L22" s="0" t="n">
        <f aca="false">0.0221+0.104179</f>
        <v>0.126279</v>
      </c>
      <c r="M22" s="0" t="n">
        <f aca="false">0.0221+0.104179</f>
        <v>0.126279</v>
      </c>
      <c r="N22" s="0" t="s">
        <v>19</v>
      </c>
      <c r="O22" s="0" t="s">
        <v>34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8</v>
      </c>
      <c r="G23" s="0" t="n">
        <v>8</v>
      </c>
      <c r="H23" s="0" t="n">
        <v>0</v>
      </c>
      <c r="I23" s="0" t="n">
        <v>7</v>
      </c>
      <c r="J23" s="0" t="n">
        <v>0</v>
      </c>
      <c r="K23" s="0" t="n">
        <v>6</v>
      </c>
      <c r="L23" s="0" t="n">
        <f aca="false">0.0036+0.111505</f>
        <v>0.115105</v>
      </c>
      <c r="M23" s="0" t="n">
        <f aca="false">0.0036+0.111505</f>
        <v>0.115105</v>
      </c>
      <c r="N23" s="0" t="s">
        <v>19</v>
      </c>
      <c r="O23" s="0" t="s">
        <v>34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8</v>
      </c>
      <c r="G24" s="0" t="n">
        <v>8</v>
      </c>
      <c r="H24" s="0" t="n">
        <v>7</v>
      </c>
      <c r="I24" s="0" t="n">
        <v>10</v>
      </c>
      <c r="J24" s="0" t="n">
        <v>0</v>
      </c>
      <c r="K24" s="0" t="n">
        <v>5</v>
      </c>
      <c r="L24" s="0" t="n">
        <f aca="false">0.0221+0.111505</f>
        <v>0.133605</v>
      </c>
      <c r="M24" s="0" t="n">
        <f aca="false">0.0221+0.111505</f>
        <v>0.133605</v>
      </c>
      <c r="N24" s="0" t="s">
        <v>19</v>
      </c>
      <c r="O24" s="0" t="s">
        <v>34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10</v>
      </c>
      <c r="I25" s="0" t="n">
        <v>22</v>
      </c>
      <c r="J25" s="0" t="n">
        <v>0</v>
      </c>
      <c r="K25" s="0" t="n">
        <v>5</v>
      </c>
      <c r="L25" s="0" t="n">
        <f aca="false">0.0344+0.111505</f>
        <v>0.145905</v>
      </c>
      <c r="M25" s="0" t="n">
        <f aca="false">0.0344+0.111505</f>
        <v>0.145905</v>
      </c>
      <c r="N25" s="0" t="s">
        <v>19</v>
      </c>
      <c r="O25" s="0" t="s">
        <v>34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22</v>
      </c>
      <c r="I26" s="0" t="n">
        <v>24</v>
      </c>
      <c r="J26" s="0" t="n">
        <v>0</v>
      </c>
      <c r="K26" s="0" t="n">
        <v>5</v>
      </c>
      <c r="L26" s="0" t="n">
        <f aca="false">0.0221+0.111505</f>
        <v>0.133605</v>
      </c>
      <c r="M26" s="0" t="n">
        <f aca="false">0.0221+0.111505</f>
        <v>0.133605</v>
      </c>
      <c r="N26" s="0" t="s">
        <v>19</v>
      </c>
      <c r="O26" s="0" t="s">
        <v>34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8</v>
      </c>
      <c r="G27" s="0" t="n">
        <v>8</v>
      </c>
      <c r="H27" s="0" t="n">
        <v>7</v>
      </c>
      <c r="I27" s="0" t="n">
        <v>24</v>
      </c>
      <c r="J27" s="0" t="n">
        <v>6</v>
      </c>
      <c r="K27" s="0" t="n">
        <v>6</v>
      </c>
      <c r="L27" s="0" t="n">
        <f aca="false">0.0221+0.111505</f>
        <v>0.133605</v>
      </c>
      <c r="M27" s="0" t="n">
        <f aca="false">0.0221+0.111505</f>
        <v>0.133605</v>
      </c>
      <c r="N27" s="0" t="s">
        <v>19</v>
      </c>
      <c r="O27" s="0" t="s">
        <v>34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9</v>
      </c>
      <c r="H28" s="0" t="n">
        <v>0</v>
      </c>
      <c r="I28" s="0" t="n">
        <v>7</v>
      </c>
      <c r="J28" s="0" t="n">
        <v>0</v>
      </c>
      <c r="K28" s="0" t="n">
        <v>6</v>
      </c>
      <c r="L28" s="0" t="n">
        <f aca="false">0.0036+0.116613</f>
        <v>0.120213</v>
      </c>
      <c r="M28" s="0" t="n">
        <f aca="false">0.0036+0.116613</f>
        <v>0.120213</v>
      </c>
      <c r="N28" s="0" t="s">
        <v>19</v>
      </c>
      <c r="O28" s="0" t="s">
        <v>34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7</v>
      </c>
      <c r="I29" s="0" t="n">
        <v>10</v>
      </c>
      <c r="J29" s="0" t="n">
        <v>0</v>
      </c>
      <c r="K29" s="0" t="n">
        <v>5</v>
      </c>
      <c r="L29" s="0" t="n">
        <f aca="false">0.0221+0.116613</f>
        <v>0.138713</v>
      </c>
      <c r="M29" s="0" t="n">
        <f aca="false">0.0221+0.116613</f>
        <v>0.138713</v>
      </c>
      <c r="N29" s="0" t="s">
        <v>19</v>
      </c>
      <c r="O29" s="0" t="s">
        <v>34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9</v>
      </c>
      <c r="G30" s="0" t="n">
        <v>9</v>
      </c>
      <c r="H30" s="0" t="n">
        <v>10</v>
      </c>
      <c r="I30" s="0" t="n">
        <v>22</v>
      </c>
      <c r="J30" s="0" t="n">
        <v>0</v>
      </c>
      <c r="K30" s="0" t="n">
        <v>5</v>
      </c>
      <c r="L30" s="0" t="n">
        <f aca="false">0.0344+0.116613</f>
        <v>0.151013</v>
      </c>
      <c r="M30" s="0" t="n">
        <f aca="false">0.0344+0.116613</f>
        <v>0.151013</v>
      </c>
      <c r="N30" s="0" t="s">
        <v>19</v>
      </c>
      <c r="O30" s="0" t="s">
        <v>34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9</v>
      </c>
      <c r="G31" s="0" t="n">
        <v>9</v>
      </c>
      <c r="H31" s="0" t="n">
        <v>22</v>
      </c>
      <c r="I31" s="0" t="n">
        <v>24</v>
      </c>
      <c r="J31" s="0" t="n">
        <v>0</v>
      </c>
      <c r="K31" s="0" t="n">
        <v>5</v>
      </c>
      <c r="L31" s="0" t="n">
        <f aca="false">0.0221+0.116613</f>
        <v>0.138713</v>
      </c>
      <c r="M31" s="0" t="n">
        <f aca="false">0.0221+0.116613</f>
        <v>0.138713</v>
      </c>
      <c r="N31" s="0" t="s">
        <v>19</v>
      </c>
      <c r="O31" s="0" t="s">
        <v>34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9</v>
      </c>
      <c r="G32" s="0" t="n">
        <v>9</v>
      </c>
      <c r="H32" s="0" t="n">
        <v>7</v>
      </c>
      <c r="I32" s="0" t="n">
        <v>24</v>
      </c>
      <c r="J32" s="0" t="n">
        <v>6</v>
      </c>
      <c r="K32" s="0" t="n">
        <v>6</v>
      </c>
      <c r="L32" s="0" t="n">
        <f aca="false">0.0221+0.116613</f>
        <v>0.138713</v>
      </c>
      <c r="M32" s="0" t="n">
        <f aca="false">0.0221+0.116613</f>
        <v>0.138713</v>
      </c>
      <c r="N32" s="0" t="s">
        <v>19</v>
      </c>
      <c r="O32" s="0" t="s">
        <v>34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7</v>
      </c>
      <c r="J33" s="0" t="n">
        <v>0</v>
      </c>
      <c r="K33" s="0" t="n">
        <v>6</v>
      </c>
      <c r="L33" s="0" t="n">
        <f aca="false">0.113535 + 0.0036</f>
        <v>0.117135</v>
      </c>
      <c r="M33" s="0" t="n">
        <f aca="false">0.113535 + 0.0036</f>
        <v>0.117135</v>
      </c>
      <c r="N33" s="0" t="s">
        <v>19</v>
      </c>
      <c r="O33" s="0" t="s">
        <v>34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10</v>
      </c>
      <c r="G34" s="0" t="n">
        <v>10</v>
      </c>
      <c r="H34" s="0" t="n">
        <v>7</v>
      </c>
      <c r="I34" s="0" t="n">
        <v>24</v>
      </c>
      <c r="J34" s="0" t="n">
        <v>0</v>
      </c>
      <c r="K34" s="0" t="n">
        <v>6</v>
      </c>
      <c r="L34" s="0" t="n">
        <f aca="false">0.0221+0.113535</f>
        <v>0.135635</v>
      </c>
      <c r="M34" s="0" t="n">
        <f aca="false">0.0221+0.113535</f>
        <v>0.135635</v>
      </c>
      <c r="N34" s="0" t="s">
        <v>19</v>
      </c>
      <c r="O34" s="0" t="s">
        <v>34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11</v>
      </c>
      <c r="H35" s="0" t="n">
        <v>0</v>
      </c>
      <c r="I35" s="0" t="n">
        <v>7</v>
      </c>
      <c r="J35" s="0" t="n">
        <v>0</v>
      </c>
      <c r="K35" s="0" t="n">
        <v>6</v>
      </c>
      <c r="L35" s="0" t="n">
        <f aca="false">0.114378  + 0.0036</f>
        <v>0.117978</v>
      </c>
      <c r="M35" s="0" t="n">
        <f aca="false">0.114378  + 0.0036</f>
        <v>0.117978</v>
      </c>
      <c r="N35" s="0" t="s">
        <v>19</v>
      </c>
      <c r="O35" s="0" t="s">
        <v>34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11</v>
      </c>
      <c r="G36" s="0" t="n">
        <v>11</v>
      </c>
      <c r="H36" s="0" t="n">
        <v>7</v>
      </c>
      <c r="I36" s="0" t="n">
        <v>24</v>
      </c>
      <c r="J36" s="0" t="n">
        <v>0</v>
      </c>
      <c r="K36" s="0" t="n">
        <v>6</v>
      </c>
      <c r="L36" s="0" t="n">
        <f aca="false">0.0221+0.114378</f>
        <v>0.136478</v>
      </c>
      <c r="M36" s="0" t="n">
        <f aca="false">0.0221+0.114378</f>
        <v>0.136478</v>
      </c>
      <c r="N36" s="0" t="s">
        <v>19</v>
      </c>
      <c r="O36" s="0" t="s">
        <v>34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0</v>
      </c>
      <c r="I37" s="0" t="n">
        <v>7</v>
      </c>
      <c r="J37" s="0" t="n">
        <v>0</v>
      </c>
      <c r="K37" s="0" t="n">
        <v>6</v>
      </c>
      <c r="L37" s="0" t="n">
        <f aca="false">0.118608+0.0036</f>
        <v>0.122208</v>
      </c>
      <c r="M37" s="0" t="n">
        <f aca="false">0.118608+0.0036</f>
        <v>0.122208</v>
      </c>
      <c r="N37" s="0" t="s">
        <v>19</v>
      </c>
      <c r="O37" s="0" t="s">
        <v>34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7</v>
      </c>
      <c r="I38" s="0" t="n">
        <v>24</v>
      </c>
      <c r="J38" s="0" t="n">
        <v>0</v>
      </c>
      <c r="K38" s="0" t="n">
        <v>6</v>
      </c>
      <c r="L38" s="0" t="n">
        <f aca="false">0.0221+0.118608</f>
        <v>0.140708</v>
      </c>
      <c r="M38" s="0" t="n">
        <f aca="false">0.0221+0.118608</f>
        <v>0.140708</v>
      </c>
      <c r="N38" s="0" t="s">
        <v>19</v>
      </c>
      <c r="O38" s="0" t="s">
        <v>34</v>
      </c>
    </row>
    <row r="39" customFormat="false" ht="15" hidden="false" customHeight="false" outlineLevel="0" collapsed="false">
      <c r="A39" s="0" t="s">
        <v>15</v>
      </c>
      <c r="B39" s="0" t="s">
        <v>21</v>
      </c>
      <c r="C39" s="0" t="s">
        <v>26</v>
      </c>
      <c r="D39" s="0" t="n">
        <v>0</v>
      </c>
      <c r="E39" s="0" t="n">
        <v>0</v>
      </c>
      <c r="F39" s="0" t="n">
        <v>1</v>
      </c>
      <c r="G39" s="0" t="n">
        <v>12</v>
      </c>
      <c r="H39" s="0" t="n">
        <v>0</v>
      </c>
      <c r="I39" s="0" t="n">
        <v>7</v>
      </c>
      <c r="J39" s="0" t="n">
        <v>0</v>
      </c>
      <c r="K39" s="0" t="n">
        <v>6</v>
      </c>
      <c r="L39" s="0" t="n">
        <v>0</v>
      </c>
      <c r="M39" s="0" t="n">
        <v>0</v>
      </c>
      <c r="N39" s="0" t="s">
        <v>23</v>
      </c>
    </row>
    <row r="40" customFormat="false" ht="15" hidden="false" customHeight="false" outlineLevel="0" collapsed="false">
      <c r="A40" s="0" t="s">
        <v>15</v>
      </c>
      <c r="B40" s="0" t="s">
        <v>21</v>
      </c>
      <c r="C40" s="0" t="s">
        <v>35</v>
      </c>
      <c r="D40" s="0" t="n">
        <v>0</v>
      </c>
      <c r="E40" s="0" t="n">
        <v>0</v>
      </c>
      <c r="F40" s="0" t="n">
        <v>1</v>
      </c>
      <c r="G40" s="0" t="n">
        <v>5</v>
      </c>
      <c r="H40" s="0" t="n">
        <v>7</v>
      </c>
      <c r="I40" s="0" t="n">
        <v>24</v>
      </c>
      <c r="J40" s="0" t="n">
        <v>0</v>
      </c>
      <c r="K40" s="0" t="n">
        <v>6</v>
      </c>
      <c r="L40" s="0" t="n">
        <v>6.28</v>
      </c>
      <c r="M40" s="0" t="n">
        <v>6.28</v>
      </c>
      <c r="N40" s="0" t="s">
        <v>23</v>
      </c>
    </row>
    <row r="41" customFormat="false" ht="15" hidden="false" customHeight="false" outlineLevel="0" collapsed="false">
      <c r="A41" s="0" t="s">
        <v>15</v>
      </c>
      <c r="B41" s="0" t="s">
        <v>21</v>
      </c>
      <c r="C41" s="0" t="s">
        <v>36</v>
      </c>
      <c r="D41" s="0" t="n">
        <v>0</v>
      </c>
      <c r="E41" s="0" t="n">
        <v>0</v>
      </c>
      <c r="F41" s="0" t="n">
        <v>6</v>
      </c>
      <c r="G41" s="0" t="n">
        <v>9</v>
      </c>
      <c r="H41" s="0" t="n">
        <v>7</v>
      </c>
      <c r="I41" s="0" t="n">
        <v>10</v>
      </c>
      <c r="J41" s="0" t="n">
        <v>0</v>
      </c>
      <c r="K41" s="0" t="n">
        <v>5</v>
      </c>
      <c r="L41" s="0" t="n">
        <v>6.28</v>
      </c>
      <c r="M41" s="0" t="n">
        <v>6.28</v>
      </c>
      <c r="N41" s="0" t="s">
        <v>23</v>
      </c>
    </row>
    <row r="42" customFormat="false" ht="15" hidden="false" customHeight="false" outlineLevel="0" collapsed="false">
      <c r="A42" s="0" t="s">
        <v>15</v>
      </c>
      <c r="B42" s="0" t="s">
        <v>21</v>
      </c>
      <c r="C42" s="0" t="s">
        <v>37</v>
      </c>
      <c r="D42" s="0" t="n">
        <v>0</v>
      </c>
      <c r="E42" s="0" t="n">
        <v>0</v>
      </c>
      <c r="F42" s="0" t="n">
        <v>6</v>
      </c>
      <c r="G42" s="0" t="n">
        <v>9</v>
      </c>
      <c r="H42" s="0" t="n">
        <v>10</v>
      </c>
      <c r="I42" s="0" t="n">
        <v>22</v>
      </c>
      <c r="J42" s="0" t="n">
        <v>0</v>
      </c>
      <c r="K42" s="0" t="n">
        <v>5</v>
      </c>
      <c r="L42" s="0" t="n">
        <v>25.63</v>
      </c>
      <c r="M42" s="0" t="n">
        <v>25.63</v>
      </c>
      <c r="N42" s="0" t="s">
        <v>23</v>
      </c>
    </row>
    <row r="43" customFormat="false" ht="15" hidden="false" customHeight="false" outlineLevel="0" collapsed="false">
      <c r="A43" s="0" t="s">
        <v>15</v>
      </c>
      <c r="B43" s="0" t="s">
        <v>21</v>
      </c>
      <c r="C43" s="0" t="s">
        <v>36</v>
      </c>
      <c r="D43" s="0" t="n">
        <v>0</v>
      </c>
      <c r="E43" s="0" t="n">
        <v>0</v>
      </c>
      <c r="F43" s="0" t="n">
        <v>6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5</v>
      </c>
      <c r="L43" s="0" t="n">
        <v>6.28</v>
      </c>
      <c r="M43" s="0" t="n">
        <v>6.28</v>
      </c>
      <c r="N43" s="0" t="s">
        <v>23</v>
      </c>
    </row>
    <row r="44" customFormat="false" ht="15" hidden="false" customHeight="false" outlineLevel="0" collapsed="false">
      <c r="A44" s="0" t="s">
        <v>15</v>
      </c>
      <c r="B44" s="0" t="s">
        <v>21</v>
      </c>
      <c r="C44" s="0" t="s">
        <v>38</v>
      </c>
      <c r="D44" s="0" t="n">
        <v>0</v>
      </c>
      <c r="E44" s="0" t="n">
        <v>0</v>
      </c>
      <c r="F44" s="0" t="n">
        <v>1</v>
      </c>
      <c r="G44" s="0" t="n">
        <v>5</v>
      </c>
      <c r="H44" s="0" t="n">
        <v>7</v>
      </c>
      <c r="I44" s="0" t="n">
        <v>24</v>
      </c>
      <c r="J44" s="0" t="n">
        <v>0</v>
      </c>
      <c r="K44" s="0" t="n">
        <v>6</v>
      </c>
      <c r="L44" s="0" t="n">
        <v>6.28</v>
      </c>
      <c r="M44" s="0" t="n">
        <v>6.28</v>
      </c>
      <c r="N44" s="0" t="s">
        <v>23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153.35+0.25805</f>
        <v>153.60805</v>
      </c>
      <c r="M45" s="4" t="n">
        <f aca="false">L45/2.83168</f>
        <v>54.2462601706407</v>
      </c>
      <c r="N45" s="0" t="s">
        <v>28</v>
      </c>
      <c r="O45" s="0" t="s">
        <v>29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10</v>
      </c>
      <c r="E46" s="0" t="n">
        <f aca="false">D46*2.83168</f>
        <v>28.3168</v>
      </c>
      <c r="F46" s="0" t="n">
        <v>1</v>
      </c>
      <c r="G46" s="0" t="n">
        <v>1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0.2247+0.25805</f>
        <v>0.48275</v>
      </c>
      <c r="M46" s="4" t="n">
        <f aca="false">L46/2.83168</f>
        <v>0.170481834105549</v>
      </c>
      <c r="N46" s="0" t="s">
        <v>28</v>
      </c>
      <c r="O46" s="0" t="s">
        <v>29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2</v>
      </c>
      <c r="G47" s="0" t="n">
        <v>2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153.35+0.331761</f>
        <v>153.681761</v>
      </c>
      <c r="M47" s="4" t="n">
        <f aca="false">L47/2.83168</f>
        <v>54.2722910074585</v>
      </c>
      <c r="N47" s="0" t="s">
        <v>28</v>
      </c>
      <c r="O47" s="0" t="s">
        <v>29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10</v>
      </c>
      <c r="E48" s="0" t="n">
        <f aca="false">D48*2.83168</f>
        <v>28.3168</v>
      </c>
      <c r="F48" s="0" t="n">
        <v>2</v>
      </c>
      <c r="G48" s="0" t="n">
        <v>2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0.2247+0.331761</f>
        <v>0.556461</v>
      </c>
      <c r="M48" s="4" t="n">
        <f aca="false">L48/2.83168</f>
        <v>0.196512670923268</v>
      </c>
      <c r="N48" s="0" t="s">
        <v>28</v>
      </c>
      <c r="O48" s="0" t="s">
        <v>29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0</v>
      </c>
      <c r="E49" s="0" t="n">
        <v>0</v>
      </c>
      <c r="F49" s="0" t="n">
        <v>3</v>
      </c>
      <c r="G49" s="0" t="n">
        <v>3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153.35+0.293576</f>
        <v>153.643576</v>
      </c>
      <c r="M49" s="4" t="n">
        <f aca="false">L49/2.83168</f>
        <v>54.258806079783</v>
      </c>
      <c r="N49" s="0" t="s">
        <v>28</v>
      </c>
      <c r="O49" s="0" t="s">
        <v>29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10</v>
      </c>
      <c r="E50" s="0" t="n">
        <f aca="false">D50*2.83168</f>
        <v>28.3168</v>
      </c>
      <c r="F50" s="0" t="n">
        <v>3</v>
      </c>
      <c r="G50" s="0" t="n">
        <v>3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0.2247+0.293576</f>
        <v>0.518276</v>
      </c>
      <c r="M50" s="4" t="n">
        <f aca="false">L50/2.83168</f>
        <v>0.183027743247825</v>
      </c>
      <c r="N50" s="0" t="s">
        <v>28</v>
      </c>
      <c r="O50" s="0" t="s">
        <v>29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0</v>
      </c>
      <c r="E51" s="0" t="n">
        <v>0</v>
      </c>
      <c r="F51" s="0" t="n">
        <v>4</v>
      </c>
      <c r="G51" s="0" t="n">
        <v>4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153.35+0.302202</f>
        <v>153.652202</v>
      </c>
      <c r="M51" s="4" t="n">
        <f aca="false">L51/2.83168</f>
        <v>54.2618523279467</v>
      </c>
      <c r="N51" s="0" t="s">
        <v>28</v>
      </c>
      <c r="O51" s="0" t="s">
        <v>29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10</v>
      </c>
      <c r="E52" s="0" t="n">
        <f aca="false">D52*2.83168</f>
        <v>28.3168</v>
      </c>
      <c r="F52" s="0" t="n">
        <v>4</v>
      </c>
      <c r="G52" s="0" t="n">
        <v>4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0.2247+0.302202</f>
        <v>0.526902</v>
      </c>
      <c r="M52" s="4" t="n">
        <f aca="false">L52/2.83168</f>
        <v>0.186073991411459</v>
      </c>
      <c r="N52" s="0" t="s">
        <v>28</v>
      </c>
      <c r="O52" s="0" t="s">
        <v>29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0</v>
      </c>
      <c r="E53" s="0" t="n">
        <v>0</v>
      </c>
      <c r="F53" s="0" t="n">
        <v>5</v>
      </c>
      <c r="G53" s="0" t="n">
        <v>5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153.35+0.252852</f>
        <v>153.602852</v>
      </c>
      <c r="M53" s="4" t="n">
        <f aca="false">L53/2.83168</f>
        <v>54.2444245112442</v>
      </c>
      <c r="N53" s="0" t="s">
        <v>28</v>
      </c>
      <c r="O53" s="0" t="s">
        <v>29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10</v>
      </c>
      <c r="E54" s="0" t="n">
        <f aca="false">D54*2.83168</f>
        <v>28.3168</v>
      </c>
      <c r="F54" s="0" t="n">
        <v>5</v>
      </c>
      <c r="G54" s="0" t="n">
        <v>5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0.2247+0.252852</f>
        <v>0.477552</v>
      </c>
      <c r="M54" s="4" t="n">
        <f aca="false">L54/2.83168</f>
        <v>0.168646174709007</v>
      </c>
      <c r="N54" s="0" t="s">
        <v>28</v>
      </c>
      <c r="O54" s="0" t="s">
        <v>29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6</v>
      </c>
      <c r="G55" s="0" t="n">
        <v>6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153.35+0.324212</f>
        <v>153.674212</v>
      </c>
      <c r="M55" s="4" t="n">
        <f aca="false">L55/2.83168</f>
        <v>54.2696250988812</v>
      </c>
      <c r="N55" s="0" t="s">
        <v>28</v>
      </c>
      <c r="O55" s="0" t="s">
        <v>29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10</v>
      </c>
      <c r="E56" s="0" t="n">
        <v>28.3168</v>
      </c>
      <c r="F56" s="0" t="n">
        <v>6</v>
      </c>
      <c r="G56" s="0" t="n">
        <v>6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0.2247+0.324212</f>
        <v>0.548912</v>
      </c>
      <c r="M56" s="4" t="n">
        <f aca="false">L56/2.83168</f>
        <v>0.193846762346028</v>
      </c>
      <c r="N56" s="0" t="s">
        <v>28</v>
      </c>
      <c r="O56" s="0" t="s">
        <v>29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0</v>
      </c>
      <c r="E57" s="0" t="n">
        <v>0</v>
      </c>
      <c r="F57" s="0" t="n">
        <v>7</v>
      </c>
      <c r="G57" s="0" t="n">
        <v>7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153.35+0.370327</f>
        <v>153.720327</v>
      </c>
      <c r="M57" s="4" t="n">
        <f aca="false">L57/2.83168</f>
        <v>54.2859104842355</v>
      </c>
      <c r="N57" s="0" t="s">
        <v>28</v>
      </c>
      <c r="O57" s="0" t="s">
        <v>29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10</v>
      </c>
      <c r="E58" s="0" t="n">
        <v>28.3168</v>
      </c>
      <c r="F58" s="0" t="n">
        <v>7</v>
      </c>
      <c r="G58" s="0" t="n">
        <v>7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0.2247+0.370327</f>
        <v>0.595027</v>
      </c>
      <c r="M58" s="4" t="n">
        <f aca="false">L58/2.83168</f>
        <v>0.210132147700305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8</v>
      </c>
      <c r="G59" s="0" t="n">
        <v>8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153.35+0.35029</f>
        <v>153.70029</v>
      </c>
      <c r="M59" s="4" t="n">
        <f aca="false">L59/2.83168</f>
        <v>54.2788344728218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10</v>
      </c>
      <c r="E60" s="0" t="n">
        <v>28.3168</v>
      </c>
      <c r="F60" s="0" t="n">
        <v>8</v>
      </c>
      <c r="G60" s="0" t="n">
        <v>8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0.2247+0.35029</f>
        <v>0.57499</v>
      </c>
      <c r="M60" s="4" t="n">
        <f aca="false">L60/2.83168</f>
        <v>0.203056136286586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0</v>
      </c>
      <c r="E61" s="0" t="n">
        <v>0</v>
      </c>
      <c r="F61" s="0" t="n">
        <v>9</v>
      </c>
      <c r="G61" s="0" t="n">
        <v>9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153.35+0.416127</f>
        <v>153.766127</v>
      </c>
      <c r="M61" s="4" t="n">
        <f aca="false">L61/2.83168</f>
        <v>54.3020846282066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10</v>
      </c>
      <c r="E62" s="0" t="n">
        <v>28.3168</v>
      </c>
      <c r="F62" s="0" t="n">
        <v>9</v>
      </c>
      <c r="G62" s="0" t="n">
        <v>9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0.2247+0.416127</f>
        <v>0.640827</v>
      </c>
      <c r="M62" s="4" t="n">
        <f aca="false">L62/2.83168</f>
        <v>0.226306291671375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10</v>
      </c>
      <c r="G63" s="0" t="n">
        <v>10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153.35+0.556773</f>
        <v>153.906773</v>
      </c>
      <c r="M63" s="4" t="n">
        <f aca="false">L63/2.83168</f>
        <v>54.3517533760877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10</v>
      </c>
      <c r="E64" s="0" t="n">
        <v>28.3168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0.2247+0.556773</f>
        <v>0.781473</v>
      </c>
      <c r="M64" s="4" t="n">
        <f aca="false">L64/2.83168</f>
        <v>0.275975039552492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153.35+0.576949</f>
        <v>153.926949</v>
      </c>
      <c r="M65" s="4" t="n">
        <f aca="false">L65/2.83168</f>
        <v>54.3588784749689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10</v>
      </c>
      <c r="E66" s="0" t="n">
        <v>28.3168</v>
      </c>
      <c r="F66" s="0" t="n">
        <v>11</v>
      </c>
      <c r="G66" s="0" t="n">
        <v>11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0.2247+0.576949</f>
        <v>0.801649</v>
      </c>
      <c r="M66" s="4" t="n">
        <f aca="false">L66/2.83168</f>
        <v>0.283100138433721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12</v>
      </c>
      <c r="G67" s="0" t="n">
        <v>12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153.35+0.545748</f>
        <v>153.895748</v>
      </c>
      <c r="M67" s="4" t="n">
        <f aca="false">L67/2.83168</f>
        <v>54.3478599276754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10</v>
      </c>
      <c r="E68" s="0" t="n">
        <v>28.3168</v>
      </c>
      <c r="F68" s="0" t="n">
        <v>12</v>
      </c>
      <c r="G68" s="0" t="n">
        <v>12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0.2247+0.545748</f>
        <v>0.770448</v>
      </c>
      <c r="M68" s="4" t="n">
        <f aca="false">L68/2.83168</f>
        <v>0.272081591140242</v>
      </c>
      <c r="N68" s="0" t="s">
        <v>28</v>
      </c>
      <c r="O68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1" sqref="A1:M18 O1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13.67</v>
      </c>
      <c r="M2" s="0" t="n">
        <v>13.67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26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11</v>
      </c>
      <c r="J3" s="0" t="n">
        <v>0</v>
      </c>
      <c r="K3" s="0" t="n">
        <v>4</v>
      </c>
      <c r="L3" s="4" t="n">
        <f aca="false">(14.07+17.1+2.92)/4.5</f>
        <v>7.57555555555556</v>
      </c>
      <c r="M3" s="4" t="n">
        <f aca="false">(14.07+17.1+2.92)/4.5</f>
        <v>7.57555555555556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79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11</v>
      </c>
      <c r="I4" s="0" t="n">
        <v>19</v>
      </c>
      <c r="J4" s="0" t="n">
        <v>0</v>
      </c>
      <c r="K4" s="0" t="n">
        <v>4</v>
      </c>
      <c r="L4" s="0" t="n">
        <f aca="false">14.07+17.1+2.92</f>
        <v>34.09</v>
      </c>
      <c r="M4" s="0" t="n">
        <f aca="false">14.07+17.1+2.92</f>
        <v>34.09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26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19</v>
      </c>
      <c r="I5" s="0" t="n">
        <v>24</v>
      </c>
      <c r="J5" s="0" t="n">
        <v>0</v>
      </c>
      <c r="K5" s="0" t="n">
        <v>4</v>
      </c>
      <c r="L5" s="4" t="n">
        <f aca="false">(14.07+17.1+2.92)/4.5</f>
        <v>7.57555555555556</v>
      </c>
      <c r="M5" s="4" t="n">
        <f aca="false">(14.07+17.1+2.92)/4.5</f>
        <v>7.57555555555556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26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5</v>
      </c>
      <c r="K6" s="0" t="n">
        <v>6</v>
      </c>
      <c r="L6" s="4" t="n">
        <f aca="false">(14.07+17.1+2.92)/4.5</f>
        <v>7.57555555555556</v>
      </c>
      <c r="M6" s="4" t="n">
        <f aca="false">(14.07+17.1+2.92)/4.5</f>
        <v>7.57555555555556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0.04171</v>
      </c>
      <c r="M7" s="0" t="n">
        <v>0.04171</v>
      </c>
      <c r="N7" s="0" t="s">
        <v>19</v>
      </c>
    </row>
    <row r="8" customFormat="false" ht="15" hidden="false" customHeight="false" outlineLevel="0" collapsed="false">
      <c r="A8" s="0" t="s">
        <v>27</v>
      </c>
      <c r="B8" s="0" t="s">
        <v>16</v>
      </c>
      <c r="L8" s="0" t="n">
        <v>700</v>
      </c>
      <c r="M8" s="0" t="n">
        <v>700</v>
      </c>
      <c r="N8" s="0" t="s">
        <v>17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0.59395</v>
      </c>
      <c r="M9" s="2" t="n">
        <f aca="false">L9/2.83168</f>
        <v>0.209751808113911</v>
      </c>
      <c r="N9" s="0" t="s">
        <v>28</v>
      </c>
      <c r="O9" s="0" t="s">
        <v>29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4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0.58395</v>
      </c>
      <c r="M10" s="2" t="n">
        <f aca="false">L10/2.83168</f>
        <v>0.206220335631145</v>
      </c>
      <c r="N10" s="0" t="s">
        <v>28</v>
      </c>
      <c r="O10" s="0" t="s">
        <v>29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7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0.61195</v>
      </c>
      <c r="M11" s="2" t="n">
        <f aca="false">L11/2.83168</f>
        <v>0.216108458582891</v>
      </c>
      <c r="N11" s="0" t="s">
        <v>28</v>
      </c>
      <c r="O11" s="0" t="s">
        <v>29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8</v>
      </c>
      <c r="G12" s="0" t="n">
        <v>8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0.62595</v>
      </c>
      <c r="M12" s="2" t="n">
        <f aca="false">L12/2.83168</f>
        <v>0.221052520058764</v>
      </c>
      <c r="N12" s="0" t="s">
        <v>28</v>
      </c>
      <c r="O12" s="0" t="s">
        <v>29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9</v>
      </c>
      <c r="G13" s="0" t="n">
        <v>9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0.63395</v>
      </c>
      <c r="M13" s="2" t="n">
        <f aca="false">L13/2.83168</f>
        <v>0.223877698044977</v>
      </c>
      <c r="N13" s="0" t="s">
        <v>28</v>
      </c>
      <c r="O13" s="0" t="s">
        <v>29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0.63895</v>
      </c>
      <c r="M14" s="2" t="n">
        <f aca="false">L14/2.83168</f>
        <v>0.22564343428636</v>
      </c>
      <c r="N14" s="0" t="s">
        <v>28</v>
      </c>
      <c r="O14" s="0" t="s">
        <v>29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0.64995</v>
      </c>
      <c r="M15" s="2" t="n">
        <f aca="false">L15/2.83168</f>
        <v>0.229528054017403</v>
      </c>
      <c r="N15" s="0" t="s">
        <v>28</v>
      </c>
      <c r="O15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9" activeCellId="1" sqref="A1:M18 O1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1149.23</v>
      </c>
      <c r="M2" s="0" t="n">
        <v>1149.23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0.07412</v>
      </c>
      <c r="M3" s="0" t="n">
        <v>0.07412</v>
      </c>
      <c r="N3" s="0" t="s">
        <v>19</v>
      </c>
      <c r="O3" s="0" t="s">
        <v>101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0.08744</v>
      </c>
      <c r="M4" s="0" t="n">
        <v>0.08744</v>
      </c>
      <c r="N4" s="0" t="s">
        <v>19</v>
      </c>
      <c r="O4" s="0" t="s">
        <v>101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v>0.07412</v>
      </c>
      <c r="M5" s="0" t="n">
        <v>0.07412</v>
      </c>
      <c r="N5" s="0" t="s">
        <v>19</v>
      </c>
      <c r="O5" s="0" t="s">
        <v>101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50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9.915</v>
      </c>
      <c r="M6" s="0" t="n">
        <v>9.915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51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14.589</v>
      </c>
      <c r="M7" s="0" t="n">
        <v>14.589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52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9.915</v>
      </c>
      <c r="M8" s="0" t="n">
        <v>9.915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50</v>
      </c>
      <c r="D9" s="0" t="n">
        <v>2500</v>
      </c>
      <c r="E9" s="0" t="n">
        <v>2500</v>
      </c>
      <c r="F9" s="0" t="n">
        <v>1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7.74</v>
      </c>
      <c r="M9" s="0" t="n">
        <v>7.74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51</v>
      </c>
      <c r="D10" s="0" t="n">
        <v>2500</v>
      </c>
      <c r="E10" s="0" t="n">
        <v>2500</v>
      </c>
      <c r="F10" s="0" t="n">
        <v>6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11.672</v>
      </c>
      <c r="M10" s="0" t="n">
        <v>11.672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52</v>
      </c>
      <c r="D11" s="0" t="n">
        <v>2500</v>
      </c>
      <c r="E11" s="0" t="n">
        <v>2500</v>
      </c>
      <c r="F11" s="0" t="n">
        <v>10</v>
      </c>
      <c r="G11" s="0" t="n">
        <v>12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7.74</v>
      </c>
      <c r="M11" s="0" t="n">
        <v>7.74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50</v>
      </c>
      <c r="D12" s="0" t="n">
        <v>5000</v>
      </c>
      <c r="E12" s="0" t="n">
        <v>5000</v>
      </c>
      <c r="F12" s="0" t="n">
        <v>1</v>
      </c>
      <c r="G12" s="0" t="n">
        <v>5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6.827</v>
      </c>
      <c r="M12" s="0" t="n">
        <v>6.827</v>
      </c>
      <c r="N12" s="0" t="s">
        <v>23</v>
      </c>
    </row>
    <row r="13" customFormat="false" ht="15" hidden="false" customHeight="false" outlineLevel="0" collapsed="false">
      <c r="A13" s="0" t="s">
        <v>15</v>
      </c>
      <c r="B13" s="0" t="s">
        <v>21</v>
      </c>
      <c r="C13" s="0" t="s">
        <v>51</v>
      </c>
      <c r="D13" s="0" t="n">
        <v>5000</v>
      </c>
      <c r="E13" s="0" t="n">
        <v>5000</v>
      </c>
      <c r="F13" s="0" t="n">
        <v>6</v>
      </c>
      <c r="G13" s="0" t="n">
        <v>9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9.776</v>
      </c>
      <c r="M13" s="0" t="n">
        <v>9.776</v>
      </c>
      <c r="N13" s="0" t="s">
        <v>23</v>
      </c>
    </row>
    <row r="14" customFormat="false" ht="15" hidden="false" customHeight="false" outlineLevel="0" collapsed="false">
      <c r="A14" s="0" t="s">
        <v>15</v>
      </c>
      <c r="B14" s="0" t="s">
        <v>21</v>
      </c>
      <c r="C14" s="0" t="s">
        <v>52</v>
      </c>
      <c r="D14" s="0" t="n">
        <v>5000</v>
      </c>
      <c r="E14" s="0" t="n">
        <v>5000</v>
      </c>
      <c r="F14" s="0" t="n">
        <v>10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6.827</v>
      </c>
      <c r="M14" s="0" t="n">
        <v>6.827</v>
      </c>
      <c r="N14" s="0" t="s">
        <v>23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50</v>
      </c>
      <c r="D15" s="0" t="n">
        <v>7500</v>
      </c>
      <c r="E15" s="0" t="n">
        <v>7500</v>
      </c>
      <c r="F15" s="0" t="n">
        <v>1</v>
      </c>
      <c r="G15" s="0" t="n">
        <v>5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5.257</v>
      </c>
      <c r="M15" s="0" t="n">
        <v>5.257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51</v>
      </c>
      <c r="D16" s="0" t="n">
        <v>7500</v>
      </c>
      <c r="E16" s="0" t="n">
        <v>7500</v>
      </c>
      <c r="F16" s="0" t="n">
        <v>6</v>
      </c>
      <c r="G16" s="0" t="n">
        <v>9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v>7.138</v>
      </c>
      <c r="M16" s="0" t="n">
        <v>7.138</v>
      </c>
      <c r="N16" s="0" t="s">
        <v>23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52</v>
      </c>
      <c r="D17" s="0" t="n">
        <v>7500</v>
      </c>
      <c r="E17" s="0" t="n">
        <v>7500</v>
      </c>
      <c r="F17" s="0" t="n">
        <v>10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v>5.257</v>
      </c>
      <c r="M17" s="0" t="n">
        <v>5.257</v>
      </c>
      <c r="N17" s="0" t="s">
        <v>23</v>
      </c>
    </row>
    <row r="18" customFormat="false" ht="15" hidden="false" customHeight="false" outlineLevel="0" collapsed="false">
      <c r="A18" s="0" t="s">
        <v>27</v>
      </c>
      <c r="B18" s="0" t="s">
        <v>16</v>
      </c>
      <c r="L18" s="0" t="n">
        <v>1357.95</v>
      </c>
      <c r="M18" s="0" t="n">
        <v>1357.95</v>
      </c>
      <c r="N18" s="0" t="s">
        <v>17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f aca="false">D19*2.83168</f>
        <v>0</v>
      </c>
      <c r="F19" s="0" t="n">
        <v>1</v>
      </c>
      <c r="G19" s="0" t="n">
        <v>3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0.06994+0.4</f>
        <v>0.46994</v>
      </c>
      <c r="M19" s="2" t="n">
        <f aca="false">L19/2.83168</f>
        <v>0.165958017855125</v>
      </c>
      <c r="N19" s="0" t="s">
        <v>28</v>
      </c>
      <c r="O19" s="0" t="s">
        <v>102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36000</v>
      </c>
      <c r="E20" s="9" t="n">
        <f aca="false">D20*2.83168</f>
        <v>101940.48</v>
      </c>
      <c r="F20" s="0" t="n">
        <v>1</v>
      </c>
      <c r="G20" s="0" t="n">
        <v>3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0.05456+0.4</f>
        <v>0.45456</v>
      </c>
      <c r="M20" s="2" t="n">
        <f aca="false">L20/2.83168</f>
        <v>0.16052661317663</v>
      </c>
      <c r="N20" s="0" t="s">
        <v>28</v>
      </c>
      <c r="O20" s="0" t="s">
        <v>102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5" t="n">
        <f aca="false">D21*2.83168</f>
        <v>0</v>
      </c>
      <c r="F21" s="0" t="n">
        <v>4</v>
      </c>
      <c r="G21" s="0" t="n">
        <v>10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0.04366+0.4</f>
        <v>0.44366</v>
      </c>
      <c r="M21" s="2" t="n">
        <f aca="false">L21/2.83168</f>
        <v>0.156677308170415</v>
      </c>
      <c r="N21" s="0" t="s">
        <v>28</v>
      </c>
      <c r="O21" s="0" t="s">
        <v>102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36000</v>
      </c>
      <c r="E22" s="9" t="n">
        <f aca="false">D22*2.83168</f>
        <v>101940.48</v>
      </c>
      <c r="F22" s="0" t="n">
        <v>4</v>
      </c>
      <c r="G22" s="0" t="n">
        <v>10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0.02893+0.4</f>
        <v>0.42893</v>
      </c>
      <c r="M22" s="2" t="n">
        <f aca="false">L22/2.83168</f>
        <v>0.1514754492033</v>
      </c>
      <c r="N22" s="0" t="s">
        <v>28</v>
      </c>
      <c r="O22" s="0" t="s">
        <v>102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5" t="n">
        <f aca="false">D23*2.83168</f>
        <v>0</v>
      </c>
      <c r="F23" s="0" t="n">
        <v>11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0.06994+0.79</f>
        <v>0.85994</v>
      </c>
      <c r="M23" s="2" t="n">
        <f aca="false">L23/2.83168</f>
        <v>0.303685444683015</v>
      </c>
      <c r="N23" s="0" t="s">
        <v>28</v>
      </c>
      <c r="O23" s="0" t="s">
        <v>102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36000</v>
      </c>
      <c r="E24" s="9" t="n">
        <f aca="false">D24*2.83168</f>
        <v>101940.48</v>
      </c>
      <c r="F24" s="0" t="n">
        <v>11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0.05456+0.79</f>
        <v>0.84456</v>
      </c>
      <c r="M24" s="2" t="n">
        <f aca="false">L24/2.83168</f>
        <v>0.29825404000452</v>
      </c>
      <c r="N24" s="0" t="s">
        <v>28</v>
      </c>
      <c r="O24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A1:M18 E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f aca="false">0.49315*30</f>
        <v>14.7945</v>
      </c>
      <c r="M19" s="0" t="n">
        <f aca="false">0.49315*30</f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f aca="false">D20*2.83168</f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  <c r="O21" s="1"/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O45" activeCellId="1" sqref="A1:M18 O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370.81+21.54</f>
        <v>392.35</v>
      </c>
      <c r="M2" s="0" t="n">
        <f aca="false">370.81+21.54</f>
        <v>392.35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1.7531</v>
      </c>
      <c r="M3" s="0" t="n">
        <v>1.7531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51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7</v>
      </c>
      <c r="I4" s="0" t="n">
        <v>21</v>
      </c>
      <c r="J4" s="0" t="n">
        <v>0</v>
      </c>
      <c r="K4" s="0" t="n">
        <v>4</v>
      </c>
      <c r="L4" s="0" t="n">
        <v>9.7321</v>
      </c>
      <c r="M4" s="0" t="n">
        <v>9.7321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0.03026328046</v>
      </c>
      <c r="M5" s="2" t="n">
        <v>0.03026328046</v>
      </c>
      <c r="N5" s="0" t="s">
        <v>19</v>
      </c>
      <c r="O5" s="0" t="s">
        <v>53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0.04197765785</v>
      </c>
      <c r="M6" s="2" t="n">
        <v>0.04197765785</v>
      </c>
      <c r="N6" s="0" t="s">
        <v>19</v>
      </c>
      <c r="O6" s="0" t="s">
        <v>53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0.02246983126</v>
      </c>
      <c r="M7" s="2" t="n">
        <v>0.02246983126</v>
      </c>
      <c r="N7" s="0" t="s">
        <v>19</v>
      </c>
      <c r="O7" s="0" t="s">
        <v>53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4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0.02029172656</v>
      </c>
      <c r="M8" s="2" t="n">
        <v>0.02029172656</v>
      </c>
      <c r="N8" s="0" t="s">
        <v>19</v>
      </c>
      <c r="O8" s="0" t="s">
        <v>53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5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0.02401874148</v>
      </c>
      <c r="M9" s="2" t="n">
        <v>0.02401874148</v>
      </c>
      <c r="N9" s="0" t="s">
        <v>19</v>
      </c>
      <c r="O9" s="0" t="s">
        <v>53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6</v>
      </c>
      <c r="H10" s="0" t="n">
        <v>0</v>
      </c>
      <c r="I10" s="0" t="n">
        <v>7</v>
      </c>
      <c r="J10" s="0" t="n">
        <v>0</v>
      </c>
      <c r="K10" s="0" t="n">
        <v>4</v>
      </c>
      <c r="L10" s="2" t="n">
        <v>0.02185411019</v>
      </c>
      <c r="M10" s="2" t="n">
        <v>0.02185411019</v>
      </c>
      <c r="N10" s="0" t="s">
        <v>19</v>
      </c>
      <c r="O10" s="0" t="s">
        <v>53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6</v>
      </c>
      <c r="H11" s="0" t="n">
        <v>21</v>
      </c>
      <c r="I11" s="0" t="n">
        <v>24</v>
      </c>
      <c r="J11" s="0" t="n">
        <v>0</v>
      </c>
      <c r="K11" s="0" t="n">
        <v>4</v>
      </c>
      <c r="L11" s="2" t="n">
        <v>0.02185411019</v>
      </c>
      <c r="M11" s="2" t="n">
        <v>0.02185411019</v>
      </c>
      <c r="N11" s="0" t="s">
        <v>19</v>
      </c>
      <c r="O11" s="0" t="s">
        <v>53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6</v>
      </c>
      <c r="H12" s="0" t="n">
        <v>7</v>
      </c>
      <c r="I12" s="0" t="n">
        <v>21</v>
      </c>
      <c r="J12" s="0" t="n">
        <v>0</v>
      </c>
      <c r="K12" s="0" t="n">
        <v>4</v>
      </c>
      <c r="L12" s="2" t="n">
        <v>0.02827895213</v>
      </c>
      <c r="M12" s="2" t="n">
        <v>0.02827895213</v>
      </c>
      <c r="N12" s="0" t="s">
        <v>19</v>
      </c>
      <c r="O12" s="0" t="s">
        <v>53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24</v>
      </c>
      <c r="J13" s="0" t="n">
        <v>5</v>
      </c>
      <c r="K13" s="0" t="n">
        <v>6</v>
      </c>
      <c r="L13" s="2" t="n">
        <v>0.02185411019</v>
      </c>
      <c r="M13" s="2" t="n">
        <v>0.02185411019</v>
      </c>
      <c r="N13" s="0" t="s">
        <v>19</v>
      </c>
      <c r="O13" s="0" t="s">
        <v>53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7</v>
      </c>
      <c r="G14" s="0" t="n">
        <v>7</v>
      </c>
      <c r="H14" s="0" t="n">
        <v>0</v>
      </c>
      <c r="I14" s="0" t="n">
        <v>7</v>
      </c>
      <c r="J14" s="0" t="n">
        <v>0</v>
      </c>
      <c r="K14" s="0" t="n">
        <v>4</v>
      </c>
      <c r="L14" s="2" t="n">
        <v>0.02547955439</v>
      </c>
      <c r="M14" s="2" t="n">
        <v>0.02547955439</v>
      </c>
      <c r="N14" s="0" t="s">
        <v>19</v>
      </c>
      <c r="O14" s="0" t="s">
        <v>53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21</v>
      </c>
      <c r="I15" s="0" t="n">
        <v>24</v>
      </c>
      <c r="J15" s="0" t="n">
        <v>0</v>
      </c>
      <c r="K15" s="0" t="n">
        <v>4</v>
      </c>
      <c r="L15" s="2" t="n">
        <v>0.02547955439</v>
      </c>
      <c r="M15" s="2" t="n">
        <v>0.02547955439</v>
      </c>
      <c r="N15" s="0" t="s">
        <v>19</v>
      </c>
      <c r="O15" s="0" t="s">
        <v>53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7</v>
      </c>
      <c r="G16" s="0" t="n">
        <v>7</v>
      </c>
      <c r="H16" s="0" t="n">
        <v>7</v>
      </c>
      <c r="I16" s="0" t="n">
        <v>21</v>
      </c>
      <c r="J16" s="0" t="n">
        <v>0</v>
      </c>
      <c r="K16" s="0" t="n">
        <v>4</v>
      </c>
      <c r="L16" s="2" t="n">
        <v>0.03298182177</v>
      </c>
      <c r="M16" s="2" t="n">
        <v>0.03298182177</v>
      </c>
      <c r="N16" s="0" t="s">
        <v>19</v>
      </c>
      <c r="O16" s="0" t="s">
        <v>53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7</v>
      </c>
      <c r="G17" s="0" t="n">
        <v>7</v>
      </c>
      <c r="H17" s="0" t="n">
        <v>0</v>
      </c>
      <c r="I17" s="0" t="n">
        <v>24</v>
      </c>
      <c r="J17" s="0" t="n">
        <v>5</v>
      </c>
      <c r="K17" s="0" t="n">
        <v>6</v>
      </c>
      <c r="L17" s="2" t="n">
        <v>0.02547955439</v>
      </c>
      <c r="M17" s="2" t="n">
        <v>0.02547955439</v>
      </c>
      <c r="N17" s="0" t="s">
        <v>19</v>
      </c>
      <c r="O17" s="0" t="s">
        <v>53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8</v>
      </c>
      <c r="G18" s="0" t="n">
        <v>8</v>
      </c>
      <c r="H18" s="0" t="n">
        <v>0</v>
      </c>
      <c r="I18" s="0" t="n">
        <v>7</v>
      </c>
      <c r="J18" s="0" t="n">
        <v>0</v>
      </c>
      <c r="K18" s="0" t="n">
        <v>4</v>
      </c>
      <c r="L18" s="2" t="n">
        <v>0.03039418679</v>
      </c>
      <c r="M18" s="2" t="n">
        <v>0.03039418679</v>
      </c>
      <c r="N18" s="0" t="s">
        <v>19</v>
      </c>
      <c r="O18" s="0" t="s">
        <v>53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8</v>
      </c>
      <c r="G19" s="0" t="n">
        <v>8</v>
      </c>
      <c r="H19" s="0" t="n">
        <v>21</v>
      </c>
      <c r="I19" s="0" t="n">
        <v>24</v>
      </c>
      <c r="J19" s="0" t="n">
        <v>0</v>
      </c>
      <c r="K19" s="0" t="n">
        <v>4</v>
      </c>
      <c r="L19" s="2" t="n">
        <v>0.03039418679</v>
      </c>
      <c r="M19" s="2" t="n">
        <v>0.03039418679</v>
      </c>
      <c r="N19" s="0" t="s">
        <v>19</v>
      </c>
      <c r="O19" s="0" t="s">
        <v>53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8</v>
      </c>
      <c r="G20" s="0" t="n">
        <v>8</v>
      </c>
      <c r="H20" s="0" t="n">
        <v>7</v>
      </c>
      <c r="I20" s="0" t="n">
        <v>21</v>
      </c>
      <c r="J20" s="0" t="n">
        <v>0</v>
      </c>
      <c r="K20" s="0" t="n">
        <v>4</v>
      </c>
      <c r="L20" s="2" t="n">
        <v>0.04021782333</v>
      </c>
      <c r="M20" s="2" t="n">
        <v>0.04021782333</v>
      </c>
      <c r="N20" s="0" t="s">
        <v>19</v>
      </c>
      <c r="O20" s="0" t="s">
        <v>53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8</v>
      </c>
      <c r="G21" s="0" t="n">
        <v>8</v>
      </c>
      <c r="H21" s="0" t="n">
        <v>0</v>
      </c>
      <c r="I21" s="0" t="n">
        <v>24</v>
      </c>
      <c r="J21" s="0" t="n">
        <v>5</v>
      </c>
      <c r="K21" s="0" t="n">
        <v>6</v>
      </c>
      <c r="L21" s="2" t="n">
        <v>0.03039418679</v>
      </c>
      <c r="M21" s="2" t="n">
        <v>0.03039418679</v>
      </c>
      <c r="N21" s="0" t="s">
        <v>19</v>
      </c>
      <c r="O21" s="0" t="s">
        <v>53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9</v>
      </c>
      <c r="G22" s="0" t="n">
        <v>9</v>
      </c>
      <c r="H22" s="0" t="n">
        <v>0</v>
      </c>
      <c r="I22" s="0" t="n">
        <v>7</v>
      </c>
      <c r="J22" s="0" t="n">
        <v>0</v>
      </c>
      <c r="K22" s="0" t="n">
        <v>4</v>
      </c>
      <c r="L22" s="2" t="n">
        <v>0.03288250393</v>
      </c>
      <c r="M22" s="2" t="n">
        <v>0.03288250393</v>
      </c>
      <c r="N22" s="0" t="s">
        <v>19</v>
      </c>
      <c r="O22" s="0" t="s">
        <v>53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9</v>
      </c>
      <c r="G23" s="0" t="n">
        <v>9</v>
      </c>
      <c r="H23" s="0" t="n">
        <v>21</v>
      </c>
      <c r="I23" s="0" t="n">
        <v>24</v>
      </c>
      <c r="J23" s="0" t="n">
        <v>0</v>
      </c>
      <c r="K23" s="0" t="n">
        <v>4</v>
      </c>
      <c r="L23" s="2" t="n">
        <v>0.03288250393</v>
      </c>
      <c r="M23" s="2" t="n">
        <v>0.03288250393</v>
      </c>
      <c r="N23" s="0" t="s">
        <v>19</v>
      </c>
      <c r="O23" s="0" t="s">
        <v>53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9</v>
      </c>
      <c r="G24" s="0" t="n">
        <v>9</v>
      </c>
      <c r="H24" s="0" t="n">
        <v>7</v>
      </c>
      <c r="I24" s="0" t="n">
        <v>21</v>
      </c>
      <c r="J24" s="0" t="n">
        <v>0</v>
      </c>
      <c r="K24" s="0" t="n">
        <v>4</v>
      </c>
      <c r="L24" s="2" t="n">
        <v>0.04111021253</v>
      </c>
      <c r="M24" s="2" t="n">
        <v>0.04111021253</v>
      </c>
      <c r="N24" s="0" t="s">
        <v>19</v>
      </c>
      <c r="O24" s="0" t="s">
        <v>53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5</v>
      </c>
      <c r="K25" s="0" t="n">
        <v>6</v>
      </c>
      <c r="L25" s="2" t="n">
        <v>0.03288250393</v>
      </c>
      <c r="M25" s="2" t="n">
        <v>0.03288250393</v>
      </c>
      <c r="N25" s="0" t="s">
        <v>19</v>
      </c>
      <c r="O25" s="0" t="s">
        <v>53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2" t="n">
        <v>0.04695841244</v>
      </c>
      <c r="M26" s="2" t="n">
        <v>0.04695841244</v>
      </c>
      <c r="N26" s="0" t="s">
        <v>19</v>
      </c>
      <c r="O26" s="0" t="s">
        <v>53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2" t="n">
        <v>0.04758554855</v>
      </c>
      <c r="M27" s="2" t="n">
        <v>0.04758554855</v>
      </c>
      <c r="N27" s="0" t="s">
        <v>19</v>
      </c>
      <c r="O27" s="0" t="s">
        <v>53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2" t="n">
        <v>0.03343870927</v>
      </c>
      <c r="M28" s="2" t="n">
        <v>0.03343870927</v>
      </c>
      <c r="N28" s="0" t="s">
        <v>19</v>
      </c>
      <c r="O28" s="0" t="s">
        <v>53</v>
      </c>
    </row>
    <row r="29" customFormat="false" ht="15" hidden="false" customHeight="false" outlineLevel="0" collapsed="false">
      <c r="A29" s="0" t="s">
        <v>27</v>
      </c>
      <c r="B29" s="0" t="s">
        <v>16</v>
      </c>
      <c r="L29" s="0" t="n">
        <v>17.75</v>
      </c>
      <c r="M29" s="0" t="n">
        <v>17.75</v>
      </c>
      <c r="N29" s="0" t="s">
        <v>17</v>
      </c>
    </row>
    <row r="30" customFormat="false" ht="15" hidden="false" customHeight="false" outlineLevel="0" collapsed="false">
      <c r="A30" s="0" t="s">
        <v>27</v>
      </c>
      <c r="B30" s="0" t="s">
        <v>21</v>
      </c>
      <c r="C30" s="0" t="s">
        <v>54</v>
      </c>
      <c r="D30" s="0" t="n">
        <v>0</v>
      </c>
      <c r="E30" s="0" t="n">
        <v>0</v>
      </c>
      <c r="F30" s="0" t="n">
        <v>1</v>
      </c>
      <c r="G30" s="0" t="n">
        <v>4</v>
      </c>
      <c r="H30" s="0" t="n">
        <v>0</v>
      </c>
      <c r="I30" s="0" t="n">
        <v>24</v>
      </c>
      <c r="J30" s="0" t="n">
        <v>0</v>
      </c>
      <c r="K30" s="0" t="n">
        <v>6</v>
      </c>
      <c r="L30" s="6" t="n">
        <f aca="false">4.0632 *24</f>
        <v>97.5168</v>
      </c>
      <c r="M30" s="2" t="n">
        <f aca="false">L30/2.83168</f>
        <v>34.4377895807436</v>
      </c>
      <c r="N30" s="0" t="s">
        <v>42</v>
      </c>
    </row>
    <row r="31" customFormat="false" ht="15" hidden="false" customHeight="false" outlineLevel="0" collapsed="false">
      <c r="A31" s="0" t="s">
        <v>27</v>
      </c>
      <c r="B31" s="0" t="s">
        <v>21</v>
      </c>
      <c r="C31" s="0" t="s">
        <v>54</v>
      </c>
      <c r="D31" s="0" t="n">
        <v>0</v>
      </c>
      <c r="E31" s="0" t="n">
        <v>0</v>
      </c>
      <c r="F31" s="0" t="n">
        <v>11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6" t="n">
        <f aca="false">4.0632 *24</f>
        <v>97.5168</v>
      </c>
      <c r="M31" s="2" t="n">
        <f aca="false">L31/2.83168</f>
        <v>34.4377895807436</v>
      </c>
      <c r="N31" s="0" t="s">
        <v>42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0.043725+0.472702</f>
        <v>0.516427</v>
      </c>
      <c r="M32" s="2" t="n">
        <f aca="false">L32/2.83168</f>
        <v>0.182374773985761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1000</v>
      </c>
      <c r="E33" s="0" t="n">
        <f aca="false">D33*2.83168</f>
        <v>2831.68</v>
      </c>
      <c r="F33" s="0" t="n">
        <v>1</v>
      </c>
      <c r="G33" s="0" t="n">
        <v>1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0.043078+0.472702</f>
        <v>0.51578</v>
      </c>
      <c r="M33" s="2" t="n">
        <f aca="false">L33/2.83168</f>
        <v>0.182146287716126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2</v>
      </c>
      <c r="G34" s="0" t="n">
        <v>2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0.043725+0.5016</f>
        <v>0.545325</v>
      </c>
      <c r="M34" s="2" t="n">
        <f aca="false">L34/2.83168</f>
        <v>0.19258002316646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1000</v>
      </c>
      <c r="E35" s="0" t="n">
        <f aca="false">D35*2.83168</f>
        <v>2831.68</v>
      </c>
      <c r="F35" s="0" t="n">
        <v>2</v>
      </c>
      <c r="G35" s="0" t="n">
        <v>2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0.043078+0.5016</f>
        <v>0.544678</v>
      </c>
      <c r="M35" s="2" t="n">
        <f aca="false">L35/2.83168</f>
        <v>0.192351536896824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v>0</v>
      </c>
      <c r="E36" s="0" t="n">
        <v>0</v>
      </c>
      <c r="F36" s="0" t="n">
        <v>3</v>
      </c>
      <c r="G36" s="0" t="n">
        <v>3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0.043725+0.509192</f>
        <v>0.552917</v>
      </c>
      <c r="M36" s="2" t="n">
        <f aca="false">L36/2.83168</f>
        <v>0.195261117075376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1000</v>
      </c>
      <c r="E37" s="0" t="n">
        <f aca="false">D37*2.83168</f>
        <v>2831.68</v>
      </c>
      <c r="F37" s="0" t="n">
        <v>3</v>
      </c>
      <c r="G37" s="0" t="n">
        <v>3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0.043078+0.509192</f>
        <v>0.55227</v>
      </c>
      <c r="M37" s="2" t="n">
        <f aca="false">L37/2.83168</f>
        <v>0.195032630805741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4</v>
      </c>
      <c r="G38" s="0" t="n">
        <v>4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0.043725+0.479845</f>
        <v>0.52357</v>
      </c>
      <c r="M38" s="2" t="n">
        <f aca="false">L38/2.83168</f>
        <v>0.184897304780201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1000</v>
      </c>
      <c r="E39" s="0" t="n">
        <f aca="false">D39*2.83168</f>
        <v>2831.68</v>
      </c>
      <c r="F39" s="0" t="n">
        <v>4</v>
      </c>
      <c r="G39" s="0" t="n">
        <v>4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0.043078+0.479845</f>
        <v>0.522923</v>
      </c>
      <c r="M39" s="2" t="n">
        <f aca="false">L39/2.83168</f>
        <v>0.184668818510566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5</v>
      </c>
      <c r="G40" s="0" t="n">
        <v>5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0.043725+0.514437</f>
        <v>0.558162</v>
      </c>
      <c r="M40" s="2" t="n">
        <f aca="false">L40/2.83168</f>
        <v>0.197113374392587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1000</v>
      </c>
      <c r="E41" s="0" t="n">
        <f aca="false">D41*2.83168</f>
        <v>2831.68</v>
      </c>
      <c r="F41" s="0" t="n">
        <v>5</v>
      </c>
      <c r="G41" s="0" t="n">
        <v>5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0.043078+0.514437</f>
        <v>0.557515</v>
      </c>
      <c r="M41" s="2" t="n">
        <f aca="false">L41/2.83168</f>
        <v>0.196884888122952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6</v>
      </c>
      <c r="G42" s="0" t="n">
        <v>6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0.043725+0.520431</f>
        <v>0.564156</v>
      </c>
      <c r="M42" s="2" t="n">
        <f aca="false">L42/2.83168</f>
        <v>0.199230138998757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v>1000</v>
      </c>
      <c r="E43" s="0" t="n">
        <f aca="false">D43*2.83168</f>
        <v>2831.68</v>
      </c>
      <c r="F43" s="0" t="n">
        <v>6</v>
      </c>
      <c r="G43" s="0" t="n">
        <v>6</v>
      </c>
      <c r="H43" s="0" t="n">
        <v>0</v>
      </c>
      <c r="I43" s="0" t="n">
        <v>24</v>
      </c>
      <c r="J43" s="0" t="n">
        <v>0</v>
      </c>
      <c r="K43" s="0" t="n">
        <v>6</v>
      </c>
      <c r="L43" s="0" t="n">
        <f aca="false">0.043078+0.520431</f>
        <v>0.563509</v>
      </c>
      <c r="M43" s="2" t="n">
        <f aca="false">L43/2.83168</f>
        <v>0.199001652729122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v>0</v>
      </c>
      <c r="E44" s="0" t="n">
        <v>0</v>
      </c>
      <c r="F44" s="0" t="n">
        <v>7</v>
      </c>
      <c r="G44" s="0" t="n">
        <v>7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f aca="false">0.043725+0.580022</f>
        <v>0.623747</v>
      </c>
      <c r="M44" s="2" t="n">
        <f aca="false">L44/2.83168</f>
        <v>0.22027453667081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1000</v>
      </c>
      <c r="E45" s="0" t="n">
        <f aca="false">D45*2.83168</f>
        <v>2831.68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0.043078+0.580022</f>
        <v>0.6231</v>
      </c>
      <c r="M45" s="2" t="n">
        <f aca="false">L45/2.83168</f>
        <v>0.220046050401175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0.043725+0.626594</f>
        <v>0.670319</v>
      </c>
      <c r="M46" s="2" t="n">
        <f aca="false">L46/2.83168</f>
        <v>0.23672131031755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1000</v>
      </c>
      <c r="E47" s="0" t="n">
        <f aca="false">D47*2.83168</f>
        <v>2831.68</v>
      </c>
      <c r="F47" s="0" t="n">
        <v>8</v>
      </c>
      <c r="G47" s="0" t="n">
        <v>8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0.043078+0.626594</f>
        <v>0.669672</v>
      </c>
      <c r="M47" s="2" t="n">
        <f aca="false">L47/2.83168</f>
        <v>0.236492824047915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0</v>
      </c>
      <c r="E48" s="0" t="n">
        <v>0</v>
      </c>
      <c r="F48" s="0" t="n">
        <v>9</v>
      </c>
      <c r="G48" s="0" t="n">
        <v>9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0.043725+0.658859</f>
        <v>0.702584</v>
      </c>
      <c r="M48" s="2" t="n">
        <f aca="false">L48/2.83168</f>
        <v>0.248115606283196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1000</v>
      </c>
      <c r="E49" s="0" t="n">
        <f aca="false">D49*2.83168</f>
        <v>2831.68</v>
      </c>
      <c r="F49" s="0" t="n">
        <v>9</v>
      </c>
      <c r="G49" s="0" t="n">
        <v>9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0.043078+0.658859</f>
        <v>0.701937</v>
      </c>
      <c r="M49" s="2" t="n">
        <f aca="false">L49/2.83168</f>
        <v>0.247887120013561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10</v>
      </c>
      <c r="G50" s="0" t="n">
        <v>10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0.043725+0.804461</f>
        <v>0.848186</v>
      </c>
      <c r="M50" s="2" t="n">
        <f aca="false">L50/2.83168</f>
        <v>0.299534551926771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1000</v>
      </c>
      <c r="E51" s="0" t="n">
        <f aca="false">D51*2.83168</f>
        <v>2831.68</v>
      </c>
      <c r="F51" s="0" t="n">
        <v>10</v>
      </c>
      <c r="G51" s="0" t="n">
        <v>10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0.043078+0.804461</f>
        <v>0.847539</v>
      </c>
      <c r="M51" s="2" t="n">
        <f aca="false">L51/2.83168</f>
        <v>0.299306065657136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0.043725+0.853798</f>
        <v>0.897523</v>
      </c>
      <c r="M52" s="2" t="n">
        <f aca="false">L52/2.83168</f>
        <v>0.316957777714996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1000</v>
      </c>
      <c r="E53" s="0" t="n">
        <f aca="false">D53*2.83168</f>
        <v>2831.68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0.043078+0.853798</f>
        <v>0.896876</v>
      </c>
      <c r="M53" s="2" t="n">
        <f aca="false">L53/2.83168</f>
        <v>0.316729291445361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0.043725+0.775689</f>
        <v>0.819414</v>
      </c>
      <c r="M54" s="2" t="n">
        <f aca="false">L54/2.83168</f>
        <v>0.289373799299356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1000</v>
      </c>
      <c r="E55" s="0" t="n">
        <f aca="false">D55*2.83168</f>
        <v>2831.68</v>
      </c>
      <c r="F55" s="0" t="n">
        <v>12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0.043078+0.775689</f>
        <v>0.818767</v>
      </c>
      <c r="M55" s="2" t="n">
        <f aca="false">L55/2.83168</f>
        <v>0.289145313029721</v>
      </c>
      <c r="N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2" activeCellId="1" sqref="A1:M18 A2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150</v>
      </c>
      <c r="M2" s="0" t="n">
        <v>150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1.7328+0.5533</f>
        <v>2.2861</v>
      </c>
      <c r="M3" s="0" t="n">
        <f aca="false">1.7328+0.5533</f>
        <v>2.2861</v>
      </c>
      <c r="N3" s="0" t="s">
        <v>23</v>
      </c>
      <c r="O3" s="0" t="s">
        <v>98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6</v>
      </c>
      <c r="J4" s="0" t="n">
        <v>0</v>
      </c>
      <c r="K4" s="0" t="n">
        <v>4</v>
      </c>
      <c r="L4" s="0" t="n">
        <f aca="false">0.001022+0.001623+0.000384+0.012692+0.024284</f>
        <v>0.040005</v>
      </c>
      <c r="M4" s="0" t="n">
        <f aca="false">0.001022+0.001623+0.000384+0.012692+0.024284</f>
        <v>0.040005</v>
      </c>
      <c r="N4" s="0" t="s">
        <v>19</v>
      </c>
      <c r="O4" s="0" t="s">
        <v>96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6</v>
      </c>
      <c r="I5" s="0" t="n">
        <v>12</v>
      </c>
      <c r="J5" s="0" t="n">
        <v>0</v>
      </c>
      <c r="K5" s="0" t="n">
        <v>4</v>
      </c>
      <c r="L5" s="0" t="n">
        <f aca="false">0.001022+0.001623+0.000384+0.012692+0.037215</f>
        <v>0.052936</v>
      </c>
      <c r="M5" s="0" t="n">
        <f aca="false">0.001022+0.001623+0.000384+0.012692+0.037215</f>
        <v>0.052936</v>
      </c>
      <c r="N5" s="0" t="s">
        <v>19</v>
      </c>
      <c r="O5" s="0" t="s">
        <v>97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12</v>
      </c>
      <c r="I6" s="0" t="n">
        <v>18</v>
      </c>
      <c r="J6" s="0" t="n">
        <v>0</v>
      </c>
      <c r="K6" s="0" t="n">
        <v>4</v>
      </c>
      <c r="L6" s="0" t="n">
        <f aca="false">0.001022+0.001623+0.000384+0.012692+0.048567</f>
        <v>0.064288</v>
      </c>
      <c r="M6" s="0" t="n">
        <f aca="false">0.001022+0.001623+0.000384+0.012692+0.048567</f>
        <v>0.064288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18</v>
      </c>
      <c r="I7" s="0" t="n">
        <v>22</v>
      </c>
      <c r="J7" s="0" t="n">
        <v>0</v>
      </c>
      <c r="K7" s="0" t="n">
        <v>4</v>
      </c>
      <c r="L7" s="0" t="n">
        <f aca="false">0.001022+0.001623+0.000384+0.012692+0.037215</f>
        <v>0.052936</v>
      </c>
      <c r="M7" s="0" t="n">
        <f aca="false">0.001022+0.001623+0.000384+0.012692+0.037215</f>
        <v>0.052936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22</v>
      </c>
      <c r="I8" s="0" t="n">
        <v>24</v>
      </c>
      <c r="J8" s="0" t="n">
        <v>0</v>
      </c>
      <c r="K8" s="0" t="n">
        <v>4</v>
      </c>
      <c r="L8" s="0" t="n">
        <f aca="false">0.001022+0.001623+0.000384+0.012692+0.024284</f>
        <v>0.040005</v>
      </c>
      <c r="M8" s="0" t="n">
        <f aca="false">0.001022+0.001623+0.000384+0.012692+0.024284</f>
        <v>0.040005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8</v>
      </c>
      <c r="H9" s="0" t="n">
        <v>0</v>
      </c>
      <c r="I9" s="0" t="n">
        <v>6</v>
      </c>
      <c r="J9" s="0" t="n">
        <v>0</v>
      </c>
      <c r="K9" s="0" t="n">
        <v>4</v>
      </c>
      <c r="L9" s="0" t="n">
        <f aca="false">0.001022+0.001623+0.000384+0.012692+0.031373</f>
        <v>0.047094</v>
      </c>
      <c r="M9" s="0" t="n">
        <f aca="false">0.001022+0.001623+0.000384+0.012692+0.031373</f>
        <v>0.047094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8</v>
      </c>
      <c r="H10" s="0" t="n">
        <v>6</v>
      </c>
      <c r="I10" s="0" t="n">
        <v>12</v>
      </c>
      <c r="J10" s="0" t="n">
        <v>0</v>
      </c>
      <c r="K10" s="0" t="n">
        <v>4</v>
      </c>
      <c r="L10" s="0" t="n">
        <f aca="false">0.001022+0.001623+0.000384+0.012692+0.040864</f>
        <v>0.056585</v>
      </c>
      <c r="M10" s="0" t="n">
        <f aca="false">0.001022+0.001623+0.000384+0.012692+0.040864</f>
        <v>0.056585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8</v>
      </c>
      <c r="H11" s="0" t="n">
        <v>12</v>
      </c>
      <c r="I11" s="0" t="n">
        <v>18</v>
      </c>
      <c r="J11" s="0" t="n">
        <v>0</v>
      </c>
      <c r="K11" s="0" t="n">
        <v>4</v>
      </c>
      <c r="L11" s="0" t="n">
        <f aca="false">0.001022+0.001623+0.000384+0.012692+0.062747</f>
        <v>0.078468</v>
      </c>
      <c r="M11" s="0" t="n">
        <f aca="false">0.001022+0.001623+0.000384+0.012692+0.062747</f>
        <v>0.078468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8</v>
      </c>
      <c r="H12" s="0" t="n">
        <v>18</v>
      </c>
      <c r="I12" s="0" t="n">
        <v>22</v>
      </c>
      <c r="J12" s="0" t="n">
        <v>0</v>
      </c>
      <c r="K12" s="0" t="n">
        <v>4</v>
      </c>
      <c r="L12" s="0" t="n">
        <f aca="false">0.001022+0.001623+0.000384+0.012692+0.040864</f>
        <v>0.056585</v>
      </c>
      <c r="M12" s="0" t="n">
        <f aca="false">0.001022+0.001623+0.000384+0.012692+0.040864</f>
        <v>0.056585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8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0.001022+0.001623+0.000384+0.012692+0.031373</f>
        <v>0.047094</v>
      </c>
      <c r="M13" s="0" t="n">
        <f aca="false">0.001022+0.001623+0.000384+0.012692+0.031373</f>
        <v>0.047094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9</v>
      </c>
      <c r="G14" s="0" t="n">
        <v>12</v>
      </c>
      <c r="H14" s="0" t="n">
        <v>0</v>
      </c>
      <c r="I14" s="0" t="n">
        <v>6</v>
      </c>
      <c r="J14" s="0" t="n">
        <v>0</v>
      </c>
      <c r="K14" s="0" t="n">
        <v>4</v>
      </c>
      <c r="L14" s="0" t="n">
        <f aca="false">0.001022+0.001623+0.000384+0.012692+0.024284</f>
        <v>0.040005</v>
      </c>
      <c r="M14" s="0" t="n">
        <f aca="false">0.001022+0.001623+0.000384+0.012692+0.024284</f>
        <v>0.040005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9</v>
      </c>
      <c r="G15" s="0" t="n">
        <v>12</v>
      </c>
      <c r="H15" s="0" t="n">
        <v>6</v>
      </c>
      <c r="I15" s="0" t="n">
        <v>12</v>
      </c>
      <c r="J15" s="0" t="n">
        <v>0</v>
      </c>
      <c r="K15" s="0" t="n">
        <v>4</v>
      </c>
      <c r="L15" s="0" t="n">
        <f aca="false">0.001022+0.001623+0.000384+0.012692+0.037215</f>
        <v>0.052936</v>
      </c>
      <c r="M15" s="0" t="n">
        <f aca="false">0.001022+0.001623+0.000384+0.012692+0.037215</f>
        <v>0.052936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9</v>
      </c>
      <c r="G16" s="0" t="n">
        <v>12</v>
      </c>
      <c r="H16" s="0" t="n">
        <v>12</v>
      </c>
      <c r="I16" s="0" t="n">
        <v>18</v>
      </c>
      <c r="J16" s="0" t="n">
        <v>0</v>
      </c>
      <c r="K16" s="0" t="n">
        <v>4</v>
      </c>
      <c r="L16" s="0" t="n">
        <f aca="false">0.001022+0.001623+0.000384+0.012692+0.048567</f>
        <v>0.064288</v>
      </c>
      <c r="M16" s="0" t="n">
        <f aca="false">0.001022+0.001623+0.000384+0.012692+0.048567</f>
        <v>0.064288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9</v>
      </c>
      <c r="G17" s="0" t="n">
        <v>12</v>
      </c>
      <c r="H17" s="0" t="n">
        <v>18</v>
      </c>
      <c r="I17" s="0" t="n">
        <v>22</v>
      </c>
      <c r="J17" s="0" t="n">
        <v>0</v>
      </c>
      <c r="K17" s="0" t="n">
        <v>4</v>
      </c>
      <c r="L17" s="0" t="n">
        <f aca="false">0.001022+0.001623+0.000384+0.012692+0.037215</f>
        <v>0.052936</v>
      </c>
      <c r="M17" s="0" t="n">
        <f aca="false">0.001022+0.001623+0.000384+0.012692+0.037215</f>
        <v>0.052936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9</v>
      </c>
      <c r="G18" s="0" t="n">
        <v>12</v>
      </c>
      <c r="H18" s="0" t="n">
        <v>22</v>
      </c>
      <c r="I18" s="0" t="n">
        <v>24</v>
      </c>
      <c r="J18" s="0" t="n">
        <v>0</v>
      </c>
      <c r="K18" s="0" t="n">
        <v>4</v>
      </c>
      <c r="L18" s="0" t="n">
        <f aca="false">0.001022+0.001623+0.000384+0.012692+0.024284</f>
        <v>0.040005</v>
      </c>
      <c r="M18" s="0" t="n">
        <f aca="false">0.001022+0.001623+0.000384+0.012692+0.024284</f>
        <v>0.040005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</v>
      </c>
      <c r="G19" s="0" t="n">
        <v>5</v>
      </c>
      <c r="H19" s="0" t="n">
        <v>0</v>
      </c>
      <c r="I19" s="0" t="n">
        <v>24</v>
      </c>
      <c r="J19" s="0" t="n">
        <v>5</v>
      </c>
      <c r="K19" s="0" t="n">
        <v>6</v>
      </c>
      <c r="L19" s="0" t="n">
        <f aca="false">0.001022+0.001623+0.000384+0.012692+0.024284</f>
        <v>0.040005</v>
      </c>
      <c r="M19" s="0" t="n">
        <f aca="false">0.001022+0.001623+0.000384+0.012692+0.024284</f>
        <v>0.040005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8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0.001022+0.001623+0.000384+0.012692+0.031373</f>
        <v>0.047094</v>
      </c>
      <c r="M20" s="0" t="n">
        <f aca="false">0.001022+0.001623+0.000384+0.012692+0.031373</f>
        <v>0.047094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9</v>
      </c>
      <c r="G21" s="0" t="n">
        <v>12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f aca="false">0.001022+0.001623+0.000384+0.012692+0.024284</f>
        <v>0.040005</v>
      </c>
      <c r="M21" s="0" t="n">
        <f aca="false">0.001022+0.001623+0.000384+0.012692+0.024284</f>
        <v>0.040005</v>
      </c>
      <c r="N21" s="0" t="s">
        <v>19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v>559.53</v>
      </c>
      <c r="M22" s="0" t="n">
        <v>559.53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0</v>
      </c>
      <c r="I23" s="0" t="n">
        <v>24</v>
      </c>
      <c r="J23" s="0" t="n">
        <v>0</v>
      </c>
      <c r="K23" s="0" t="n">
        <v>6</v>
      </c>
      <c r="L23" s="4" t="n">
        <f aca="false">0.3865/10.87 + 0.3537</f>
        <v>0.38925657773689</v>
      </c>
      <c r="M23" s="4" t="n">
        <f aca="false">L23/2.83168</f>
        <v>0.137464889301365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f aca="false">2000*10.87</f>
        <v>21740</v>
      </c>
      <c r="E24" s="6" t="n">
        <f aca="false">D24*2.83168</f>
        <v>61560.7232</v>
      </c>
      <c r="F24" s="0" t="n">
        <v>1</v>
      </c>
      <c r="G24" s="0" t="n">
        <v>1</v>
      </c>
      <c r="H24" s="0" t="n">
        <v>0</v>
      </c>
      <c r="I24" s="0" t="n">
        <v>24</v>
      </c>
      <c r="J24" s="0" t="n">
        <v>0</v>
      </c>
      <c r="K24" s="0" t="n">
        <v>6</v>
      </c>
      <c r="L24" s="4" t="n">
        <f aca="false">0.237/10.87+0.3537</f>
        <v>0.375503127874885</v>
      </c>
      <c r="M24" s="4" t="n">
        <f aca="false">L24/2.83168</f>
        <v>0.132607896328287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f aca="false">13000*10.87+D24</f>
        <v>163050</v>
      </c>
      <c r="E25" s="6" t="n">
        <f aca="false">D25*2.83168</f>
        <v>461705.424</v>
      </c>
      <c r="F25" s="0" t="n">
        <v>1</v>
      </c>
      <c r="G25" s="0" t="n">
        <v>1</v>
      </c>
      <c r="H25" s="0" t="n">
        <v>0</v>
      </c>
      <c r="I25" s="0" t="n">
        <v>24</v>
      </c>
      <c r="J25" s="0" t="n">
        <v>0</v>
      </c>
      <c r="K25" s="0" t="n">
        <v>6</v>
      </c>
      <c r="L25" s="4" t="n">
        <f aca="false">0.2068/10.87 + 0.3537</f>
        <v>0.37272483900644</v>
      </c>
      <c r="M25" s="4" t="n">
        <f aca="false">L25/2.83168</f>
        <v>0.131626751259478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f aca="false">85000*10.87+D25</f>
        <v>1087000</v>
      </c>
      <c r="E26" s="0" t="n">
        <f aca="false">D26*2.83168</f>
        <v>3078036.16</v>
      </c>
      <c r="F26" s="0" t="n">
        <v>1</v>
      </c>
      <c r="G26" s="0" t="n">
        <v>1</v>
      </c>
      <c r="H26" s="0" t="n">
        <v>0</v>
      </c>
      <c r="I26" s="0" t="n">
        <v>24</v>
      </c>
      <c r="J26" s="0" t="n">
        <v>0</v>
      </c>
      <c r="K26" s="0" t="n">
        <v>6</v>
      </c>
      <c r="L26" s="4" t="n">
        <f aca="false">0.1635/10.87 + 0.3537</f>
        <v>0.368741398344066</v>
      </c>
      <c r="M26" s="4" t="n">
        <f aca="false">L26/2.83168</f>
        <v>0.130220010150888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2</v>
      </c>
      <c r="G27" s="0" t="n">
        <v>2</v>
      </c>
      <c r="H27" s="0" t="n">
        <v>0</v>
      </c>
      <c r="I27" s="0" t="n">
        <v>24</v>
      </c>
      <c r="J27" s="0" t="n">
        <v>0</v>
      </c>
      <c r="K27" s="0" t="n">
        <v>6</v>
      </c>
      <c r="L27" s="4" t="n">
        <f aca="false">0.3865/10.87 + 0.383</f>
        <v>0.418556577736891</v>
      </c>
      <c r="M27" s="4" t="n">
        <f aca="false">L27/2.83168</f>
        <v>0.147812103675871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f aca="false">2000*10.87</f>
        <v>21740</v>
      </c>
      <c r="E28" s="6" t="n">
        <f aca="false">D28*2.83168</f>
        <v>61560.7232</v>
      </c>
      <c r="F28" s="0" t="n">
        <v>2</v>
      </c>
      <c r="G28" s="0" t="n">
        <v>2</v>
      </c>
      <c r="H28" s="0" t="n">
        <v>0</v>
      </c>
      <c r="I28" s="0" t="n">
        <v>24</v>
      </c>
      <c r="J28" s="0" t="n">
        <v>0</v>
      </c>
      <c r="K28" s="0" t="n">
        <v>6</v>
      </c>
      <c r="L28" s="4" t="n">
        <f aca="false">0.237/10.87 + 0.383</f>
        <v>0.404803127874885</v>
      </c>
      <c r="M28" s="4" t="n">
        <f aca="false">L28/2.83168</f>
        <v>0.142955110702793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f aca="false">13000*10.87+D28</f>
        <v>163050</v>
      </c>
      <c r="E29" s="6" t="n">
        <f aca="false">D29*2.83168</f>
        <v>461705.424</v>
      </c>
      <c r="F29" s="0" t="n">
        <v>2</v>
      </c>
      <c r="G29" s="0" t="n">
        <v>2</v>
      </c>
      <c r="H29" s="0" t="n">
        <v>0</v>
      </c>
      <c r="I29" s="0" t="n">
        <v>24</v>
      </c>
      <c r="J29" s="0" t="n">
        <v>0</v>
      </c>
      <c r="K29" s="0" t="n">
        <v>6</v>
      </c>
      <c r="L29" s="4" t="n">
        <f aca="false">0.2068/10.87 + 0.383</f>
        <v>0.40202483900644</v>
      </c>
      <c r="M29" s="4" t="n">
        <f aca="false">L29/2.83168</f>
        <v>0.141973965633984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f aca="false">85000*10.87+D29</f>
        <v>1087000</v>
      </c>
      <c r="E30" s="0" t="n">
        <f aca="false">D30*2.83168</f>
        <v>3078036.16</v>
      </c>
      <c r="F30" s="0" t="n">
        <v>2</v>
      </c>
      <c r="G30" s="0" t="n">
        <v>2</v>
      </c>
      <c r="H30" s="0" t="n">
        <v>0</v>
      </c>
      <c r="I30" s="0" t="n">
        <v>24</v>
      </c>
      <c r="J30" s="0" t="n">
        <v>0</v>
      </c>
      <c r="K30" s="0" t="n">
        <v>6</v>
      </c>
      <c r="L30" s="4" t="n">
        <f aca="false">0.1635/10.87 + 0.383</f>
        <v>0.398041398344066</v>
      </c>
      <c r="M30" s="4" t="n">
        <f aca="false">L30/2.83168</f>
        <v>0.140567224525394</v>
      </c>
      <c r="N30" s="0" t="s">
        <v>28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0</v>
      </c>
      <c r="E31" s="0" t="n">
        <v>0</v>
      </c>
      <c r="F31" s="0" t="n">
        <v>3</v>
      </c>
      <c r="G31" s="0" t="n">
        <v>3</v>
      </c>
      <c r="H31" s="0" t="n">
        <v>0</v>
      </c>
      <c r="I31" s="0" t="n">
        <v>24</v>
      </c>
      <c r="J31" s="0" t="n">
        <v>0</v>
      </c>
      <c r="K31" s="0" t="n">
        <v>6</v>
      </c>
      <c r="L31" s="4" t="n">
        <f aca="false">0.3865/10.87 + 0.3924</f>
        <v>0.427956577736891</v>
      </c>
      <c r="M31" s="4" t="n">
        <f aca="false">L31/2.83168</f>
        <v>0.151131687809671</v>
      </c>
      <c r="N31" s="0" t="s">
        <v>28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f aca="false">2000*10.87</f>
        <v>21740</v>
      </c>
      <c r="E32" s="6" t="n">
        <f aca="false">D32*2.83168</f>
        <v>61560.7232</v>
      </c>
      <c r="F32" s="0" t="n">
        <v>3</v>
      </c>
      <c r="G32" s="0" t="n">
        <v>3</v>
      </c>
      <c r="H32" s="0" t="n">
        <v>0</v>
      </c>
      <c r="I32" s="0" t="n">
        <v>24</v>
      </c>
      <c r="J32" s="0" t="n">
        <v>0</v>
      </c>
      <c r="K32" s="0" t="n">
        <v>6</v>
      </c>
      <c r="L32" s="4" t="n">
        <f aca="false">0.237/10.87 + 0.3924</f>
        <v>0.414203127874885</v>
      </c>
      <c r="M32" s="4" t="n">
        <f aca="false">L32/2.83168</f>
        <v>0.146274694836594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f aca="false">13000*10.87+D32</f>
        <v>163050</v>
      </c>
      <c r="E33" s="6" t="n">
        <f aca="false">D33*2.83168</f>
        <v>461705.424</v>
      </c>
      <c r="F33" s="0" t="n">
        <v>3</v>
      </c>
      <c r="G33" s="0" t="n">
        <v>3</v>
      </c>
      <c r="H33" s="0" t="n">
        <v>0</v>
      </c>
      <c r="I33" s="0" t="n">
        <v>24</v>
      </c>
      <c r="J33" s="0" t="n">
        <v>0</v>
      </c>
      <c r="K33" s="0" t="n">
        <v>6</v>
      </c>
      <c r="L33" s="4" t="n">
        <f aca="false">0.2068/10.87 + 0.3924</f>
        <v>0.41142483900644</v>
      </c>
      <c r="M33" s="4" t="n">
        <f aca="false">L33/2.83168</f>
        <v>0.145293549767784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f aca="false">85000*10.87+D33</f>
        <v>1087000</v>
      </c>
      <c r="E34" s="0" t="n">
        <f aca="false">D34*2.83168</f>
        <v>3078036.16</v>
      </c>
      <c r="F34" s="0" t="n">
        <v>3</v>
      </c>
      <c r="G34" s="0" t="n">
        <v>3</v>
      </c>
      <c r="H34" s="0" t="n">
        <v>0</v>
      </c>
      <c r="I34" s="0" t="n">
        <v>24</v>
      </c>
      <c r="J34" s="0" t="n">
        <v>0</v>
      </c>
      <c r="K34" s="0" t="n">
        <v>6</v>
      </c>
      <c r="L34" s="4" t="n">
        <f aca="false">0.1635/10.87 + 0.3924</f>
        <v>0.407441398344066</v>
      </c>
      <c r="M34" s="4" t="n">
        <f aca="false">L34/2.83168</f>
        <v>0.143886808659194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0</v>
      </c>
      <c r="E35" s="0" t="n">
        <v>0</v>
      </c>
      <c r="F35" s="0" t="n">
        <v>4</v>
      </c>
      <c r="G35" s="0" t="n">
        <v>4</v>
      </c>
      <c r="H35" s="0" t="n">
        <v>0</v>
      </c>
      <c r="I35" s="0" t="n">
        <v>24</v>
      </c>
      <c r="J35" s="0" t="n">
        <v>0</v>
      </c>
      <c r="K35" s="0" t="n">
        <v>6</v>
      </c>
      <c r="L35" s="4" t="n">
        <f aca="false">0.3865/10.87 + 0.4286</f>
        <v>0.464156577736891</v>
      </c>
      <c r="M35" s="4" t="n">
        <f aca="false">L35/2.83168</f>
        <v>0.163915618197286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f aca="false">2000*10.87</f>
        <v>21740</v>
      </c>
      <c r="E36" s="6" t="n">
        <f aca="false">D36*2.83168</f>
        <v>61560.7232</v>
      </c>
      <c r="F36" s="0" t="n">
        <v>4</v>
      </c>
      <c r="G36" s="0" t="n">
        <v>4</v>
      </c>
      <c r="H36" s="0" t="n">
        <v>0</v>
      </c>
      <c r="I36" s="0" t="n">
        <v>24</v>
      </c>
      <c r="J36" s="0" t="n">
        <v>0</v>
      </c>
      <c r="K36" s="0" t="n">
        <v>6</v>
      </c>
      <c r="L36" s="4" t="n">
        <f aca="false">0.237/10.87 + 0.4286</f>
        <v>0.450403127874885</v>
      </c>
      <c r="M36" s="4" t="n">
        <f aca="false">L36/2.83168</f>
        <v>0.159058625224208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f aca="false">13000*10.87+D36</f>
        <v>163050</v>
      </c>
      <c r="E37" s="6" t="n">
        <f aca="false">D37*2.83168</f>
        <v>461705.424</v>
      </c>
      <c r="F37" s="0" t="n">
        <v>4</v>
      </c>
      <c r="G37" s="0" t="n">
        <v>4</v>
      </c>
      <c r="H37" s="0" t="n">
        <v>0</v>
      </c>
      <c r="I37" s="0" t="n">
        <v>24</v>
      </c>
      <c r="J37" s="0" t="n">
        <v>0</v>
      </c>
      <c r="K37" s="0" t="n">
        <v>6</v>
      </c>
      <c r="L37" s="4" t="n">
        <f aca="false">0.2068/10.87 +0.4286</f>
        <v>0.44762483900644</v>
      </c>
      <c r="M37" s="4" t="n">
        <f aca="false">L37/2.83168</f>
        <v>0.158077480155399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f aca="false">85000*10.87+D37</f>
        <v>1087000</v>
      </c>
      <c r="E38" s="0" t="n">
        <f aca="false">D38*2.83168</f>
        <v>3078036.16</v>
      </c>
      <c r="F38" s="0" t="n">
        <v>4</v>
      </c>
      <c r="G38" s="0" t="n">
        <v>4</v>
      </c>
      <c r="H38" s="0" t="n">
        <v>0</v>
      </c>
      <c r="I38" s="0" t="n">
        <v>24</v>
      </c>
      <c r="J38" s="0" t="n">
        <v>0</v>
      </c>
      <c r="K38" s="0" t="n">
        <v>6</v>
      </c>
      <c r="L38" s="4" t="n">
        <f aca="false">0.1635/10.87 + 0.4286</f>
        <v>0.443641398344066</v>
      </c>
      <c r="M38" s="4" t="n">
        <f aca="false">L38/2.83168</f>
        <v>0.156670739046808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0</v>
      </c>
      <c r="E39" s="0" t="n">
        <v>0</v>
      </c>
      <c r="F39" s="0" t="n">
        <v>5</v>
      </c>
      <c r="G39" s="0" t="n">
        <v>5</v>
      </c>
      <c r="H39" s="0" t="n">
        <v>0</v>
      </c>
      <c r="I39" s="0" t="n">
        <v>24</v>
      </c>
      <c r="J39" s="0" t="n">
        <v>0</v>
      </c>
      <c r="K39" s="0" t="n">
        <v>6</v>
      </c>
      <c r="L39" s="4" t="n">
        <f aca="false">0.3865/10.87 +0.4625</f>
        <v>0.498056577736891</v>
      </c>
      <c r="M39" s="4" t="n">
        <f aca="false">L39/2.83168</f>
        <v>0.175887309913864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f aca="false">2000*10.87</f>
        <v>21740</v>
      </c>
      <c r="E40" s="6" t="n">
        <f aca="false">D40*2.83168</f>
        <v>61560.7232</v>
      </c>
      <c r="F40" s="0" t="n">
        <v>5</v>
      </c>
      <c r="G40" s="0" t="n">
        <v>5</v>
      </c>
      <c r="H40" s="0" t="n">
        <v>0</v>
      </c>
      <c r="I40" s="0" t="n">
        <v>24</v>
      </c>
      <c r="J40" s="0" t="n">
        <v>0</v>
      </c>
      <c r="K40" s="0" t="n">
        <v>6</v>
      </c>
      <c r="L40" s="4" t="n">
        <f aca="false">0.237/10.87 +0.4625</f>
        <v>0.484303127874885</v>
      </c>
      <c r="M40" s="4" t="n">
        <f aca="false">L40/2.83168</f>
        <v>0.171030316940786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f aca="false">13000*10.87+D40</f>
        <v>163050</v>
      </c>
      <c r="E41" s="6" t="n">
        <f aca="false">D41*2.83168</f>
        <v>461705.424</v>
      </c>
      <c r="F41" s="0" t="n">
        <v>5</v>
      </c>
      <c r="G41" s="0" t="n">
        <v>5</v>
      </c>
      <c r="H41" s="0" t="n">
        <v>0</v>
      </c>
      <c r="I41" s="0" t="n">
        <v>24</v>
      </c>
      <c r="J41" s="0" t="n">
        <v>0</v>
      </c>
      <c r="K41" s="0" t="n">
        <v>6</v>
      </c>
      <c r="L41" s="4" t="n">
        <f aca="false">0.2068/10.87 + 0.4625</f>
        <v>0.48152483900644</v>
      </c>
      <c r="M41" s="4" t="n">
        <f aca="false">L41/2.83168</f>
        <v>0.170049171871977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f aca="false">85000*10.87+D41</f>
        <v>1087000</v>
      </c>
      <c r="E42" s="0" t="n">
        <f aca="false">D42*2.83168</f>
        <v>3078036.16</v>
      </c>
      <c r="F42" s="0" t="n">
        <v>5</v>
      </c>
      <c r="G42" s="0" t="n">
        <v>5</v>
      </c>
      <c r="H42" s="0" t="n">
        <v>0</v>
      </c>
      <c r="I42" s="0" t="n">
        <v>24</v>
      </c>
      <c r="J42" s="0" t="n">
        <v>0</v>
      </c>
      <c r="K42" s="0" t="n">
        <v>6</v>
      </c>
      <c r="L42" s="4" t="n">
        <f aca="false">0.1635/10.87 + 0.4625</f>
        <v>0.477541398344066</v>
      </c>
      <c r="M42" s="4" t="n">
        <f aca="false">L42/2.83168</f>
        <v>0.168642430763387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v>0</v>
      </c>
      <c r="E43" s="0" t="n">
        <v>0</v>
      </c>
      <c r="F43" s="0" t="n">
        <v>6</v>
      </c>
      <c r="G43" s="0" t="n">
        <v>6</v>
      </c>
      <c r="H43" s="0" t="n">
        <v>0</v>
      </c>
      <c r="I43" s="0" t="n">
        <v>24</v>
      </c>
      <c r="J43" s="0" t="n">
        <v>0</v>
      </c>
      <c r="K43" s="0" t="n">
        <v>6</v>
      </c>
      <c r="L43" s="4" t="n">
        <f aca="false">0.3865/10.87 + 0.4684</f>
        <v>0.503956577736891</v>
      </c>
      <c r="M43" s="4" t="n">
        <f aca="false">L43/2.83168</f>
        <v>0.177970878678696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f aca="false">2000*10.87</f>
        <v>21740</v>
      </c>
      <c r="E44" s="6" t="n">
        <f aca="false">D44*2.83168</f>
        <v>61560.7232</v>
      </c>
      <c r="F44" s="0" t="n">
        <v>6</v>
      </c>
      <c r="G44" s="0" t="n">
        <v>6</v>
      </c>
      <c r="H44" s="0" t="n">
        <v>0</v>
      </c>
      <c r="I44" s="0" t="n">
        <v>24</v>
      </c>
      <c r="J44" s="0" t="n">
        <v>0</v>
      </c>
      <c r="K44" s="0" t="n">
        <v>6</v>
      </c>
      <c r="L44" s="4" t="n">
        <f aca="false">0.237/10.87 + 0.4684</f>
        <v>0.490203127874885</v>
      </c>
      <c r="M44" s="4" t="n">
        <f aca="false">L44/2.83168</f>
        <v>0.173113885705618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f aca="false">13000*10.87+D44</f>
        <v>163050</v>
      </c>
      <c r="E45" s="6" t="n">
        <f aca="false">D45*2.83168</f>
        <v>461705.424</v>
      </c>
      <c r="F45" s="0" t="n">
        <v>6</v>
      </c>
      <c r="G45" s="0" t="n">
        <v>6</v>
      </c>
      <c r="H45" s="0" t="n">
        <v>0</v>
      </c>
      <c r="I45" s="0" t="n">
        <v>24</v>
      </c>
      <c r="J45" s="0" t="n">
        <v>0</v>
      </c>
      <c r="K45" s="0" t="n">
        <v>6</v>
      </c>
      <c r="L45" s="4" t="n">
        <f aca="false">0.2068/10.87 + 0.4684</f>
        <v>0.48742483900644</v>
      </c>
      <c r="M45" s="4" t="n">
        <f aca="false">L45/2.83168</f>
        <v>0.172132740636809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f aca="false">85000*10.87+D45</f>
        <v>1087000</v>
      </c>
      <c r="E46" s="0" t="n">
        <f aca="false">D46*2.83168</f>
        <v>3078036.16</v>
      </c>
      <c r="F46" s="0" t="n">
        <v>6</v>
      </c>
      <c r="G46" s="0" t="n">
        <v>6</v>
      </c>
      <c r="H46" s="0" t="n">
        <v>0</v>
      </c>
      <c r="I46" s="0" t="n">
        <v>24</v>
      </c>
      <c r="J46" s="0" t="n">
        <v>0</v>
      </c>
      <c r="K46" s="0" t="n">
        <v>6</v>
      </c>
      <c r="L46" s="4" t="n">
        <f aca="false">0.1635/10.87 + 0.4684</f>
        <v>0.483441398344066</v>
      </c>
      <c r="M46" s="4" t="n">
        <f aca="false">L46/2.83168</f>
        <v>0.170725999528219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7</v>
      </c>
      <c r="G47" s="0" t="n">
        <v>7</v>
      </c>
      <c r="H47" s="0" t="n">
        <v>0</v>
      </c>
      <c r="I47" s="0" t="n">
        <v>24</v>
      </c>
      <c r="J47" s="0" t="n">
        <v>0</v>
      </c>
      <c r="K47" s="0" t="n">
        <v>6</v>
      </c>
      <c r="L47" s="4" t="n">
        <f aca="false">0.3865/10.87 + 0.5377</f>
        <v>0.573256577736891</v>
      </c>
      <c r="M47" s="4" t="n">
        <f aca="false">L47/2.83168</f>
        <v>0.202443982984267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f aca="false">2000*10.87</f>
        <v>21740</v>
      </c>
      <c r="E48" s="6" t="n">
        <f aca="false">D48*2.83168</f>
        <v>61560.7232</v>
      </c>
      <c r="F48" s="0" t="n">
        <v>7</v>
      </c>
      <c r="G48" s="0" t="n">
        <v>7</v>
      </c>
      <c r="H48" s="0" t="n">
        <v>0</v>
      </c>
      <c r="I48" s="0" t="n">
        <v>24</v>
      </c>
      <c r="J48" s="0" t="n">
        <v>0</v>
      </c>
      <c r="K48" s="0" t="n">
        <v>6</v>
      </c>
      <c r="L48" s="4" t="n">
        <f aca="false">0.237/10.87 + 0.5377</f>
        <v>0.559503127874885</v>
      </c>
      <c r="M48" s="4" t="n">
        <f aca="false">L48/2.83168</f>
        <v>0.19758699001119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f aca="false">13000*10.87+D48</f>
        <v>163050</v>
      </c>
      <c r="E49" s="6" t="n">
        <f aca="false">D49*2.83168</f>
        <v>461705.424</v>
      </c>
      <c r="F49" s="0" t="n">
        <v>7</v>
      </c>
      <c r="G49" s="0" t="n">
        <v>7</v>
      </c>
      <c r="H49" s="0" t="n">
        <v>0</v>
      </c>
      <c r="I49" s="0" t="n">
        <v>24</v>
      </c>
      <c r="J49" s="0" t="n">
        <v>0</v>
      </c>
      <c r="K49" s="0" t="n">
        <v>6</v>
      </c>
      <c r="L49" s="4" t="n">
        <f aca="false">0.2068/10.87 + 0.5377</f>
        <v>0.55672483900644</v>
      </c>
      <c r="M49" s="4" t="n">
        <f aca="false">L49/2.83168</f>
        <v>0.19660584494238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f aca="false">85000*10.87+D49</f>
        <v>1087000</v>
      </c>
      <c r="E50" s="0" t="n">
        <f aca="false">D50*2.83168</f>
        <v>3078036.16</v>
      </c>
      <c r="F50" s="0" t="n">
        <v>7</v>
      </c>
      <c r="G50" s="0" t="n">
        <v>7</v>
      </c>
      <c r="H50" s="0" t="n">
        <v>0</v>
      </c>
      <c r="I50" s="0" t="n">
        <v>24</v>
      </c>
      <c r="J50" s="0" t="n">
        <v>0</v>
      </c>
      <c r="K50" s="0" t="n">
        <v>6</v>
      </c>
      <c r="L50" s="4" t="n">
        <f aca="false">0.1635/10.87 + 0.5377</f>
        <v>0.552741398344066</v>
      </c>
      <c r="M50" s="4" t="n">
        <f aca="false">L50/2.83168</f>
        <v>0.19519910383379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0</v>
      </c>
      <c r="E51" s="0" t="n">
        <v>0</v>
      </c>
      <c r="F51" s="0" t="n">
        <v>8</v>
      </c>
      <c r="G51" s="0" t="n">
        <v>8</v>
      </c>
      <c r="H51" s="0" t="n">
        <v>0</v>
      </c>
      <c r="I51" s="0" t="n">
        <v>24</v>
      </c>
      <c r="J51" s="0" t="n">
        <v>0</v>
      </c>
      <c r="K51" s="0" t="n">
        <v>6</v>
      </c>
      <c r="L51" s="4" t="n">
        <f aca="false">0.3865/10.87 + 0.54871</f>
        <v>0.58426657773689</v>
      </c>
      <c r="M51" s="4" t="n">
        <f aca="false">L51/2.83168</f>
        <v>0.206332134187793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f aca="false">2000*10.87</f>
        <v>21740</v>
      </c>
      <c r="E52" s="6" t="n">
        <f aca="false">D52*2.83168</f>
        <v>61560.7232</v>
      </c>
      <c r="F52" s="0" t="n">
        <v>8</v>
      </c>
      <c r="G52" s="0" t="n">
        <v>8</v>
      </c>
      <c r="H52" s="0" t="n">
        <v>0</v>
      </c>
      <c r="I52" s="0" t="n">
        <v>24</v>
      </c>
      <c r="J52" s="0" t="n">
        <v>0</v>
      </c>
      <c r="K52" s="0" t="n">
        <v>6</v>
      </c>
      <c r="L52" s="4" t="n">
        <f aca="false">0.237/10.87 + 0.54871</f>
        <v>0.570513127874885</v>
      </c>
      <c r="M52" s="4" t="n">
        <f aca="false">L52/2.83168</f>
        <v>0.201475141214715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f aca="false">13000*10.87+D52</f>
        <v>163050</v>
      </c>
      <c r="E53" s="6" t="n">
        <f aca="false">D53*2.83168</f>
        <v>461705.424</v>
      </c>
      <c r="F53" s="0" t="n">
        <v>8</v>
      </c>
      <c r="G53" s="0" t="n">
        <v>8</v>
      </c>
      <c r="H53" s="0" t="n">
        <v>0</v>
      </c>
      <c r="I53" s="0" t="n">
        <v>24</v>
      </c>
      <c r="J53" s="0" t="n">
        <v>0</v>
      </c>
      <c r="K53" s="0" t="n">
        <v>6</v>
      </c>
      <c r="L53" s="4" t="n">
        <f aca="false">0.2068/10.87+0.54871</f>
        <v>0.56773483900644</v>
      </c>
      <c r="M53" s="4" t="n">
        <f aca="false">L53/2.83168</f>
        <v>0.200493996145906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f aca="false">85000*10.87+D53</f>
        <v>1087000</v>
      </c>
      <c r="E54" s="0" t="n">
        <f aca="false">D54*2.83168</f>
        <v>3078036.16</v>
      </c>
      <c r="F54" s="0" t="n">
        <v>8</v>
      </c>
      <c r="G54" s="0" t="n">
        <v>8</v>
      </c>
      <c r="H54" s="0" t="n">
        <v>0</v>
      </c>
      <c r="I54" s="0" t="n">
        <v>24</v>
      </c>
      <c r="J54" s="0" t="n">
        <v>0</v>
      </c>
      <c r="K54" s="0" t="n">
        <v>6</v>
      </c>
      <c r="L54" s="4" t="n">
        <f aca="false">0.1635/10.87 + 0.54871</f>
        <v>0.563751398344066</v>
      </c>
      <c r="M54" s="4" t="n">
        <f aca="false">L54/2.83168</f>
        <v>0.199087255037316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9</v>
      </c>
      <c r="G55" s="0" t="n">
        <v>9</v>
      </c>
      <c r="H55" s="0" t="n">
        <v>0</v>
      </c>
      <c r="I55" s="0" t="n">
        <v>24</v>
      </c>
      <c r="J55" s="0" t="n">
        <v>0</v>
      </c>
      <c r="K55" s="0" t="n">
        <v>6</v>
      </c>
      <c r="L55" s="4" t="n">
        <f aca="false">0.3865/10.87+ 0.607</f>
        <v>0.64255657773689</v>
      </c>
      <c r="M55" s="4" t="n">
        <f aca="false">L55/2.83168</f>
        <v>0.226917087289839</v>
      </c>
      <c r="N55" s="0" t="s">
        <v>28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f aca="false">2000*10.87</f>
        <v>21740</v>
      </c>
      <c r="E56" s="6" t="n">
        <f aca="false">D56*2.83168</f>
        <v>61560.7232</v>
      </c>
      <c r="F56" s="0" t="n">
        <v>9</v>
      </c>
      <c r="G56" s="0" t="n">
        <v>9</v>
      </c>
      <c r="H56" s="0" t="n">
        <v>0</v>
      </c>
      <c r="I56" s="0" t="n">
        <v>24</v>
      </c>
      <c r="J56" s="0" t="n">
        <v>0</v>
      </c>
      <c r="K56" s="0" t="n">
        <v>6</v>
      </c>
      <c r="L56" s="4" t="n">
        <f aca="false">0.237/10.87 + 0.607</f>
        <v>0.628803127874885</v>
      </c>
      <c r="M56" s="4" t="n">
        <f aca="false">L56/2.83168</f>
        <v>0.222060094316761</v>
      </c>
      <c r="N56" s="0" t="s">
        <v>28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f aca="false">13000*10.87+D56</f>
        <v>163050</v>
      </c>
      <c r="E57" s="6" t="n">
        <f aca="false">D57*2.83168</f>
        <v>461705.424</v>
      </c>
      <c r="F57" s="0" t="n">
        <v>9</v>
      </c>
      <c r="G57" s="0" t="n">
        <v>9</v>
      </c>
      <c r="H57" s="0" t="n">
        <v>0</v>
      </c>
      <c r="I57" s="0" t="n">
        <v>24</v>
      </c>
      <c r="J57" s="0" t="n">
        <v>0</v>
      </c>
      <c r="K57" s="0" t="n">
        <v>6</v>
      </c>
      <c r="L57" s="4" t="n">
        <f aca="false">0.2068/10.87 + 0.607</f>
        <v>0.62602483900644</v>
      </c>
      <c r="M57" s="4" t="n">
        <f aca="false">L57/2.83168</f>
        <v>0.221078949247952</v>
      </c>
      <c r="N57" s="0" t="s">
        <v>28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f aca="false">85000*10.87+D57</f>
        <v>1087000</v>
      </c>
      <c r="E58" s="0" t="n">
        <f aca="false">D58*2.83168</f>
        <v>3078036.16</v>
      </c>
      <c r="F58" s="0" t="n">
        <v>9</v>
      </c>
      <c r="G58" s="0" t="n">
        <v>9</v>
      </c>
      <c r="H58" s="0" t="n">
        <v>0</v>
      </c>
      <c r="I58" s="0" t="n">
        <v>24</v>
      </c>
      <c r="J58" s="0" t="n">
        <v>0</v>
      </c>
      <c r="K58" s="0" t="n">
        <v>6</v>
      </c>
      <c r="L58" s="4" t="n">
        <f aca="false">0.1635/10.87 + 0.607</f>
        <v>0.622041398344066</v>
      </c>
      <c r="M58" s="4" t="n">
        <f aca="false">L58/2.83168</f>
        <v>0.219672208139361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10</v>
      </c>
      <c r="G59" s="0" t="n">
        <v>10</v>
      </c>
      <c r="H59" s="0" t="n">
        <v>0</v>
      </c>
      <c r="I59" s="0" t="n">
        <v>24</v>
      </c>
      <c r="J59" s="0" t="n">
        <v>0</v>
      </c>
      <c r="K59" s="0" t="n">
        <v>6</v>
      </c>
      <c r="L59" s="4" t="n">
        <f aca="false">0.3865/10.87 + 0.7541</f>
        <v>0.78965657773689</v>
      </c>
      <c r="M59" s="4" t="n">
        <f aca="false">L59/2.83168</f>
        <v>0.278865047511333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f aca="false">2000*10.87</f>
        <v>21740</v>
      </c>
      <c r="E60" s="6" t="n">
        <f aca="false">D60*2.83168</f>
        <v>61560.7232</v>
      </c>
      <c r="F60" s="0" t="n">
        <v>10</v>
      </c>
      <c r="G60" s="0" t="n">
        <v>10</v>
      </c>
      <c r="H60" s="0" t="n">
        <v>0</v>
      </c>
      <c r="I60" s="0" t="n">
        <v>24</v>
      </c>
      <c r="J60" s="0" t="n">
        <v>0</v>
      </c>
      <c r="K60" s="0" t="n">
        <v>6</v>
      </c>
      <c r="L60" s="4" t="n">
        <f aca="false">0.237/10.87 + 0.7541</f>
        <v>0.775903127874885</v>
      </c>
      <c r="M60" s="4" t="n">
        <f aca="false">L60/2.83168</f>
        <v>0.274008054538255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f aca="false">13000*10.87+D60</f>
        <v>163050</v>
      </c>
      <c r="E61" s="6" t="n">
        <f aca="false">D61*2.83168</f>
        <v>461705.424</v>
      </c>
      <c r="F61" s="0" t="n">
        <v>10</v>
      </c>
      <c r="G61" s="0" t="n">
        <v>10</v>
      </c>
      <c r="H61" s="0" t="n">
        <v>0</v>
      </c>
      <c r="I61" s="0" t="n">
        <v>24</v>
      </c>
      <c r="J61" s="0" t="n">
        <v>0</v>
      </c>
      <c r="K61" s="0" t="n">
        <v>6</v>
      </c>
      <c r="L61" s="4" t="n">
        <f aca="false">0.2068/10.87+ 0.7541</f>
        <v>0.77312483900644</v>
      </c>
      <c r="M61" s="4" t="n">
        <f aca="false">L61/2.83168</f>
        <v>0.273026909469446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f aca="false">85000*10.87+D61</f>
        <v>1087000</v>
      </c>
      <c r="E62" s="0" t="n">
        <f aca="false">D62*2.83168</f>
        <v>3078036.16</v>
      </c>
      <c r="F62" s="0" t="n">
        <v>10</v>
      </c>
      <c r="G62" s="0" t="n">
        <v>10</v>
      </c>
      <c r="H62" s="0" t="n">
        <v>0</v>
      </c>
      <c r="I62" s="0" t="n">
        <v>24</v>
      </c>
      <c r="J62" s="0" t="n">
        <v>0</v>
      </c>
      <c r="K62" s="0" t="n">
        <v>6</v>
      </c>
      <c r="L62" s="4" t="n">
        <f aca="false">0.1635/10.87 + 0.7541</f>
        <v>0.769141398344066</v>
      </c>
      <c r="M62" s="4" t="n">
        <f aca="false">L62/2.83168</f>
        <v>0.271620168360855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11</v>
      </c>
      <c r="G63" s="0" t="n">
        <v>11</v>
      </c>
      <c r="H63" s="0" t="n">
        <v>0</v>
      </c>
      <c r="I63" s="0" t="n">
        <v>24</v>
      </c>
      <c r="J63" s="0" t="n">
        <v>0</v>
      </c>
      <c r="K63" s="0" t="n">
        <v>6</v>
      </c>
      <c r="L63" s="4" t="n">
        <f aca="false">0.3865/10.87 + 0.7902</f>
        <v>0.825756577736891</v>
      </c>
      <c r="M63" s="4" t="n">
        <f aca="false">L63/2.83168</f>
        <v>0.291613663174119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f aca="false">2000*10.87</f>
        <v>21740</v>
      </c>
      <c r="E64" s="6" t="n">
        <f aca="false">D64*2.83168</f>
        <v>61560.7232</v>
      </c>
      <c r="F64" s="0" t="n">
        <v>11</v>
      </c>
      <c r="G64" s="0" t="n">
        <v>11</v>
      </c>
      <c r="H64" s="0" t="n">
        <v>0</v>
      </c>
      <c r="I64" s="0" t="n">
        <v>24</v>
      </c>
      <c r="J64" s="0" t="n">
        <v>0</v>
      </c>
      <c r="K64" s="0" t="n">
        <v>6</v>
      </c>
      <c r="L64" s="4" t="n">
        <f aca="false">0.237/10.87 + 0.7902</f>
        <v>0.812003127874885</v>
      </c>
      <c r="M64" s="4" t="n">
        <f aca="false">L64/2.83168</f>
        <v>0.286756670201041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f aca="false">13000*10.87+D64</f>
        <v>163050</v>
      </c>
      <c r="E65" s="6" t="n">
        <f aca="false">D65*2.83168</f>
        <v>461705.424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4" t="n">
        <f aca="false">0.2068/10.87 + 0.7902</f>
        <v>0.80922483900644</v>
      </c>
      <c r="M65" s="4" t="n">
        <f aca="false">L65/2.83168</f>
        <v>0.285775525132232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f aca="false">85000*10.87+D65</f>
        <v>1087000</v>
      </c>
      <c r="E66" s="0" t="n">
        <f aca="false">D66*2.83168</f>
        <v>3078036.16</v>
      </c>
      <c r="F66" s="0" t="n">
        <v>11</v>
      </c>
      <c r="G66" s="0" t="n">
        <v>11</v>
      </c>
      <c r="H66" s="0" t="n">
        <v>0</v>
      </c>
      <c r="I66" s="0" t="n">
        <v>24</v>
      </c>
      <c r="J66" s="0" t="n">
        <v>0</v>
      </c>
      <c r="K66" s="0" t="n">
        <v>6</v>
      </c>
      <c r="L66" s="4" t="n">
        <f aca="false">0.1635/10.87 + 0.7902</f>
        <v>0.805241398344066</v>
      </c>
      <c r="M66" s="4" t="n">
        <f aca="false">L66/2.83168</f>
        <v>0.284368784023642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12</v>
      </c>
      <c r="G67" s="0" t="n">
        <v>12</v>
      </c>
      <c r="H67" s="0" t="n">
        <v>0</v>
      </c>
      <c r="I67" s="0" t="n">
        <v>24</v>
      </c>
      <c r="J67" s="0" t="n">
        <v>0</v>
      </c>
      <c r="K67" s="0" t="n">
        <v>6</v>
      </c>
      <c r="L67" s="4" t="n">
        <f aca="false">0.3865/10.87 + 0.7147</f>
        <v>0.750256577736891</v>
      </c>
      <c r="M67" s="4" t="n">
        <f aca="false">L67/2.83168</f>
        <v>0.264951045929233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f aca="false">2000*10.87</f>
        <v>21740</v>
      </c>
      <c r="E68" s="6" t="n">
        <f aca="false">D68*2.83168</f>
        <v>61560.7232</v>
      </c>
      <c r="F68" s="0" t="n">
        <v>12</v>
      </c>
      <c r="G68" s="0" t="n">
        <v>12</v>
      </c>
      <c r="H68" s="0" t="n">
        <v>0</v>
      </c>
      <c r="I68" s="0" t="n">
        <v>24</v>
      </c>
      <c r="J68" s="0" t="n">
        <v>0</v>
      </c>
      <c r="K68" s="0" t="n">
        <v>6</v>
      </c>
      <c r="L68" s="4" t="n">
        <f aca="false">0.237/10.87  + 0.7147</f>
        <v>0.736503127874885</v>
      </c>
      <c r="M68" s="4" t="n">
        <f aca="false">L68/2.83168</f>
        <v>0.260094052956155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f aca="false">13000*10.87+D68</f>
        <v>163050</v>
      </c>
      <c r="E69" s="6" t="n">
        <f aca="false">D69*2.83168</f>
        <v>461705.424</v>
      </c>
      <c r="F69" s="0" t="n">
        <v>12</v>
      </c>
      <c r="G69" s="0" t="n">
        <v>12</v>
      </c>
      <c r="H69" s="0" t="n">
        <v>0</v>
      </c>
      <c r="I69" s="0" t="n">
        <v>24</v>
      </c>
      <c r="J69" s="0" t="n">
        <v>0</v>
      </c>
      <c r="K69" s="0" t="n">
        <v>6</v>
      </c>
      <c r="L69" s="4" t="n">
        <f aca="false">0.2068/10.87  + 0.7147</f>
        <v>0.73372483900644</v>
      </c>
      <c r="M69" s="4" t="n">
        <f aca="false">L69/2.83168</f>
        <v>0.259112907887346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f aca="false">85000*10.87+D69</f>
        <v>1087000</v>
      </c>
      <c r="E70" s="0" t="n">
        <f aca="false">D70*2.83168</f>
        <v>3078036.16</v>
      </c>
      <c r="F70" s="0" t="n">
        <v>12</v>
      </c>
      <c r="G70" s="0" t="n">
        <v>12</v>
      </c>
      <c r="H70" s="0" t="n">
        <v>0</v>
      </c>
      <c r="I70" s="0" t="n">
        <v>24</v>
      </c>
      <c r="J70" s="0" t="n">
        <v>0</v>
      </c>
      <c r="K70" s="0" t="n">
        <v>6</v>
      </c>
      <c r="L70" s="4" t="n">
        <f aca="false">0.1635/10.87  + 0.7147</f>
        <v>0.729741398344066</v>
      </c>
      <c r="M70" s="4" t="n">
        <f aca="false">L70/2.83168</f>
        <v>0.257706166778755</v>
      </c>
      <c r="N7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1" sqref="A1:M18 O1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349+0.93</f>
        <v>349.93</v>
      </c>
      <c r="M2" s="0" t="n">
        <f aca="false">349+0.93</f>
        <v>349.93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0.035741</v>
      </c>
      <c r="M3" s="0" t="n">
        <v>0.035741</v>
      </c>
      <c r="N3" s="0" t="s">
        <v>19</v>
      </c>
      <c r="O3" s="0" t="s">
        <v>103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0.025127</v>
      </c>
      <c r="M4" s="0" t="n">
        <v>0.025127</v>
      </c>
      <c r="N4" s="0" t="s">
        <v>19</v>
      </c>
      <c r="O4" s="0" t="s">
        <v>103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v>0.029666</v>
      </c>
      <c r="M5" s="0" t="n">
        <v>0.029666</v>
      </c>
      <c r="N5" s="0" t="s">
        <v>19</v>
      </c>
      <c r="O5" s="0" t="s">
        <v>103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0.032384</v>
      </c>
      <c r="M6" s="0" t="n">
        <v>0.032384</v>
      </c>
      <c r="N6" s="0" t="s">
        <v>19</v>
      </c>
      <c r="O6" s="0" t="s">
        <v>103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0.049126</v>
      </c>
      <c r="M7" s="0" t="n">
        <v>0.049126</v>
      </c>
      <c r="N7" s="0" t="s">
        <v>19</v>
      </c>
      <c r="O7" s="0" t="s">
        <v>103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0.023806</v>
      </c>
      <c r="M8" s="0" t="n">
        <v>0.023806</v>
      </c>
      <c r="N8" s="0" t="s">
        <v>19</v>
      </c>
      <c r="O8" s="0" t="s">
        <v>103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0.020728</v>
      </c>
      <c r="M9" s="0" t="n">
        <v>0.020728</v>
      </c>
      <c r="N9" s="0" t="s">
        <v>19</v>
      </c>
      <c r="O9" s="0" t="s">
        <v>103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0.050803</v>
      </c>
      <c r="M10" s="0" t="n">
        <v>0.050803</v>
      </c>
      <c r="N10" s="0" t="s">
        <v>19</v>
      </c>
      <c r="O10" s="0" t="s">
        <v>103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0.053536</v>
      </c>
      <c r="M11" s="0" t="n">
        <v>0.053536</v>
      </c>
      <c r="N11" s="0" t="s">
        <v>19</v>
      </c>
      <c r="O11" s="0" t="s">
        <v>103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0.058411</v>
      </c>
      <c r="M12" s="0" t="n">
        <v>0.058411</v>
      </c>
      <c r="N12" s="0" t="s">
        <v>19</v>
      </c>
      <c r="O12" s="0" t="s">
        <v>103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0.068364</v>
      </c>
      <c r="M13" s="0" t="n">
        <v>0.068364</v>
      </c>
      <c r="N13" s="0" t="s">
        <v>19</v>
      </c>
      <c r="O13" s="0" t="s">
        <v>103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0.064587</v>
      </c>
      <c r="M14" s="0" t="n">
        <v>0.064587</v>
      </c>
      <c r="N14" s="0" t="s">
        <v>19</v>
      </c>
      <c r="O14" s="0" t="s">
        <v>103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17.65-0.6</f>
        <v>17.05</v>
      </c>
      <c r="M15" s="0" t="n">
        <f aca="false">17.65-0.6</f>
        <v>17.05</v>
      </c>
      <c r="N15" s="0" t="s">
        <v>23</v>
      </c>
      <c r="O15" s="0" t="s">
        <v>104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4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0.418101+16.3</f>
        <v>16.718101</v>
      </c>
      <c r="M16" s="10" t="n">
        <f aca="false">L16/2.83168</f>
        <v>5.90395136456097</v>
      </c>
      <c r="N16" s="0" t="s">
        <v>28</v>
      </c>
      <c r="O16" s="0" t="s">
        <v>105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3</v>
      </c>
      <c r="E17" s="11" t="n">
        <f aca="false">3*2.83168</f>
        <v>8.49504</v>
      </c>
      <c r="F17" s="0" t="n">
        <v>1</v>
      </c>
      <c r="G17" s="0" t="n">
        <v>4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0.28682+0.418101</f>
        <v>0.704921</v>
      </c>
      <c r="M17" s="10" t="n">
        <f aca="false">L17/2.83168</f>
        <v>0.248940911402418</v>
      </c>
      <c r="N17" s="0" t="s">
        <v>28</v>
      </c>
      <c r="O17" s="0" t="s">
        <v>105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100</v>
      </c>
      <c r="E18" s="0" t="n">
        <f aca="false">D18*2.83168</f>
        <v>283.168</v>
      </c>
      <c r="F18" s="0" t="n">
        <v>1</v>
      </c>
      <c r="G18" s="0" t="n">
        <v>4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0.26736+0.418101</f>
        <v>0.685461</v>
      </c>
      <c r="M18" s="10" t="n">
        <f aca="false">L18/2.83168</f>
        <v>0.242068665950955</v>
      </c>
      <c r="N18" s="0" t="s">
        <v>28</v>
      </c>
      <c r="O18" s="0" t="s">
        <v>105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500</v>
      </c>
      <c r="E19" s="0" t="n">
        <f aca="false">D19*2.83168</f>
        <v>1415.84</v>
      </c>
      <c r="F19" s="0" t="n">
        <v>1</v>
      </c>
      <c r="G19" s="0" t="n">
        <v>4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0.23832+0.418101</f>
        <v>0.656421</v>
      </c>
      <c r="M19" s="10" t="n">
        <f aca="false">L19/2.83168</f>
        <v>0.231813269861001</v>
      </c>
      <c r="N19" s="0" t="s">
        <v>28</v>
      </c>
      <c r="O19" s="0" t="s">
        <v>105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1000</v>
      </c>
      <c r="E20" s="0" t="n">
        <f aca="false">D20*2.83168</f>
        <v>2831.68</v>
      </c>
      <c r="F20" s="0" t="n">
        <v>1</v>
      </c>
      <c r="G20" s="0" t="n">
        <v>4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0.10149+0.418101</f>
        <v>0.519591</v>
      </c>
      <c r="M20" s="10" t="n">
        <f aca="false">L20/2.83168</f>
        <v>0.183492131879308</v>
      </c>
      <c r="N20" s="0" t="s">
        <v>28</v>
      </c>
      <c r="O20" s="0" t="s">
        <v>105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f aca="false">D21*2.83168</f>
        <v>0</v>
      </c>
      <c r="F21" s="0" t="n">
        <v>5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0.418101+17.3</f>
        <v>17.718101</v>
      </c>
      <c r="M21" s="10" t="n">
        <f aca="false">L21/2.83168</f>
        <v>6.25709861283761</v>
      </c>
      <c r="N21" s="0" t="s">
        <v>28</v>
      </c>
      <c r="O21" s="0" t="s">
        <v>105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3</v>
      </c>
      <c r="E22" s="11" t="n">
        <f aca="false">D22*2.83168</f>
        <v>8.49504</v>
      </c>
      <c r="F22" s="0" t="n">
        <v>5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0.27644+0.418101</f>
        <v>0.694541</v>
      </c>
      <c r="M22" s="10" t="n">
        <f aca="false">L22/2.83168</f>
        <v>0.245275242965307</v>
      </c>
      <c r="N22" s="0" t="s">
        <v>28</v>
      </c>
      <c r="O22" s="0" t="s">
        <v>105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100</v>
      </c>
      <c r="E23" s="0" t="n">
        <f aca="false">D23*2.83168</f>
        <v>283.168</v>
      </c>
      <c r="F23" s="0" t="n">
        <v>5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0.25768+0.418101</f>
        <v>0.675781</v>
      </c>
      <c r="M23" s="10" t="n">
        <f aca="false">L23/2.83168</f>
        <v>0.238650200587637</v>
      </c>
      <c r="N23" s="0" t="s">
        <v>28</v>
      </c>
      <c r="O23" s="0" t="s">
        <v>105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500</v>
      </c>
      <c r="E24" s="0" t="n">
        <f aca="false">D24*2.83168</f>
        <v>1415.84</v>
      </c>
      <c r="F24" s="0" t="n">
        <v>5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0.22969+0.418101</f>
        <v>0.647791</v>
      </c>
      <c r="M24" s="10" t="n">
        <f aca="false">L24/2.83168</f>
        <v>0.228765609108374</v>
      </c>
      <c r="N24" s="0" t="s">
        <v>28</v>
      </c>
      <c r="O24" s="0" t="s">
        <v>105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1000</v>
      </c>
      <c r="E25" s="0" t="n">
        <f aca="false">D25*2.83168</f>
        <v>2831.68</v>
      </c>
      <c r="F25" s="0" t="n">
        <v>5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0.09782+0.418101</f>
        <v>0.515921</v>
      </c>
      <c r="M25" s="10" t="n">
        <f aca="false">L25/2.83168</f>
        <v>0.182196081478133</v>
      </c>
      <c r="N25" s="0" t="s">
        <v>28</v>
      </c>
      <c r="O25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1:M18 A2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" t="s">
        <v>11</v>
      </c>
      <c r="M1" s="1" t="s">
        <v>12</v>
      </c>
      <c r="N1" s="12" t="s">
        <v>13</v>
      </c>
      <c r="O1" s="12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F2" s="13"/>
      <c r="L2" s="0" t="n">
        <v>230</v>
      </c>
      <c r="M2" s="0" t="n">
        <v>230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0.134901+0.02471</f>
        <v>0.159611</v>
      </c>
      <c r="M3" s="0" t="n">
        <f aca="false">0.134901+0.02471</f>
        <v>0.159611</v>
      </c>
      <c r="N3" s="0" t="s">
        <v>19</v>
      </c>
      <c r="O3" s="0" t="s">
        <v>106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3000</v>
      </c>
      <c r="E4" s="0" t="n">
        <v>3000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0.12234+0.02471</f>
        <v>0.14705</v>
      </c>
      <c r="M4" s="0" t="n">
        <f aca="false">0.12234+0.02471</f>
        <v>0.14705</v>
      </c>
      <c r="N4" s="0" t="s">
        <v>19</v>
      </c>
    </row>
    <row r="5" customFormat="false" ht="15" hidden="false" customHeight="false" outlineLevel="0" collapsed="false">
      <c r="A5" s="0" t="s">
        <v>15</v>
      </c>
      <c r="B5" s="3" t="s">
        <v>18</v>
      </c>
      <c r="D5" s="0" t="n">
        <v>10000</v>
      </c>
      <c r="E5" s="0" t="n">
        <v>10000</v>
      </c>
      <c r="F5" s="0" t="n">
        <v>1</v>
      </c>
      <c r="G5" s="0" t="n">
        <v>5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0.104345+0.02471</f>
        <v>0.129055</v>
      </c>
      <c r="M5" s="0" t="n">
        <f aca="false">0.104345+0.02471</f>
        <v>0.129055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200000</v>
      </c>
      <c r="E6" s="0" t="n">
        <v>200000</v>
      </c>
      <c r="F6" s="0" t="n">
        <v>1</v>
      </c>
      <c r="G6" s="0" t="n">
        <v>5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0.080448+0.02471</f>
        <v>0.105158</v>
      </c>
      <c r="M6" s="0" t="n">
        <f aca="false">0.080448+0.02471</f>
        <v>0.105158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6" t="n">
        <v>1276333.33333333</v>
      </c>
      <c r="E7" s="6" t="n">
        <v>1276333.33333333</v>
      </c>
      <c r="F7" s="0" t="n">
        <v>1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0.013858+0.02471</f>
        <v>0.038568</v>
      </c>
      <c r="M7" s="0" t="n">
        <f aca="false">0.013858+0.02471</f>
        <v>0.038568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6" t="n">
        <v>2552666.66666667</v>
      </c>
      <c r="E8" s="6" t="n">
        <v>2552666.66666667</v>
      </c>
      <c r="F8" s="0" t="n">
        <v>1</v>
      </c>
      <c r="G8" s="0" t="n">
        <v>5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0.010449+0.02471</f>
        <v>0.035159</v>
      </c>
      <c r="M8" s="0" t="n">
        <f aca="false">0.010449+0.02471</f>
        <v>0.035159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3829000</v>
      </c>
      <c r="E9" s="0" t="n">
        <v>3829000</v>
      </c>
      <c r="F9" s="0" t="n">
        <v>1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0.007841+0.02471</f>
        <v>0.032551</v>
      </c>
      <c r="M9" s="0" t="n">
        <f aca="false">0.007841+0.02471</f>
        <v>0.032551</v>
      </c>
      <c r="N9" s="0" t="s">
        <v>19</v>
      </c>
      <c r="O9" s="1"/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0.134901+0.025022</f>
        <v>0.159923</v>
      </c>
      <c r="M10" s="0" t="n">
        <f aca="false">0.134901+0.025022</f>
        <v>0.159923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3000</v>
      </c>
      <c r="E11" s="0" t="n">
        <v>3000</v>
      </c>
      <c r="F11" s="0" t="n">
        <v>6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0.12234+0.025022</f>
        <v>0.147362</v>
      </c>
      <c r="M11" s="0" t="n">
        <f aca="false">0.12234+0.025022</f>
        <v>0.147362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3" t="s">
        <v>18</v>
      </c>
      <c r="D12" s="0" t="n">
        <v>10000</v>
      </c>
      <c r="E12" s="0" t="n">
        <v>10000</v>
      </c>
      <c r="F12" s="0" t="n">
        <v>6</v>
      </c>
      <c r="G12" s="0" t="n">
        <v>9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0.104345+0.025022</f>
        <v>0.129367</v>
      </c>
      <c r="M12" s="0" t="n">
        <f aca="false">0.104345+0.025022</f>
        <v>0.129367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200000</v>
      </c>
      <c r="E13" s="0" t="n">
        <v>200000</v>
      </c>
      <c r="F13" s="0" t="n">
        <v>6</v>
      </c>
      <c r="G13" s="0" t="n">
        <v>9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0.080448+0.025022</f>
        <v>0.10547</v>
      </c>
      <c r="M13" s="0" t="n">
        <f aca="false">0.080448+0.025022</f>
        <v>0.10547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6" t="n">
        <v>1276333.33333333</v>
      </c>
      <c r="E14" s="6" t="n">
        <v>1276333.33333333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0.013858+0.025022</f>
        <v>0.03888</v>
      </c>
      <c r="M14" s="0" t="n">
        <f aca="false">0.013858+0.025022</f>
        <v>0.03888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6" t="n">
        <v>2552666.66666667</v>
      </c>
      <c r="E15" s="6" t="n">
        <v>2552666.66666667</v>
      </c>
      <c r="F15" s="0" t="n">
        <v>6</v>
      </c>
      <c r="G15" s="0" t="n">
        <v>9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0.010449+0.025022</f>
        <v>0.035471</v>
      </c>
      <c r="M15" s="0" t="n">
        <f aca="false">0.010449+0.025022</f>
        <v>0.035471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3829000</v>
      </c>
      <c r="E16" s="0" t="n">
        <v>3829000</v>
      </c>
      <c r="F16" s="0" t="n">
        <v>6</v>
      </c>
      <c r="G16" s="0" t="n">
        <v>9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0.007841+0.025022</f>
        <v>0.032863</v>
      </c>
      <c r="M16" s="0" t="n">
        <f aca="false">0.007841+0.025022</f>
        <v>0.032863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0.134901+0.02471</f>
        <v>0.159611</v>
      </c>
      <c r="M17" s="0" t="n">
        <f aca="false">0.134901+0.02471</f>
        <v>0.159611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3000</v>
      </c>
      <c r="E18" s="0" t="n">
        <v>3000</v>
      </c>
      <c r="F18" s="0" t="n">
        <v>10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0.12234+0.02471</f>
        <v>0.14705</v>
      </c>
      <c r="M18" s="0" t="n">
        <f aca="false">0.12234+0.02471</f>
        <v>0.14705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3" t="s">
        <v>18</v>
      </c>
      <c r="D19" s="0" t="n">
        <v>10000</v>
      </c>
      <c r="E19" s="0" t="n">
        <v>10000</v>
      </c>
      <c r="F19" s="0" t="n">
        <v>10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0.104345+0.02471</f>
        <v>0.129055</v>
      </c>
      <c r="M19" s="0" t="n">
        <f aca="false">0.104345+0.02471</f>
        <v>0.129055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200000</v>
      </c>
      <c r="E20" s="0" t="n">
        <v>200000</v>
      </c>
      <c r="F20" s="0" t="n">
        <v>10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0.080448+0.02471</f>
        <v>0.105158</v>
      </c>
      <c r="M20" s="0" t="n">
        <f aca="false">0.080448+0.02471</f>
        <v>0.105158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6" t="n">
        <v>1276333.33333333</v>
      </c>
      <c r="E21" s="6" t="n">
        <v>1276333.33333333</v>
      </c>
      <c r="F21" s="0" t="n">
        <v>10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0.013858+0.02471</f>
        <v>0.038568</v>
      </c>
      <c r="M21" s="0" t="n">
        <f aca="false">0.013858+0.02471</f>
        <v>0.038568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6" t="n">
        <v>2552666.66666667</v>
      </c>
      <c r="E22" s="6" t="n">
        <v>2552666.66666667</v>
      </c>
      <c r="F22" s="0" t="n">
        <v>10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0.010449+0.02471</f>
        <v>0.035159</v>
      </c>
      <c r="M22" s="0" t="n">
        <f aca="false">0.010449+0.02471</f>
        <v>0.035159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3829000</v>
      </c>
      <c r="E23" s="0" t="n">
        <v>3829000</v>
      </c>
      <c r="F23" s="0" t="n">
        <v>10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0.007841+0.02471</f>
        <v>0.032551</v>
      </c>
      <c r="M23" s="0" t="n">
        <f aca="false">0.007841+0.02471</f>
        <v>0.032551</v>
      </c>
      <c r="N23" s="0" t="s">
        <v>19</v>
      </c>
    </row>
    <row r="24" customFormat="false" ht="15" hidden="false" customHeight="false" outlineLevel="0" collapsed="false">
      <c r="A24" s="0" t="s">
        <v>15</v>
      </c>
      <c r="B24" s="0" t="s">
        <v>21</v>
      </c>
      <c r="C24" s="0" t="s">
        <v>30</v>
      </c>
      <c r="D24" s="0" t="n">
        <v>0</v>
      </c>
      <c r="E24" s="0" t="n">
        <v>0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v>9.7</v>
      </c>
      <c r="M24" s="0" t="n">
        <v>9.7</v>
      </c>
      <c r="N24" s="0" t="s">
        <v>23</v>
      </c>
    </row>
    <row r="25" customFormat="false" ht="15" hidden="false" customHeight="false" outlineLevel="0" collapsed="false">
      <c r="A25" s="0" t="s">
        <v>27</v>
      </c>
      <c r="B25" s="0" t="s">
        <v>16</v>
      </c>
      <c r="L25" s="0" t="n">
        <v>1263.96</v>
      </c>
      <c r="M25" s="0" t="n">
        <v>1263.96</v>
      </c>
      <c r="N25" s="0" t="s">
        <v>17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1</v>
      </c>
      <c r="G26" s="0" t="n">
        <v>12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1.1292</v>
      </c>
      <c r="M26" s="2" t="n">
        <f aca="false">L26/2.83168</f>
        <v>0.398773872753983</v>
      </c>
      <c r="N2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A1:M18 A1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f aca="false">0.49315*30</f>
        <v>14.7945</v>
      </c>
      <c r="M19" s="0" t="n">
        <f aca="false">0.49315*30</f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f aca="false">D20*2.83168</f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  <c r="O21" s="1"/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1" sqref="A1:M18 L2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214.1</v>
      </c>
      <c r="M2" s="0" t="n">
        <v>214.1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0.04591</v>
      </c>
      <c r="M3" s="0" t="n">
        <v>0.04591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0</v>
      </c>
      <c r="I4" s="0" t="n">
        <v>10</v>
      </c>
      <c r="J4" s="0" t="n">
        <v>0</v>
      </c>
      <c r="K4" s="0" t="n">
        <v>6</v>
      </c>
      <c r="L4" s="0" t="n">
        <v>0.04428</v>
      </c>
      <c r="M4" s="0" t="n">
        <v>0.04428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10</v>
      </c>
      <c r="I5" s="0" t="n">
        <v>13</v>
      </c>
      <c r="J5" s="0" t="n">
        <v>0</v>
      </c>
      <c r="K5" s="0" t="n">
        <v>6</v>
      </c>
      <c r="L5" s="0" t="n">
        <v>0.05612</v>
      </c>
      <c r="M5" s="0" t="n">
        <v>0.05612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13</v>
      </c>
      <c r="I6" s="0" t="n">
        <v>19</v>
      </c>
      <c r="J6" s="0" t="n">
        <v>0</v>
      </c>
      <c r="K6" s="0" t="n">
        <v>6</v>
      </c>
      <c r="L6" s="0" t="n">
        <v>0.08168</v>
      </c>
      <c r="M6" s="0" t="n">
        <v>0.08168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19</v>
      </c>
      <c r="I7" s="0" t="n">
        <v>22</v>
      </c>
      <c r="J7" s="0" t="n">
        <v>0</v>
      </c>
      <c r="K7" s="0" t="n">
        <v>6</v>
      </c>
      <c r="L7" s="0" t="n">
        <v>0.05612</v>
      </c>
      <c r="M7" s="0" t="n">
        <v>0.05612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22</v>
      </c>
      <c r="I8" s="0" t="n">
        <v>24</v>
      </c>
      <c r="J8" s="0" t="n">
        <v>0</v>
      </c>
      <c r="K8" s="0" t="n">
        <v>6</v>
      </c>
      <c r="L8" s="0" t="n">
        <v>0.04428</v>
      </c>
      <c r="M8" s="0" t="n">
        <v>0.04428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0.04591</v>
      </c>
      <c r="M9" s="0" t="n">
        <v>0.04591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50</v>
      </c>
      <c r="D10" s="0" t="n">
        <v>0</v>
      </c>
      <c r="E10" s="0" t="n">
        <v>0</v>
      </c>
      <c r="F10" s="0" t="n">
        <v>1</v>
      </c>
      <c r="G10" s="0" t="n">
        <v>5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2.73+0.85</f>
        <v>3.58</v>
      </c>
      <c r="M10" s="0" t="n">
        <f aca="false">2.73+0.85</f>
        <v>3.58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77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0</v>
      </c>
      <c r="I11" s="0" t="n">
        <v>10</v>
      </c>
      <c r="J11" s="0" t="n">
        <v>0</v>
      </c>
      <c r="K11" s="0" t="n">
        <v>6</v>
      </c>
      <c r="L11" s="0" t="n">
        <f aca="false">2.73</f>
        <v>2.73</v>
      </c>
      <c r="M11" s="0" t="n">
        <f aca="false">2.73</f>
        <v>2.73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36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10</v>
      </c>
      <c r="I12" s="0" t="n">
        <v>13</v>
      </c>
      <c r="J12" s="0" t="n">
        <v>0</v>
      </c>
      <c r="K12" s="0" t="n">
        <v>6</v>
      </c>
      <c r="L12" s="0" t="n">
        <f aca="false">2.73+3.36</f>
        <v>6.09</v>
      </c>
      <c r="M12" s="0" t="n">
        <f aca="false">2.73+3.36</f>
        <v>6.09</v>
      </c>
      <c r="N12" s="0" t="s">
        <v>23</v>
      </c>
    </row>
    <row r="13" customFormat="false" ht="15" hidden="false" customHeight="false" outlineLevel="0" collapsed="false">
      <c r="A13" s="0" t="s">
        <v>15</v>
      </c>
      <c r="B13" s="0" t="s">
        <v>21</v>
      </c>
      <c r="C13" s="0" t="s">
        <v>78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13</v>
      </c>
      <c r="I13" s="0" t="n">
        <v>19</v>
      </c>
      <c r="J13" s="0" t="n">
        <v>0</v>
      </c>
      <c r="K13" s="0" t="n">
        <v>6</v>
      </c>
      <c r="L13" s="0" t="n">
        <f aca="false">2.73+13.61</f>
        <v>16.34</v>
      </c>
      <c r="M13" s="0" t="n">
        <f aca="false">2.73+13.61</f>
        <v>16.34</v>
      </c>
      <c r="N13" s="0" t="s">
        <v>23</v>
      </c>
    </row>
    <row r="14" customFormat="false" ht="15" hidden="false" customHeight="false" outlineLevel="0" collapsed="false">
      <c r="A14" s="0" t="s">
        <v>15</v>
      </c>
      <c r="B14" s="0" t="s">
        <v>21</v>
      </c>
      <c r="C14" s="0" t="s">
        <v>36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19</v>
      </c>
      <c r="I14" s="0" t="n">
        <v>22</v>
      </c>
      <c r="J14" s="0" t="n">
        <v>0</v>
      </c>
      <c r="K14" s="0" t="n">
        <v>6</v>
      </c>
      <c r="L14" s="0" t="n">
        <f aca="false">2.73+3.36</f>
        <v>6.09</v>
      </c>
      <c r="M14" s="0" t="n">
        <f aca="false">2.73+3.36</f>
        <v>6.09</v>
      </c>
      <c r="N14" s="0" t="s">
        <v>23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77</v>
      </c>
      <c r="D15" s="0" t="n">
        <v>0</v>
      </c>
      <c r="E15" s="0" t="n">
        <v>0</v>
      </c>
      <c r="F15" s="0" t="n">
        <v>6</v>
      </c>
      <c r="G15" s="0" t="n">
        <v>9</v>
      </c>
      <c r="H15" s="0" t="n">
        <v>22</v>
      </c>
      <c r="I15" s="0" t="n">
        <v>24</v>
      </c>
      <c r="J15" s="0" t="n">
        <v>0</v>
      </c>
      <c r="K15" s="0" t="n">
        <v>6</v>
      </c>
      <c r="L15" s="0" t="n">
        <f aca="false">2.73</f>
        <v>2.73</v>
      </c>
      <c r="M15" s="0" t="n">
        <f aca="false">2.73</f>
        <v>2.73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52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2.73+0.85</f>
        <v>3.58</v>
      </c>
      <c r="M16" s="0" t="n">
        <f aca="false">2.73+0.85</f>
        <v>3.58</v>
      </c>
      <c r="N16" s="0" t="s">
        <v>23</v>
      </c>
    </row>
    <row r="17" customFormat="false" ht="15" hidden="false" customHeight="false" outlineLevel="0" collapsed="false">
      <c r="A17" s="0" t="s">
        <v>27</v>
      </c>
      <c r="B17" s="0" t="s">
        <v>16</v>
      </c>
      <c r="L17" s="0" t="n">
        <v>350</v>
      </c>
      <c r="M17" s="0" t="n">
        <v>350</v>
      </c>
      <c r="N17" s="0" t="s">
        <v>17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v>0.36323</v>
      </c>
      <c r="M18" s="2" t="n">
        <f aca="false">L18/2.83168</f>
        <v>0.128273674991524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4</v>
      </c>
      <c r="G19" s="0" t="n">
        <v>6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v>0.33069</v>
      </c>
      <c r="M19" s="2" t="n">
        <f aca="false">L19/2.83168</f>
        <v>0.116782263532603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9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0.53174</v>
      </c>
      <c r="M20" s="2" t="n">
        <f aca="false">L20/2.83168</f>
        <v>0.187782517798621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0.57314</v>
      </c>
      <c r="M21" s="2" t="n">
        <f aca="false">L21/2.83168</f>
        <v>0.202402813877274</v>
      </c>
      <c r="N2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5" activeCellId="1" sqref="A1:M18 A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(10.97+7.95)*30</f>
        <v>567.6</v>
      </c>
      <c r="M2" s="0" t="n">
        <f aca="false">(10.97+7.95)*30</f>
        <v>567.6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7</v>
      </c>
      <c r="J3" s="0" t="n">
        <v>0</v>
      </c>
      <c r="K3" s="0" t="n">
        <v>6</v>
      </c>
      <c r="L3" s="0" t="n">
        <f aca="false">0.090217 + 0.0036</f>
        <v>0.093817</v>
      </c>
      <c r="M3" s="0" t="n">
        <f aca="false">0.090217 + 0.0036</f>
        <v>0.093817</v>
      </c>
      <c r="N3" s="0" t="s">
        <v>19</v>
      </c>
      <c r="O3" s="0" t="s">
        <v>34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7</v>
      </c>
      <c r="I4" s="0" t="n">
        <v>24</v>
      </c>
      <c r="J4" s="0" t="n">
        <v>0</v>
      </c>
      <c r="K4" s="0" t="n">
        <v>6</v>
      </c>
      <c r="L4" s="0" t="n">
        <f aca="false">0.0221+0.090217</f>
        <v>0.112317</v>
      </c>
      <c r="M4" s="0" t="n">
        <f aca="false">0.0221+0.090217</f>
        <v>0.112317</v>
      </c>
      <c r="N4" s="0" t="s">
        <v>19</v>
      </c>
      <c r="O4" s="0" t="s">
        <v>34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7</v>
      </c>
      <c r="J5" s="0" t="n">
        <v>0</v>
      </c>
      <c r="K5" s="0" t="n">
        <v>6</v>
      </c>
      <c r="L5" s="0" t="n">
        <f aca="false">0.095051 + 0.0036</f>
        <v>0.098651</v>
      </c>
      <c r="M5" s="0" t="n">
        <f aca="false">0.095051 + 0.0036</f>
        <v>0.098651</v>
      </c>
      <c r="N5" s="0" t="s">
        <v>19</v>
      </c>
      <c r="O5" s="0" t="s">
        <v>34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7</v>
      </c>
      <c r="I6" s="0" t="n">
        <v>24</v>
      </c>
      <c r="J6" s="0" t="n">
        <v>0</v>
      </c>
      <c r="K6" s="0" t="n">
        <v>6</v>
      </c>
      <c r="L6" s="0" t="n">
        <f aca="false">0.0221+0.095051</f>
        <v>0.117151</v>
      </c>
      <c r="M6" s="0" t="n">
        <f aca="false">0.0221+0.095051</f>
        <v>0.117151</v>
      </c>
      <c r="N6" s="0" t="s">
        <v>19</v>
      </c>
      <c r="O6" s="0" t="s">
        <v>34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7</v>
      </c>
      <c r="J7" s="0" t="n">
        <v>0</v>
      </c>
      <c r="K7" s="0" t="n">
        <v>6</v>
      </c>
      <c r="L7" s="0" t="n">
        <f aca="false">0.106337 + 0.0036</f>
        <v>0.109937</v>
      </c>
      <c r="M7" s="0" t="n">
        <f aca="false">0.106337 + 0.0036</f>
        <v>0.109937</v>
      </c>
      <c r="N7" s="0" t="s">
        <v>19</v>
      </c>
      <c r="O7" s="0" t="s">
        <v>34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3</v>
      </c>
      <c r="G8" s="0" t="n">
        <v>3</v>
      </c>
      <c r="H8" s="0" t="n">
        <v>7</v>
      </c>
      <c r="I8" s="0" t="n">
        <v>24</v>
      </c>
      <c r="J8" s="0" t="n">
        <v>0</v>
      </c>
      <c r="K8" s="0" t="n">
        <v>6</v>
      </c>
      <c r="L8" s="0" t="n">
        <f aca="false">0.0221+0.106337</f>
        <v>0.128437</v>
      </c>
      <c r="M8" s="0" t="n">
        <f aca="false">0.0221+0.106337</f>
        <v>0.128437</v>
      </c>
      <c r="N8" s="0" t="s">
        <v>19</v>
      </c>
      <c r="O8" s="0" t="s">
        <v>34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4</v>
      </c>
      <c r="H9" s="0" t="n">
        <v>0</v>
      </c>
      <c r="I9" s="0" t="n">
        <v>7</v>
      </c>
      <c r="J9" s="0" t="n">
        <v>0</v>
      </c>
      <c r="K9" s="0" t="n">
        <v>6</v>
      </c>
      <c r="L9" s="0" t="n">
        <f aca="false">0.113402  + 0.0036</f>
        <v>0.117002</v>
      </c>
      <c r="M9" s="0" t="n">
        <f aca="false">0.113402  + 0.0036</f>
        <v>0.117002</v>
      </c>
      <c r="N9" s="0" t="s">
        <v>19</v>
      </c>
      <c r="O9" s="0" t="s">
        <v>34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4</v>
      </c>
      <c r="H10" s="0" t="n">
        <v>7</v>
      </c>
      <c r="I10" s="0" t="n">
        <v>24</v>
      </c>
      <c r="J10" s="0" t="n">
        <v>0</v>
      </c>
      <c r="K10" s="0" t="n">
        <v>6</v>
      </c>
      <c r="L10" s="0" t="n">
        <f aca="false">0.0221+0.113402</f>
        <v>0.135502</v>
      </c>
      <c r="M10" s="0" t="n">
        <f aca="false">0.0221+0.113402</f>
        <v>0.135502</v>
      </c>
      <c r="N10" s="0" t="s">
        <v>19</v>
      </c>
      <c r="O10" s="0" t="s">
        <v>34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5</v>
      </c>
      <c r="H11" s="0" t="n">
        <v>0</v>
      </c>
      <c r="I11" s="0" t="n">
        <v>7</v>
      </c>
      <c r="J11" s="0" t="n">
        <v>0</v>
      </c>
      <c r="K11" s="0" t="n">
        <v>6</v>
      </c>
      <c r="L11" s="0" t="n">
        <f aca="false">0.11078  + 0.0036</f>
        <v>0.11438</v>
      </c>
      <c r="M11" s="0" t="n">
        <f aca="false">0.11078  + 0.0036</f>
        <v>0.11438</v>
      </c>
      <c r="N11" s="0" t="s">
        <v>19</v>
      </c>
      <c r="O11" s="0" t="s">
        <v>34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5</v>
      </c>
      <c r="G12" s="0" t="n">
        <v>5</v>
      </c>
      <c r="H12" s="0" t="n">
        <v>7</v>
      </c>
      <c r="I12" s="0" t="n">
        <v>24</v>
      </c>
      <c r="J12" s="0" t="n">
        <v>0</v>
      </c>
      <c r="K12" s="0" t="n">
        <v>6</v>
      </c>
      <c r="L12" s="0" t="n">
        <f aca="false">0.0221+0.11078</f>
        <v>0.13288</v>
      </c>
      <c r="M12" s="0" t="n">
        <f aca="false">0.0221+0.11078</f>
        <v>0.13288</v>
      </c>
      <c r="N12" s="0" t="s">
        <v>19</v>
      </c>
      <c r="O12" s="0" t="s">
        <v>34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7</v>
      </c>
      <c r="J13" s="0" t="n">
        <v>0</v>
      </c>
      <c r="K13" s="0" t="n">
        <v>6</v>
      </c>
      <c r="L13" s="0" t="n">
        <f aca="false">0.0036+0.109676</f>
        <v>0.113276</v>
      </c>
      <c r="M13" s="0" t="n">
        <f aca="false">0.0036+0.109676</f>
        <v>0.113276</v>
      </c>
      <c r="N13" s="0" t="s">
        <v>19</v>
      </c>
      <c r="O13" s="0" t="s">
        <v>34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6</v>
      </c>
      <c r="H14" s="0" t="n">
        <v>7</v>
      </c>
      <c r="I14" s="0" t="n">
        <v>10</v>
      </c>
      <c r="J14" s="0" t="n">
        <v>0</v>
      </c>
      <c r="K14" s="0" t="n">
        <v>5</v>
      </c>
      <c r="L14" s="0" t="n">
        <f aca="false">0.0221+0.109676</f>
        <v>0.131776</v>
      </c>
      <c r="M14" s="0" t="n">
        <f aca="false">0.0221+0.109676</f>
        <v>0.131776</v>
      </c>
      <c r="N14" s="0" t="s">
        <v>19</v>
      </c>
      <c r="O14" s="0" t="s">
        <v>34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6</v>
      </c>
      <c r="G15" s="0" t="n">
        <v>6</v>
      </c>
      <c r="H15" s="0" t="n">
        <v>10</v>
      </c>
      <c r="I15" s="0" t="n">
        <v>22</v>
      </c>
      <c r="J15" s="0" t="n">
        <v>0</v>
      </c>
      <c r="K15" s="0" t="n">
        <v>5</v>
      </c>
      <c r="L15" s="0" t="n">
        <f aca="false">0.0344+0.109676</f>
        <v>0.144076</v>
      </c>
      <c r="M15" s="0" t="n">
        <f aca="false">0.0344+0.109676</f>
        <v>0.144076</v>
      </c>
      <c r="N15" s="0" t="s">
        <v>19</v>
      </c>
      <c r="O15" s="0" t="s">
        <v>34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6</v>
      </c>
      <c r="H16" s="0" t="n">
        <v>22</v>
      </c>
      <c r="I16" s="0" t="n">
        <v>24</v>
      </c>
      <c r="J16" s="0" t="n">
        <v>0</v>
      </c>
      <c r="K16" s="0" t="n">
        <v>5</v>
      </c>
      <c r="L16" s="0" t="n">
        <f aca="false">0.0221+0.109676</f>
        <v>0.131776</v>
      </c>
      <c r="M16" s="0" t="n">
        <f aca="false">0.0221+0.109676</f>
        <v>0.131776</v>
      </c>
      <c r="N16" s="0" t="s">
        <v>19</v>
      </c>
      <c r="O16" s="0" t="s">
        <v>34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7</v>
      </c>
      <c r="I17" s="0" t="n">
        <v>24</v>
      </c>
      <c r="J17" s="0" t="n">
        <v>6</v>
      </c>
      <c r="K17" s="0" t="n">
        <v>6</v>
      </c>
      <c r="L17" s="0" t="n">
        <f aca="false">0.0221+0.109676</f>
        <v>0.131776</v>
      </c>
      <c r="M17" s="0" t="n">
        <f aca="false">0.0221+0.109676</f>
        <v>0.131776</v>
      </c>
      <c r="N17" s="0" t="s">
        <v>19</v>
      </c>
      <c r="O17" s="0" t="s">
        <v>34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7</v>
      </c>
      <c r="G18" s="0" t="n">
        <v>7</v>
      </c>
      <c r="H18" s="0" t="n">
        <v>0</v>
      </c>
      <c r="I18" s="0" t="n">
        <v>7</v>
      </c>
      <c r="J18" s="0" t="n">
        <v>0</v>
      </c>
      <c r="K18" s="0" t="n">
        <v>6</v>
      </c>
      <c r="L18" s="0" t="n">
        <f aca="false">0.0036+0.104179</f>
        <v>0.107779</v>
      </c>
      <c r="M18" s="0" t="n">
        <f aca="false">0.0036+0.104179</f>
        <v>0.107779</v>
      </c>
      <c r="N18" s="0" t="s">
        <v>19</v>
      </c>
      <c r="O18" s="0" t="s">
        <v>34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7</v>
      </c>
      <c r="G19" s="0" t="n">
        <v>7</v>
      </c>
      <c r="H19" s="0" t="n">
        <v>7</v>
      </c>
      <c r="I19" s="0" t="n">
        <v>10</v>
      </c>
      <c r="J19" s="0" t="n">
        <v>0</v>
      </c>
      <c r="K19" s="0" t="n">
        <v>5</v>
      </c>
      <c r="L19" s="0" t="n">
        <f aca="false">0.0221+0.104179</f>
        <v>0.126279</v>
      </c>
      <c r="M19" s="0" t="n">
        <f aca="false">0.0221+0.104179</f>
        <v>0.126279</v>
      </c>
      <c r="N19" s="0" t="s">
        <v>19</v>
      </c>
      <c r="O19" s="0" t="s">
        <v>34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7</v>
      </c>
      <c r="H20" s="0" t="n">
        <v>10</v>
      </c>
      <c r="I20" s="0" t="n">
        <v>22</v>
      </c>
      <c r="J20" s="0" t="n">
        <v>0</v>
      </c>
      <c r="K20" s="0" t="n">
        <v>5</v>
      </c>
      <c r="L20" s="0" t="n">
        <f aca="false">0.0344+0.104179</f>
        <v>0.138579</v>
      </c>
      <c r="M20" s="0" t="n">
        <f aca="false">0.0344+0.104179</f>
        <v>0.138579</v>
      </c>
      <c r="N20" s="0" t="s">
        <v>19</v>
      </c>
      <c r="O20" s="0" t="s">
        <v>34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22</v>
      </c>
      <c r="I21" s="0" t="n">
        <v>24</v>
      </c>
      <c r="J21" s="0" t="n">
        <v>0</v>
      </c>
      <c r="K21" s="0" t="n">
        <v>5</v>
      </c>
      <c r="L21" s="0" t="n">
        <f aca="false">0.0221+0.104179</f>
        <v>0.126279</v>
      </c>
      <c r="M21" s="0" t="n">
        <f aca="false">0.0221+0.104179</f>
        <v>0.126279</v>
      </c>
      <c r="N21" s="0" t="s">
        <v>19</v>
      </c>
      <c r="O21" s="0" t="s">
        <v>34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7</v>
      </c>
      <c r="I22" s="0" t="n">
        <v>24</v>
      </c>
      <c r="J22" s="0" t="n">
        <v>6</v>
      </c>
      <c r="K22" s="0" t="n">
        <v>6</v>
      </c>
      <c r="L22" s="0" t="n">
        <f aca="false">0.0221+0.104179</f>
        <v>0.126279</v>
      </c>
      <c r="M22" s="0" t="n">
        <f aca="false">0.0221+0.104179</f>
        <v>0.126279</v>
      </c>
      <c r="N22" s="0" t="s">
        <v>19</v>
      </c>
      <c r="O22" s="0" t="s">
        <v>34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8</v>
      </c>
      <c r="G23" s="0" t="n">
        <v>8</v>
      </c>
      <c r="H23" s="0" t="n">
        <v>0</v>
      </c>
      <c r="I23" s="0" t="n">
        <v>7</v>
      </c>
      <c r="J23" s="0" t="n">
        <v>0</v>
      </c>
      <c r="K23" s="0" t="n">
        <v>6</v>
      </c>
      <c r="L23" s="0" t="n">
        <f aca="false">0.0036+0.111505</f>
        <v>0.115105</v>
      </c>
      <c r="M23" s="0" t="n">
        <f aca="false">0.0036+0.111505</f>
        <v>0.115105</v>
      </c>
      <c r="N23" s="0" t="s">
        <v>19</v>
      </c>
      <c r="O23" s="0" t="s">
        <v>34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8</v>
      </c>
      <c r="G24" s="0" t="n">
        <v>8</v>
      </c>
      <c r="H24" s="0" t="n">
        <v>7</v>
      </c>
      <c r="I24" s="0" t="n">
        <v>10</v>
      </c>
      <c r="J24" s="0" t="n">
        <v>0</v>
      </c>
      <c r="K24" s="0" t="n">
        <v>5</v>
      </c>
      <c r="L24" s="0" t="n">
        <f aca="false">0.0221+0.111505</f>
        <v>0.133605</v>
      </c>
      <c r="M24" s="0" t="n">
        <f aca="false">0.0221+0.111505</f>
        <v>0.133605</v>
      </c>
      <c r="N24" s="0" t="s">
        <v>19</v>
      </c>
      <c r="O24" s="0" t="s">
        <v>34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10</v>
      </c>
      <c r="I25" s="0" t="n">
        <v>22</v>
      </c>
      <c r="J25" s="0" t="n">
        <v>0</v>
      </c>
      <c r="K25" s="0" t="n">
        <v>5</v>
      </c>
      <c r="L25" s="0" t="n">
        <f aca="false">0.0344+0.111505</f>
        <v>0.145905</v>
      </c>
      <c r="M25" s="0" t="n">
        <f aca="false">0.0344+0.111505</f>
        <v>0.145905</v>
      </c>
      <c r="N25" s="0" t="s">
        <v>19</v>
      </c>
      <c r="O25" s="0" t="s">
        <v>34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22</v>
      </c>
      <c r="I26" s="0" t="n">
        <v>24</v>
      </c>
      <c r="J26" s="0" t="n">
        <v>0</v>
      </c>
      <c r="K26" s="0" t="n">
        <v>5</v>
      </c>
      <c r="L26" s="0" t="n">
        <f aca="false">0.0221+0.111505</f>
        <v>0.133605</v>
      </c>
      <c r="M26" s="0" t="n">
        <f aca="false">0.0221+0.111505</f>
        <v>0.133605</v>
      </c>
      <c r="N26" s="0" t="s">
        <v>19</v>
      </c>
      <c r="O26" s="0" t="s">
        <v>34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8</v>
      </c>
      <c r="G27" s="0" t="n">
        <v>8</v>
      </c>
      <c r="H27" s="0" t="n">
        <v>7</v>
      </c>
      <c r="I27" s="0" t="n">
        <v>24</v>
      </c>
      <c r="J27" s="0" t="n">
        <v>6</v>
      </c>
      <c r="K27" s="0" t="n">
        <v>6</v>
      </c>
      <c r="L27" s="0" t="n">
        <f aca="false">0.0221+0.111505</f>
        <v>0.133605</v>
      </c>
      <c r="M27" s="0" t="n">
        <f aca="false">0.0221+0.111505</f>
        <v>0.133605</v>
      </c>
      <c r="N27" s="0" t="s">
        <v>19</v>
      </c>
      <c r="O27" s="0" t="s">
        <v>34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9</v>
      </c>
      <c r="H28" s="0" t="n">
        <v>0</v>
      </c>
      <c r="I28" s="0" t="n">
        <v>7</v>
      </c>
      <c r="J28" s="0" t="n">
        <v>0</v>
      </c>
      <c r="K28" s="0" t="n">
        <v>6</v>
      </c>
      <c r="L28" s="0" t="n">
        <f aca="false">0.0036+0.116613</f>
        <v>0.120213</v>
      </c>
      <c r="M28" s="0" t="n">
        <f aca="false">0.0036+0.116613</f>
        <v>0.120213</v>
      </c>
      <c r="N28" s="0" t="s">
        <v>19</v>
      </c>
      <c r="O28" s="0" t="s">
        <v>34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7</v>
      </c>
      <c r="I29" s="0" t="n">
        <v>10</v>
      </c>
      <c r="J29" s="0" t="n">
        <v>0</v>
      </c>
      <c r="K29" s="0" t="n">
        <v>5</v>
      </c>
      <c r="L29" s="0" t="n">
        <f aca="false">0.0221+0.116613</f>
        <v>0.138713</v>
      </c>
      <c r="M29" s="0" t="n">
        <f aca="false">0.0221+0.116613</f>
        <v>0.138713</v>
      </c>
      <c r="N29" s="0" t="s">
        <v>19</v>
      </c>
      <c r="O29" s="0" t="s">
        <v>34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9</v>
      </c>
      <c r="G30" s="0" t="n">
        <v>9</v>
      </c>
      <c r="H30" s="0" t="n">
        <v>10</v>
      </c>
      <c r="I30" s="0" t="n">
        <v>22</v>
      </c>
      <c r="J30" s="0" t="n">
        <v>0</v>
      </c>
      <c r="K30" s="0" t="n">
        <v>5</v>
      </c>
      <c r="L30" s="0" t="n">
        <f aca="false">0.0344+0.116613</f>
        <v>0.151013</v>
      </c>
      <c r="M30" s="0" t="n">
        <f aca="false">0.0344+0.116613</f>
        <v>0.151013</v>
      </c>
      <c r="N30" s="0" t="s">
        <v>19</v>
      </c>
      <c r="O30" s="0" t="s">
        <v>34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9</v>
      </c>
      <c r="G31" s="0" t="n">
        <v>9</v>
      </c>
      <c r="H31" s="0" t="n">
        <v>22</v>
      </c>
      <c r="I31" s="0" t="n">
        <v>24</v>
      </c>
      <c r="J31" s="0" t="n">
        <v>0</v>
      </c>
      <c r="K31" s="0" t="n">
        <v>5</v>
      </c>
      <c r="L31" s="0" t="n">
        <f aca="false">0.0221+0.116613</f>
        <v>0.138713</v>
      </c>
      <c r="M31" s="0" t="n">
        <f aca="false">0.0221+0.116613</f>
        <v>0.138713</v>
      </c>
      <c r="N31" s="0" t="s">
        <v>19</v>
      </c>
      <c r="O31" s="0" t="s">
        <v>34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9</v>
      </c>
      <c r="G32" s="0" t="n">
        <v>9</v>
      </c>
      <c r="H32" s="0" t="n">
        <v>7</v>
      </c>
      <c r="I32" s="0" t="n">
        <v>24</v>
      </c>
      <c r="J32" s="0" t="n">
        <v>6</v>
      </c>
      <c r="K32" s="0" t="n">
        <v>6</v>
      </c>
      <c r="L32" s="0" t="n">
        <f aca="false">0.0221+0.116613</f>
        <v>0.138713</v>
      </c>
      <c r="M32" s="0" t="n">
        <f aca="false">0.0221+0.116613</f>
        <v>0.138713</v>
      </c>
      <c r="N32" s="0" t="s">
        <v>19</v>
      </c>
      <c r="O32" s="0" t="s">
        <v>34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7</v>
      </c>
      <c r="J33" s="0" t="n">
        <v>0</v>
      </c>
      <c r="K33" s="0" t="n">
        <v>6</v>
      </c>
      <c r="L33" s="0" t="n">
        <f aca="false">0.113535 + 0.0036</f>
        <v>0.117135</v>
      </c>
      <c r="M33" s="0" t="n">
        <f aca="false">0.113535 + 0.0036</f>
        <v>0.117135</v>
      </c>
      <c r="N33" s="0" t="s">
        <v>19</v>
      </c>
      <c r="O33" s="0" t="s">
        <v>34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10</v>
      </c>
      <c r="G34" s="0" t="n">
        <v>10</v>
      </c>
      <c r="H34" s="0" t="n">
        <v>7</v>
      </c>
      <c r="I34" s="0" t="n">
        <v>24</v>
      </c>
      <c r="J34" s="0" t="n">
        <v>0</v>
      </c>
      <c r="K34" s="0" t="n">
        <v>6</v>
      </c>
      <c r="L34" s="0" t="n">
        <f aca="false">0.0221+0.113535</f>
        <v>0.135635</v>
      </c>
      <c r="M34" s="0" t="n">
        <f aca="false">0.0221+0.113535</f>
        <v>0.135635</v>
      </c>
      <c r="N34" s="0" t="s">
        <v>19</v>
      </c>
      <c r="O34" s="0" t="s">
        <v>34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11</v>
      </c>
      <c r="H35" s="0" t="n">
        <v>0</v>
      </c>
      <c r="I35" s="0" t="n">
        <v>7</v>
      </c>
      <c r="J35" s="0" t="n">
        <v>0</v>
      </c>
      <c r="K35" s="0" t="n">
        <v>6</v>
      </c>
      <c r="L35" s="0" t="n">
        <f aca="false">0.114378  + 0.0036</f>
        <v>0.117978</v>
      </c>
      <c r="M35" s="0" t="n">
        <f aca="false">0.114378  + 0.0036</f>
        <v>0.117978</v>
      </c>
      <c r="N35" s="0" t="s">
        <v>19</v>
      </c>
      <c r="O35" s="0" t="s">
        <v>34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11</v>
      </c>
      <c r="G36" s="0" t="n">
        <v>11</v>
      </c>
      <c r="H36" s="0" t="n">
        <v>7</v>
      </c>
      <c r="I36" s="0" t="n">
        <v>24</v>
      </c>
      <c r="J36" s="0" t="n">
        <v>0</v>
      </c>
      <c r="K36" s="0" t="n">
        <v>6</v>
      </c>
      <c r="L36" s="0" t="n">
        <f aca="false">0.0221+0.114378</f>
        <v>0.136478</v>
      </c>
      <c r="M36" s="0" t="n">
        <f aca="false">0.0221+0.114378</f>
        <v>0.136478</v>
      </c>
      <c r="N36" s="0" t="s">
        <v>19</v>
      </c>
      <c r="O36" s="0" t="s">
        <v>34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0</v>
      </c>
      <c r="I37" s="0" t="n">
        <v>7</v>
      </c>
      <c r="J37" s="0" t="n">
        <v>0</v>
      </c>
      <c r="K37" s="0" t="n">
        <v>6</v>
      </c>
      <c r="L37" s="0" t="n">
        <f aca="false">0.118608+0.0036</f>
        <v>0.122208</v>
      </c>
      <c r="M37" s="0" t="n">
        <f aca="false">0.118608+0.0036</f>
        <v>0.122208</v>
      </c>
      <c r="N37" s="0" t="s">
        <v>19</v>
      </c>
      <c r="O37" s="0" t="s">
        <v>34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7</v>
      </c>
      <c r="I38" s="0" t="n">
        <v>24</v>
      </c>
      <c r="J38" s="0" t="n">
        <v>0</v>
      </c>
      <c r="K38" s="0" t="n">
        <v>6</v>
      </c>
      <c r="L38" s="0" t="n">
        <f aca="false">0.0221+0.118608</f>
        <v>0.140708</v>
      </c>
      <c r="M38" s="0" t="n">
        <f aca="false">0.0221+0.118608</f>
        <v>0.140708</v>
      </c>
      <c r="N38" s="0" t="s">
        <v>19</v>
      </c>
      <c r="O38" s="0" t="s">
        <v>34</v>
      </c>
    </row>
    <row r="39" customFormat="false" ht="15" hidden="false" customHeight="false" outlineLevel="0" collapsed="false">
      <c r="A39" s="0" t="s">
        <v>15</v>
      </c>
      <c r="B39" s="0" t="s">
        <v>21</v>
      </c>
      <c r="C39" s="0" t="s">
        <v>26</v>
      </c>
      <c r="D39" s="0" t="n">
        <v>0</v>
      </c>
      <c r="E39" s="0" t="n">
        <v>0</v>
      </c>
      <c r="F39" s="0" t="n">
        <v>1</v>
      </c>
      <c r="G39" s="0" t="n">
        <v>12</v>
      </c>
      <c r="H39" s="0" t="n">
        <v>0</v>
      </c>
      <c r="I39" s="0" t="n">
        <v>7</v>
      </c>
      <c r="J39" s="0" t="n">
        <v>0</v>
      </c>
      <c r="K39" s="0" t="n">
        <v>6</v>
      </c>
      <c r="L39" s="0" t="n">
        <v>0</v>
      </c>
      <c r="M39" s="0" t="n">
        <v>0</v>
      </c>
      <c r="N39" s="0" t="s">
        <v>23</v>
      </c>
    </row>
    <row r="40" customFormat="false" ht="15" hidden="false" customHeight="false" outlineLevel="0" collapsed="false">
      <c r="A40" s="0" t="s">
        <v>15</v>
      </c>
      <c r="B40" s="0" t="s">
        <v>21</v>
      </c>
      <c r="C40" s="0" t="s">
        <v>35</v>
      </c>
      <c r="D40" s="0" t="n">
        <v>0</v>
      </c>
      <c r="E40" s="0" t="n">
        <v>0</v>
      </c>
      <c r="F40" s="0" t="n">
        <v>1</v>
      </c>
      <c r="G40" s="0" t="n">
        <v>5</v>
      </c>
      <c r="H40" s="0" t="n">
        <v>7</v>
      </c>
      <c r="I40" s="0" t="n">
        <v>24</v>
      </c>
      <c r="J40" s="0" t="n">
        <v>0</v>
      </c>
      <c r="K40" s="0" t="n">
        <v>6</v>
      </c>
      <c r="L40" s="0" t="n">
        <v>6.28</v>
      </c>
      <c r="M40" s="0" t="n">
        <v>6.28</v>
      </c>
      <c r="N40" s="0" t="s">
        <v>23</v>
      </c>
    </row>
    <row r="41" customFormat="false" ht="15" hidden="false" customHeight="false" outlineLevel="0" collapsed="false">
      <c r="A41" s="0" t="s">
        <v>15</v>
      </c>
      <c r="B41" s="0" t="s">
        <v>21</v>
      </c>
      <c r="C41" s="0" t="s">
        <v>36</v>
      </c>
      <c r="D41" s="0" t="n">
        <v>0</v>
      </c>
      <c r="E41" s="0" t="n">
        <v>0</v>
      </c>
      <c r="F41" s="0" t="n">
        <v>6</v>
      </c>
      <c r="G41" s="0" t="n">
        <v>9</v>
      </c>
      <c r="H41" s="0" t="n">
        <v>7</v>
      </c>
      <c r="I41" s="0" t="n">
        <v>10</v>
      </c>
      <c r="J41" s="0" t="n">
        <v>0</v>
      </c>
      <c r="K41" s="0" t="n">
        <v>5</v>
      </c>
      <c r="L41" s="0" t="n">
        <v>6.28</v>
      </c>
      <c r="M41" s="0" t="n">
        <v>6.28</v>
      </c>
      <c r="N41" s="0" t="s">
        <v>23</v>
      </c>
    </row>
    <row r="42" customFormat="false" ht="15" hidden="false" customHeight="false" outlineLevel="0" collapsed="false">
      <c r="A42" s="0" t="s">
        <v>15</v>
      </c>
      <c r="B42" s="0" t="s">
        <v>21</v>
      </c>
      <c r="C42" s="0" t="s">
        <v>37</v>
      </c>
      <c r="D42" s="0" t="n">
        <v>0</v>
      </c>
      <c r="E42" s="0" t="n">
        <v>0</v>
      </c>
      <c r="F42" s="0" t="n">
        <v>6</v>
      </c>
      <c r="G42" s="0" t="n">
        <v>9</v>
      </c>
      <c r="H42" s="0" t="n">
        <v>10</v>
      </c>
      <c r="I42" s="0" t="n">
        <v>22</v>
      </c>
      <c r="J42" s="0" t="n">
        <v>0</v>
      </c>
      <c r="K42" s="0" t="n">
        <v>5</v>
      </c>
      <c r="L42" s="0" t="n">
        <v>25.63</v>
      </c>
      <c r="M42" s="0" t="n">
        <v>25.63</v>
      </c>
      <c r="N42" s="0" t="s">
        <v>23</v>
      </c>
    </row>
    <row r="43" customFormat="false" ht="15" hidden="false" customHeight="false" outlineLevel="0" collapsed="false">
      <c r="A43" s="0" t="s">
        <v>15</v>
      </c>
      <c r="B43" s="0" t="s">
        <v>21</v>
      </c>
      <c r="C43" s="0" t="s">
        <v>36</v>
      </c>
      <c r="D43" s="0" t="n">
        <v>0</v>
      </c>
      <c r="E43" s="0" t="n">
        <v>0</v>
      </c>
      <c r="F43" s="0" t="n">
        <v>6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5</v>
      </c>
      <c r="L43" s="0" t="n">
        <v>6.28</v>
      </c>
      <c r="M43" s="0" t="n">
        <v>6.28</v>
      </c>
      <c r="N43" s="0" t="s">
        <v>23</v>
      </c>
    </row>
    <row r="44" customFormat="false" ht="15" hidden="false" customHeight="false" outlineLevel="0" collapsed="false">
      <c r="A44" s="0" t="s">
        <v>15</v>
      </c>
      <c r="B44" s="0" t="s">
        <v>21</v>
      </c>
      <c r="C44" s="0" t="s">
        <v>38</v>
      </c>
      <c r="D44" s="0" t="n">
        <v>0</v>
      </c>
      <c r="E44" s="0" t="n">
        <v>0</v>
      </c>
      <c r="F44" s="0" t="n">
        <v>1</v>
      </c>
      <c r="G44" s="0" t="n">
        <v>5</v>
      </c>
      <c r="H44" s="0" t="n">
        <v>7</v>
      </c>
      <c r="I44" s="0" t="n">
        <v>24</v>
      </c>
      <c r="J44" s="0" t="n">
        <v>0</v>
      </c>
      <c r="K44" s="0" t="n">
        <v>6</v>
      </c>
      <c r="L44" s="0" t="n">
        <v>6.28</v>
      </c>
      <c r="M44" s="0" t="n">
        <v>6.28</v>
      </c>
      <c r="N44" s="0" t="s">
        <v>23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153.35+0.25805</f>
        <v>153.60805</v>
      </c>
      <c r="M45" s="4" t="n">
        <f aca="false">L45/2.83168</f>
        <v>54.2462601706407</v>
      </c>
      <c r="N45" s="0" t="s">
        <v>28</v>
      </c>
      <c r="O45" s="0" t="s">
        <v>29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10</v>
      </c>
      <c r="E46" s="0" t="n">
        <f aca="false">D46*2.83168</f>
        <v>28.3168</v>
      </c>
      <c r="F46" s="0" t="n">
        <v>1</v>
      </c>
      <c r="G46" s="0" t="n">
        <v>1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0.2247+0.25805</f>
        <v>0.48275</v>
      </c>
      <c r="M46" s="4" t="n">
        <f aca="false">L46/2.83168</f>
        <v>0.170481834105549</v>
      </c>
      <c r="N46" s="0" t="s">
        <v>28</v>
      </c>
      <c r="O46" s="0" t="s">
        <v>29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2</v>
      </c>
      <c r="G47" s="0" t="n">
        <v>2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153.35+0.331761</f>
        <v>153.681761</v>
      </c>
      <c r="M47" s="4" t="n">
        <f aca="false">L47/2.83168</f>
        <v>54.2722910074585</v>
      </c>
      <c r="N47" s="0" t="s">
        <v>28</v>
      </c>
      <c r="O47" s="0" t="s">
        <v>29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10</v>
      </c>
      <c r="E48" s="0" t="n">
        <f aca="false">D48*2.83168</f>
        <v>28.3168</v>
      </c>
      <c r="F48" s="0" t="n">
        <v>2</v>
      </c>
      <c r="G48" s="0" t="n">
        <v>2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0.2247+0.331761</f>
        <v>0.556461</v>
      </c>
      <c r="M48" s="4" t="n">
        <f aca="false">L48/2.83168</f>
        <v>0.196512670923268</v>
      </c>
      <c r="N48" s="0" t="s">
        <v>28</v>
      </c>
      <c r="O48" s="0" t="s">
        <v>29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0</v>
      </c>
      <c r="E49" s="0" t="n">
        <v>0</v>
      </c>
      <c r="F49" s="0" t="n">
        <v>3</v>
      </c>
      <c r="G49" s="0" t="n">
        <v>3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153.35+0.293576</f>
        <v>153.643576</v>
      </c>
      <c r="M49" s="4" t="n">
        <f aca="false">L49/2.83168</f>
        <v>54.258806079783</v>
      </c>
      <c r="N49" s="0" t="s">
        <v>28</v>
      </c>
      <c r="O49" s="0" t="s">
        <v>29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10</v>
      </c>
      <c r="E50" s="0" t="n">
        <f aca="false">D50*2.83168</f>
        <v>28.3168</v>
      </c>
      <c r="F50" s="0" t="n">
        <v>3</v>
      </c>
      <c r="G50" s="0" t="n">
        <v>3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0.2247+0.293576</f>
        <v>0.518276</v>
      </c>
      <c r="M50" s="4" t="n">
        <f aca="false">L50/2.83168</f>
        <v>0.183027743247825</v>
      </c>
      <c r="N50" s="0" t="s">
        <v>28</v>
      </c>
      <c r="O50" s="0" t="s">
        <v>29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0</v>
      </c>
      <c r="E51" s="0" t="n">
        <v>0</v>
      </c>
      <c r="F51" s="0" t="n">
        <v>4</v>
      </c>
      <c r="G51" s="0" t="n">
        <v>4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153.35+0.302202</f>
        <v>153.652202</v>
      </c>
      <c r="M51" s="4" t="n">
        <f aca="false">L51/2.83168</f>
        <v>54.2618523279467</v>
      </c>
      <c r="N51" s="0" t="s">
        <v>28</v>
      </c>
      <c r="O51" s="0" t="s">
        <v>29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10</v>
      </c>
      <c r="E52" s="0" t="n">
        <f aca="false">D52*2.83168</f>
        <v>28.3168</v>
      </c>
      <c r="F52" s="0" t="n">
        <v>4</v>
      </c>
      <c r="G52" s="0" t="n">
        <v>4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0.2247+0.302202</f>
        <v>0.526902</v>
      </c>
      <c r="M52" s="4" t="n">
        <f aca="false">L52/2.83168</f>
        <v>0.186073991411459</v>
      </c>
      <c r="N52" s="0" t="s">
        <v>28</v>
      </c>
      <c r="O52" s="0" t="s">
        <v>29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0</v>
      </c>
      <c r="E53" s="0" t="n">
        <v>0</v>
      </c>
      <c r="F53" s="0" t="n">
        <v>5</v>
      </c>
      <c r="G53" s="0" t="n">
        <v>5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153.35+0.252852</f>
        <v>153.602852</v>
      </c>
      <c r="M53" s="4" t="n">
        <f aca="false">L53/2.83168</f>
        <v>54.2444245112442</v>
      </c>
      <c r="N53" s="0" t="s">
        <v>28</v>
      </c>
      <c r="O53" s="0" t="s">
        <v>29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10</v>
      </c>
      <c r="E54" s="0" t="n">
        <f aca="false">D54*2.83168</f>
        <v>28.3168</v>
      </c>
      <c r="F54" s="0" t="n">
        <v>5</v>
      </c>
      <c r="G54" s="0" t="n">
        <v>5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0.2247+0.252852</f>
        <v>0.477552</v>
      </c>
      <c r="M54" s="4" t="n">
        <f aca="false">L54/2.83168</f>
        <v>0.168646174709007</v>
      </c>
      <c r="N54" s="0" t="s">
        <v>28</v>
      </c>
      <c r="O54" s="0" t="s">
        <v>29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6</v>
      </c>
      <c r="G55" s="0" t="n">
        <v>6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153.35+0.324212</f>
        <v>153.674212</v>
      </c>
      <c r="M55" s="4" t="n">
        <f aca="false">L55/2.83168</f>
        <v>54.2696250988812</v>
      </c>
      <c r="N55" s="0" t="s">
        <v>28</v>
      </c>
      <c r="O55" s="0" t="s">
        <v>29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10</v>
      </c>
      <c r="E56" s="0" t="n">
        <v>28.3168</v>
      </c>
      <c r="F56" s="0" t="n">
        <v>6</v>
      </c>
      <c r="G56" s="0" t="n">
        <v>6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0.2247+0.324212</f>
        <v>0.548912</v>
      </c>
      <c r="M56" s="4" t="n">
        <f aca="false">L56/2.83168</f>
        <v>0.193846762346028</v>
      </c>
      <c r="N56" s="0" t="s">
        <v>28</v>
      </c>
      <c r="O56" s="0" t="s">
        <v>29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0</v>
      </c>
      <c r="E57" s="0" t="n">
        <v>0</v>
      </c>
      <c r="F57" s="0" t="n">
        <v>7</v>
      </c>
      <c r="G57" s="0" t="n">
        <v>7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153.35+0.370327</f>
        <v>153.720327</v>
      </c>
      <c r="M57" s="4" t="n">
        <f aca="false">L57/2.83168</f>
        <v>54.2859104842355</v>
      </c>
      <c r="N57" s="0" t="s">
        <v>28</v>
      </c>
      <c r="O57" s="0" t="s">
        <v>29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10</v>
      </c>
      <c r="E58" s="0" t="n">
        <v>28.3168</v>
      </c>
      <c r="F58" s="0" t="n">
        <v>7</v>
      </c>
      <c r="G58" s="0" t="n">
        <v>7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0.2247+0.370327</f>
        <v>0.595027</v>
      </c>
      <c r="M58" s="4" t="n">
        <f aca="false">L58/2.83168</f>
        <v>0.210132147700305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8</v>
      </c>
      <c r="G59" s="0" t="n">
        <v>8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153.35+0.35029</f>
        <v>153.70029</v>
      </c>
      <c r="M59" s="4" t="n">
        <f aca="false">L59/2.83168</f>
        <v>54.2788344728218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10</v>
      </c>
      <c r="E60" s="0" t="n">
        <v>28.3168</v>
      </c>
      <c r="F60" s="0" t="n">
        <v>8</v>
      </c>
      <c r="G60" s="0" t="n">
        <v>8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0.2247+0.35029</f>
        <v>0.57499</v>
      </c>
      <c r="M60" s="4" t="n">
        <f aca="false">L60/2.83168</f>
        <v>0.203056136286586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0</v>
      </c>
      <c r="E61" s="0" t="n">
        <v>0</v>
      </c>
      <c r="F61" s="0" t="n">
        <v>9</v>
      </c>
      <c r="G61" s="0" t="n">
        <v>9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153.35+0.416127</f>
        <v>153.766127</v>
      </c>
      <c r="M61" s="4" t="n">
        <f aca="false">L61/2.83168</f>
        <v>54.3020846282066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10</v>
      </c>
      <c r="E62" s="0" t="n">
        <v>28.3168</v>
      </c>
      <c r="F62" s="0" t="n">
        <v>9</v>
      </c>
      <c r="G62" s="0" t="n">
        <v>9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0.2247+0.416127</f>
        <v>0.640827</v>
      </c>
      <c r="M62" s="4" t="n">
        <f aca="false">L62/2.83168</f>
        <v>0.226306291671375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10</v>
      </c>
      <c r="G63" s="0" t="n">
        <v>10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153.35+0.556773</f>
        <v>153.906773</v>
      </c>
      <c r="M63" s="4" t="n">
        <f aca="false">L63/2.83168</f>
        <v>54.3517533760877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10</v>
      </c>
      <c r="E64" s="0" t="n">
        <v>28.3168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0.2247+0.556773</f>
        <v>0.781473</v>
      </c>
      <c r="M64" s="4" t="n">
        <f aca="false">L64/2.83168</f>
        <v>0.275975039552492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153.35+0.576949</f>
        <v>153.926949</v>
      </c>
      <c r="M65" s="4" t="n">
        <f aca="false">L65/2.83168</f>
        <v>54.3588784749689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10</v>
      </c>
      <c r="E66" s="0" t="n">
        <v>28.3168</v>
      </c>
      <c r="F66" s="0" t="n">
        <v>11</v>
      </c>
      <c r="G66" s="0" t="n">
        <v>11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0.2247+0.576949</f>
        <v>0.801649</v>
      </c>
      <c r="M66" s="4" t="n">
        <f aca="false">L66/2.83168</f>
        <v>0.283100138433721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12</v>
      </c>
      <c r="G67" s="0" t="n">
        <v>12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153.35+0.545748</f>
        <v>153.895748</v>
      </c>
      <c r="M67" s="4" t="n">
        <f aca="false">L67/2.83168</f>
        <v>54.3478599276754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10</v>
      </c>
      <c r="E68" s="0" t="n">
        <v>28.3168</v>
      </c>
      <c r="F68" s="0" t="n">
        <v>12</v>
      </c>
      <c r="G68" s="0" t="n">
        <v>12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0.2247+0.545748</f>
        <v>0.770448</v>
      </c>
      <c r="M68" s="4" t="n">
        <f aca="false">L68/2.83168</f>
        <v>0.272081591140242</v>
      </c>
      <c r="N68" s="0" t="s">
        <v>28</v>
      </c>
      <c r="O68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5" activeCellId="1" sqref="A1:M18 A5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1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1655.26+350</f>
        <v>2005.26</v>
      </c>
      <c r="M2" s="0" t="n">
        <f aca="false">1655.26+350</f>
        <v>2005.26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4</v>
      </c>
      <c r="J3" s="0" t="n">
        <v>0</v>
      </c>
      <c r="K3" s="0" t="n">
        <v>4</v>
      </c>
      <c r="L3" s="0" t="n">
        <f aca="false">0.04639+0.01679</f>
        <v>0.06318</v>
      </c>
      <c r="M3" s="0" t="n">
        <f aca="false">0.04639+0.01679</f>
        <v>0.06318</v>
      </c>
      <c r="N3" s="0" t="s">
        <v>19</v>
      </c>
      <c r="O3" s="0" t="s">
        <v>83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4</v>
      </c>
      <c r="I4" s="0" t="n">
        <v>10</v>
      </c>
      <c r="J4" s="0" t="n">
        <v>0</v>
      </c>
      <c r="K4" s="0" t="n">
        <v>4</v>
      </c>
      <c r="L4" s="0" t="n">
        <f aca="false">0.07332+0.01679</f>
        <v>0.09011</v>
      </c>
      <c r="M4" s="0" t="n">
        <f aca="false">0.07332+0.01679</f>
        <v>0.09011</v>
      </c>
      <c r="N4" s="0" t="s">
        <v>19</v>
      </c>
      <c r="O4" s="0" t="s">
        <v>83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10</v>
      </c>
      <c r="I5" s="0" t="n">
        <v>24</v>
      </c>
      <c r="J5" s="0" t="n">
        <v>0</v>
      </c>
      <c r="K5" s="0" t="n">
        <v>4</v>
      </c>
      <c r="L5" s="0" t="n">
        <f aca="false">0.04639+0.01679</f>
        <v>0.06318</v>
      </c>
      <c r="M5" s="0" t="n">
        <f aca="false">0.04639+0.01679</f>
        <v>0.06318</v>
      </c>
      <c r="N5" s="0" t="s">
        <v>19</v>
      </c>
      <c r="O5" s="0" t="s">
        <v>83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4</v>
      </c>
      <c r="J6" s="0" t="n">
        <v>0</v>
      </c>
      <c r="K6" s="0" t="n">
        <v>4</v>
      </c>
      <c r="L6" s="0" t="n">
        <f aca="false">0.04639+0.0159</f>
        <v>0.06229</v>
      </c>
      <c r="M6" s="0" t="n">
        <f aca="false">0.04639+0.0159</f>
        <v>0.06229</v>
      </c>
      <c r="N6" s="0" t="s">
        <v>19</v>
      </c>
      <c r="O6" s="0" t="s">
        <v>83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4</v>
      </c>
      <c r="I7" s="0" t="n">
        <v>10</v>
      </c>
      <c r="J7" s="0" t="n">
        <v>0</v>
      </c>
      <c r="K7" s="0" t="n">
        <v>4</v>
      </c>
      <c r="L7" s="0" t="n">
        <f aca="false">0.07332+0.0159</f>
        <v>0.08922</v>
      </c>
      <c r="M7" s="0" t="n">
        <f aca="false">0.07332+0.0159</f>
        <v>0.08922</v>
      </c>
      <c r="N7" s="0" t="s">
        <v>19</v>
      </c>
      <c r="O7" s="0" t="s">
        <v>83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2</v>
      </c>
      <c r="H8" s="0" t="n">
        <v>10</v>
      </c>
      <c r="I8" s="0" t="n">
        <v>24</v>
      </c>
      <c r="J8" s="0" t="n">
        <v>0</v>
      </c>
      <c r="K8" s="0" t="n">
        <v>4</v>
      </c>
      <c r="L8" s="0" t="n">
        <f aca="false">0.04639+0.0159</f>
        <v>0.06229</v>
      </c>
      <c r="M8" s="0" t="n">
        <f aca="false">0.04639+0.0159</f>
        <v>0.06229</v>
      </c>
      <c r="N8" s="0" t="s">
        <v>19</v>
      </c>
      <c r="O8" s="0" t="s">
        <v>83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3</v>
      </c>
      <c r="G9" s="0" t="n">
        <v>3</v>
      </c>
      <c r="H9" s="0" t="n">
        <v>0</v>
      </c>
      <c r="I9" s="0" t="n">
        <v>4</v>
      </c>
      <c r="J9" s="0" t="n">
        <v>0</v>
      </c>
      <c r="K9" s="0" t="n">
        <v>4</v>
      </c>
      <c r="L9" s="0" t="n">
        <f aca="false">0.04639+0.01664</f>
        <v>0.06303</v>
      </c>
      <c r="M9" s="0" t="n">
        <f aca="false">0.04639+0.01664</f>
        <v>0.06303</v>
      </c>
      <c r="N9" s="0" t="s">
        <v>19</v>
      </c>
      <c r="O9" s="0" t="s">
        <v>83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3</v>
      </c>
      <c r="G10" s="0" t="n">
        <v>3</v>
      </c>
      <c r="H10" s="0" t="n">
        <v>4</v>
      </c>
      <c r="I10" s="0" t="n">
        <v>10</v>
      </c>
      <c r="J10" s="0" t="n">
        <v>0</v>
      </c>
      <c r="K10" s="0" t="n">
        <v>4</v>
      </c>
      <c r="L10" s="0" t="n">
        <f aca="false">0.07332+0.01664</f>
        <v>0.08996</v>
      </c>
      <c r="M10" s="0" t="n">
        <f aca="false">0.07332+0.01664</f>
        <v>0.08996</v>
      </c>
      <c r="N10" s="0" t="s">
        <v>19</v>
      </c>
      <c r="O10" s="0" t="s">
        <v>83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10</v>
      </c>
      <c r="I11" s="0" t="n">
        <v>24</v>
      </c>
      <c r="J11" s="0" t="n">
        <v>0</v>
      </c>
      <c r="K11" s="0" t="n">
        <v>4</v>
      </c>
      <c r="L11" s="0" t="n">
        <f aca="false">0.04639+0.01664</f>
        <v>0.06303</v>
      </c>
      <c r="M11" s="0" t="n">
        <f aca="false">0.04639+0.01664</f>
        <v>0.06303</v>
      </c>
      <c r="N11" s="0" t="s">
        <v>19</v>
      </c>
      <c r="O11" s="0" t="s">
        <v>83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4</v>
      </c>
      <c r="G12" s="0" t="n">
        <v>4</v>
      </c>
      <c r="H12" s="0" t="n">
        <v>0</v>
      </c>
      <c r="I12" s="0" t="n">
        <v>13</v>
      </c>
      <c r="J12" s="0" t="n">
        <v>0</v>
      </c>
      <c r="K12" s="0" t="n">
        <v>4</v>
      </c>
      <c r="L12" s="0" t="n">
        <f aca="false">0.04639+0.02167</f>
        <v>0.06806</v>
      </c>
      <c r="M12" s="0" t="n">
        <f aca="false">0.04639+0.02167</f>
        <v>0.06806</v>
      </c>
      <c r="N12" s="0" t="s">
        <v>19</v>
      </c>
      <c r="O12" s="0" t="s">
        <v>83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4</v>
      </c>
      <c r="G13" s="0" t="n">
        <v>4</v>
      </c>
      <c r="H13" s="0" t="n">
        <v>13</v>
      </c>
      <c r="I13" s="0" t="n">
        <v>19</v>
      </c>
      <c r="J13" s="0" t="n">
        <v>0</v>
      </c>
      <c r="K13" s="0" t="n">
        <v>4</v>
      </c>
      <c r="L13" s="0" t="n">
        <f aca="false">0.07332+0.02167</f>
        <v>0.09499</v>
      </c>
      <c r="M13" s="0" t="n">
        <f aca="false">0.07332+0.02167</f>
        <v>0.09499</v>
      </c>
      <c r="N13" s="0" t="s">
        <v>19</v>
      </c>
      <c r="O13" s="0" t="s">
        <v>83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4</v>
      </c>
      <c r="G14" s="0" t="n">
        <v>4</v>
      </c>
      <c r="H14" s="0" t="n">
        <v>20</v>
      </c>
      <c r="I14" s="0" t="n">
        <v>24</v>
      </c>
      <c r="J14" s="0" t="n">
        <v>0</v>
      </c>
      <c r="K14" s="0" t="n">
        <v>4</v>
      </c>
      <c r="L14" s="0" t="n">
        <f aca="false">0.04639+0.02167</f>
        <v>0.06806</v>
      </c>
      <c r="M14" s="0" t="n">
        <f aca="false">0.04639+0.02167</f>
        <v>0.06806</v>
      </c>
      <c r="N14" s="0" t="s">
        <v>19</v>
      </c>
      <c r="O14" s="0" t="s">
        <v>83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5</v>
      </c>
      <c r="G15" s="0" t="n">
        <v>5</v>
      </c>
      <c r="H15" s="0" t="n">
        <v>0</v>
      </c>
      <c r="I15" s="0" t="n">
        <v>13</v>
      </c>
      <c r="J15" s="0" t="n">
        <v>0</v>
      </c>
      <c r="K15" s="0" t="n">
        <v>4</v>
      </c>
      <c r="L15" s="0" t="n">
        <f aca="false">0.04639+0.01837</f>
        <v>0.06476</v>
      </c>
      <c r="M15" s="0" t="n">
        <f aca="false">0.04639+0.01837</f>
        <v>0.06476</v>
      </c>
      <c r="N15" s="0" t="s">
        <v>19</v>
      </c>
      <c r="O15" s="0" t="s">
        <v>83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5</v>
      </c>
      <c r="G16" s="0" t="n">
        <v>5</v>
      </c>
      <c r="H16" s="0" t="n">
        <v>13</v>
      </c>
      <c r="I16" s="0" t="n">
        <v>19</v>
      </c>
      <c r="J16" s="0" t="n">
        <v>0</v>
      </c>
      <c r="K16" s="0" t="n">
        <v>4</v>
      </c>
      <c r="L16" s="0" t="n">
        <f aca="false">0.07332+0.01837</f>
        <v>0.09169</v>
      </c>
      <c r="M16" s="0" t="n">
        <f aca="false">0.07332+0.01837</f>
        <v>0.09169</v>
      </c>
      <c r="N16" s="0" t="s">
        <v>19</v>
      </c>
      <c r="O16" s="0" t="s">
        <v>83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5</v>
      </c>
      <c r="G17" s="0" t="n">
        <v>5</v>
      </c>
      <c r="H17" s="0" t="n">
        <v>20</v>
      </c>
      <c r="I17" s="0" t="n">
        <v>24</v>
      </c>
      <c r="J17" s="0" t="n">
        <v>0</v>
      </c>
      <c r="K17" s="0" t="n">
        <v>4</v>
      </c>
      <c r="L17" s="0" t="n">
        <f aca="false">0.04639+0.01837</f>
        <v>0.06476</v>
      </c>
      <c r="M17" s="0" t="n">
        <f aca="false">0.04639+0.01837</f>
        <v>0.06476</v>
      </c>
      <c r="N17" s="0" t="s">
        <v>19</v>
      </c>
      <c r="O17" s="0" t="s">
        <v>83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6</v>
      </c>
      <c r="G18" s="0" t="n">
        <v>6</v>
      </c>
      <c r="H18" s="0" t="n">
        <v>0</v>
      </c>
      <c r="I18" s="0" t="n">
        <v>13</v>
      </c>
      <c r="J18" s="0" t="n">
        <v>0</v>
      </c>
      <c r="K18" s="0" t="n">
        <v>4</v>
      </c>
      <c r="L18" s="0" t="n">
        <f aca="false">0.04639+0.01845</f>
        <v>0.06484</v>
      </c>
      <c r="M18" s="0" t="n">
        <f aca="false">0.04639+0.01845</f>
        <v>0.06484</v>
      </c>
      <c r="N18" s="0" t="s">
        <v>19</v>
      </c>
      <c r="O18" s="0" t="s">
        <v>83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6</v>
      </c>
      <c r="G19" s="0" t="n">
        <v>6</v>
      </c>
      <c r="H19" s="0" t="n">
        <v>13</v>
      </c>
      <c r="I19" s="0" t="n">
        <v>19</v>
      </c>
      <c r="J19" s="0" t="n">
        <v>0</v>
      </c>
      <c r="K19" s="0" t="n">
        <v>4</v>
      </c>
      <c r="L19" s="0" t="n">
        <f aca="false">0.07332+0.01845</f>
        <v>0.09177</v>
      </c>
      <c r="M19" s="0" t="n">
        <f aca="false">0.07332+0.01845</f>
        <v>0.09177</v>
      </c>
      <c r="N19" s="0" t="s">
        <v>19</v>
      </c>
      <c r="O19" s="0" t="s">
        <v>83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6</v>
      </c>
      <c r="H20" s="0" t="n">
        <v>20</v>
      </c>
      <c r="I20" s="0" t="n">
        <v>24</v>
      </c>
      <c r="J20" s="0" t="n">
        <v>0</v>
      </c>
      <c r="K20" s="0" t="n">
        <v>4</v>
      </c>
      <c r="L20" s="0" t="n">
        <f aca="false">0.04639+0.01845</f>
        <v>0.06484</v>
      </c>
      <c r="M20" s="0" t="n">
        <f aca="false">0.04639+0.01845</f>
        <v>0.06484</v>
      </c>
      <c r="N20" s="0" t="s">
        <v>19</v>
      </c>
      <c r="O20" s="0" t="s">
        <v>83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0</v>
      </c>
      <c r="I21" s="0" t="n">
        <v>13</v>
      </c>
      <c r="J21" s="0" t="n">
        <v>0</v>
      </c>
      <c r="K21" s="0" t="n">
        <v>4</v>
      </c>
      <c r="L21" s="0" t="n">
        <f aca="false">0.04639+0.02024</f>
        <v>0.06663</v>
      </c>
      <c r="M21" s="0" t="n">
        <f aca="false">0.04639+0.02024</f>
        <v>0.06663</v>
      </c>
      <c r="N21" s="0" t="s">
        <v>19</v>
      </c>
      <c r="O21" s="0" t="s">
        <v>83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13</v>
      </c>
      <c r="I22" s="0" t="n">
        <v>19</v>
      </c>
      <c r="J22" s="0" t="n">
        <v>0</v>
      </c>
      <c r="K22" s="0" t="n">
        <v>4</v>
      </c>
      <c r="L22" s="0" t="n">
        <f aca="false">0.07332+0.02024</f>
        <v>0.09356</v>
      </c>
      <c r="M22" s="0" t="n">
        <f aca="false">0.07332+0.02024</f>
        <v>0.09356</v>
      </c>
      <c r="N22" s="0" t="s">
        <v>19</v>
      </c>
      <c r="O22" s="0" t="s">
        <v>83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7</v>
      </c>
      <c r="H23" s="0" t="n">
        <v>20</v>
      </c>
      <c r="I23" s="0" t="n">
        <v>24</v>
      </c>
      <c r="J23" s="0" t="n">
        <v>0</v>
      </c>
      <c r="K23" s="0" t="n">
        <v>4</v>
      </c>
      <c r="L23" s="0" t="n">
        <f aca="false">0.04639+0.02024</f>
        <v>0.06663</v>
      </c>
      <c r="M23" s="0" t="n">
        <f aca="false">0.04639+0.02024</f>
        <v>0.06663</v>
      </c>
      <c r="N23" s="0" t="s">
        <v>19</v>
      </c>
      <c r="O23" s="0" t="s">
        <v>83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8</v>
      </c>
      <c r="G24" s="0" t="n">
        <v>8</v>
      </c>
      <c r="H24" s="0" t="n">
        <v>0</v>
      </c>
      <c r="I24" s="0" t="n">
        <v>13</v>
      </c>
      <c r="J24" s="0" t="n">
        <v>0</v>
      </c>
      <c r="K24" s="0" t="n">
        <v>4</v>
      </c>
      <c r="L24" s="0" t="n">
        <f aca="false">0.04639+0.01995</f>
        <v>0.06634</v>
      </c>
      <c r="M24" s="0" t="n">
        <f aca="false">0.04639+0.01995</f>
        <v>0.06634</v>
      </c>
      <c r="N24" s="0" t="s">
        <v>19</v>
      </c>
      <c r="O24" s="0" t="s">
        <v>83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13</v>
      </c>
      <c r="I25" s="0" t="n">
        <v>19</v>
      </c>
      <c r="J25" s="0" t="n">
        <v>0</v>
      </c>
      <c r="K25" s="0" t="n">
        <v>4</v>
      </c>
      <c r="L25" s="0" t="n">
        <f aca="false">0.07332+0.01995</f>
        <v>0.09327</v>
      </c>
      <c r="M25" s="0" t="n">
        <f aca="false">0.07332+0.01995</f>
        <v>0.09327</v>
      </c>
      <c r="N25" s="0" t="s">
        <v>19</v>
      </c>
      <c r="O25" s="0" t="s">
        <v>83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20</v>
      </c>
      <c r="I26" s="0" t="n">
        <v>24</v>
      </c>
      <c r="J26" s="0" t="n">
        <v>0</v>
      </c>
      <c r="K26" s="0" t="n">
        <v>4</v>
      </c>
      <c r="L26" s="0" t="n">
        <f aca="false">0.04639+0.01995</f>
        <v>0.06634</v>
      </c>
      <c r="M26" s="0" t="n">
        <f aca="false">0.04639+0.01995</f>
        <v>0.06634</v>
      </c>
      <c r="N26" s="0" t="s">
        <v>19</v>
      </c>
      <c r="O26" s="0" t="s">
        <v>83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9</v>
      </c>
      <c r="G27" s="0" t="n">
        <v>9</v>
      </c>
      <c r="H27" s="0" t="n">
        <v>0</v>
      </c>
      <c r="I27" s="0" t="n">
        <v>13</v>
      </c>
      <c r="J27" s="0" t="n">
        <v>0</v>
      </c>
      <c r="K27" s="0" t="n">
        <v>4</v>
      </c>
      <c r="L27" s="0" t="n">
        <f aca="false">0.04639+0.01918</f>
        <v>0.06557</v>
      </c>
      <c r="M27" s="0" t="n">
        <f aca="false">0.04639+0.01918</f>
        <v>0.06557</v>
      </c>
      <c r="N27" s="0" t="s">
        <v>19</v>
      </c>
      <c r="O27" s="0" t="s">
        <v>83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9</v>
      </c>
      <c r="H28" s="0" t="n">
        <v>13</v>
      </c>
      <c r="I28" s="0" t="n">
        <v>19</v>
      </c>
      <c r="J28" s="0" t="n">
        <v>0</v>
      </c>
      <c r="K28" s="0" t="n">
        <v>4</v>
      </c>
      <c r="L28" s="0" t="n">
        <f aca="false">0.07332+0.01918</f>
        <v>0.0925</v>
      </c>
      <c r="M28" s="0" t="n">
        <f aca="false">0.07332+0.01918</f>
        <v>0.0925</v>
      </c>
      <c r="N28" s="0" t="s">
        <v>19</v>
      </c>
      <c r="O28" s="0" t="s">
        <v>83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20</v>
      </c>
      <c r="I29" s="0" t="n">
        <v>24</v>
      </c>
      <c r="J29" s="0" t="n">
        <v>0</v>
      </c>
      <c r="K29" s="0" t="n">
        <v>4</v>
      </c>
      <c r="L29" s="0" t="n">
        <f aca="false">0.04639+0.01918</f>
        <v>0.06557</v>
      </c>
      <c r="M29" s="0" t="n">
        <f aca="false">0.04639+0.01918</f>
        <v>0.06557</v>
      </c>
      <c r="N29" s="0" t="s">
        <v>19</v>
      </c>
      <c r="O29" s="0" t="s">
        <v>83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10</v>
      </c>
      <c r="G30" s="0" t="n">
        <v>10</v>
      </c>
      <c r="H30" s="0" t="n">
        <v>0</v>
      </c>
      <c r="I30" s="0" t="n">
        <v>13</v>
      </c>
      <c r="J30" s="0" t="n">
        <v>0</v>
      </c>
      <c r="K30" s="0" t="n">
        <v>4</v>
      </c>
      <c r="L30" s="0" t="n">
        <f aca="false">0.04639+0.0002126</f>
        <v>0.0466026</v>
      </c>
      <c r="M30" s="0" t="n">
        <f aca="false">0.04639+0.0002126</f>
        <v>0.0466026</v>
      </c>
      <c r="N30" s="0" t="s">
        <v>19</v>
      </c>
      <c r="O30" s="0" t="s">
        <v>83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10</v>
      </c>
      <c r="G31" s="0" t="n">
        <v>10</v>
      </c>
      <c r="H31" s="0" t="n">
        <v>13</v>
      </c>
      <c r="I31" s="0" t="n">
        <v>19</v>
      </c>
      <c r="J31" s="0" t="n">
        <v>0</v>
      </c>
      <c r="K31" s="0" t="n">
        <v>4</v>
      </c>
      <c r="L31" s="0" t="n">
        <f aca="false">0.07332+0.0002126</f>
        <v>0.0735326</v>
      </c>
      <c r="M31" s="0" t="n">
        <f aca="false">0.07332+0.0002126</f>
        <v>0.0735326</v>
      </c>
      <c r="N31" s="0" t="s">
        <v>19</v>
      </c>
      <c r="O31" s="0" t="s">
        <v>83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10</v>
      </c>
      <c r="G32" s="0" t="n">
        <v>10</v>
      </c>
      <c r="H32" s="0" t="n">
        <v>20</v>
      </c>
      <c r="I32" s="0" t="n">
        <v>24</v>
      </c>
      <c r="J32" s="0" t="n">
        <v>0</v>
      </c>
      <c r="K32" s="0" t="n">
        <v>4</v>
      </c>
      <c r="L32" s="0" t="n">
        <f aca="false">0.04639+0.0002126</f>
        <v>0.0466026</v>
      </c>
      <c r="M32" s="0" t="n">
        <f aca="false">0.04639+0.0002126</f>
        <v>0.0466026</v>
      </c>
      <c r="N32" s="0" t="s">
        <v>19</v>
      </c>
      <c r="O32" s="0" t="s">
        <v>83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11</v>
      </c>
      <c r="G33" s="0" t="n">
        <v>11</v>
      </c>
      <c r="H33" s="0" t="n">
        <v>0</v>
      </c>
      <c r="I33" s="0" t="n">
        <v>4</v>
      </c>
      <c r="J33" s="0" t="n">
        <v>0</v>
      </c>
      <c r="K33" s="0" t="n">
        <v>4</v>
      </c>
      <c r="L33" s="0" t="n">
        <f aca="false">0.04639+0.02334</f>
        <v>0.06973</v>
      </c>
      <c r="M33" s="0" t="n">
        <f aca="false">0.04639+0.02334</f>
        <v>0.06973</v>
      </c>
      <c r="N33" s="0" t="s">
        <v>19</v>
      </c>
      <c r="O33" s="0" t="s">
        <v>83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11</v>
      </c>
      <c r="G34" s="0" t="n">
        <v>11</v>
      </c>
      <c r="H34" s="0" t="n">
        <v>4</v>
      </c>
      <c r="I34" s="0" t="n">
        <v>10</v>
      </c>
      <c r="J34" s="0" t="n">
        <v>0</v>
      </c>
      <c r="K34" s="0" t="n">
        <v>4</v>
      </c>
      <c r="L34" s="0" t="n">
        <f aca="false">0.07332+0.02334</f>
        <v>0.09666</v>
      </c>
      <c r="M34" s="0" t="n">
        <f aca="false">0.07332+0.02334</f>
        <v>0.09666</v>
      </c>
      <c r="N34" s="0" t="s">
        <v>19</v>
      </c>
      <c r="O34" s="0" t="s">
        <v>83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11</v>
      </c>
      <c r="H35" s="0" t="n">
        <v>10</v>
      </c>
      <c r="I35" s="0" t="n">
        <v>24</v>
      </c>
      <c r="J35" s="0" t="n">
        <v>0</v>
      </c>
      <c r="K35" s="0" t="n">
        <v>4</v>
      </c>
      <c r="L35" s="0" t="n">
        <f aca="false">0.04639+0.02334</f>
        <v>0.06973</v>
      </c>
      <c r="M35" s="0" t="n">
        <f aca="false">0.04639+0.02334</f>
        <v>0.06973</v>
      </c>
      <c r="N35" s="0" t="s">
        <v>19</v>
      </c>
      <c r="O35" s="0" t="s">
        <v>83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12</v>
      </c>
      <c r="G36" s="0" t="n">
        <v>12</v>
      </c>
      <c r="H36" s="0" t="n">
        <v>0</v>
      </c>
      <c r="I36" s="0" t="n">
        <v>4</v>
      </c>
      <c r="J36" s="0" t="n">
        <v>0</v>
      </c>
      <c r="K36" s="0" t="n">
        <v>4</v>
      </c>
      <c r="L36" s="0" t="n">
        <f aca="false">0.04639+0.02511</f>
        <v>0.0715</v>
      </c>
      <c r="M36" s="0" t="n">
        <f aca="false">0.04639+0.02511</f>
        <v>0.0715</v>
      </c>
      <c r="N36" s="0" t="s">
        <v>19</v>
      </c>
      <c r="O36" s="0" t="s">
        <v>83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4</v>
      </c>
      <c r="I37" s="0" t="n">
        <v>10</v>
      </c>
      <c r="J37" s="0" t="n">
        <v>0</v>
      </c>
      <c r="K37" s="0" t="n">
        <v>4</v>
      </c>
      <c r="L37" s="0" t="n">
        <f aca="false">0.07332+0.02511</f>
        <v>0.09843</v>
      </c>
      <c r="M37" s="0" t="n">
        <f aca="false">0.07332+0.02511</f>
        <v>0.09843</v>
      </c>
      <c r="N37" s="0" t="s">
        <v>19</v>
      </c>
      <c r="O37" s="0" t="s">
        <v>83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10</v>
      </c>
      <c r="I38" s="0" t="n">
        <v>24</v>
      </c>
      <c r="J38" s="0" t="n">
        <v>0</v>
      </c>
      <c r="K38" s="0" t="n">
        <v>4</v>
      </c>
      <c r="L38" s="0" t="n">
        <f aca="false">0.04639+0.02511</f>
        <v>0.0715</v>
      </c>
      <c r="M38" s="0" t="n">
        <f aca="false">0.04639+0.02511</f>
        <v>0.0715</v>
      </c>
      <c r="N38" s="0" t="s">
        <v>19</v>
      </c>
      <c r="O38" s="0" t="s">
        <v>83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24</v>
      </c>
      <c r="J39" s="0" t="n">
        <v>5</v>
      </c>
      <c r="K39" s="0" t="n">
        <v>6</v>
      </c>
      <c r="L39" s="0" t="n">
        <f aca="false">0.04639+0.01679</f>
        <v>0.06318</v>
      </c>
      <c r="M39" s="0" t="n">
        <f aca="false">0.04639+0.01679</f>
        <v>0.06318</v>
      </c>
      <c r="N39" s="0" t="s">
        <v>19</v>
      </c>
      <c r="O39" s="0" t="s">
        <v>83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2</v>
      </c>
      <c r="G40" s="0" t="n">
        <v>2</v>
      </c>
      <c r="H40" s="0" t="n">
        <v>0</v>
      </c>
      <c r="I40" s="0" t="n">
        <v>24</v>
      </c>
      <c r="J40" s="0" t="n">
        <v>5</v>
      </c>
      <c r="K40" s="0" t="n">
        <v>6</v>
      </c>
      <c r="L40" s="0" t="n">
        <f aca="false">0.04639+0.0159</f>
        <v>0.06229</v>
      </c>
      <c r="M40" s="0" t="n">
        <f aca="false">0.04639+0.0159</f>
        <v>0.06229</v>
      </c>
      <c r="N40" s="0" t="s">
        <v>19</v>
      </c>
      <c r="O40" s="0" t="s">
        <v>83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3</v>
      </c>
      <c r="G41" s="0" t="n">
        <v>3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f aca="false">0.04639+0.01664</f>
        <v>0.06303</v>
      </c>
      <c r="M41" s="0" t="n">
        <f aca="false">0.04639+0.01664</f>
        <v>0.06303</v>
      </c>
      <c r="N41" s="0" t="s">
        <v>19</v>
      </c>
      <c r="O41" s="0" t="s">
        <v>83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4</v>
      </c>
      <c r="G42" s="0" t="n">
        <v>4</v>
      </c>
      <c r="H42" s="0" t="n">
        <v>0</v>
      </c>
      <c r="I42" s="0" t="n">
        <v>24</v>
      </c>
      <c r="J42" s="0" t="n">
        <v>5</v>
      </c>
      <c r="K42" s="0" t="n">
        <v>6</v>
      </c>
      <c r="L42" s="0" t="n">
        <f aca="false">0.04639+0.02167</f>
        <v>0.06806</v>
      </c>
      <c r="M42" s="0" t="n">
        <f aca="false">0.04639+0.02167</f>
        <v>0.06806</v>
      </c>
      <c r="N42" s="0" t="s">
        <v>19</v>
      </c>
      <c r="O42" s="0" t="s">
        <v>83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5</v>
      </c>
      <c r="G43" s="0" t="n">
        <v>5</v>
      </c>
      <c r="H43" s="0" t="n">
        <v>0</v>
      </c>
      <c r="I43" s="0" t="n">
        <v>24</v>
      </c>
      <c r="J43" s="0" t="n">
        <v>5</v>
      </c>
      <c r="K43" s="0" t="n">
        <v>6</v>
      </c>
      <c r="L43" s="0" t="n">
        <f aca="false">0.04639+0.01837</f>
        <v>0.06476</v>
      </c>
      <c r="M43" s="0" t="n">
        <f aca="false">0.04639+0.01837</f>
        <v>0.06476</v>
      </c>
      <c r="N43" s="0" t="s">
        <v>19</v>
      </c>
      <c r="O43" s="0" t="s">
        <v>83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6</v>
      </c>
      <c r="G44" s="0" t="n">
        <v>6</v>
      </c>
      <c r="H44" s="0" t="n">
        <v>0</v>
      </c>
      <c r="I44" s="0" t="n">
        <v>24</v>
      </c>
      <c r="J44" s="0" t="n">
        <v>5</v>
      </c>
      <c r="K44" s="0" t="n">
        <v>6</v>
      </c>
      <c r="L44" s="0" t="n">
        <f aca="false">0.04639+0.01845</f>
        <v>0.06484</v>
      </c>
      <c r="M44" s="0" t="n">
        <f aca="false">0.04639+0.01845</f>
        <v>0.06484</v>
      </c>
      <c r="N44" s="0" t="s">
        <v>19</v>
      </c>
      <c r="O44" s="0" t="s">
        <v>83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f aca="false">0.04639+0.02024</f>
        <v>0.06663</v>
      </c>
      <c r="M45" s="0" t="n">
        <f aca="false">0.04639+0.02024</f>
        <v>0.06663</v>
      </c>
      <c r="N45" s="0" t="s">
        <v>19</v>
      </c>
      <c r="O45" s="0" t="s">
        <v>83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5</v>
      </c>
      <c r="K46" s="0" t="n">
        <v>6</v>
      </c>
      <c r="L46" s="0" t="n">
        <f aca="false">0.04639+0.01995</f>
        <v>0.06634</v>
      </c>
      <c r="M46" s="0" t="n">
        <f aca="false">0.04639+0.01995</f>
        <v>0.06634</v>
      </c>
      <c r="N46" s="0" t="s">
        <v>19</v>
      </c>
      <c r="O46" s="0" t="s">
        <v>83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9</v>
      </c>
      <c r="G47" s="0" t="n">
        <v>9</v>
      </c>
      <c r="H47" s="0" t="n">
        <v>0</v>
      </c>
      <c r="I47" s="0" t="n">
        <v>24</v>
      </c>
      <c r="J47" s="0" t="n">
        <v>5</v>
      </c>
      <c r="K47" s="0" t="n">
        <v>6</v>
      </c>
      <c r="L47" s="0" t="n">
        <f aca="false">0.04639+0.01918</f>
        <v>0.06557</v>
      </c>
      <c r="M47" s="0" t="n">
        <f aca="false">0.04639+0.01918</f>
        <v>0.06557</v>
      </c>
      <c r="N47" s="0" t="s">
        <v>19</v>
      </c>
      <c r="O47" s="0" t="s">
        <v>83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0</v>
      </c>
      <c r="I48" s="0" t="n">
        <v>24</v>
      </c>
      <c r="J48" s="0" t="n">
        <v>5</v>
      </c>
      <c r="K48" s="0" t="n">
        <v>6</v>
      </c>
      <c r="L48" s="0" t="n">
        <f aca="false">0.04639+0.0002126</f>
        <v>0.0466026</v>
      </c>
      <c r="M48" s="0" t="n">
        <f aca="false">0.04639+0.0002126</f>
        <v>0.0466026</v>
      </c>
      <c r="N48" s="0" t="s">
        <v>19</v>
      </c>
      <c r="O48" s="0" t="s">
        <v>83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11</v>
      </c>
      <c r="G49" s="0" t="n">
        <v>11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f aca="false">0.04639+0.02334</f>
        <v>0.06973</v>
      </c>
      <c r="M49" s="0" t="n">
        <f aca="false">0.04639+0.02334</f>
        <v>0.06973</v>
      </c>
      <c r="N49" s="0" t="s">
        <v>19</v>
      </c>
      <c r="O49" s="0" t="s">
        <v>83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5</v>
      </c>
      <c r="K50" s="0" t="n">
        <v>6</v>
      </c>
      <c r="L50" s="0" t="n">
        <f aca="false">0.04639+0.02511</f>
        <v>0.0715</v>
      </c>
      <c r="M50" s="0" t="n">
        <f aca="false">0.04639+0.02511</f>
        <v>0.0715</v>
      </c>
      <c r="N50" s="0" t="s">
        <v>19</v>
      </c>
      <c r="O50" s="0" t="s">
        <v>83</v>
      </c>
    </row>
    <row r="51" customFormat="false" ht="15" hidden="false" customHeight="false" outlineLevel="0" collapsed="false">
      <c r="A51" s="0" t="s">
        <v>15</v>
      </c>
      <c r="B51" s="0" t="s">
        <v>21</v>
      </c>
      <c r="C51" s="0" t="s">
        <v>22</v>
      </c>
      <c r="D51" s="0" t="n">
        <v>0</v>
      </c>
      <c r="E51" s="0" t="n">
        <v>0</v>
      </c>
      <c r="F51" s="0" t="n">
        <v>1</v>
      </c>
      <c r="G51" s="0" t="n">
        <v>3</v>
      </c>
      <c r="H51" s="0" t="n">
        <v>4</v>
      </c>
      <c r="I51" s="0" t="n">
        <v>10</v>
      </c>
      <c r="J51" s="0" t="n">
        <v>0</v>
      </c>
      <c r="K51" s="0" t="n">
        <v>4</v>
      </c>
      <c r="L51" s="0" t="n">
        <v>11.74</v>
      </c>
      <c r="M51" s="0" t="n">
        <v>11.74</v>
      </c>
      <c r="N51" s="0" t="s">
        <v>23</v>
      </c>
    </row>
    <row r="52" customFormat="false" ht="15" hidden="false" customHeight="false" outlineLevel="0" collapsed="false">
      <c r="A52" s="0" t="s">
        <v>15</v>
      </c>
      <c r="B52" s="0" t="s">
        <v>21</v>
      </c>
      <c r="C52" s="0" t="s">
        <v>24</v>
      </c>
      <c r="D52" s="0" t="n">
        <v>0</v>
      </c>
      <c r="E52" s="0" t="n">
        <v>0</v>
      </c>
      <c r="F52" s="0" t="n">
        <v>4</v>
      </c>
      <c r="G52" s="0" t="n">
        <v>10</v>
      </c>
      <c r="H52" s="0" t="n">
        <v>13</v>
      </c>
      <c r="I52" s="0" t="n">
        <v>19</v>
      </c>
      <c r="J52" s="0" t="n">
        <v>0</v>
      </c>
      <c r="K52" s="0" t="n">
        <v>4</v>
      </c>
      <c r="L52" s="0" t="n">
        <v>11.74</v>
      </c>
      <c r="M52" s="0" t="n">
        <v>11.74</v>
      </c>
      <c r="N52" s="0" t="s">
        <v>23</v>
      </c>
    </row>
    <row r="53" customFormat="false" ht="15" hidden="false" customHeight="false" outlineLevel="0" collapsed="false">
      <c r="A53" s="0" t="s">
        <v>15</v>
      </c>
      <c r="B53" s="0" t="s">
        <v>21</v>
      </c>
      <c r="C53" s="0" t="s">
        <v>25</v>
      </c>
      <c r="D53" s="0" t="n">
        <v>0</v>
      </c>
      <c r="E53" s="0" t="n">
        <v>0</v>
      </c>
      <c r="F53" s="0" t="n">
        <v>11</v>
      </c>
      <c r="G53" s="0" t="n">
        <v>12</v>
      </c>
      <c r="H53" s="0" t="n">
        <v>4</v>
      </c>
      <c r="I53" s="0" t="n">
        <v>10</v>
      </c>
      <c r="J53" s="0" t="n">
        <v>0</v>
      </c>
      <c r="K53" s="0" t="n">
        <v>4</v>
      </c>
      <c r="L53" s="0" t="n">
        <v>11.74</v>
      </c>
      <c r="M53" s="0" t="n">
        <v>11.74</v>
      </c>
      <c r="N53" s="0" t="s">
        <v>23</v>
      </c>
    </row>
    <row r="54" customFormat="false" ht="15" hidden="false" customHeight="false" outlineLevel="0" collapsed="false">
      <c r="A54" s="0" t="s">
        <v>15</v>
      </c>
      <c r="B54" s="0" t="s">
        <v>21</v>
      </c>
      <c r="C54" s="0" t="s">
        <v>30</v>
      </c>
      <c r="D54" s="0" t="n">
        <v>0</v>
      </c>
      <c r="E54" s="0" t="n">
        <v>0</v>
      </c>
      <c r="F54" s="0" t="n">
        <v>1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v>5.6</v>
      </c>
      <c r="M54" s="0" t="n">
        <v>5.6</v>
      </c>
      <c r="N54" s="0" t="s">
        <v>23</v>
      </c>
    </row>
    <row r="55" customFormat="false" ht="15" hidden="false" customHeight="false" outlineLevel="0" collapsed="false">
      <c r="A55" s="0" t="s">
        <v>27</v>
      </c>
      <c r="B55" s="0" t="s">
        <v>21</v>
      </c>
      <c r="C55" s="0" t="s">
        <v>30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(0.256 + 0.514)*24</f>
        <v>18.48</v>
      </c>
      <c r="M55" s="2" t="n">
        <f aca="false">L55/2.83168</f>
        <v>6.52616114815233</v>
      </c>
      <c r="N55" s="0" t="s">
        <v>42</v>
      </c>
    </row>
    <row r="56" customFormat="false" ht="15" hidden="false" customHeight="false" outlineLevel="0" collapsed="false">
      <c r="A56" s="0" t="s">
        <v>27</v>
      </c>
      <c r="B56" s="0" t="s">
        <v>21</v>
      </c>
      <c r="C56" s="0" t="s">
        <v>30</v>
      </c>
      <c r="D56" s="0" t="n">
        <v>0</v>
      </c>
      <c r="E56" s="0" t="n">
        <v>0</v>
      </c>
      <c r="F56" s="0" t="n">
        <v>2</v>
      </c>
      <c r="G56" s="0" t="n">
        <v>2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(0.256 + 0.561)*24</f>
        <v>19.608</v>
      </c>
      <c r="M56" s="2" t="n">
        <f aca="false">L56/2.83168</f>
        <v>6.92451124420839</v>
      </c>
      <c r="N56" s="0" t="s">
        <v>42</v>
      </c>
    </row>
    <row r="57" customFormat="false" ht="15" hidden="false" customHeight="false" outlineLevel="0" collapsed="false">
      <c r="A57" s="0" t="s">
        <v>27</v>
      </c>
      <c r="B57" s="0" t="s">
        <v>21</v>
      </c>
      <c r="C57" s="0" t="s">
        <v>30</v>
      </c>
      <c r="D57" s="0" t="n">
        <v>0</v>
      </c>
      <c r="E57" s="0" t="n">
        <v>0</v>
      </c>
      <c r="F57" s="0" t="n">
        <v>3</v>
      </c>
      <c r="G57" s="0" t="n">
        <v>3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(0.256 + 0.441)*24</f>
        <v>16.728</v>
      </c>
      <c r="M57" s="2" t="n">
        <f aca="false">L57/2.83168</f>
        <v>5.90744716917166</v>
      </c>
      <c r="N57" s="0" t="s">
        <v>42</v>
      </c>
    </row>
    <row r="58" customFormat="false" ht="15" hidden="false" customHeight="false" outlineLevel="0" collapsed="false">
      <c r="A58" s="0" t="s">
        <v>27</v>
      </c>
      <c r="B58" s="0" t="s">
        <v>21</v>
      </c>
      <c r="C58" s="0" t="s">
        <v>30</v>
      </c>
      <c r="D58" s="0" t="n">
        <v>0</v>
      </c>
      <c r="E58" s="0" t="n">
        <v>0</v>
      </c>
      <c r="F58" s="0" t="n">
        <v>4</v>
      </c>
      <c r="G58" s="0" t="n">
        <v>4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(0.256 + 0.37)*24</f>
        <v>15.024</v>
      </c>
      <c r="M58" s="2" t="n">
        <f aca="false">L58/2.83168</f>
        <v>5.30568425810826</v>
      </c>
      <c r="N58" s="0" t="s">
        <v>42</v>
      </c>
    </row>
    <row r="59" customFormat="false" ht="15" hidden="false" customHeight="false" outlineLevel="0" collapsed="false">
      <c r="A59" s="0" t="s">
        <v>27</v>
      </c>
      <c r="B59" s="0" t="s">
        <v>21</v>
      </c>
      <c r="C59" s="0" t="s">
        <v>30</v>
      </c>
      <c r="D59" s="0" t="n">
        <v>0</v>
      </c>
      <c r="E59" s="0" t="n">
        <v>0</v>
      </c>
      <c r="F59" s="0" t="n">
        <v>5</v>
      </c>
      <c r="G59" s="0" t="n">
        <v>5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(0.256 + 0.174)*24</f>
        <v>10.32</v>
      </c>
      <c r="M59" s="2" t="n">
        <f aca="false">L59/2.83168</f>
        <v>3.64447960221494</v>
      </c>
      <c r="N59" s="0" t="s">
        <v>42</v>
      </c>
    </row>
    <row r="60" customFormat="false" ht="15" hidden="false" customHeight="false" outlineLevel="0" collapsed="false">
      <c r="A60" s="0" t="s">
        <v>27</v>
      </c>
      <c r="B60" s="0" t="s">
        <v>21</v>
      </c>
      <c r="C60" s="0" t="s">
        <v>30</v>
      </c>
      <c r="D60" s="0" t="n">
        <v>0</v>
      </c>
      <c r="E60" s="0" t="n">
        <v>0</v>
      </c>
      <c r="F60" s="0" t="n">
        <v>6</v>
      </c>
      <c r="G60" s="0" t="n">
        <v>6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(0.256 + 0.057)*24</f>
        <v>7.512</v>
      </c>
      <c r="M60" s="2" t="n">
        <f aca="false">L60/2.83168</f>
        <v>2.65284212905413</v>
      </c>
      <c r="N60" s="0" t="s">
        <v>42</v>
      </c>
    </row>
    <row r="61" customFormat="false" ht="15" hidden="false" customHeight="false" outlineLevel="0" collapsed="false">
      <c r="A61" s="0" t="s">
        <v>27</v>
      </c>
      <c r="B61" s="0" t="s">
        <v>21</v>
      </c>
      <c r="C61" s="0" t="s">
        <v>30</v>
      </c>
      <c r="D61" s="0" t="n">
        <v>0</v>
      </c>
      <c r="E61" s="0" t="n">
        <v>0</v>
      </c>
      <c r="F61" s="0" t="n">
        <v>7</v>
      </c>
      <c r="G61" s="0" t="n">
        <v>7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(0.256 + 0.082)*24</f>
        <v>8.112</v>
      </c>
      <c r="M61" s="2" t="n">
        <f aca="false">L61/2.83168</f>
        <v>2.86473047802012</v>
      </c>
      <c r="N61" s="0" t="s">
        <v>42</v>
      </c>
    </row>
    <row r="62" customFormat="false" ht="15" hidden="false" customHeight="false" outlineLevel="0" collapsed="false">
      <c r="A62" s="0" t="s">
        <v>27</v>
      </c>
      <c r="B62" s="0" t="s">
        <v>21</v>
      </c>
      <c r="C62" s="0" t="s">
        <v>30</v>
      </c>
      <c r="D62" s="0" t="n">
        <v>0</v>
      </c>
      <c r="E62" s="0" t="n">
        <v>0</v>
      </c>
      <c r="F62" s="0" t="n">
        <v>8</v>
      </c>
      <c r="G62" s="0" t="n">
        <v>8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(0.256 + 0.071)*24</f>
        <v>7.848</v>
      </c>
      <c r="M62" s="2" t="n">
        <f aca="false">L62/2.83168</f>
        <v>2.77149960447508</v>
      </c>
      <c r="N62" s="0" t="s">
        <v>42</v>
      </c>
    </row>
    <row r="63" customFormat="false" ht="15" hidden="false" customHeight="false" outlineLevel="0" collapsed="false">
      <c r="A63" s="0" t="s">
        <v>27</v>
      </c>
      <c r="B63" s="0" t="s">
        <v>21</v>
      </c>
      <c r="C63" s="0" t="s">
        <v>30</v>
      </c>
      <c r="D63" s="0" t="n">
        <v>0</v>
      </c>
      <c r="E63" s="0" t="n">
        <v>0</v>
      </c>
      <c r="F63" s="0" t="n">
        <v>9</v>
      </c>
      <c r="G63" s="0" t="n">
        <v>9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(0.256 + 0.079)*24</f>
        <v>8.04</v>
      </c>
      <c r="M63" s="2" t="n">
        <f aca="false">L63/2.83168</f>
        <v>2.8393038761442</v>
      </c>
      <c r="N63" s="0" t="s">
        <v>42</v>
      </c>
    </row>
    <row r="64" customFormat="false" ht="15" hidden="false" customHeight="false" outlineLevel="0" collapsed="false">
      <c r="A64" s="0" t="s">
        <v>27</v>
      </c>
      <c r="B64" s="0" t="s">
        <v>21</v>
      </c>
      <c r="C64" s="0" t="s">
        <v>30</v>
      </c>
      <c r="D64" s="0" t="n">
        <v>0</v>
      </c>
      <c r="E64" s="0" t="n">
        <v>0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(0.256 + 0.075)*24</f>
        <v>7.944</v>
      </c>
      <c r="M64" s="2" t="n">
        <f aca="false">L64/2.83168</f>
        <v>2.80540174030964</v>
      </c>
      <c r="N64" s="0" t="s">
        <v>42</v>
      </c>
    </row>
    <row r="65" customFormat="false" ht="15" hidden="false" customHeight="false" outlineLevel="0" collapsed="false">
      <c r="A65" s="0" t="s">
        <v>27</v>
      </c>
      <c r="B65" s="0" t="s">
        <v>21</v>
      </c>
      <c r="C65" s="0" t="s">
        <v>30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(0.256 + 0.253)*24</f>
        <v>12.216</v>
      </c>
      <c r="M65" s="2" t="n">
        <f aca="false">L65/2.83168</f>
        <v>4.31404678494745</v>
      </c>
      <c r="N65" s="0" t="s">
        <v>42</v>
      </c>
    </row>
    <row r="66" customFormat="false" ht="15" hidden="false" customHeight="false" outlineLevel="0" collapsed="false">
      <c r="A66" s="0" t="s">
        <v>27</v>
      </c>
      <c r="B66" s="0" t="s">
        <v>21</v>
      </c>
      <c r="C66" s="0" t="s">
        <v>30</v>
      </c>
      <c r="D66" s="0" t="n">
        <v>0</v>
      </c>
      <c r="E66" s="0" t="n">
        <v>0</v>
      </c>
      <c r="F66" s="0" t="n">
        <v>12</v>
      </c>
      <c r="G66" s="0" t="n">
        <v>12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(0.256 + 0.465)*24</f>
        <v>17.304</v>
      </c>
      <c r="M66" s="2" t="n">
        <f aca="false">L66/2.83168</f>
        <v>6.110859984179</v>
      </c>
      <c r="N66" s="0" t="s">
        <v>42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0.499-0.114</f>
        <v>0.385</v>
      </c>
      <c r="M67" s="2" t="n">
        <f aca="false">L67/2.83168</f>
        <v>0.135961690586507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200000</v>
      </c>
      <c r="E68" s="0" t="n">
        <f aca="false">D68*2.83168</f>
        <v>566336</v>
      </c>
      <c r="F68" s="0" t="n">
        <v>1</v>
      </c>
      <c r="G68" s="0" t="n">
        <v>1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0.403-0.114</f>
        <v>0.289</v>
      </c>
      <c r="M68" s="2" t="n">
        <f aca="false">L68/2.83168</f>
        <v>0.102059554751949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0</v>
      </c>
      <c r="E69" s="0" t="n">
        <v>0</v>
      </c>
      <c r="F69" s="0" t="n">
        <v>2</v>
      </c>
      <c r="G69" s="0" t="n">
        <v>2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0.499-0.134</f>
        <v>0.365</v>
      </c>
      <c r="M69" s="2" t="n">
        <f aca="false">L69/2.83168</f>
        <v>0.128898745620974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200000</v>
      </c>
      <c r="E70" s="0" t="n">
        <f aca="false">D70*2.83168</f>
        <v>566336</v>
      </c>
      <c r="F70" s="0" t="n">
        <v>2</v>
      </c>
      <c r="G70" s="0" t="n">
        <v>2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0.403-0.134</f>
        <v>0.269</v>
      </c>
      <c r="M70" s="2" t="n">
        <f aca="false">L70/2.83168</f>
        <v>0.0949966097864166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0</v>
      </c>
      <c r="E71" s="0" t="n">
        <v>0</v>
      </c>
      <c r="F71" s="0" t="n">
        <v>3</v>
      </c>
      <c r="G71" s="0" t="n">
        <v>3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0.499+0.436</f>
        <v>0.935</v>
      </c>
      <c r="M71" s="2" t="n">
        <f aca="false">L71/2.83168</f>
        <v>0.33019267713866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200000</v>
      </c>
      <c r="E72" s="0" t="n">
        <f aca="false">D72*2.83168</f>
        <v>566336</v>
      </c>
      <c r="F72" s="0" t="n">
        <v>3</v>
      </c>
      <c r="G72" s="0" t="n">
        <v>3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0.403+0.436</f>
        <v>0.839</v>
      </c>
      <c r="M72" s="2" t="n">
        <f aca="false">L72/2.83168</f>
        <v>0.296290541304102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0</v>
      </c>
      <c r="E73" s="0" t="n">
        <v>0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0.499-0.045</f>
        <v>0.454</v>
      </c>
      <c r="M73" s="2" t="n">
        <f aca="false">L73/2.83168</f>
        <v>0.160328850717595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200000</v>
      </c>
      <c r="E74" s="0" t="n">
        <f aca="false">D74*2.83168</f>
        <v>566336</v>
      </c>
      <c r="F74" s="0" t="n">
        <v>4</v>
      </c>
      <c r="G74" s="0" t="n">
        <v>4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0.403-0.045</f>
        <v>0.358</v>
      </c>
      <c r="M74" s="2" t="n">
        <f aca="false">L74/2.83168</f>
        <v>0.126426714883038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0</v>
      </c>
      <c r="E75" s="0" t="n">
        <v>0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0.499-0.142</f>
        <v>0.357</v>
      </c>
      <c r="M75" s="2" t="n">
        <f aca="false">L75/2.83168</f>
        <v>0.126073567634761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200000</v>
      </c>
      <c r="E76" s="0" t="n">
        <f aca="false">D76*2.83168</f>
        <v>566336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0.403-0.142</f>
        <v>0.261</v>
      </c>
      <c r="M76" s="2" t="n">
        <f aca="false">L76/2.83168</f>
        <v>0.0921714318002034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0</v>
      </c>
      <c r="E77" s="0" t="n">
        <v>0</v>
      </c>
      <c r="F77" s="0" t="n">
        <v>6</v>
      </c>
      <c r="G77" s="0" t="n">
        <v>6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0.499-0.15</f>
        <v>0.349</v>
      </c>
      <c r="M77" s="2" t="n">
        <f aca="false">L77/2.83168</f>
        <v>0.123248389648548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200000</v>
      </c>
      <c r="E78" s="0" t="n">
        <f aca="false">D78*2.83168</f>
        <v>566336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0.403-0.15</f>
        <v>0.253</v>
      </c>
      <c r="M78" s="2" t="n">
        <f aca="false">L78/2.83168</f>
        <v>0.0893462538139903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0</v>
      </c>
      <c r="E79" s="0" t="n">
        <v>0</v>
      </c>
      <c r="F79" s="0" t="n">
        <v>7</v>
      </c>
      <c r="G79" s="0" t="n">
        <v>7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0.499-0.097</f>
        <v>0.402</v>
      </c>
      <c r="M79" s="2" t="n">
        <f aca="false">L79/2.83168</f>
        <v>0.14196519380721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200000</v>
      </c>
      <c r="E80" s="0" t="n">
        <f aca="false">D80*2.83168</f>
        <v>566336</v>
      </c>
      <c r="F80" s="0" t="n">
        <v>7</v>
      </c>
      <c r="G80" s="0" t="n">
        <v>7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0.403-0.097</f>
        <v>0.306</v>
      </c>
      <c r="M80" s="2" t="n">
        <f aca="false">L80/2.83168</f>
        <v>0.108063057972652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0</v>
      </c>
      <c r="E81" s="0" t="n">
        <v>0</v>
      </c>
      <c r="F81" s="0" t="n">
        <v>8</v>
      </c>
      <c r="G81" s="0" t="n">
        <v>8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0.499+0.004</f>
        <v>0.503</v>
      </c>
      <c r="M81" s="2" t="n">
        <f aca="false">L81/2.83168</f>
        <v>0.177633065883151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200000</v>
      </c>
      <c r="E82" s="0" t="n">
        <f aca="false">D82*2.83168</f>
        <v>566336</v>
      </c>
      <c r="F82" s="0" t="n">
        <v>8</v>
      </c>
      <c r="G82" s="0" t="n">
        <v>8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0.403+0.004</f>
        <v>0.407</v>
      </c>
      <c r="M82" s="2" t="n">
        <f aca="false">L82/2.83168</f>
        <v>0.143730930048593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0</v>
      </c>
      <c r="E83" s="0" t="n">
        <v>0</v>
      </c>
      <c r="F83" s="0" t="n">
        <v>9</v>
      </c>
      <c r="G83" s="0" t="n">
        <v>9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0.499+0.016</f>
        <v>0.515</v>
      </c>
      <c r="M83" s="2" t="n">
        <f aca="false">L83/2.83168</f>
        <v>0.18187083286247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200000</v>
      </c>
      <c r="E84" s="0" t="n">
        <f aca="false">D84*2.83168</f>
        <v>566336</v>
      </c>
      <c r="F84" s="0" t="n">
        <v>9</v>
      </c>
      <c r="G84" s="0" t="n">
        <v>9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0.403+0.016</f>
        <v>0.419</v>
      </c>
      <c r="M84" s="2" t="n">
        <f aca="false">L84/2.83168</f>
        <v>0.147968697027913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0</v>
      </c>
      <c r="E85" s="0" t="n">
        <v>0</v>
      </c>
      <c r="F85" s="0" t="n">
        <v>10</v>
      </c>
      <c r="G85" s="0" t="n">
        <v>10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0.499+0.052</f>
        <v>0.551</v>
      </c>
      <c r="M85" s="2" t="n">
        <f aca="false">L85/2.83168</f>
        <v>0.194584133800429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200000</v>
      </c>
      <c r="E86" s="0" t="n">
        <f aca="false">D86*2.83168</f>
        <v>566336</v>
      </c>
      <c r="F86" s="0" t="n">
        <v>10</v>
      </c>
      <c r="G86" s="0" t="n">
        <v>10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0.403+0.052</f>
        <v>0.455</v>
      </c>
      <c r="M86" s="2" t="n">
        <f aca="false">L86/2.83168</f>
        <v>0.160681997965872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0</v>
      </c>
      <c r="E87" s="0" t="n">
        <v>0</v>
      </c>
      <c r="F87" s="0" t="n">
        <v>11</v>
      </c>
      <c r="G87" s="0" t="n">
        <v>11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0.499+0.071</f>
        <v>0.57</v>
      </c>
      <c r="M87" s="2" t="n">
        <f aca="false">L87/2.83168</f>
        <v>0.201293931517686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200000</v>
      </c>
      <c r="E88" s="0" t="n">
        <f aca="false">D88*2.83168</f>
        <v>566336</v>
      </c>
      <c r="F88" s="0" t="n">
        <v>11</v>
      </c>
      <c r="G88" s="0" t="n">
        <v>11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0.403+0.071</f>
        <v>0.474</v>
      </c>
      <c r="M88" s="2" t="n">
        <f aca="false">L88/2.83168</f>
        <v>0.167391795683128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0</v>
      </c>
      <c r="E89" s="0" t="n">
        <v>0</v>
      </c>
      <c r="F89" s="0" t="n">
        <v>12</v>
      </c>
      <c r="G89" s="0" t="n">
        <v>12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0.499+0.16</f>
        <v>0.659</v>
      </c>
      <c r="M89" s="2" t="n">
        <f aca="false">L89/2.83168</f>
        <v>0.232724036614307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200000</v>
      </c>
      <c r="E90" s="0" t="n">
        <f aca="false">D90*2.83168</f>
        <v>566336</v>
      </c>
      <c r="F90" s="0" t="n">
        <v>12</v>
      </c>
      <c r="G90" s="0" t="n">
        <v>12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0.403+0.16</f>
        <v>0.563</v>
      </c>
      <c r="M90" s="2" t="n">
        <f aca="false">L90/2.83168</f>
        <v>0.198821900779749</v>
      </c>
      <c r="N9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5" activeCellId="1" sqref="A1:M18 E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2000+350</f>
        <v>2350</v>
      </c>
      <c r="M2" s="0" t="n">
        <f aca="false">2000+350</f>
        <v>2350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4</v>
      </c>
      <c r="J3" s="0" t="n">
        <v>0</v>
      </c>
      <c r="K3" s="0" t="n">
        <v>4</v>
      </c>
      <c r="L3" s="0" t="n">
        <f aca="false">0.06514+0.01679</f>
        <v>0.08193</v>
      </c>
      <c r="M3" s="0" t="n">
        <f aca="false">0.06514+0.01679</f>
        <v>0.08193</v>
      </c>
      <c r="N3" s="0" t="s">
        <v>19</v>
      </c>
      <c r="O3" s="0" t="s">
        <v>83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4</v>
      </c>
      <c r="I4" s="0" t="n">
        <v>10</v>
      </c>
      <c r="J4" s="0" t="n">
        <v>0</v>
      </c>
      <c r="K4" s="0" t="n">
        <v>4</v>
      </c>
      <c r="L4" s="0" t="n">
        <f aca="false">0.07648+0.01679</f>
        <v>0.09327</v>
      </c>
      <c r="M4" s="0" t="n">
        <f aca="false">0.07648+0.01679</f>
        <v>0.09327</v>
      </c>
      <c r="N4" s="0" t="s">
        <v>19</v>
      </c>
      <c r="O4" s="0" t="s">
        <v>83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10</v>
      </c>
      <c r="I5" s="0" t="n">
        <v>24</v>
      </c>
      <c r="J5" s="0" t="n">
        <v>0</v>
      </c>
      <c r="K5" s="0" t="n">
        <v>4</v>
      </c>
      <c r="L5" s="0" t="n">
        <f aca="false">0.06514+0.01679</f>
        <v>0.08193</v>
      </c>
      <c r="M5" s="0" t="n">
        <f aca="false">0.06514+0.01679</f>
        <v>0.08193</v>
      </c>
      <c r="N5" s="0" t="s">
        <v>19</v>
      </c>
      <c r="O5" s="0" t="s">
        <v>83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0.06514+0.01679</f>
        <v>0.08193</v>
      </c>
      <c r="M6" s="0" t="n">
        <f aca="false">0.06514+0.01679</f>
        <v>0.08193</v>
      </c>
      <c r="N6" s="0" t="s">
        <v>19</v>
      </c>
      <c r="O6" s="0" t="s">
        <v>83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0</v>
      </c>
      <c r="I7" s="0" t="n">
        <v>4</v>
      </c>
      <c r="J7" s="0" t="n">
        <v>0</v>
      </c>
      <c r="K7" s="0" t="n">
        <v>4</v>
      </c>
      <c r="L7" s="0" t="n">
        <f aca="false">0.06514+0.0159</f>
        <v>0.08104</v>
      </c>
      <c r="M7" s="0" t="n">
        <f aca="false">0.06514+0.0159</f>
        <v>0.08104</v>
      </c>
      <c r="N7" s="0" t="s">
        <v>19</v>
      </c>
      <c r="O7" s="0" t="s">
        <v>83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2</v>
      </c>
      <c r="H8" s="0" t="n">
        <v>4</v>
      </c>
      <c r="I8" s="0" t="n">
        <v>10</v>
      </c>
      <c r="J8" s="0" t="n">
        <v>0</v>
      </c>
      <c r="K8" s="0" t="n">
        <v>4</v>
      </c>
      <c r="L8" s="0" t="n">
        <f aca="false">0.07648+0.0159</f>
        <v>0.09238</v>
      </c>
      <c r="M8" s="0" t="n">
        <f aca="false">0.07648+0.0159</f>
        <v>0.09238</v>
      </c>
      <c r="N8" s="0" t="s">
        <v>19</v>
      </c>
      <c r="O8" s="0" t="s">
        <v>83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2</v>
      </c>
      <c r="G9" s="0" t="n">
        <v>2</v>
      </c>
      <c r="H9" s="0" t="n">
        <v>10</v>
      </c>
      <c r="I9" s="0" t="n">
        <v>24</v>
      </c>
      <c r="J9" s="0" t="n">
        <v>0</v>
      </c>
      <c r="K9" s="0" t="n">
        <v>4</v>
      </c>
      <c r="L9" s="0" t="n">
        <f aca="false">0.06514+0.0159</f>
        <v>0.08104</v>
      </c>
      <c r="M9" s="0" t="n">
        <f aca="false">0.06514+0.0159</f>
        <v>0.08104</v>
      </c>
      <c r="N9" s="0" t="s">
        <v>19</v>
      </c>
      <c r="O9" s="0" t="s">
        <v>83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0.06514+0.0159</f>
        <v>0.08104</v>
      </c>
      <c r="M10" s="0" t="n">
        <f aca="false">0.06514+0.0159</f>
        <v>0.08104</v>
      </c>
      <c r="N10" s="0" t="s">
        <v>19</v>
      </c>
      <c r="O10" s="0" t="s">
        <v>83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0</v>
      </c>
      <c r="I11" s="0" t="n">
        <v>4</v>
      </c>
      <c r="J11" s="0" t="n">
        <v>0</v>
      </c>
      <c r="K11" s="0" t="n">
        <v>4</v>
      </c>
      <c r="L11" s="0" t="n">
        <f aca="false">0.06514+0.01664</f>
        <v>0.08178</v>
      </c>
      <c r="M11" s="0" t="n">
        <f aca="false">0.06514+0.01664</f>
        <v>0.08178</v>
      </c>
      <c r="N11" s="0" t="s">
        <v>19</v>
      </c>
      <c r="O11" s="0" t="s">
        <v>83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3</v>
      </c>
      <c r="G12" s="0" t="n">
        <v>3</v>
      </c>
      <c r="H12" s="0" t="n">
        <v>4</v>
      </c>
      <c r="I12" s="0" t="n">
        <v>10</v>
      </c>
      <c r="J12" s="0" t="n">
        <v>0</v>
      </c>
      <c r="K12" s="0" t="n">
        <v>4</v>
      </c>
      <c r="L12" s="0" t="n">
        <f aca="false">0.07648+0.01664</f>
        <v>0.09312</v>
      </c>
      <c r="M12" s="0" t="n">
        <f aca="false">0.07648+0.01664</f>
        <v>0.09312</v>
      </c>
      <c r="N12" s="0" t="s">
        <v>19</v>
      </c>
      <c r="O12" s="0" t="s">
        <v>83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3</v>
      </c>
      <c r="G13" s="0" t="n">
        <v>3</v>
      </c>
      <c r="H13" s="0" t="n">
        <v>10</v>
      </c>
      <c r="I13" s="0" t="n">
        <v>24</v>
      </c>
      <c r="J13" s="0" t="n">
        <v>0</v>
      </c>
      <c r="K13" s="0" t="n">
        <v>4</v>
      </c>
      <c r="L13" s="0" t="n">
        <f aca="false">0.06514+0.01664</f>
        <v>0.08178</v>
      </c>
      <c r="M13" s="0" t="n">
        <f aca="false">0.06514+0.01664</f>
        <v>0.08178</v>
      </c>
      <c r="N13" s="0" t="s">
        <v>19</v>
      </c>
      <c r="O13" s="0" t="s">
        <v>83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0.06514+0.01664</f>
        <v>0.08178</v>
      </c>
      <c r="M14" s="0" t="n">
        <f aca="false">0.06514+0.01664</f>
        <v>0.08178</v>
      </c>
      <c r="N14" s="0" t="s">
        <v>19</v>
      </c>
      <c r="O14" s="0" t="s">
        <v>83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4</v>
      </c>
      <c r="G15" s="0" t="n">
        <v>4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0.0626+0.02167</f>
        <v>0.08427</v>
      </c>
      <c r="M15" s="0" t="n">
        <f aca="false">0.0626+0.02167</f>
        <v>0.08427</v>
      </c>
      <c r="N15" s="0" t="s">
        <v>19</v>
      </c>
      <c r="O15" s="0" t="s">
        <v>83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5</v>
      </c>
      <c r="G16" s="0" t="n">
        <v>5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0.0626+0.01837</f>
        <v>0.08097</v>
      </c>
      <c r="M16" s="0" t="n">
        <f aca="false">0.0626+0.01837</f>
        <v>0.08097</v>
      </c>
      <c r="N16" s="0" t="s">
        <v>19</v>
      </c>
      <c r="O16" s="0" t="s">
        <v>83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0</v>
      </c>
      <c r="I17" s="0" t="n">
        <v>13</v>
      </c>
      <c r="J17" s="0" t="n">
        <v>0</v>
      </c>
      <c r="K17" s="0" t="n">
        <v>4</v>
      </c>
      <c r="L17" s="0" t="n">
        <f aca="false">0.06292+0.01845</f>
        <v>0.08137</v>
      </c>
      <c r="M17" s="0" t="n">
        <f aca="false">0.06292+0.01845</f>
        <v>0.08137</v>
      </c>
      <c r="N17" s="0" t="s">
        <v>19</v>
      </c>
      <c r="O17" s="0" t="s">
        <v>83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6</v>
      </c>
      <c r="G18" s="0" t="n">
        <v>6</v>
      </c>
      <c r="H18" s="0" t="n">
        <v>13</v>
      </c>
      <c r="I18" s="0" t="n">
        <v>19</v>
      </c>
      <c r="J18" s="0" t="n">
        <v>0</v>
      </c>
      <c r="K18" s="0" t="n">
        <v>4</v>
      </c>
      <c r="L18" s="0" t="n">
        <f aca="false">0.08783+0.01845</f>
        <v>0.10628</v>
      </c>
      <c r="M18" s="0" t="n">
        <f aca="false">0.08783+0.01845</f>
        <v>0.10628</v>
      </c>
      <c r="N18" s="0" t="s">
        <v>19</v>
      </c>
      <c r="O18" s="0" t="s">
        <v>83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6</v>
      </c>
      <c r="G19" s="0" t="n">
        <v>6</v>
      </c>
      <c r="H19" s="0" t="n">
        <v>20</v>
      </c>
      <c r="I19" s="0" t="n">
        <v>24</v>
      </c>
      <c r="J19" s="0" t="n">
        <v>0</v>
      </c>
      <c r="K19" s="0" t="n">
        <v>4</v>
      </c>
      <c r="L19" s="0" t="n">
        <f aca="false">0.06292+0.01845</f>
        <v>0.08137</v>
      </c>
      <c r="M19" s="0" t="n">
        <f aca="false">0.06292+0.01845</f>
        <v>0.08137</v>
      </c>
      <c r="N19" s="0" t="s">
        <v>19</v>
      </c>
      <c r="O19" s="0" t="s">
        <v>83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6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0.06292+0.01845</f>
        <v>0.08137</v>
      </c>
      <c r="M20" s="0" t="n">
        <f aca="false">0.06292+0.01845</f>
        <v>0.08137</v>
      </c>
      <c r="N20" s="0" t="s">
        <v>19</v>
      </c>
      <c r="O20" s="0" t="s">
        <v>83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0</v>
      </c>
      <c r="I21" s="0" t="n">
        <v>13</v>
      </c>
      <c r="J21" s="0" t="n">
        <v>0</v>
      </c>
      <c r="K21" s="0" t="n">
        <v>4</v>
      </c>
      <c r="L21" s="0" t="n">
        <f aca="false">0.06292+0.02024</f>
        <v>0.08316</v>
      </c>
      <c r="M21" s="0" t="n">
        <f aca="false">0.06292+0.02024</f>
        <v>0.08316</v>
      </c>
      <c r="N21" s="0" t="s">
        <v>19</v>
      </c>
      <c r="O21" s="0" t="s">
        <v>83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13</v>
      </c>
      <c r="I22" s="0" t="n">
        <v>19</v>
      </c>
      <c r="J22" s="0" t="n">
        <v>0</v>
      </c>
      <c r="K22" s="0" t="n">
        <v>4</v>
      </c>
      <c r="L22" s="0" t="n">
        <f aca="false">0.08783+0.02024</f>
        <v>0.10807</v>
      </c>
      <c r="M22" s="0" t="n">
        <f aca="false">0.08783+0.02024</f>
        <v>0.10807</v>
      </c>
      <c r="N22" s="0" t="s">
        <v>19</v>
      </c>
      <c r="O22" s="0" t="s">
        <v>83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7</v>
      </c>
      <c r="H23" s="0" t="n">
        <v>20</v>
      </c>
      <c r="I23" s="0" t="n">
        <v>24</v>
      </c>
      <c r="J23" s="0" t="n">
        <v>0</v>
      </c>
      <c r="K23" s="0" t="n">
        <v>4</v>
      </c>
      <c r="L23" s="0" t="n">
        <f aca="false">0.06292+0.02024</f>
        <v>0.08316</v>
      </c>
      <c r="M23" s="0" t="n">
        <f aca="false">0.06292+0.02024</f>
        <v>0.08316</v>
      </c>
      <c r="N23" s="0" t="s">
        <v>19</v>
      </c>
      <c r="O23" s="0" t="s">
        <v>83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5</v>
      </c>
      <c r="K24" s="0" t="n">
        <v>6</v>
      </c>
      <c r="L24" s="0" t="n">
        <f aca="false">0.06292+0.02024</f>
        <v>0.08316</v>
      </c>
      <c r="M24" s="0" t="n">
        <f aca="false">0.06292+0.02024</f>
        <v>0.08316</v>
      </c>
      <c r="N24" s="0" t="s">
        <v>19</v>
      </c>
      <c r="O24" s="0" t="s">
        <v>83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13</v>
      </c>
      <c r="J25" s="0" t="n">
        <v>0</v>
      </c>
      <c r="K25" s="0" t="n">
        <v>4</v>
      </c>
      <c r="L25" s="0" t="n">
        <f aca="false">0.06292+0.01995</f>
        <v>0.08287</v>
      </c>
      <c r="M25" s="0" t="n">
        <f aca="false">0.06292+0.01995</f>
        <v>0.08287</v>
      </c>
      <c r="N25" s="0" t="s">
        <v>19</v>
      </c>
      <c r="O25" s="0" t="s">
        <v>83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13</v>
      </c>
      <c r="I26" s="0" t="n">
        <v>19</v>
      </c>
      <c r="J26" s="0" t="n">
        <v>0</v>
      </c>
      <c r="K26" s="0" t="n">
        <v>4</v>
      </c>
      <c r="L26" s="0" t="n">
        <f aca="false">0.08783+0.01995</f>
        <v>0.10778</v>
      </c>
      <c r="M26" s="0" t="n">
        <f aca="false">0.08783+0.01995</f>
        <v>0.10778</v>
      </c>
      <c r="N26" s="0" t="s">
        <v>19</v>
      </c>
      <c r="O26" s="0" t="s">
        <v>83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8</v>
      </c>
      <c r="G27" s="0" t="n">
        <v>8</v>
      </c>
      <c r="H27" s="0" t="n">
        <v>20</v>
      </c>
      <c r="I27" s="0" t="n">
        <v>24</v>
      </c>
      <c r="J27" s="0" t="n">
        <v>0</v>
      </c>
      <c r="K27" s="0" t="n">
        <v>4</v>
      </c>
      <c r="L27" s="0" t="n">
        <f aca="false">0.06292+0.01995</f>
        <v>0.08287</v>
      </c>
      <c r="M27" s="0" t="n">
        <f aca="false">0.06292+0.01995</f>
        <v>0.08287</v>
      </c>
      <c r="N27" s="0" t="s">
        <v>19</v>
      </c>
      <c r="O27" s="0" t="s">
        <v>83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8</v>
      </c>
      <c r="G28" s="0" t="n">
        <v>8</v>
      </c>
      <c r="H28" s="0" t="n">
        <v>0</v>
      </c>
      <c r="I28" s="0" t="n">
        <v>24</v>
      </c>
      <c r="J28" s="0" t="n">
        <v>5</v>
      </c>
      <c r="K28" s="0" t="n">
        <v>6</v>
      </c>
      <c r="L28" s="0" t="n">
        <f aca="false">0.06292+0.01995</f>
        <v>0.08287</v>
      </c>
      <c r="M28" s="0" t="n">
        <f aca="false">0.06292+0.01995</f>
        <v>0.08287</v>
      </c>
      <c r="N28" s="0" t="s">
        <v>19</v>
      </c>
      <c r="O28" s="0" t="s">
        <v>83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0</v>
      </c>
      <c r="I29" s="0" t="n">
        <v>13</v>
      </c>
      <c r="J29" s="0" t="n">
        <v>0</v>
      </c>
      <c r="K29" s="0" t="n">
        <v>4</v>
      </c>
      <c r="L29" s="0" t="n">
        <f aca="false">0.06292+0.01918</f>
        <v>0.0821</v>
      </c>
      <c r="M29" s="0" t="n">
        <f aca="false">0.06292+0.01918</f>
        <v>0.0821</v>
      </c>
      <c r="N29" s="0" t="s">
        <v>19</v>
      </c>
      <c r="O29" s="0" t="s">
        <v>83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9</v>
      </c>
      <c r="G30" s="0" t="n">
        <v>9</v>
      </c>
      <c r="H30" s="0" t="n">
        <v>13</v>
      </c>
      <c r="I30" s="0" t="n">
        <v>19</v>
      </c>
      <c r="J30" s="0" t="n">
        <v>0</v>
      </c>
      <c r="K30" s="0" t="n">
        <v>4</v>
      </c>
      <c r="L30" s="0" t="n">
        <f aca="false">0.08783+0.01918</f>
        <v>0.10701</v>
      </c>
      <c r="M30" s="0" t="n">
        <f aca="false">0.08783+0.01918</f>
        <v>0.10701</v>
      </c>
      <c r="N30" s="0" t="s">
        <v>19</v>
      </c>
      <c r="O30" s="0" t="s">
        <v>83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9</v>
      </c>
      <c r="G31" s="0" t="n">
        <v>9</v>
      </c>
      <c r="H31" s="0" t="n">
        <v>20</v>
      </c>
      <c r="I31" s="0" t="n">
        <v>24</v>
      </c>
      <c r="J31" s="0" t="n">
        <v>0</v>
      </c>
      <c r="K31" s="0" t="n">
        <v>4</v>
      </c>
      <c r="L31" s="0" t="n">
        <f aca="false">0.06292+0.01918</f>
        <v>0.0821</v>
      </c>
      <c r="M31" s="0" t="n">
        <f aca="false">0.06292+0.01918</f>
        <v>0.0821</v>
      </c>
      <c r="N31" s="0" t="s">
        <v>19</v>
      </c>
      <c r="O31" s="0" t="s">
        <v>83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9</v>
      </c>
      <c r="G32" s="0" t="n">
        <v>9</v>
      </c>
      <c r="H32" s="0" t="n">
        <v>0</v>
      </c>
      <c r="I32" s="0" t="n">
        <v>24</v>
      </c>
      <c r="J32" s="0" t="n">
        <v>5</v>
      </c>
      <c r="K32" s="0" t="n">
        <v>6</v>
      </c>
      <c r="L32" s="0" t="n">
        <f aca="false">0.06292+0.01918</f>
        <v>0.0821</v>
      </c>
      <c r="M32" s="0" t="n">
        <f aca="false">0.06292+0.01918</f>
        <v>0.0821</v>
      </c>
      <c r="N32" s="0" t="s">
        <v>19</v>
      </c>
      <c r="O32" s="0" t="s">
        <v>83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0.0626+0.0002126</f>
        <v>0.0628126</v>
      </c>
      <c r="M33" s="0" t="n">
        <f aca="false">0.0626+0.0002126</f>
        <v>0.0628126</v>
      </c>
      <c r="N33" s="0" t="s">
        <v>19</v>
      </c>
      <c r="O33" s="0" t="s">
        <v>83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11</v>
      </c>
      <c r="G34" s="0" t="n">
        <v>11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0.0626+0.02334</f>
        <v>0.08594</v>
      </c>
      <c r="M34" s="0" t="n">
        <f aca="false">0.0626+0.02334</f>
        <v>0.08594</v>
      </c>
      <c r="N34" s="0" t="s">
        <v>19</v>
      </c>
      <c r="O34" s="0" t="s">
        <v>83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12</v>
      </c>
      <c r="G35" s="0" t="n">
        <v>12</v>
      </c>
      <c r="H35" s="0" t="n">
        <v>0</v>
      </c>
      <c r="I35" s="0" t="n">
        <v>4</v>
      </c>
      <c r="J35" s="0" t="n">
        <v>0</v>
      </c>
      <c r="K35" s="0" t="n">
        <v>4</v>
      </c>
      <c r="L35" s="0" t="n">
        <f aca="false">0.06514+0.02511</f>
        <v>0.09025</v>
      </c>
      <c r="M35" s="0" t="n">
        <f aca="false">0.06514+0.02511</f>
        <v>0.09025</v>
      </c>
      <c r="N35" s="0" t="s">
        <v>19</v>
      </c>
      <c r="O35" s="0" t="s">
        <v>83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12</v>
      </c>
      <c r="G36" s="0" t="n">
        <v>12</v>
      </c>
      <c r="H36" s="0" t="n">
        <v>4</v>
      </c>
      <c r="I36" s="0" t="n">
        <v>10</v>
      </c>
      <c r="J36" s="0" t="n">
        <v>0</v>
      </c>
      <c r="K36" s="0" t="n">
        <v>4</v>
      </c>
      <c r="L36" s="0" t="n">
        <f aca="false">0.07648+0.02511</f>
        <v>0.10159</v>
      </c>
      <c r="M36" s="0" t="n">
        <f aca="false">0.07648+0.02511</f>
        <v>0.10159</v>
      </c>
      <c r="N36" s="0" t="s">
        <v>19</v>
      </c>
      <c r="O36" s="0" t="s">
        <v>83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10</v>
      </c>
      <c r="I37" s="0" t="n">
        <v>24</v>
      </c>
      <c r="J37" s="0" t="n">
        <v>0</v>
      </c>
      <c r="K37" s="0" t="n">
        <v>4</v>
      </c>
      <c r="L37" s="0" t="n">
        <f aca="false">0.06514+0.02511</f>
        <v>0.09025</v>
      </c>
      <c r="M37" s="0" t="n">
        <f aca="false">0.06514+0.02511</f>
        <v>0.09025</v>
      </c>
      <c r="N37" s="0" t="s">
        <v>19</v>
      </c>
      <c r="O37" s="0" t="s">
        <v>83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0</v>
      </c>
      <c r="I38" s="0" t="n">
        <v>24</v>
      </c>
      <c r="J38" s="0" t="n">
        <v>5</v>
      </c>
      <c r="K38" s="0" t="n">
        <v>6</v>
      </c>
      <c r="L38" s="0" t="n">
        <f aca="false">0.06514+0.02511</f>
        <v>0.09025</v>
      </c>
      <c r="M38" s="0" t="n">
        <f aca="false">0.06514+0.02511</f>
        <v>0.09025</v>
      </c>
      <c r="N38" s="0" t="s">
        <v>19</v>
      </c>
      <c r="O38" s="0" t="s">
        <v>83</v>
      </c>
    </row>
    <row r="39" customFormat="false" ht="15" hidden="false" customHeight="false" outlineLevel="0" collapsed="false">
      <c r="A39" s="0" t="s">
        <v>15</v>
      </c>
      <c r="B39" s="0" t="s">
        <v>21</v>
      </c>
      <c r="C39" s="0" t="s">
        <v>22</v>
      </c>
      <c r="D39" s="0" t="n">
        <v>0</v>
      </c>
      <c r="E39" s="0" t="n">
        <v>0</v>
      </c>
      <c r="F39" s="0" t="n">
        <v>1</v>
      </c>
      <c r="G39" s="0" t="n">
        <v>3</v>
      </c>
      <c r="H39" s="0" t="n">
        <v>4</v>
      </c>
      <c r="I39" s="0" t="n">
        <v>10</v>
      </c>
      <c r="J39" s="0" t="n">
        <v>0</v>
      </c>
      <c r="K39" s="0" t="n">
        <v>4</v>
      </c>
      <c r="L39" s="0" t="n">
        <v>9.9</v>
      </c>
      <c r="M39" s="0" t="n">
        <v>9.9</v>
      </c>
      <c r="N39" s="0" t="s">
        <v>23</v>
      </c>
    </row>
    <row r="40" customFormat="false" ht="15" hidden="false" customHeight="false" outlineLevel="0" collapsed="false">
      <c r="A40" s="0" t="s">
        <v>15</v>
      </c>
      <c r="B40" s="0" t="s">
        <v>21</v>
      </c>
      <c r="C40" s="0" t="s">
        <v>81</v>
      </c>
      <c r="D40" s="0" t="n">
        <v>0</v>
      </c>
      <c r="E40" s="0" t="n">
        <v>0</v>
      </c>
      <c r="F40" s="0" t="n">
        <v>4</v>
      </c>
      <c r="G40" s="0" t="n">
        <v>5</v>
      </c>
      <c r="H40" s="0" t="n">
        <v>13</v>
      </c>
      <c r="I40" s="0" t="n">
        <v>19</v>
      </c>
      <c r="J40" s="0" t="n">
        <v>0</v>
      </c>
      <c r="K40" s="0" t="n">
        <v>4</v>
      </c>
      <c r="L40" s="0" t="n">
        <v>9.9</v>
      </c>
      <c r="M40" s="0" t="n">
        <v>9.9</v>
      </c>
      <c r="N40" s="0" t="s">
        <v>23</v>
      </c>
    </row>
    <row r="41" customFormat="false" ht="15" hidden="false" customHeight="false" outlineLevel="0" collapsed="false">
      <c r="A41" s="0" t="s">
        <v>15</v>
      </c>
      <c r="B41" s="0" t="s">
        <v>21</v>
      </c>
      <c r="C41" s="0" t="s">
        <v>24</v>
      </c>
      <c r="D41" s="0" t="n">
        <v>0</v>
      </c>
      <c r="E41" s="0" t="n">
        <v>0</v>
      </c>
      <c r="F41" s="0" t="n">
        <v>6</v>
      </c>
      <c r="G41" s="0" t="n">
        <v>9</v>
      </c>
      <c r="H41" s="0" t="n">
        <v>13</v>
      </c>
      <c r="I41" s="0" t="n">
        <v>19</v>
      </c>
      <c r="J41" s="0" t="n">
        <v>0</v>
      </c>
      <c r="K41" s="0" t="n">
        <v>4</v>
      </c>
      <c r="L41" s="0" t="n">
        <v>10.87</v>
      </c>
      <c r="M41" s="0" t="n">
        <v>10.87</v>
      </c>
      <c r="N41" s="0" t="s">
        <v>23</v>
      </c>
    </row>
    <row r="42" customFormat="false" ht="15" hidden="false" customHeight="false" outlineLevel="0" collapsed="false">
      <c r="A42" s="0" t="s">
        <v>15</v>
      </c>
      <c r="B42" s="0" t="s">
        <v>21</v>
      </c>
      <c r="C42" s="0" t="s">
        <v>81</v>
      </c>
      <c r="D42" s="0" t="n">
        <v>0</v>
      </c>
      <c r="E42" s="0" t="n">
        <v>0</v>
      </c>
      <c r="F42" s="0" t="n">
        <v>10</v>
      </c>
      <c r="G42" s="0" t="n">
        <v>11</v>
      </c>
      <c r="H42" s="0" t="n">
        <v>13</v>
      </c>
      <c r="I42" s="0" t="n">
        <v>19</v>
      </c>
      <c r="J42" s="0" t="n">
        <v>0</v>
      </c>
      <c r="K42" s="0" t="n">
        <v>4</v>
      </c>
      <c r="L42" s="0" t="n">
        <v>9.9</v>
      </c>
      <c r="M42" s="0" t="n">
        <v>9.9</v>
      </c>
      <c r="N42" s="0" t="s">
        <v>23</v>
      </c>
    </row>
    <row r="43" customFormat="false" ht="15" hidden="false" customHeight="false" outlineLevel="0" collapsed="false">
      <c r="A43" s="0" t="s">
        <v>15</v>
      </c>
      <c r="B43" s="0" t="s">
        <v>21</v>
      </c>
      <c r="C43" s="0" t="s">
        <v>25</v>
      </c>
      <c r="D43" s="0" t="n">
        <v>0</v>
      </c>
      <c r="E43" s="0" t="n">
        <v>0</v>
      </c>
      <c r="F43" s="0" t="n">
        <v>12</v>
      </c>
      <c r="G43" s="0" t="n">
        <v>12</v>
      </c>
      <c r="H43" s="0" t="n">
        <v>4</v>
      </c>
      <c r="I43" s="0" t="n">
        <v>10</v>
      </c>
      <c r="J43" s="0" t="n">
        <v>0</v>
      </c>
      <c r="K43" s="0" t="n">
        <v>4</v>
      </c>
      <c r="L43" s="0" t="n">
        <v>9.9</v>
      </c>
      <c r="M43" s="0" t="n">
        <v>9.9</v>
      </c>
      <c r="N43" s="0" t="s">
        <v>23</v>
      </c>
    </row>
    <row r="44" customFormat="false" ht="15" hidden="false" customHeight="false" outlineLevel="0" collapsed="false">
      <c r="A44" s="0" t="s">
        <v>15</v>
      </c>
      <c r="B44" s="0" t="s">
        <v>21</v>
      </c>
      <c r="C44" s="0" t="s">
        <v>30</v>
      </c>
      <c r="D44" s="0" t="n">
        <v>0</v>
      </c>
      <c r="E44" s="0" t="n">
        <v>0</v>
      </c>
      <c r="F44" s="0" t="n">
        <v>1</v>
      </c>
      <c r="G44" s="0" t="n">
        <v>12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v>5.38</v>
      </c>
      <c r="M44" s="0" t="n">
        <v>5.38</v>
      </c>
      <c r="N44" s="0" t="s">
        <v>23</v>
      </c>
    </row>
    <row r="45" customFormat="false" ht="15" hidden="false" customHeight="false" outlineLevel="0" collapsed="false">
      <c r="A45" s="0" t="s">
        <v>27</v>
      </c>
      <c r="B45" s="0" t="s">
        <v>16</v>
      </c>
      <c r="L45" s="0" t="n">
        <v>800</v>
      </c>
      <c r="M45" s="0" t="n">
        <v>800</v>
      </c>
      <c r="N45" s="0" t="s">
        <v>17</v>
      </c>
    </row>
    <row r="46" customFormat="false" ht="15" hidden="false" customHeight="false" outlineLevel="0" collapsed="false">
      <c r="A46" s="0" t="s">
        <v>27</v>
      </c>
      <c r="B46" s="0" t="s">
        <v>21</v>
      </c>
      <c r="C46" s="0" t="s">
        <v>30</v>
      </c>
      <c r="D46" s="0" t="n">
        <v>0</v>
      </c>
      <c r="E46" s="0" t="n">
        <v>0</v>
      </c>
      <c r="F46" s="0" t="n">
        <v>1</v>
      </c>
      <c r="G46" s="0" t="n">
        <v>12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1.59486*24</f>
        <v>38.27664</v>
      </c>
      <c r="M46" s="11" t="n">
        <f aca="false">L46/2.83168</f>
        <v>13.5172900892756</v>
      </c>
      <c r="N46" s="0" t="s">
        <v>42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1</v>
      </c>
      <c r="G47" s="0" t="n">
        <v>12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v>0.43074</v>
      </c>
      <c r="M47" s="11" t="n">
        <f aca="false">L47/2.83168</f>
        <v>0.152114645722681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15000</v>
      </c>
      <c r="E48" s="0" t="n">
        <f aca="false">D48*2.83168</f>
        <v>42475.2</v>
      </c>
      <c r="F48" s="0" t="n">
        <v>1</v>
      </c>
      <c r="G48" s="0" t="n">
        <v>12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v>0.41174</v>
      </c>
      <c r="M48" s="11" t="n">
        <f aca="false">L48/2.83168</f>
        <v>0.145404848005424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40000</v>
      </c>
      <c r="E49" s="0" t="n">
        <f aca="false">D49*2.83168</f>
        <v>113267.2</v>
      </c>
      <c r="F49" s="0" t="n">
        <v>1</v>
      </c>
      <c r="G49" s="0" t="n">
        <v>12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v>0.38374</v>
      </c>
      <c r="M49" s="11" t="n">
        <f aca="false">L49/2.83168</f>
        <v>0.135516725053678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90000</v>
      </c>
      <c r="E50" s="0" t="n">
        <f aca="false">D50*2.83168</f>
        <v>254851.2</v>
      </c>
      <c r="F50" s="0" t="n">
        <v>1</v>
      </c>
      <c r="G50" s="0" t="n">
        <v>12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v>0.32374</v>
      </c>
      <c r="M50" s="11" t="n">
        <f aca="false">L50/2.83168</f>
        <v>0.11432789015708</v>
      </c>
      <c r="N5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1" sqref="A1:M18 C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283.03</v>
      </c>
      <c r="M2" s="0" t="n">
        <v>283.03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0.00999+0.00114+0.02635</f>
        <v>0.03748</v>
      </c>
      <c r="M3" s="0" t="n">
        <f aca="false">0.00999+0.00114+0.02635</f>
        <v>0.03748</v>
      </c>
      <c r="N3" s="0" t="s">
        <v>19</v>
      </c>
      <c r="O3" s="0" t="s">
        <v>88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10</v>
      </c>
      <c r="J4" s="0" t="n">
        <v>0</v>
      </c>
      <c r="K4" s="0" t="n">
        <v>4</v>
      </c>
      <c r="L4" s="0" t="n">
        <f aca="false">0.01007+0.00114+0.03229</f>
        <v>0.0435</v>
      </c>
      <c r="M4" s="0" t="n">
        <f aca="false">0.01007+0.00114+0.03229</f>
        <v>0.0435</v>
      </c>
      <c r="N4" s="0" t="s">
        <v>19</v>
      </c>
      <c r="O4" s="0" t="s">
        <v>88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10</v>
      </c>
      <c r="I5" s="0" t="n">
        <v>18</v>
      </c>
      <c r="J5" s="0" t="n">
        <v>0</v>
      </c>
      <c r="K5" s="0" t="n">
        <v>4</v>
      </c>
      <c r="L5" s="0" t="n">
        <f aca="false">0.00999+0.00114+0.02635</f>
        <v>0.03748</v>
      </c>
      <c r="M5" s="0" t="n">
        <f aca="false">0.00999+0.00114+0.02635</f>
        <v>0.03748</v>
      </c>
      <c r="N5" s="0" t="s">
        <v>19</v>
      </c>
      <c r="O5" s="0" t="s">
        <v>88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0.01007+0.00114+0.03229</f>
        <v>0.0435</v>
      </c>
      <c r="M6" s="0" t="n">
        <f aca="false">0.01007+0.00114+0.03229</f>
        <v>0.0435</v>
      </c>
      <c r="N6" s="0" t="s">
        <v>19</v>
      </c>
      <c r="O6" s="0" t="s">
        <v>88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0.00999+0.00114+0.02635</f>
        <v>0.03748</v>
      </c>
      <c r="M7" s="0" t="n">
        <f aca="false">0.00999+0.00114+0.02635</f>
        <v>0.03748</v>
      </c>
      <c r="N7" s="0" t="s">
        <v>19</v>
      </c>
      <c r="O7" s="0" t="s">
        <v>88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10</v>
      </c>
      <c r="H8" s="0" t="n">
        <v>0</v>
      </c>
      <c r="I8" s="0" t="n">
        <v>12</v>
      </c>
      <c r="J8" s="0" t="n">
        <v>0</v>
      </c>
      <c r="K8" s="0" t="n">
        <v>4</v>
      </c>
      <c r="L8" s="0" t="n">
        <f aca="false">0.00999+0.00114+0.02635</f>
        <v>0.03748</v>
      </c>
      <c r="M8" s="0" t="n">
        <f aca="false">0.00999+0.00114+0.02635</f>
        <v>0.03748</v>
      </c>
      <c r="N8" s="0" t="s">
        <v>19</v>
      </c>
      <c r="O8" s="0" t="s">
        <v>88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10</v>
      </c>
      <c r="H9" s="0" t="n">
        <v>12</v>
      </c>
      <c r="I9" s="0" t="n">
        <v>21</v>
      </c>
      <c r="J9" s="0" t="n">
        <v>0</v>
      </c>
      <c r="K9" s="0" t="n">
        <v>4</v>
      </c>
      <c r="L9" s="0" t="n">
        <f aca="false">0.01007+0.00114+0.03229</f>
        <v>0.0435</v>
      </c>
      <c r="M9" s="0" t="n">
        <f aca="false">0.01007+0.00114+0.03229</f>
        <v>0.0435</v>
      </c>
      <c r="N9" s="0" t="s">
        <v>19</v>
      </c>
      <c r="O9" s="0" t="s">
        <v>88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10</v>
      </c>
      <c r="H10" s="0" t="n">
        <v>21</v>
      </c>
      <c r="I10" s="0" t="n">
        <v>24</v>
      </c>
      <c r="J10" s="0" t="n">
        <v>0</v>
      </c>
      <c r="K10" s="0" t="n">
        <v>4</v>
      </c>
      <c r="L10" s="0" t="n">
        <f aca="false">0.00999+0.00114+0.02635</f>
        <v>0.03748</v>
      </c>
      <c r="M10" s="0" t="n">
        <f aca="false">0.00999+0.00114+0.02635</f>
        <v>0.03748</v>
      </c>
      <c r="N10" s="0" t="s">
        <v>19</v>
      </c>
      <c r="O10" s="0" t="s">
        <v>88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11</v>
      </c>
      <c r="G11" s="0" t="n">
        <v>12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0.00999+0.00114+0.02635</f>
        <v>0.03748</v>
      </c>
      <c r="M11" s="0" t="n">
        <f aca="false">0.00999+0.00114+0.02635</f>
        <v>0.03748</v>
      </c>
      <c r="N11" s="0" t="s">
        <v>19</v>
      </c>
      <c r="O11" s="0" t="s">
        <v>88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11</v>
      </c>
      <c r="G12" s="0" t="n">
        <v>12</v>
      </c>
      <c r="H12" s="0" t="n">
        <v>6</v>
      </c>
      <c r="I12" s="0" t="n">
        <v>10</v>
      </c>
      <c r="J12" s="0" t="n">
        <v>0</v>
      </c>
      <c r="K12" s="0" t="n">
        <v>4</v>
      </c>
      <c r="L12" s="0" t="n">
        <f aca="false">0.01007+0.00114+0.03229</f>
        <v>0.0435</v>
      </c>
      <c r="M12" s="0" t="n">
        <f aca="false">0.01007+0.00114+0.03229</f>
        <v>0.0435</v>
      </c>
      <c r="N12" s="0" t="s">
        <v>19</v>
      </c>
      <c r="O12" s="0" t="s">
        <v>88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10</v>
      </c>
      <c r="I13" s="0" t="n">
        <v>18</v>
      </c>
      <c r="J13" s="0" t="n">
        <v>0</v>
      </c>
      <c r="K13" s="0" t="n">
        <v>4</v>
      </c>
      <c r="L13" s="0" t="n">
        <f aca="false">0.00999+0.00114+0.02635</f>
        <v>0.03748</v>
      </c>
      <c r="M13" s="0" t="n">
        <f aca="false">0.00999+0.00114+0.02635</f>
        <v>0.03748</v>
      </c>
      <c r="N13" s="0" t="s">
        <v>19</v>
      </c>
      <c r="O13" s="0" t="s">
        <v>88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12</v>
      </c>
      <c r="H14" s="0" t="n">
        <v>18</v>
      </c>
      <c r="I14" s="0" t="n">
        <v>22</v>
      </c>
      <c r="J14" s="0" t="n">
        <v>0</v>
      </c>
      <c r="K14" s="0" t="n">
        <v>4</v>
      </c>
      <c r="L14" s="0" t="n">
        <f aca="false">0.01007+0.00114+0.03229</f>
        <v>0.0435</v>
      </c>
      <c r="M14" s="0" t="n">
        <f aca="false">0.01007+0.00114+0.03229</f>
        <v>0.0435</v>
      </c>
      <c r="N14" s="0" t="s">
        <v>19</v>
      </c>
      <c r="O14" s="0" t="s">
        <v>88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f aca="false">0.00999+0.00114+0.02635</f>
        <v>0.03748</v>
      </c>
      <c r="M15" s="0" t="n">
        <f aca="false">0.00999+0.00114+0.02635</f>
        <v>0.03748</v>
      </c>
      <c r="N15" s="0" t="s">
        <v>19</v>
      </c>
      <c r="O15" s="0" t="s">
        <v>88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5</v>
      </c>
      <c r="K16" s="0" t="n">
        <v>6</v>
      </c>
      <c r="L16" s="0" t="n">
        <f aca="false">0.00999+0.00114+0.02635</f>
        <v>0.03748</v>
      </c>
      <c r="M16" s="0" t="n">
        <f aca="false">0.00999+0.00114+0.02635</f>
        <v>0.03748</v>
      </c>
      <c r="N16" s="0" t="s">
        <v>19</v>
      </c>
      <c r="O16" s="0" t="s">
        <v>88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22</v>
      </c>
      <c r="D17" s="0" t="n">
        <v>0</v>
      </c>
      <c r="E17" s="0" t="n">
        <v>0</v>
      </c>
      <c r="F17" s="0" t="n">
        <v>1</v>
      </c>
      <c r="G17" s="0" t="n">
        <v>3</v>
      </c>
      <c r="H17" s="0" t="n">
        <v>6</v>
      </c>
      <c r="I17" s="0" t="n">
        <v>10</v>
      </c>
      <c r="J17" s="0" t="n">
        <v>0</v>
      </c>
      <c r="K17" s="0" t="n">
        <v>4</v>
      </c>
      <c r="L17" s="0" t="n">
        <f aca="false">12.89+0.57+0.73+0.15</f>
        <v>14.34</v>
      </c>
      <c r="M17" s="0" t="n">
        <f aca="false">12.89+0.57+0.73+0.15</f>
        <v>14.34</v>
      </c>
      <c r="N17" s="0" t="s">
        <v>23</v>
      </c>
      <c r="O17" s="0" t="s">
        <v>89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22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18</v>
      </c>
      <c r="I18" s="0" t="n">
        <v>22</v>
      </c>
      <c r="J18" s="0" t="n">
        <v>0</v>
      </c>
      <c r="K18" s="0" t="n">
        <v>4</v>
      </c>
      <c r="L18" s="0" t="n">
        <f aca="false">12.89+0.57+0.73+0.15</f>
        <v>14.34</v>
      </c>
      <c r="M18" s="0" t="n">
        <f aca="false">12.89+0.57+0.73+0.15</f>
        <v>14.34</v>
      </c>
      <c r="N18" s="0" t="s">
        <v>23</v>
      </c>
      <c r="O18" s="0" t="s">
        <v>89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24</v>
      </c>
      <c r="D19" s="0" t="n">
        <v>0</v>
      </c>
      <c r="E19" s="0" t="n">
        <v>0</v>
      </c>
      <c r="F19" s="0" t="n">
        <v>4</v>
      </c>
      <c r="G19" s="0" t="n">
        <v>10</v>
      </c>
      <c r="H19" s="0" t="n">
        <v>12</v>
      </c>
      <c r="I19" s="0" t="n">
        <v>21</v>
      </c>
      <c r="J19" s="0" t="n">
        <v>0</v>
      </c>
      <c r="K19" s="0" t="n">
        <v>4</v>
      </c>
      <c r="L19" s="0" t="n">
        <f aca="false">12.89+0.57+0.73+0.15</f>
        <v>14.34</v>
      </c>
      <c r="M19" s="0" t="n">
        <f aca="false">12.89+0.57+0.73+0.15</f>
        <v>14.34</v>
      </c>
      <c r="N19" s="0" t="s">
        <v>23</v>
      </c>
      <c r="O19" s="0" t="s">
        <v>89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25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10</v>
      </c>
      <c r="J20" s="0" t="n">
        <v>0</v>
      </c>
      <c r="K20" s="0" t="n">
        <v>4</v>
      </c>
      <c r="L20" s="0" t="n">
        <f aca="false">12.89+0.57+0.73+0.15</f>
        <v>14.34</v>
      </c>
      <c r="M20" s="0" t="n">
        <f aca="false">12.89+0.57+0.73+0.15</f>
        <v>14.34</v>
      </c>
      <c r="N20" s="0" t="s">
        <v>23</v>
      </c>
      <c r="O20" s="0" t="s">
        <v>89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18</v>
      </c>
      <c r="I21" s="0" t="n">
        <v>22</v>
      </c>
      <c r="J21" s="0" t="n">
        <v>0</v>
      </c>
      <c r="K21" s="0" t="n">
        <v>4</v>
      </c>
      <c r="L21" s="0" t="n">
        <f aca="false">12.89+0.57+0.73+0.15</f>
        <v>14.34</v>
      </c>
      <c r="M21" s="0" t="n">
        <f aca="false">12.89+0.57+0.73+0.15</f>
        <v>14.34</v>
      </c>
      <c r="N21" s="0" t="s">
        <v>23</v>
      </c>
      <c r="O21" s="0" t="s">
        <v>89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30</v>
      </c>
      <c r="D22" s="0" t="n">
        <v>0</v>
      </c>
      <c r="E22" s="0" t="n">
        <v>0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2.74</v>
      </c>
      <c r="M22" s="0" t="n">
        <v>2.74</v>
      </c>
      <c r="N22" s="0" t="s">
        <v>23</v>
      </c>
      <c r="O22" s="0" t="s">
        <v>89</v>
      </c>
    </row>
    <row r="23" customFormat="false" ht="15" hidden="false" customHeight="false" outlineLevel="0" collapsed="false">
      <c r="A23" s="0" t="s">
        <v>27</v>
      </c>
      <c r="B23" s="0" t="s">
        <v>16</v>
      </c>
      <c r="L23" s="0" t="n">
        <v>300</v>
      </c>
      <c r="M23" s="0" t="n">
        <v>300</v>
      </c>
      <c r="N23" s="0" t="s">
        <v>17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0.19379+0.71354</f>
        <v>0.90733</v>
      </c>
      <c r="M24" s="4" t="n">
        <f aca="false">L24/2.83168</f>
        <v>0.320421092778845</v>
      </c>
      <c r="N24" s="0" t="s">
        <v>28</v>
      </c>
      <c r="O24" s="0" t="s">
        <v>90</v>
      </c>
    </row>
    <row r="25" customFormat="false" ht="15" hidden="false" customHeight="false" outlineLevel="0" collapsed="false">
      <c r="A25" s="0" t="s">
        <v>27</v>
      </c>
      <c r="B25" s="0" t="s">
        <v>21</v>
      </c>
      <c r="C25" s="0" t="s">
        <v>30</v>
      </c>
      <c r="D25" s="0" t="n">
        <v>0</v>
      </c>
      <c r="E25" s="0" t="n">
        <v>0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0.575*24</f>
        <v>13.8</v>
      </c>
      <c r="M25" s="4" t="n">
        <f aca="false">L25/2.83168</f>
        <v>4.87343202621765</v>
      </c>
      <c r="N2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M67" activeCellId="1" sqref="A1:M18 M6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678.31</v>
      </c>
      <c r="M2" s="0" t="n">
        <v>678.31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0.06781+0.02116</f>
        <v>0.08897</v>
      </c>
      <c r="M3" s="0" t="n">
        <f aca="false">0.06781+0.02116</f>
        <v>0.08897</v>
      </c>
      <c r="N3" s="0" t="s">
        <v>19</v>
      </c>
      <c r="O3" s="0" t="s">
        <v>107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5000</v>
      </c>
      <c r="E4" s="0" t="n">
        <v>5000</v>
      </c>
      <c r="F4" s="0" t="n">
        <v>1</v>
      </c>
      <c r="G4" s="0" t="n">
        <v>1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0.03661+0.02116</f>
        <v>0.05777</v>
      </c>
      <c r="M4" s="0" t="n">
        <f aca="false">0.03661+0.02116</f>
        <v>0.05777</v>
      </c>
      <c r="N4" s="0" t="s">
        <v>19</v>
      </c>
      <c r="O4" s="0" t="s">
        <v>107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15000</v>
      </c>
      <c r="E5" s="0" t="n">
        <v>15000</v>
      </c>
      <c r="F5" s="0" t="n">
        <v>1</v>
      </c>
      <c r="G5" s="0" t="n">
        <v>1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0.03537+0.02116</f>
        <v>0.05653</v>
      </c>
      <c r="M5" s="0" t="n">
        <f aca="false">0.03537+0.02116</f>
        <v>0.05653</v>
      </c>
      <c r="N5" s="0" t="s">
        <v>19</v>
      </c>
      <c r="O5" s="0" t="s">
        <v>107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30000</v>
      </c>
      <c r="E6" s="0" t="n">
        <v>30000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0.03502+0.02116</f>
        <v>0.05618</v>
      </c>
      <c r="M6" s="0" t="n">
        <f aca="false">0.03502+0.02116</f>
        <v>0.05618</v>
      </c>
      <c r="N6" s="0" t="s">
        <v>19</v>
      </c>
      <c r="O6" s="0" t="s">
        <v>107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0.06781+0.02045</f>
        <v>0.08826</v>
      </c>
      <c r="M7" s="0" t="n">
        <f aca="false">0.06781+0.02045</f>
        <v>0.08826</v>
      </c>
      <c r="N7" s="0" t="s">
        <v>19</v>
      </c>
      <c r="O7" s="0" t="s">
        <v>107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5000</v>
      </c>
      <c r="E8" s="0" t="n">
        <v>5000</v>
      </c>
      <c r="F8" s="0" t="n">
        <v>2</v>
      </c>
      <c r="G8" s="0" t="n">
        <v>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0.03661+0.02045</f>
        <v>0.05706</v>
      </c>
      <c r="M8" s="0" t="n">
        <f aca="false">0.03661+0.02045</f>
        <v>0.05706</v>
      </c>
      <c r="N8" s="0" t="s">
        <v>19</v>
      </c>
      <c r="O8" s="0" t="s">
        <v>107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15000</v>
      </c>
      <c r="E9" s="0" t="n">
        <v>15000</v>
      </c>
      <c r="F9" s="0" t="n">
        <v>2</v>
      </c>
      <c r="G9" s="0" t="n">
        <v>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0.03537+0.02045</f>
        <v>0.05582</v>
      </c>
      <c r="M9" s="0" t="n">
        <f aca="false">0.03537+0.02045</f>
        <v>0.05582</v>
      </c>
      <c r="N9" s="0" t="s">
        <v>19</v>
      </c>
      <c r="O9" s="0" t="s">
        <v>107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30000</v>
      </c>
      <c r="E10" s="0" t="n">
        <v>30000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0.03502+0.02045</f>
        <v>0.05547</v>
      </c>
      <c r="M10" s="0" t="n">
        <f aca="false">0.03502+0.02045</f>
        <v>0.05547</v>
      </c>
      <c r="N10" s="0" t="s">
        <v>19</v>
      </c>
      <c r="O10" s="0" t="s">
        <v>107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0.06781+0.02277</f>
        <v>0.09058</v>
      </c>
      <c r="M11" s="0" t="n">
        <f aca="false">0.06781+0.02277</f>
        <v>0.09058</v>
      </c>
      <c r="N11" s="0" t="s">
        <v>19</v>
      </c>
      <c r="O11" s="0" t="s">
        <v>107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5000</v>
      </c>
      <c r="E12" s="0" t="n">
        <v>5000</v>
      </c>
      <c r="F12" s="0" t="n">
        <v>3</v>
      </c>
      <c r="G12" s="0" t="n">
        <v>3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0.03661+0.02277</f>
        <v>0.05938</v>
      </c>
      <c r="M12" s="0" t="n">
        <f aca="false">0.03661+0.02277</f>
        <v>0.05938</v>
      </c>
      <c r="N12" s="0" t="s">
        <v>19</v>
      </c>
      <c r="O12" s="0" t="s">
        <v>107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15000</v>
      </c>
      <c r="E13" s="0" t="n">
        <v>15000</v>
      </c>
      <c r="F13" s="0" t="n">
        <v>3</v>
      </c>
      <c r="G13" s="0" t="n">
        <v>3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0.03537+0.02277</f>
        <v>0.05814</v>
      </c>
      <c r="M13" s="0" t="n">
        <f aca="false">0.03537+0.02277</f>
        <v>0.05814</v>
      </c>
      <c r="N13" s="0" t="s">
        <v>19</v>
      </c>
      <c r="O13" s="0" t="s">
        <v>107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30000</v>
      </c>
      <c r="E14" s="0" t="n">
        <v>30000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0.03502+0.02277</f>
        <v>0.05779</v>
      </c>
      <c r="M14" s="0" t="n">
        <f aca="false">0.03502+0.02277</f>
        <v>0.05779</v>
      </c>
      <c r="N14" s="0" t="s">
        <v>19</v>
      </c>
      <c r="O14" s="0" t="s">
        <v>107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4</v>
      </c>
      <c r="G15" s="0" t="n">
        <v>4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0.06781+0.03304</f>
        <v>0.10085</v>
      </c>
      <c r="M15" s="0" t="n">
        <f aca="false">0.06781+0.03304</f>
        <v>0.10085</v>
      </c>
      <c r="N15" s="0" t="s">
        <v>19</v>
      </c>
      <c r="O15" s="0" t="s">
        <v>107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5000</v>
      </c>
      <c r="E16" s="0" t="n">
        <v>5000</v>
      </c>
      <c r="F16" s="0" t="n">
        <v>4</v>
      </c>
      <c r="G16" s="0" t="n">
        <v>4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0.03661+0.03304</f>
        <v>0.06965</v>
      </c>
      <c r="M16" s="0" t="n">
        <f aca="false">0.03661+0.03304</f>
        <v>0.06965</v>
      </c>
      <c r="N16" s="0" t="s">
        <v>19</v>
      </c>
      <c r="O16" s="0" t="s">
        <v>107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15000</v>
      </c>
      <c r="E17" s="0" t="n">
        <v>15000</v>
      </c>
      <c r="F17" s="0" t="n">
        <v>4</v>
      </c>
      <c r="G17" s="0" t="n">
        <v>4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0.03537+0.03304</f>
        <v>0.06841</v>
      </c>
      <c r="M17" s="0" t="n">
        <f aca="false">0.03537+0.03304</f>
        <v>0.06841</v>
      </c>
      <c r="N17" s="0" t="s">
        <v>19</v>
      </c>
      <c r="O17" s="0" t="s">
        <v>107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30000</v>
      </c>
      <c r="E18" s="0" t="n">
        <v>30000</v>
      </c>
      <c r="F18" s="0" t="n">
        <v>4</v>
      </c>
      <c r="G18" s="0" t="n">
        <v>4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0.03502+0.03304</f>
        <v>0.06806</v>
      </c>
      <c r="M18" s="0" t="n">
        <f aca="false">0.03502+0.03304</f>
        <v>0.06806</v>
      </c>
      <c r="N18" s="0" t="s">
        <v>19</v>
      </c>
      <c r="O18" s="0" t="s">
        <v>107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5</v>
      </c>
      <c r="G19" s="0" t="n">
        <v>5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0.06781+0.03576</f>
        <v>0.10357</v>
      </c>
      <c r="M19" s="0" t="n">
        <f aca="false">0.06781+0.03576</f>
        <v>0.10357</v>
      </c>
      <c r="N19" s="0" t="s">
        <v>19</v>
      </c>
      <c r="O19" s="0" t="s">
        <v>107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5000</v>
      </c>
      <c r="E20" s="0" t="n">
        <v>5000</v>
      </c>
      <c r="F20" s="0" t="n">
        <v>5</v>
      </c>
      <c r="G20" s="0" t="n">
        <v>5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0.03661+0.03576</f>
        <v>0.07237</v>
      </c>
      <c r="M20" s="0" t="n">
        <f aca="false">0.03661+0.03576</f>
        <v>0.07237</v>
      </c>
      <c r="N20" s="0" t="s">
        <v>19</v>
      </c>
      <c r="O20" s="0" t="s">
        <v>107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15000</v>
      </c>
      <c r="E21" s="0" t="n">
        <v>15000</v>
      </c>
      <c r="F21" s="0" t="n">
        <v>5</v>
      </c>
      <c r="G21" s="0" t="n">
        <v>5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0.03537+0.03576</f>
        <v>0.07113</v>
      </c>
      <c r="M21" s="0" t="n">
        <f aca="false">0.03537+0.03576</f>
        <v>0.07113</v>
      </c>
      <c r="N21" s="0" t="s">
        <v>19</v>
      </c>
      <c r="O21" s="0" t="s">
        <v>107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30000</v>
      </c>
      <c r="E22" s="0" t="n">
        <v>30000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0.03502+0.03576</f>
        <v>0.07078</v>
      </c>
      <c r="M22" s="0" t="n">
        <f aca="false">0.03502+0.03576</f>
        <v>0.07078</v>
      </c>
      <c r="N22" s="0" t="s">
        <v>19</v>
      </c>
      <c r="O22" s="0" t="s">
        <v>107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6</v>
      </c>
      <c r="G23" s="0" t="n">
        <v>6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0.06781+0.03548</f>
        <v>0.10329</v>
      </c>
      <c r="M23" s="0" t="n">
        <f aca="false">0.06781+0.03548</f>
        <v>0.10329</v>
      </c>
      <c r="N23" s="0" t="s">
        <v>19</v>
      </c>
      <c r="O23" s="0" t="s">
        <v>107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5000</v>
      </c>
      <c r="E24" s="0" t="n">
        <v>5000</v>
      </c>
      <c r="F24" s="0" t="n">
        <v>6</v>
      </c>
      <c r="G24" s="0" t="n">
        <v>6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0.03661+0.03548</f>
        <v>0.07209</v>
      </c>
      <c r="M24" s="0" t="n">
        <f aca="false">0.03661+0.03548</f>
        <v>0.07209</v>
      </c>
      <c r="N24" s="0" t="s">
        <v>19</v>
      </c>
      <c r="O24" s="0" t="s">
        <v>107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15000</v>
      </c>
      <c r="E25" s="0" t="n">
        <v>15000</v>
      </c>
      <c r="F25" s="0" t="n">
        <v>6</v>
      </c>
      <c r="G25" s="0" t="n">
        <v>6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0.03537+0.03548</f>
        <v>0.07085</v>
      </c>
      <c r="M25" s="0" t="n">
        <f aca="false">0.03537+0.03548</f>
        <v>0.07085</v>
      </c>
      <c r="N25" s="0" t="s">
        <v>19</v>
      </c>
      <c r="O25" s="0" t="s">
        <v>107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30000</v>
      </c>
      <c r="E26" s="0" t="n">
        <v>30000</v>
      </c>
      <c r="F26" s="0" t="n">
        <v>6</v>
      </c>
      <c r="G26" s="0" t="n">
        <v>6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0.03502+0.03548</f>
        <v>0.0705</v>
      </c>
      <c r="M26" s="0" t="n">
        <f aca="false">0.03502+0.03548</f>
        <v>0.0705</v>
      </c>
      <c r="N26" s="0" t="s">
        <v>19</v>
      </c>
      <c r="O26" s="0" t="s">
        <v>107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7</v>
      </c>
      <c r="G27" s="0" t="n">
        <v>7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0.06781+0.03217</f>
        <v>0.09998</v>
      </c>
      <c r="M27" s="0" t="n">
        <f aca="false">0.06781+0.03217</f>
        <v>0.09998</v>
      </c>
      <c r="N27" s="0" t="s">
        <v>19</v>
      </c>
      <c r="O27" s="0" t="s">
        <v>107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5000</v>
      </c>
      <c r="E28" s="0" t="n">
        <v>5000</v>
      </c>
      <c r="F28" s="0" t="n">
        <v>7</v>
      </c>
      <c r="G28" s="0" t="n">
        <v>7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0.03661+0.03217</f>
        <v>0.06878</v>
      </c>
      <c r="M28" s="0" t="n">
        <f aca="false">0.03661+0.03217</f>
        <v>0.06878</v>
      </c>
      <c r="N28" s="0" t="s">
        <v>19</v>
      </c>
      <c r="O28" s="0" t="s">
        <v>107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15000</v>
      </c>
      <c r="E29" s="0" t="n">
        <v>15000</v>
      </c>
      <c r="F29" s="0" t="n">
        <v>7</v>
      </c>
      <c r="G29" s="0" t="n">
        <v>7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0.03537+0.03217</f>
        <v>0.06754</v>
      </c>
      <c r="M29" s="0" t="n">
        <f aca="false">0.03537+0.03217</f>
        <v>0.06754</v>
      </c>
      <c r="N29" s="0" t="s">
        <v>19</v>
      </c>
      <c r="O29" s="0" t="s">
        <v>107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30000</v>
      </c>
      <c r="E30" s="0" t="n">
        <v>30000</v>
      </c>
      <c r="F30" s="0" t="n">
        <v>7</v>
      </c>
      <c r="G30" s="0" t="n">
        <v>7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f aca="false">0.03502+0.03217</f>
        <v>0.06719</v>
      </c>
      <c r="M30" s="0" t="n">
        <f aca="false">0.03502+0.03217</f>
        <v>0.06719</v>
      </c>
      <c r="N30" s="0" t="s">
        <v>19</v>
      </c>
      <c r="O30" s="0" t="s">
        <v>107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8</v>
      </c>
      <c r="G31" s="0" t="n">
        <v>8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f aca="false">0.06781+0.03629</f>
        <v>0.1041</v>
      </c>
      <c r="M31" s="0" t="n">
        <f aca="false">0.06781+0.03629</f>
        <v>0.1041</v>
      </c>
      <c r="N31" s="0" t="s">
        <v>19</v>
      </c>
      <c r="O31" s="0" t="s">
        <v>107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5000</v>
      </c>
      <c r="E32" s="0" t="n">
        <v>5000</v>
      </c>
      <c r="F32" s="0" t="n">
        <v>8</v>
      </c>
      <c r="G32" s="0" t="n">
        <v>8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0.03661+0.03629</f>
        <v>0.0729</v>
      </c>
      <c r="M32" s="0" t="n">
        <f aca="false">0.03661+0.03629</f>
        <v>0.0729</v>
      </c>
      <c r="N32" s="0" t="s">
        <v>19</v>
      </c>
      <c r="O32" s="0" t="s">
        <v>107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15000</v>
      </c>
      <c r="E33" s="0" t="n">
        <v>15000</v>
      </c>
      <c r="F33" s="0" t="n">
        <v>8</v>
      </c>
      <c r="G33" s="0" t="n">
        <v>8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0.03537+0.03629</f>
        <v>0.07166</v>
      </c>
      <c r="M33" s="0" t="n">
        <f aca="false">0.03537+0.03629</f>
        <v>0.07166</v>
      </c>
      <c r="N33" s="0" t="s">
        <v>19</v>
      </c>
      <c r="O33" s="0" t="s">
        <v>107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30000</v>
      </c>
      <c r="E34" s="0" t="n">
        <v>30000</v>
      </c>
      <c r="F34" s="0" t="n">
        <v>8</v>
      </c>
      <c r="G34" s="0" t="n">
        <v>8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0.03502+0.03629</f>
        <v>0.07131</v>
      </c>
      <c r="M34" s="0" t="n">
        <f aca="false">0.03502+0.03629</f>
        <v>0.07131</v>
      </c>
      <c r="N34" s="0" t="s">
        <v>19</v>
      </c>
      <c r="O34" s="0" t="s">
        <v>107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9</v>
      </c>
      <c r="G35" s="0" t="n">
        <v>9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0.06781+0.03232</f>
        <v>0.10013</v>
      </c>
      <c r="M35" s="0" t="n">
        <f aca="false">0.06781+0.03232</f>
        <v>0.10013</v>
      </c>
      <c r="N35" s="0" t="s">
        <v>19</v>
      </c>
      <c r="O35" s="0" t="s">
        <v>107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5000</v>
      </c>
      <c r="E36" s="0" t="n">
        <v>5000</v>
      </c>
      <c r="F36" s="0" t="n">
        <v>9</v>
      </c>
      <c r="G36" s="0" t="n">
        <v>9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0.03661+0.03232</f>
        <v>0.06893</v>
      </c>
      <c r="M36" s="0" t="n">
        <f aca="false">0.03661+0.03232</f>
        <v>0.06893</v>
      </c>
      <c r="N36" s="0" t="s">
        <v>19</v>
      </c>
      <c r="O36" s="0" t="s">
        <v>107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15000</v>
      </c>
      <c r="E37" s="0" t="n">
        <v>15000</v>
      </c>
      <c r="F37" s="0" t="n">
        <v>9</v>
      </c>
      <c r="G37" s="0" t="n">
        <v>9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0.03537+0.03232</f>
        <v>0.06769</v>
      </c>
      <c r="M37" s="0" t="n">
        <f aca="false">0.03537+0.03232</f>
        <v>0.06769</v>
      </c>
      <c r="N37" s="0" t="s">
        <v>19</v>
      </c>
      <c r="O37" s="0" t="s">
        <v>107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30000</v>
      </c>
      <c r="E38" s="0" t="n">
        <v>30000</v>
      </c>
      <c r="F38" s="0" t="n">
        <v>9</v>
      </c>
      <c r="G38" s="0" t="n">
        <v>9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0.03502+0.03232</f>
        <v>0.06734</v>
      </c>
      <c r="M38" s="0" t="n">
        <f aca="false">0.03502+0.03232</f>
        <v>0.06734</v>
      </c>
      <c r="N38" s="0" t="s">
        <v>19</v>
      </c>
      <c r="O38" s="0" t="s">
        <v>107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10</v>
      </c>
      <c r="G39" s="0" t="n">
        <v>10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0.06781+0.03235</f>
        <v>0.10016</v>
      </c>
      <c r="M39" s="0" t="n">
        <f aca="false">0.06781+0.03235</f>
        <v>0.10016</v>
      </c>
      <c r="N39" s="0" t="s">
        <v>19</v>
      </c>
      <c r="O39" s="0" t="s">
        <v>107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5000</v>
      </c>
      <c r="E40" s="0" t="n">
        <v>5000</v>
      </c>
      <c r="F40" s="0" t="n">
        <v>10</v>
      </c>
      <c r="G40" s="0" t="n">
        <v>10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0.03661+0.03235</f>
        <v>0.06896</v>
      </c>
      <c r="M40" s="0" t="n">
        <f aca="false">0.03661+0.03235</f>
        <v>0.06896</v>
      </c>
      <c r="N40" s="0" t="s">
        <v>19</v>
      </c>
      <c r="O40" s="0" t="s">
        <v>107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15000</v>
      </c>
      <c r="E41" s="0" t="n">
        <v>15000</v>
      </c>
      <c r="F41" s="0" t="n">
        <v>10</v>
      </c>
      <c r="G41" s="0" t="n">
        <v>10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0.03537+0.03235</f>
        <v>0.06772</v>
      </c>
      <c r="M41" s="0" t="n">
        <f aca="false">0.03537+0.03235</f>
        <v>0.06772</v>
      </c>
      <c r="N41" s="0" t="s">
        <v>19</v>
      </c>
      <c r="O41" s="0" t="s">
        <v>107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30000</v>
      </c>
      <c r="E42" s="0" t="n">
        <v>30000</v>
      </c>
      <c r="F42" s="0" t="n">
        <v>10</v>
      </c>
      <c r="G42" s="0" t="n">
        <v>10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0.03502+0.03235</f>
        <v>0.06737</v>
      </c>
      <c r="M42" s="0" t="n">
        <f aca="false">0.03502+0.03235</f>
        <v>0.06737</v>
      </c>
      <c r="N42" s="0" t="s">
        <v>19</v>
      </c>
      <c r="O42" s="0" t="s">
        <v>107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11</v>
      </c>
      <c r="G43" s="0" t="n">
        <v>11</v>
      </c>
      <c r="H43" s="0" t="n">
        <v>0</v>
      </c>
      <c r="I43" s="0" t="n">
        <v>24</v>
      </c>
      <c r="J43" s="0" t="n">
        <v>0</v>
      </c>
      <c r="K43" s="0" t="n">
        <v>6</v>
      </c>
      <c r="L43" s="0" t="n">
        <f aca="false">0.06781+0.03592</f>
        <v>0.10373</v>
      </c>
      <c r="M43" s="0" t="n">
        <f aca="false">0.06781+0.03592</f>
        <v>0.10373</v>
      </c>
      <c r="N43" s="0" t="s">
        <v>19</v>
      </c>
      <c r="O43" s="0" t="s">
        <v>107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5000</v>
      </c>
      <c r="E44" s="0" t="n">
        <v>5000</v>
      </c>
      <c r="F44" s="0" t="n">
        <v>11</v>
      </c>
      <c r="G44" s="0" t="n">
        <v>11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f aca="false">0.03661+0.03592</f>
        <v>0.07253</v>
      </c>
      <c r="M44" s="0" t="n">
        <f aca="false">0.03661+0.03592</f>
        <v>0.07253</v>
      </c>
      <c r="N44" s="0" t="s">
        <v>19</v>
      </c>
      <c r="O44" s="0" t="s">
        <v>107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15000</v>
      </c>
      <c r="E45" s="0" t="n">
        <v>15000</v>
      </c>
      <c r="F45" s="0" t="n">
        <v>11</v>
      </c>
      <c r="G45" s="0" t="n">
        <v>11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0.03537+0.03592</f>
        <v>0.07129</v>
      </c>
      <c r="M45" s="0" t="n">
        <f aca="false">0.03537+0.03592</f>
        <v>0.07129</v>
      </c>
      <c r="N45" s="0" t="s">
        <v>19</v>
      </c>
      <c r="O45" s="0" t="s">
        <v>107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30000</v>
      </c>
      <c r="E46" s="0" t="n">
        <v>30000</v>
      </c>
      <c r="F46" s="0" t="n">
        <v>11</v>
      </c>
      <c r="G46" s="0" t="n">
        <v>11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0.03502+0.03592</f>
        <v>0.07094</v>
      </c>
      <c r="M46" s="0" t="n">
        <f aca="false">0.03502+0.03592</f>
        <v>0.07094</v>
      </c>
      <c r="N46" s="0" t="s">
        <v>19</v>
      </c>
      <c r="O46" s="0" t="s">
        <v>107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12</v>
      </c>
      <c r="G47" s="0" t="n">
        <v>12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0.06781+0.03708</f>
        <v>0.10489</v>
      </c>
      <c r="M47" s="0" t="n">
        <f aca="false">0.06781+0.03708</f>
        <v>0.10489</v>
      </c>
      <c r="N47" s="0" t="s">
        <v>19</v>
      </c>
      <c r="O47" s="0" t="s">
        <v>107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5000</v>
      </c>
      <c r="E48" s="0" t="n">
        <v>5000</v>
      </c>
      <c r="F48" s="0" t="n">
        <v>12</v>
      </c>
      <c r="G48" s="0" t="n">
        <v>12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0.03661+0.03708</f>
        <v>0.07369</v>
      </c>
      <c r="M48" s="0" t="n">
        <f aca="false">0.03661+0.03708</f>
        <v>0.07369</v>
      </c>
      <c r="N48" s="0" t="s">
        <v>19</v>
      </c>
      <c r="O48" s="0" t="s">
        <v>107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15000</v>
      </c>
      <c r="E49" s="0" t="n">
        <v>15000</v>
      </c>
      <c r="F49" s="0" t="n">
        <v>12</v>
      </c>
      <c r="G49" s="0" t="n">
        <v>12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0.03537+0.03708</f>
        <v>0.07245</v>
      </c>
      <c r="M49" s="0" t="n">
        <f aca="false">0.03537+0.03708</f>
        <v>0.07245</v>
      </c>
      <c r="N49" s="0" t="s">
        <v>19</v>
      </c>
      <c r="O49" s="0" t="s">
        <v>107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30000</v>
      </c>
      <c r="E50" s="0" t="n">
        <v>30000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0.03502+0.03708</f>
        <v>0.0721</v>
      </c>
      <c r="M50" s="0" t="n">
        <f aca="false">0.03502+0.03708</f>
        <v>0.0721</v>
      </c>
      <c r="N50" s="0" t="s">
        <v>19</v>
      </c>
      <c r="O50" s="0" t="s">
        <v>107</v>
      </c>
    </row>
    <row r="51" customFormat="false" ht="15" hidden="false" customHeight="false" outlineLevel="0" collapsed="false">
      <c r="A51" s="0" t="s">
        <v>15</v>
      </c>
      <c r="B51" s="0" t="s">
        <v>21</v>
      </c>
      <c r="C51" s="0" t="s">
        <v>30</v>
      </c>
      <c r="D51" s="0" t="n">
        <v>50</v>
      </c>
      <c r="E51" s="0" t="n">
        <v>50</v>
      </c>
      <c r="F51" s="0" t="n">
        <v>1</v>
      </c>
      <c r="G51" s="0" t="n">
        <v>12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v>11.45</v>
      </c>
      <c r="M51" s="0" t="n">
        <v>11.45</v>
      </c>
      <c r="N51" s="0" t="s">
        <v>23</v>
      </c>
    </row>
    <row r="52" customFormat="false" ht="15" hidden="false" customHeight="false" outlineLevel="0" collapsed="false">
      <c r="A52" s="0" t="s">
        <v>15</v>
      </c>
      <c r="B52" s="0" t="s">
        <v>21</v>
      </c>
      <c r="C52" s="0" t="s">
        <v>30</v>
      </c>
      <c r="D52" s="0" t="n">
        <v>100</v>
      </c>
      <c r="E52" s="0" t="n">
        <v>100</v>
      </c>
      <c r="F52" s="0" t="n">
        <v>1</v>
      </c>
      <c r="G52" s="0" t="n">
        <v>12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v>10.71</v>
      </c>
      <c r="M52" s="0" t="n">
        <v>10.71</v>
      </c>
      <c r="N52" s="0" t="s">
        <v>23</v>
      </c>
    </row>
    <row r="53" customFormat="false" ht="15" hidden="false" customHeight="false" outlineLevel="0" collapsed="false">
      <c r="A53" s="0" t="s">
        <v>15</v>
      </c>
      <c r="B53" s="0" t="s">
        <v>21</v>
      </c>
      <c r="C53" s="0" t="s">
        <v>30</v>
      </c>
      <c r="D53" s="0" t="n">
        <v>200</v>
      </c>
      <c r="E53" s="0" t="n">
        <v>200</v>
      </c>
      <c r="F53" s="0" t="n">
        <v>1</v>
      </c>
      <c r="G53" s="0" t="n">
        <v>12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v>10.27</v>
      </c>
      <c r="M53" s="0" t="n">
        <v>10.27</v>
      </c>
      <c r="N53" s="0" t="s">
        <v>23</v>
      </c>
    </row>
    <row r="54" customFormat="false" ht="15" hidden="false" customHeight="false" outlineLevel="0" collapsed="false">
      <c r="A54" s="0" t="s">
        <v>27</v>
      </c>
      <c r="B54" s="0" t="s">
        <v>16</v>
      </c>
      <c r="L54" s="0" t="n">
        <v>128</v>
      </c>
      <c r="M54" s="0" t="n">
        <v>128</v>
      </c>
      <c r="N54" s="0" t="s">
        <v>17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0.24335+0.42745</f>
        <v>0.6708</v>
      </c>
      <c r="M55" s="2" t="n">
        <f aca="false">L55/2.83168</f>
        <v>0.236891174143971</v>
      </c>
      <c r="N55" s="0" t="s">
        <v>28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0</v>
      </c>
      <c r="E56" s="0" t="n">
        <v>0</v>
      </c>
      <c r="F56" s="0" t="n">
        <v>2</v>
      </c>
      <c r="G56" s="0" t="n">
        <v>2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0.24335+0.45971</f>
        <v>0.70306</v>
      </c>
      <c r="M56" s="2" t="n">
        <f aca="false">L56/2.83168</f>
        <v>0.248283704373376</v>
      </c>
      <c r="N56" s="0" t="s">
        <v>28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0</v>
      </c>
      <c r="E57" s="0" t="n">
        <v>0</v>
      </c>
      <c r="F57" s="0" t="n">
        <v>3</v>
      </c>
      <c r="G57" s="0" t="n">
        <v>3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0.46858+0.24335</f>
        <v>0.71193</v>
      </c>
      <c r="M57" s="2" t="n">
        <f aca="false">L57/2.83168</f>
        <v>0.251416120465589</v>
      </c>
      <c r="N57" s="0" t="s">
        <v>28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4</v>
      </c>
      <c r="G58" s="0" t="n">
        <v>4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0.24335+0.45312</f>
        <v>0.69647</v>
      </c>
      <c r="M58" s="2" t="n">
        <f aca="false">L58/2.83168</f>
        <v>0.245956464007232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5</v>
      </c>
      <c r="G59" s="0" t="n">
        <v>5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0.24335+0.45307</f>
        <v>0.69642</v>
      </c>
      <c r="M59" s="2" t="n">
        <f aca="false">L59/2.83168</f>
        <v>0.245938806644819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6</v>
      </c>
      <c r="G60" s="0" t="n">
        <v>6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0.24335+0.4521</f>
        <v>0.69545</v>
      </c>
      <c r="M60" s="2" t="n">
        <f aca="false">L60/2.83168</f>
        <v>0.24559625381399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0</v>
      </c>
      <c r="E61" s="0" t="n">
        <v>0</v>
      </c>
      <c r="F61" s="0" t="n">
        <v>7</v>
      </c>
      <c r="G61" s="0" t="n">
        <v>7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0.24335+0.49595</f>
        <v>0.7393</v>
      </c>
      <c r="M61" s="2" t="n">
        <f aca="false">L61/2.83168</f>
        <v>0.261081760650921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8</v>
      </c>
      <c r="G62" s="0" t="n">
        <v>8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0.24335+0.56329</f>
        <v>0.80664</v>
      </c>
      <c r="M62" s="2" t="n">
        <f aca="false">L62/2.83168</f>
        <v>0.28486269634987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9</v>
      </c>
      <c r="G63" s="0" t="n">
        <v>9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0.24335+0.5393</f>
        <v>0.78265</v>
      </c>
      <c r="M63" s="2" t="n">
        <f aca="false">L63/2.83168</f>
        <v>0.276390693863713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0.24335+0.65092</f>
        <v>0.89427</v>
      </c>
      <c r="M64" s="2" t="n">
        <f aca="false">L64/2.83168</f>
        <v>0.315808989716352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0.24335+0.69819</f>
        <v>0.94154</v>
      </c>
      <c r="M65" s="2" t="n">
        <f aca="false">L65/2.83168</f>
        <v>0.332502260142389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12</v>
      </c>
      <c r="G66" s="0" t="n">
        <v>12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0.24335+0.63603</f>
        <v>0.87938</v>
      </c>
      <c r="M66" s="2" t="n">
        <f aca="false">L66/2.83168</f>
        <v>0.310550627189513</v>
      </c>
      <c r="N6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8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0.66"/>
    <col collapsed="false" customWidth="true" hidden="false" outlineLevel="0" max="7" min="7" style="0" width="10.17"/>
    <col collapsed="false" customWidth="true" hidden="false" outlineLevel="0" max="8" min="8" style="0" width="9.17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14" min="14" style="0" width="14"/>
    <col collapsed="false" customWidth="true" hidden="false" outlineLevel="0" max="15" min="15" style="0" width="5.66"/>
    <col collapsed="false" customWidth="true" hidden="false" outlineLevel="0" max="257" min="16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1" sqref="A1:M18 N1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295.95</v>
      </c>
      <c r="M2" s="0" t="n">
        <v>295.95</v>
      </c>
      <c r="N2" s="0" t="s">
        <v>17</v>
      </c>
      <c r="O2" s="0" t="s">
        <v>108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v>0.02269595392</v>
      </c>
      <c r="M3" s="2" t="n">
        <v>0.02269595392</v>
      </c>
      <c r="N3" s="0" t="s">
        <v>19</v>
      </c>
      <c r="O3" s="0" t="s">
        <v>109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0.03661955173</v>
      </c>
      <c r="M4" s="2" t="n">
        <v>0.03661955173</v>
      </c>
      <c r="N4" s="0" t="s">
        <v>19</v>
      </c>
      <c r="O4" s="0" t="s">
        <v>109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0.02124298439</v>
      </c>
      <c r="M5" s="2" t="n">
        <v>0.02124298439</v>
      </c>
      <c r="N5" s="0" t="s">
        <v>19</v>
      </c>
      <c r="O5" s="0" t="s">
        <v>109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0.02039166465</v>
      </c>
      <c r="M6" s="2" t="n">
        <v>0.02039166465</v>
      </c>
      <c r="N6" s="0" t="s">
        <v>19</v>
      </c>
      <c r="O6" s="0" t="s">
        <v>109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0.02365878794</v>
      </c>
      <c r="M7" s="2" t="n">
        <v>0.02365878794</v>
      </c>
      <c r="N7" s="0" t="s">
        <v>19</v>
      </c>
      <c r="O7" s="0" t="s">
        <v>109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0.02827343467</v>
      </c>
      <c r="M8" s="2" t="n">
        <v>0.02827343467</v>
      </c>
      <c r="N8" s="0" t="s">
        <v>19</v>
      </c>
      <c r="O8" s="0" t="s">
        <v>109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0.03314336928</v>
      </c>
      <c r="M9" s="2" t="n">
        <v>0.03314336928</v>
      </c>
      <c r="N9" s="0" t="s">
        <v>19</v>
      </c>
      <c r="O9" s="0" t="s">
        <v>109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0.04073018928</v>
      </c>
      <c r="M10" s="2" t="n">
        <v>0.04073018928</v>
      </c>
      <c r="N10" s="0" t="s">
        <v>19</v>
      </c>
      <c r="O10" s="0" t="s">
        <v>109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0.04083243049</v>
      </c>
      <c r="M11" s="2" t="n">
        <v>0.04083243049</v>
      </c>
      <c r="N11" s="0" t="s">
        <v>19</v>
      </c>
      <c r="O11" s="0" t="s">
        <v>109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0.04430227405</v>
      </c>
      <c r="M12" s="2" t="n">
        <v>0.04430227405</v>
      </c>
      <c r="N12" s="0" t="s">
        <v>19</v>
      </c>
      <c r="O12" s="0" t="s">
        <v>109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0.04546055048</v>
      </c>
      <c r="M13" s="2" t="n">
        <v>0.04546055048</v>
      </c>
      <c r="N13" s="0" t="s">
        <v>19</v>
      </c>
      <c r="O13" s="0" t="s">
        <v>109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0.03358350991</v>
      </c>
      <c r="M14" s="2" t="n">
        <v>0.03358350991</v>
      </c>
      <c r="N14" s="0" t="s">
        <v>19</v>
      </c>
      <c r="O14" s="0" t="s">
        <v>109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7.26+0.63</f>
        <v>7.89</v>
      </c>
      <c r="M15" s="0" t="n">
        <f aca="false">7.26+0.63</f>
        <v>7.89</v>
      </c>
      <c r="N15" s="0" t="s">
        <v>23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73.6</v>
      </c>
      <c r="M16" s="0" t="n">
        <v>73.6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f aca="false">(0.357+0.49951)/1.037</f>
        <v>0.825949855351977</v>
      </c>
      <c r="M17" s="4" t="n">
        <f aca="false">L17/2.83168</f>
        <v>0.291681918632041</v>
      </c>
      <c r="N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1" sqref="A1:M18 C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283.03</v>
      </c>
      <c r="M2" s="0" t="n">
        <v>283.03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0.00999+0.00114+0.02635</f>
        <v>0.03748</v>
      </c>
      <c r="M3" s="0" t="n">
        <f aca="false">0.00999+0.00114+0.02635</f>
        <v>0.03748</v>
      </c>
      <c r="N3" s="0" t="s">
        <v>19</v>
      </c>
      <c r="O3" s="0" t="s">
        <v>88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10</v>
      </c>
      <c r="J4" s="0" t="n">
        <v>0</v>
      </c>
      <c r="K4" s="0" t="n">
        <v>4</v>
      </c>
      <c r="L4" s="0" t="n">
        <f aca="false">0.01007+0.00114+0.03229</f>
        <v>0.0435</v>
      </c>
      <c r="M4" s="0" t="n">
        <f aca="false">0.01007+0.00114+0.03229</f>
        <v>0.0435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10</v>
      </c>
      <c r="I5" s="0" t="n">
        <v>18</v>
      </c>
      <c r="J5" s="0" t="n">
        <v>0</v>
      </c>
      <c r="K5" s="0" t="n">
        <v>4</v>
      </c>
      <c r="L5" s="0" t="n">
        <f aca="false">0.00999+0.00114+0.02635</f>
        <v>0.03748</v>
      </c>
      <c r="M5" s="0" t="n">
        <f aca="false">0.00999+0.00114+0.02635</f>
        <v>0.03748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0.01007+0.00114+0.03229</f>
        <v>0.0435</v>
      </c>
      <c r="M6" s="0" t="n">
        <f aca="false">0.01007+0.00114+0.03229</f>
        <v>0.0435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0.00999+0.00114+0.02635</f>
        <v>0.03748</v>
      </c>
      <c r="M7" s="0" t="n">
        <f aca="false">0.00999+0.00114+0.02635</f>
        <v>0.03748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10</v>
      </c>
      <c r="H8" s="0" t="n">
        <v>0</v>
      </c>
      <c r="I8" s="0" t="n">
        <v>12</v>
      </c>
      <c r="J8" s="0" t="n">
        <v>0</v>
      </c>
      <c r="K8" s="0" t="n">
        <v>4</v>
      </c>
      <c r="L8" s="0" t="n">
        <f aca="false">0.00999+0.00114+0.02635</f>
        <v>0.03748</v>
      </c>
      <c r="M8" s="0" t="n">
        <f aca="false">0.00999+0.00114+0.02635</f>
        <v>0.03748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10</v>
      </c>
      <c r="H9" s="0" t="n">
        <v>12</v>
      </c>
      <c r="I9" s="0" t="n">
        <v>21</v>
      </c>
      <c r="J9" s="0" t="n">
        <v>0</v>
      </c>
      <c r="K9" s="0" t="n">
        <v>4</v>
      </c>
      <c r="L9" s="0" t="n">
        <f aca="false">0.01007+0.00114+0.03229</f>
        <v>0.0435</v>
      </c>
      <c r="M9" s="0" t="n">
        <f aca="false">0.01007+0.00114+0.03229</f>
        <v>0.0435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10</v>
      </c>
      <c r="H10" s="0" t="n">
        <v>21</v>
      </c>
      <c r="I10" s="0" t="n">
        <v>24</v>
      </c>
      <c r="J10" s="0" t="n">
        <v>0</v>
      </c>
      <c r="K10" s="0" t="n">
        <v>4</v>
      </c>
      <c r="L10" s="0" t="n">
        <f aca="false">0.00999+0.00114+0.02635</f>
        <v>0.03748</v>
      </c>
      <c r="M10" s="0" t="n">
        <f aca="false">0.00999+0.00114+0.02635</f>
        <v>0.03748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11</v>
      </c>
      <c r="G11" s="0" t="n">
        <v>12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0.00999+0.00114+0.02635</f>
        <v>0.03748</v>
      </c>
      <c r="M11" s="0" t="n">
        <f aca="false">0.00999+0.00114+0.02635</f>
        <v>0.03748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11</v>
      </c>
      <c r="G12" s="0" t="n">
        <v>12</v>
      </c>
      <c r="H12" s="0" t="n">
        <v>6</v>
      </c>
      <c r="I12" s="0" t="n">
        <v>10</v>
      </c>
      <c r="J12" s="0" t="n">
        <v>0</v>
      </c>
      <c r="K12" s="0" t="n">
        <v>4</v>
      </c>
      <c r="L12" s="0" t="n">
        <f aca="false">0.01007+0.00114+0.03229</f>
        <v>0.0435</v>
      </c>
      <c r="M12" s="0" t="n">
        <f aca="false">0.01007+0.00114+0.03229</f>
        <v>0.0435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10</v>
      </c>
      <c r="I13" s="0" t="n">
        <v>18</v>
      </c>
      <c r="J13" s="0" t="n">
        <v>0</v>
      </c>
      <c r="K13" s="0" t="n">
        <v>4</v>
      </c>
      <c r="L13" s="0" t="n">
        <f aca="false">0.00999+0.00114+0.02635</f>
        <v>0.03748</v>
      </c>
      <c r="M13" s="0" t="n">
        <f aca="false">0.00999+0.00114+0.02635</f>
        <v>0.03748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12</v>
      </c>
      <c r="H14" s="0" t="n">
        <v>18</v>
      </c>
      <c r="I14" s="0" t="n">
        <v>22</v>
      </c>
      <c r="J14" s="0" t="n">
        <v>0</v>
      </c>
      <c r="K14" s="0" t="n">
        <v>4</v>
      </c>
      <c r="L14" s="0" t="n">
        <f aca="false">0.01007+0.00114+0.03229</f>
        <v>0.0435</v>
      </c>
      <c r="M14" s="0" t="n">
        <f aca="false">0.01007+0.00114+0.03229</f>
        <v>0.0435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f aca="false">0.00999+0.00114+0.02635</f>
        <v>0.03748</v>
      </c>
      <c r="M15" s="0" t="n">
        <f aca="false">0.00999+0.00114+0.02635</f>
        <v>0.03748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5</v>
      </c>
      <c r="K16" s="0" t="n">
        <v>6</v>
      </c>
      <c r="L16" s="0" t="n">
        <f aca="false">0.00999+0.00114+0.02635</f>
        <v>0.03748</v>
      </c>
      <c r="M16" s="0" t="n">
        <f aca="false">0.00999+0.00114+0.02635</f>
        <v>0.03748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22</v>
      </c>
      <c r="D17" s="0" t="n">
        <v>0</v>
      </c>
      <c r="E17" s="0" t="n">
        <v>0</v>
      </c>
      <c r="F17" s="0" t="n">
        <v>1</v>
      </c>
      <c r="G17" s="0" t="n">
        <v>3</v>
      </c>
      <c r="H17" s="0" t="n">
        <v>6</v>
      </c>
      <c r="I17" s="0" t="n">
        <v>10</v>
      </c>
      <c r="J17" s="0" t="n">
        <v>0</v>
      </c>
      <c r="K17" s="0" t="n">
        <v>4</v>
      </c>
      <c r="L17" s="0" t="n">
        <f aca="false">12.89+0.57+0.73+0.15</f>
        <v>14.34</v>
      </c>
      <c r="M17" s="0" t="n">
        <f aca="false">12.89+0.57+0.73+0.15</f>
        <v>14.34</v>
      </c>
      <c r="N17" s="0" t="s">
        <v>23</v>
      </c>
      <c r="O17" s="0" t="s">
        <v>89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22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18</v>
      </c>
      <c r="I18" s="0" t="n">
        <v>22</v>
      </c>
      <c r="J18" s="0" t="n">
        <v>0</v>
      </c>
      <c r="K18" s="0" t="n">
        <v>4</v>
      </c>
      <c r="L18" s="0" t="n">
        <f aca="false">12.89+0.57+0.73+0.15</f>
        <v>14.34</v>
      </c>
      <c r="M18" s="0" t="n">
        <f aca="false">12.89+0.57+0.73+0.15</f>
        <v>14.34</v>
      </c>
      <c r="N18" s="0" t="s">
        <v>23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24</v>
      </c>
      <c r="D19" s="0" t="n">
        <v>0</v>
      </c>
      <c r="E19" s="0" t="n">
        <v>0</v>
      </c>
      <c r="F19" s="0" t="n">
        <v>4</v>
      </c>
      <c r="G19" s="0" t="n">
        <v>10</v>
      </c>
      <c r="H19" s="0" t="n">
        <v>12</v>
      </c>
      <c r="I19" s="0" t="n">
        <v>21</v>
      </c>
      <c r="J19" s="0" t="n">
        <v>0</v>
      </c>
      <c r="K19" s="0" t="n">
        <v>4</v>
      </c>
      <c r="L19" s="0" t="n">
        <f aca="false">12.89+0.57+0.73+0.15</f>
        <v>14.34</v>
      </c>
      <c r="M19" s="0" t="n">
        <f aca="false">12.89+0.57+0.73+0.15</f>
        <v>14.34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25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10</v>
      </c>
      <c r="J20" s="0" t="n">
        <v>0</v>
      </c>
      <c r="K20" s="0" t="n">
        <v>4</v>
      </c>
      <c r="L20" s="0" t="n">
        <f aca="false">12.89+0.57+0.73+0.15</f>
        <v>14.34</v>
      </c>
      <c r="M20" s="0" t="n">
        <f aca="false">12.89+0.57+0.73+0.15</f>
        <v>14.34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18</v>
      </c>
      <c r="I21" s="0" t="n">
        <v>22</v>
      </c>
      <c r="J21" s="0" t="n">
        <v>0</v>
      </c>
      <c r="K21" s="0" t="n">
        <v>4</v>
      </c>
      <c r="L21" s="0" t="n">
        <f aca="false">12.89+0.57+0.73+0.15</f>
        <v>14.34</v>
      </c>
      <c r="M21" s="0" t="n">
        <f aca="false">12.89+0.57+0.73+0.15</f>
        <v>14.34</v>
      </c>
      <c r="N21" s="0" t="s">
        <v>23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30</v>
      </c>
      <c r="D22" s="0" t="n">
        <v>0</v>
      </c>
      <c r="E22" s="0" t="n">
        <v>0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2.74</v>
      </c>
      <c r="M22" s="0" t="n">
        <v>2.74</v>
      </c>
      <c r="N22" s="0" t="s">
        <v>23</v>
      </c>
    </row>
    <row r="23" customFormat="false" ht="15" hidden="false" customHeight="false" outlineLevel="0" collapsed="false">
      <c r="A23" s="0" t="s">
        <v>27</v>
      </c>
      <c r="B23" s="0" t="s">
        <v>16</v>
      </c>
      <c r="L23" s="0" t="n">
        <v>300</v>
      </c>
      <c r="M23" s="0" t="n">
        <v>300</v>
      </c>
      <c r="N23" s="0" t="s">
        <v>17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0.19379+0.71354</f>
        <v>0.90733</v>
      </c>
      <c r="M24" s="4" t="n">
        <f aca="false">L24/2.83168</f>
        <v>0.320421092778845</v>
      </c>
      <c r="N24" s="0" t="s">
        <v>28</v>
      </c>
      <c r="O24" s="0" t="s">
        <v>90</v>
      </c>
    </row>
    <row r="25" customFormat="false" ht="15" hidden="false" customHeight="false" outlineLevel="0" collapsed="false">
      <c r="A25" s="0" t="s">
        <v>27</v>
      </c>
      <c r="B25" s="0" t="s">
        <v>21</v>
      </c>
      <c r="C25" s="0" t="s">
        <v>30</v>
      </c>
      <c r="D25" s="0" t="n">
        <v>0</v>
      </c>
      <c r="E25" s="0" t="n">
        <v>0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0.575*24</f>
        <v>13.8</v>
      </c>
      <c r="M25" s="4" t="n">
        <f aca="false">L25/2.83168</f>
        <v>4.87343202621765</v>
      </c>
      <c r="N2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138.5</v>
      </c>
      <c r="M2" s="0" t="n">
        <v>138.5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0.0303+0.00995</f>
        <v>0.04025</v>
      </c>
      <c r="M3" s="0" t="n">
        <f aca="false">0.0303+0.00995</f>
        <v>0.04025</v>
      </c>
      <c r="N3" s="0" t="s">
        <v>19</v>
      </c>
      <c r="O3" s="0" t="s">
        <v>100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6.72</v>
      </c>
      <c r="M4" s="0" t="n">
        <v>6.72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559.53</v>
      </c>
      <c r="M5" s="0" t="n">
        <v>559.53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0</v>
      </c>
      <c r="K6" s="0" t="n">
        <v>6</v>
      </c>
      <c r="L6" s="4" t="n">
        <f aca="false">0.3865/10.87 + 0.3537</f>
        <v>0.38925657773689</v>
      </c>
      <c r="M6" s="4" t="n">
        <f aca="false">L6/2.83168</f>
        <v>0.137464889301365</v>
      </c>
      <c r="N6" s="0" t="s">
        <v>28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f aca="false">2000*10.87</f>
        <v>21740</v>
      </c>
      <c r="E7" s="6" t="n">
        <f aca="false">D7*2.83168</f>
        <v>61560.7232</v>
      </c>
      <c r="F7" s="0" t="n">
        <v>1</v>
      </c>
      <c r="G7" s="0" t="n">
        <v>1</v>
      </c>
      <c r="H7" s="0" t="n">
        <v>0</v>
      </c>
      <c r="I7" s="0" t="n">
        <v>24</v>
      </c>
      <c r="J7" s="0" t="n">
        <v>0</v>
      </c>
      <c r="K7" s="0" t="n">
        <v>6</v>
      </c>
      <c r="L7" s="4" t="n">
        <f aca="false">0.237/10.87+0.3537</f>
        <v>0.375503127874885</v>
      </c>
      <c r="M7" s="4" t="n">
        <f aca="false">L7/2.83168</f>
        <v>0.132607896328287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f aca="false">13000*10.87+D7</f>
        <v>163050</v>
      </c>
      <c r="E8" s="6" t="n">
        <f aca="false">D8*2.83168</f>
        <v>461705.424</v>
      </c>
      <c r="F8" s="0" t="n">
        <v>1</v>
      </c>
      <c r="G8" s="0" t="n">
        <v>1</v>
      </c>
      <c r="H8" s="0" t="n">
        <v>0</v>
      </c>
      <c r="I8" s="0" t="n">
        <v>24</v>
      </c>
      <c r="J8" s="0" t="n">
        <v>0</v>
      </c>
      <c r="K8" s="0" t="n">
        <v>6</v>
      </c>
      <c r="L8" s="4" t="n">
        <f aca="false">0.2068/10.87 + 0.3537</f>
        <v>0.37272483900644</v>
      </c>
      <c r="M8" s="4" t="n">
        <f aca="false">L8/2.83168</f>
        <v>0.131626751259478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f aca="false">85000*10.87+D8</f>
        <v>1087000</v>
      </c>
      <c r="E9" s="0" t="n">
        <f aca="false">D9*2.83168</f>
        <v>3078036.16</v>
      </c>
      <c r="F9" s="0" t="n">
        <v>1</v>
      </c>
      <c r="G9" s="0" t="n">
        <v>1</v>
      </c>
      <c r="H9" s="0" t="n">
        <v>0</v>
      </c>
      <c r="I9" s="0" t="n">
        <v>24</v>
      </c>
      <c r="J9" s="0" t="n">
        <v>0</v>
      </c>
      <c r="K9" s="0" t="n">
        <v>6</v>
      </c>
      <c r="L9" s="4" t="n">
        <f aca="false">0.1635/10.87 + 0.3537</f>
        <v>0.368741398344066</v>
      </c>
      <c r="M9" s="4" t="n">
        <f aca="false">L9/2.83168</f>
        <v>0.130220010150888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0</v>
      </c>
      <c r="K10" s="0" t="n">
        <v>6</v>
      </c>
      <c r="L10" s="4" t="n">
        <f aca="false">0.3865/10.87 + 0.383</f>
        <v>0.418556577736891</v>
      </c>
      <c r="M10" s="4" t="n">
        <f aca="false">L10/2.83168</f>
        <v>0.147812103675871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f aca="false">2000*10.87</f>
        <v>21740</v>
      </c>
      <c r="E11" s="6" t="n">
        <f aca="false">D11*2.83168</f>
        <v>61560.7232</v>
      </c>
      <c r="F11" s="0" t="n">
        <v>2</v>
      </c>
      <c r="G11" s="0" t="n">
        <v>2</v>
      </c>
      <c r="H11" s="0" t="n">
        <v>0</v>
      </c>
      <c r="I11" s="0" t="n">
        <v>24</v>
      </c>
      <c r="J11" s="0" t="n">
        <v>0</v>
      </c>
      <c r="K11" s="0" t="n">
        <v>6</v>
      </c>
      <c r="L11" s="4" t="n">
        <f aca="false">0.237/10.87 + 0.383</f>
        <v>0.404803127874885</v>
      </c>
      <c r="M11" s="4" t="n">
        <f aca="false">L11/2.83168</f>
        <v>0.142955110702793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f aca="false">13000*10.87+D11</f>
        <v>163050</v>
      </c>
      <c r="E12" s="6" t="n">
        <f aca="false">D12*2.83168</f>
        <v>461705.424</v>
      </c>
      <c r="F12" s="0" t="n">
        <v>2</v>
      </c>
      <c r="G12" s="0" t="n">
        <v>2</v>
      </c>
      <c r="H12" s="0" t="n">
        <v>0</v>
      </c>
      <c r="I12" s="0" t="n">
        <v>24</v>
      </c>
      <c r="J12" s="0" t="n">
        <v>0</v>
      </c>
      <c r="K12" s="0" t="n">
        <v>6</v>
      </c>
      <c r="L12" s="4" t="n">
        <f aca="false">0.2068/10.87 + 0.383</f>
        <v>0.40202483900644</v>
      </c>
      <c r="M12" s="4" t="n">
        <f aca="false">L12/2.83168</f>
        <v>0.141973965633984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f aca="false">85000*10.87+D12</f>
        <v>1087000</v>
      </c>
      <c r="E13" s="0" t="n">
        <f aca="false">D13*2.83168</f>
        <v>3078036.16</v>
      </c>
      <c r="F13" s="0" t="n">
        <v>2</v>
      </c>
      <c r="G13" s="0" t="n">
        <v>2</v>
      </c>
      <c r="H13" s="0" t="n">
        <v>0</v>
      </c>
      <c r="I13" s="0" t="n">
        <v>24</v>
      </c>
      <c r="J13" s="0" t="n">
        <v>0</v>
      </c>
      <c r="K13" s="0" t="n">
        <v>6</v>
      </c>
      <c r="L13" s="4" t="n">
        <f aca="false">0.1635/10.87 + 0.383</f>
        <v>0.398041398344066</v>
      </c>
      <c r="M13" s="4" t="n">
        <f aca="false">L13/2.83168</f>
        <v>0.140567224525394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0</v>
      </c>
      <c r="K14" s="0" t="n">
        <v>6</v>
      </c>
      <c r="L14" s="4" t="n">
        <f aca="false">0.3865/10.87 + 0.3924</f>
        <v>0.427956577736891</v>
      </c>
      <c r="M14" s="4" t="n">
        <f aca="false">L14/2.83168</f>
        <v>0.151131687809671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f aca="false">2000*10.87</f>
        <v>21740</v>
      </c>
      <c r="E15" s="6" t="n">
        <f aca="false">D15*2.83168</f>
        <v>61560.7232</v>
      </c>
      <c r="F15" s="0" t="n">
        <v>3</v>
      </c>
      <c r="G15" s="0" t="n">
        <v>3</v>
      </c>
      <c r="H15" s="0" t="n">
        <v>0</v>
      </c>
      <c r="I15" s="0" t="n">
        <v>24</v>
      </c>
      <c r="J15" s="0" t="n">
        <v>0</v>
      </c>
      <c r="K15" s="0" t="n">
        <v>6</v>
      </c>
      <c r="L15" s="4" t="n">
        <f aca="false">0.237/10.87 + 0.3924</f>
        <v>0.414203127874885</v>
      </c>
      <c r="M15" s="4" t="n">
        <f aca="false">L15/2.83168</f>
        <v>0.146274694836594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f aca="false">13000*10.87+D15</f>
        <v>163050</v>
      </c>
      <c r="E16" s="6" t="n">
        <f aca="false">D16*2.83168</f>
        <v>461705.424</v>
      </c>
      <c r="F16" s="0" t="n">
        <v>3</v>
      </c>
      <c r="G16" s="0" t="n">
        <v>3</v>
      </c>
      <c r="H16" s="0" t="n">
        <v>0</v>
      </c>
      <c r="I16" s="0" t="n">
        <v>24</v>
      </c>
      <c r="J16" s="0" t="n">
        <v>0</v>
      </c>
      <c r="K16" s="0" t="n">
        <v>6</v>
      </c>
      <c r="L16" s="4" t="n">
        <f aca="false">0.2068/10.87 + 0.3924</f>
        <v>0.41142483900644</v>
      </c>
      <c r="M16" s="4" t="n">
        <f aca="false">L16/2.83168</f>
        <v>0.145293549767784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f aca="false">85000*10.87+D16</f>
        <v>1087000</v>
      </c>
      <c r="E17" s="0" t="n">
        <f aca="false">D17*2.83168</f>
        <v>3078036.16</v>
      </c>
      <c r="F17" s="0" t="n">
        <v>3</v>
      </c>
      <c r="G17" s="0" t="n">
        <v>3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f aca="false">0.1635/10.87 + 0.3924</f>
        <v>0.407441398344066</v>
      </c>
      <c r="M17" s="4" t="n">
        <f aca="false">L17/2.83168</f>
        <v>0.143886808659194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4</v>
      </c>
      <c r="G18" s="0" t="n">
        <v>4</v>
      </c>
      <c r="H18" s="0" t="n">
        <v>0</v>
      </c>
      <c r="I18" s="0" t="n">
        <v>24</v>
      </c>
      <c r="J18" s="0" t="n">
        <v>0</v>
      </c>
      <c r="K18" s="0" t="n">
        <v>6</v>
      </c>
      <c r="L18" s="4" t="n">
        <f aca="false">0.3865/10.87 + 0.4286</f>
        <v>0.464156577736891</v>
      </c>
      <c r="M18" s="4" t="n">
        <f aca="false">L18/2.83168</f>
        <v>0.163915618197286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f aca="false">2000*10.87</f>
        <v>21740</v>
      </c>
      <c r="E19" s="6" t="n">
        <f aca="false">D19*2.83168</f>
        <v>61560.7232</v>
      </c>
      <c r="F19" s="0" t="n">
        <v>4</v>
      </c>
      <c r="G19" s="0" t="n">
        <v>4</v>
      </c>
      <c r="H19" s="0" t="n">
        <v>0</v>
      </c>
      <c r="I19" s="0" t="n">
        <v>24</v>
      </c>
      <c r="J19" s="0" t="n">
        <v>0</v>
      </c>
      <c r="K19" s="0" t="n">
        <v>6</v>
      </c>
      <c r="L19" s="4" t="n">
        <f aca="false">0.237/10.87 + 0.4286</f>
        <v>0.450403127874885</v>
      </c>
      <c r="M19" s="4" t="n">
        <f aca="false">L19/2.83168</f>
        <v>0.159058625224208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f aca="false">13000*10.87+D19</f>
        <v>163050</v>
      </c>
      <c r="E20" s="6" t="n">
        <f aca="false">D20*2.83168</f>
        <v>461705.424</v>
      </c>
      <c r="F20" s="0" t="n">
        <v>4</v>
      </c>
      <c r="G20" s="0" t="n">
        <v>4</v>
      </c>
      <c r="H20" s="0" t="n">
        <v>0</v>
      </c>
      <c r="I20" s="0" t="n">
        <v>24</v>
      </c>
      <c r="J20" s="0" t="n">
        <v>0</v>
      </c>
      <c r="K20" s="0" t="n">
        <v>6</v>
      </c>
      <c r="L20" s="4" t="n">
        <f aca="false">0.2068/10.87 +0.4286</f>
        <v>0.44762483900644</v>
      </c>
      <c r="M20" s="4" t="n">
        <f aca="false">L20/2.83168</f>
        <v>0.158077480155399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f aca="false">85000*10.87+D20</f>
        <v>1087000</v>
      </c>
      <c r="E21" s="0" t="n">
        <f aca="false">D21*2.83168</f>
        <v>3078036.16</v>
      </c>
      <c r="F21" s="0" t="n">
        <v>4</v>
      </c>
      <c r="G21" s="0" t="n">
        <v>4</v>
      </c>
      <c r="H21" s="0" t="n">
        <v>0</v>
      </c>
      <c r="I21" s="0" t="n">
        <v>24</v>
      </c>
      <c r="J21" s="0" t="n">
        <v>0</v>
      </c>
      <c r="K21" s="0" t="n">
        <v>6</v>
      </c>
      <c r="L21" s="4" t="n">
        <f aca="false">0.1635/10.87 + 0.4286</f>
        <v>0.443641398344066</v>
      </c>
      <c r="M21" s="4" t="n">
        <f aca="false">L21/2.83168</f>
        <v>0.156670739046808</v>
      </c>
      <c r="N21" s="0" t="s">
        <v>28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4" t="n">
        <f aca="false">0.3865/10.87 +0.4625</f>
        <v>0.498056577736891</v>
      </c>
      <c r="M22" s="4" t="n">
        <f aca="false">L22/2.83168</f>
        <v>0.175887309913864</v>
      </c>
      <c r="N22" s="0" t="s">
        <v>28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f aca="false">2000*10.87</f>
        <v>21740</v>
      </c>
      <c r="E23" s="6" t="n">
        <f aca="false">D23*2.83168</f>
        <v>61560.7232</v>
      </c>
      <c r="F23" s="0" t="n">
        <v>5</v>
      </c>
      <c r="G23" s="0" t="n">
        <v>5</v>
      </c>
      <c r="H23" s="0" t="n">
        <v>0</v>
      </c>
      <c r="I23" s="0" t="n">
        <v>24</v>
      </c>
      <c r="J23" s="0" t="n">
        <v>0</v>
      </c>
      <c r="K23" s="0" t="n">
        <v>6</v>
      </c>
      <c r="L23" s="4" t="n">
        <f aca="false">0.237/10.87 +0.4625</f>
        <v>0.484303127874885</v>
      </c>
      <c r="M23" s="4" t="n">
        <f aca="false">L23/2.83168</f>
        <v>0.171030316940786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f aca="false">13000*10.87+D23</f>
        <v>163050</v>
      </c>
      <c r="E24" s="6" t="n">
        <f aca="false">D24*2.83168</f>
        <v>461705.424</v>
      </c>
      <c r="F24" s="0" t="n">
        <v>5</v>
      </c>
      <c r="G24" s="0" t="n">
        <v>5</v>
      </c>
      <c r="H24" s="0" t="n">
        <v>0</v>
      </c>
      <c r="I24" s="0" t="n">
        <v>24</v>
      </c>
      <c r="J24" s="0" t="n">
        <v>0</v>
      </c>
      <c r="K24" s="0" t="n">
        <v>6</v>
      </c>
      <c r="L24" s="4" t="n">
        <f aca="false">0.2068/10.87 + 0.4625</f>
        <v>0.48152483900644</v>
      </c>
      <c r="M24" s="4" t="n">
        <f aca="false">L24/2.83168</f>
        <v>0.170049171871977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f aca="false">85000*10.87+D24</f>
        <v>1087000</v>
      </c>
      <c r="E25" s="0" t="n">
        <f aca="false">D25*2.83168</f>
        <v>3078036.16</v>
      </c>
      <c r="F25" s="0" t="n">
        <v>5</v>
      </c>
      <c r="G25" s="0" t="n">
        <v>5</v>
      </c>
      <c r="H25" s="0" t="n">
        <v>0</v>
      </c>
      <c r="I25" s="0" t="n">
        <v>24</v>
      </c>
      <c r="J25" s="0" t="n">
        <v>0</v>
      </c>
      <c r="K25" s="0" t="n">
        <v>6</v>
      </c>
      <c r="L25" s="4" t="n">
        <f aca="false">0.1635/10.87 + 0.4625</f>
        <v>0.477541398344066</v>
      </c>
      <c r="M25" s="4" t="n">
        <f aca="false">L25/2.83168</f>
        <v>0.168642430763387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6</v>
      </c>
      <c r="G26" s="0" t="n">
        <v>6</v>
      </c>
      <c r="H26" s="0" t="n">
        <v>0</v>
      </c>
      <c r="I26" s="0" t="n">
        <v>24</v>
      </c>
      <c r="J26" s="0" t="n">
        <v>0</v>
      </c>
      <c r="K26" s="0" t="n">
        <v>6</v>
      </c>
      <c r="L26" s="4" t="n">
        <f aca="false">0.3865/10.87 + 0.4684</f>
        <v>0.503956577736891</v>
      </c>
      <c r="M26" s="4" t="n">
        <f aca="false">L26/2.83168</f>
        <v>0.177970878678696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f aca="false">2000*10.87</f>
        <v>21740</v>
      </c>
      <c r="E27" s="6" t="n">
        <f aca="false">D27*2.83168</f>
        <v>61560.7232</v>
      </c>
      <c r="F27" s="0" t="n">
        <v>6</v>
      </c>
      <c r="G27" s="0" t="n">
        <v>6</v>
      </c>
      <c r="H27" s="0" t="n">
        <v>0</v>
      </c>
      <c r="I27" s="0" t="n">
        <v>24</v>
      </c>
      <c r="J27" s="0" t="n">
        <v>0</v>
      </c>
      <c r="K27" s="0" t="n">
        <v>6</v>
      </c>
      <c r="L27" s="4" t="n">
        <f aca="false">0.237/10.87 + 0.4684</f>
        <v>0.490203127874885</v>
      </c>
      <c r="M27" s="4" t="n">
        <f aca="false">L27/2.83168</f>
        <v>0.173113885705618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f aca="false">13000*10.87+D27</f>
        <v>163050</v>
      </c>
      <c r="E28" s="6" t="n">
        <f aca="false">D28*2.83168</f>
        <v>461705.424</v>
      </c>
      <c r="F28" s="0" t="n">
        <v>6</v>
      </c>
      <c r="G28" s="0" t="n">
        <v>6</v>
      </c>
      <c r="H28" s="0" t="n">
        <v>0</v>
      </c>
      <c r="I28" s="0" t="n">
        <v>24</v>
      </c>
      <c r="J28" s="0" t="n">
        <v>0</v>
      </c>
      <c r="K28" s="0" t="n">
        <v>6</v>
      </c>
      <c r="L28" s="4" t="n">
        <f aca="false">0.2068/10.87 + 0.4684</f>
        <v>0.48742483900644</v>
      </c>
      <c r="M28" s="4" t="n">
        <f aca="false">L28/2.83168</f>
        <v>0.172132740636809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f aca="false">85000*10.87+D28</f>
        <v>1087000</v>
      </c>
      <c r="E29" s="0" t="n">
        <f aca="false">D29*2.83168</f>
        <v>3078036.16</v>
      </c>
      <c r="F29" s="0" t="n">
        <v>6</v>
      </c>
      <c r="G29" s="0" t="n">
        <v>6</v>
      </c>
      <c r="H29" s="0" t="n">
        <v>0</v>
      </c>
      <c r="I29" s="0" t="n">
        <v>24</v>
      </c>
      <c r="J29" s="0" t="n">
        <v>0</v>
      </c>
      <c r="K29" s="0" t="n">
        <v>6</v>
      </c>
      <c r="L29" s="4" t="n">
        <f aca="false">0.1635/10.87 + 0.4684</f>
        <v>0.483441398344066</v>
      </c>
      <c r="M29" s="4" t="n">
        <f aca="false">L29/2.83168</f>
        <v>0.170725999528219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0</v>
      </c>
      <c r="E30" s="0" t="n">
        <v>0</v>
      </c>
      <c r="F30" s="0" t="n">
        <v>7</v>
      </c>
      <c r="G30" s="0" t="n">
        <v>7</v>
      </c>
      <c r="H30" s="0" t="n">
        <v>0</v>
      </c>
      <c r="I30" s="0" t="n">
        <v>24</v>
      </c>
      <c r="J30" s="0" t="n">
        <v>0</v>
      </c>
      <c r="K30" s="0" t="n">
        <v>6</v>
      </c>
      <c r="L30" s="4" t="n">
        <f aca="false">0.3865/10.87 + 0.5377</f>
        <v>0.573256577736891</v>
      </c>
      <c r="M30" s="4" t="n">
        <f aca="false">L30/2.83168</f>
        <v>0.202443982984267</v>
      </c>
      <c r="N30" s="0" t="s">
        <v>28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f aca="false">2000*10.87</f>
        <v>21740</v>
      </c>
      <c r="E31" s="6" t="n">
        <f aca="false">D31*2.83168</f>
        <v>61560.7232</v>
      </c>
      <c r="F31" s="0" t="n">
        <v>7</v>
      </c>
      <c r="G31" s="0" t="n">
        <v>7</v>
      </c>
      <c r="H31" s="0" t="n">
        <v>0</v>
      </c>
      <c r="I31" s="0" t="n">
        <v>24</v>
      </c>
      <c r="J31" s="0" t="n">
        <v>0</v>
      </c>
      <c r="K31" s="0" t="n">
        <v>6</v>
      </c>
      <c r="L31" s="4" t="n">
        <f aca="false">0.237/10.87 + 0.5377</f>
        <v>0.559503127874885</v>
      </c>
      <c r="M31" s="4" t="n">
        <f aca="false">L31/2.83168</f>
        <v>0.19758699001119</v>
      </c>
      <c r="N31" s="0" t="s">
        <v>28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f aca="false">13000*10.87+D31</f>
        <v>163050</v>
      </c>
      <c r="E32" s="6" t="n">
        <f aca="false">D32*2.83168</f>
        <v>461705.424</v>
      </c>
      <c r="F32" s="0" t="n">
        <v>7</v>
      </c>
      <c r="G32" s="0" t="n">
        <v>7</v>
      </c>
      <c r="H32" s="0" t="n">
        <v>0</v>
      </c>
      <c r="I32" s="0" t="n">
        <v>24</v>
      </c>
      <c r="J32" s="0" t="n">
        <v>0</v>
      </c>
      <c r="K32" s="0" t="n">
        <v>6</v>
      </c>
      <c r="L32" s="4" t="n">
        <f aca="false">0.2068/10.87 + 0.5377</f>
        <v>0.55672483900644</v>
      </c>
      <c r="M32" s="4" t="n">
        <f aca="false">L32/2.83168</f>
        <v>0.19660584494238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f aca="false">85000*10.87+D32</f>
        <v>1087000</v>
      </c>
      <c r="E33" s="0" t="n">
        <f aca="false">D33*2.83168</f>
        <v>3078036.16</v>
      </c>
      <c r="F33" s="0" t="n">
        <v>7</v>
      </c>
      <c r="G33" s="0" t="n">
        <v>7</v>
      </c>
      <c r="H33" s="0" t="n">
        <v>0</v>
      </c>
      <c r="I33" s="0" t="n">
        <v>24</v>
      </c>
      <c r="J33" s="0" t="n">
        <v>0</v>
      </c>
      <c r="K33" s="0" t="n">
        <v>6</v>
      </c>
      <c r="L33" s="4" t="n">
        <f aca="false">0.1635/10.87 + 0.5377</f>
        <v>0.552741398344066</v>
      </c>
      <c r="M33" s="4" t="n">
        <f aca="false">L33/2.83168</f>
        <v>0.19519910383379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8</v>
      </c>
      <c r="G34" s="0" t="n">
        <v>8</v>
      </c>
      <c r="H34" s="0" t="n">
        <v>0</v>
      </c>
      <c r="I34" s="0" t="n">
        <v>24</v>
      </c>
      <c r="J34" s="0" t="n">
        <v>0</v>
      </c>
      <c r="K34" s="0" t="n">
        <v>6</v>
      </c>
      <c r="L34" s="4" t="n">
        <f aca="false">0.3865/10.87 + 0.54871</f>
        <v>0.58426657773689</v>
      </c>
      <c r="M34" s="4" t="n">
        <f aca="false">L34/2.83168</f>
        <v>0.206332134187793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f aca="false">2000*10.87</f>
        <v>21740</v>
      </c>
      <c r="E35" s="6" t="n">
        <f aca="false">D35*2.83168</f>
        <v>61560.7232</v>
      </c>
      <c r="F35" s="0" t="n">
        <v>8</v>
      </c>
      <c r="G35" s="0" t="n">
        <v>8</v>
      </c>
      <c r="H35" s="0" t="n">
        <v>0</v>
      </c>
      <c r="I35" s="0" t="n">
        <v>24</v>
      </c>
      <c r="J35" s="0" t="n">
        <v>0</v>
      </c>
      <c r="K35" s="0" t="n">
        <v>6</v>
      </c>
      <c r="L35" s="4" t="n">
        <f aca="false">0.237/10.87 + 0.54871</f>
        <v>0.570513127874885</v>
      </c>
      <c r="M35" s="4" t="n">
        <f aca="false">L35/2.83168</f>
        <v>0.201475141214715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f aca="false">13000*10.87+D35</f>
        <v>163050</v>
      </c>
      <c r="E36" s="6" t="n">
        <f aca="false">D36*2.83168</f>
        <v>461705.424</v>
      </c>
      <c r="F36" s="0" t="n">
        <v>8</v>
      </c>
      <c r="G36" s="0" t="n">
        <v>8</v>
      </c>
      <c r="H36" s="0" t="n">
        <v>0</v>
      </c>
      <c r="I36" s="0" t="n">
        <v>24</v>
      </c>
      <c r="J36" s="0" t="n">
        <v>0</v>
      </c>
      <c r="K36" s="0" t="n">
        <v>6</v>
      </c>
      <c r="L36" s="4" t="n">
        <f aca="false">0.2068/10.87+0.54871</f>
        <v>0.56773483900644</v>
      </c>
      <c r="M36" s="4" t="n">
        <f aca="false">L36/2.83168</f>
        <v>0.200493996145906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f aca="false">85000*10.87+D36</f>
        <v>1087000</v>
      </c>
      <c r="E37" s="0" t="n">
        <f aca="false">D37*2.83168</f>
        <v>3078036.16</v>
      </c>
      <c r="F37" s="0" t="n">
        <v>8</v>
      </c>
      <c r="G37" s="0" t="n">
        <v>8</v>
      </c>
      <c r="H37" s="0" t="n">
        <v>0</v>
      </c>
      <c r="I37" s="0" t="n">
        <v>24</v>
      </c>
      <c r="J37" s="0" t="n">
        <v>0</v>
      </c>
      <c r="K37" s="0" t="n">
        <v>6</v>
      </c>
      <c r="L37" s="4" t="n">
        <f aca="false">0.1635/10.87 + 0.54871</f>
        <v>0.563751398344066</v>
      </c>
      <c r="M37" s="4" t="n">
        <f aca="false">L37/2.83168</f>
        <v>0.199087255037316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9</v>
      </c>
      <c r="G38" s="0" t="n">
        <v>9</v>
      </c>
      <c r="H38" s="0" t="n">
        <v>0</v>
      </c>
      <c r="I38" s="0" t="n">
        <v>24</v>
      </c>
      <c r="J38" s="0" t="n">
        <v>0</v>
      </c>
      <c r="K38" s="0" t="n">
        <v>6</v>
      </c>
      <c r="L38" s="4" t="n">
        <f aca="false">0.3865/10.87+ 0.607</f>
        <v>0.64255657773689</v>
      </c>
      <c r="M38" s="4" t="n">
        <f aca="false">L38/2.83168</f>
        <v>0.226917087289839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f aca="false">2000*10.87</f>
        <v>21740</v>
      </c>
      <c r="E39" s="6" t="n">
        <f aca="false">D39*2.83168</f>
        <v>61560.7232</v>
      </c>
      <c r="F39" s="0" t="n">
        <v>9</v>
      </c>
      <c r="G39" s="0" t="n">
        <v>9</v>
      </c>
      <c r="H39" s="0" t="n">
        <v>0</v>
      </c>
      <c r="I39" s="0" t="n">
        <v>24</v>
      </c>
      <c r="J39" s="0" t="n">
        <v>0</v>
      </c>
      <c r="K39" s="0" t="n">
        <v>6</v>
      </c>
      <c r="L39" s="4" t="n">
        <f aca="false">0.237/10.87 + 0.607</f>
        <v>0.628803127874885</v>
      </c>
      <c r="M39" s="4" t="n">
        <f aca="false">L39/2.83168</f>
        <v>0.222060094316761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f aca="false">13000*10.87+D39</f>
        <v>163050</v>
      </c>
      <c r="E40" s="6" t="n">
        <f aca="false">D40*2.83168</f>
        <v>461705.424</v>
      </c>
      <c r="F40" s="0" t="n">
        <v>9</v>
      </c>
      <c r="G40" s="0" t="n">
        <v>9</v>
      </c>
      <c r="H40" s="0" t="n">
        <v>0</v>
      </c>
      <c r="I40" s="0" t="n">
        <v>24</v>
      </c>
      <c r="J40" s="0" t="n">
        <v>0</v>
      </c>
      <c r="K40" s="0" t="n">
        <v>6</v>
      </c>
      <c r="L40" s="4" t="n">
        <f aca="false">0.2068/10.87 + 0.607</f>
        <v>0.62602483900644</v>
      </c>
      <c r="M40" s="4" t="n">
        <f aca="false">L40/2.83168</f>
        <v>0.221078949247952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f aca="false">85000*10.87+D40</f>
        <v>1087000</v>
      </c>
      <c r="E41" s="0" t="n">
        <f aca="false">D41*2.83168</f>
        <v>3078036.16</v>
      </c>
      <c r="F41" s="0" t="n">
        <v>9</v>
      </c>
      <c r="G41" s="0" t="n">
        <v>9</v>
      </c>
      <c r="H41" s="0" t="n">
        <v>0</v>
      </c>
      <c r="I41" s="0" t="n">
        <v>24</v>
      </c>
      <c r="J41" s="0" t="n">
        <v>0</v>
      </c>
      <c r="K41" s="0" t="n">
        <v>6</v>
      </c>
      <c r="L41" s="4" t="n">
        <f aca="false">0.1635/10.87 + 0.607</f>
        <v>0.622041398344066</v>
      </c>
      <c r="M41" s="4" t="n">
        <f aca="false">L41/2.83168</f>
        <v>0.219672208139361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10</v>
      </c>
      <c r="G42" s="0" t="n">
        <v>10</v>
      </c>
      <c r="H42" s="0" t="n">
        <v>0</v>
      </c>
      <c r="I42" s="0" t="n">
        <v>24</v>
      </c>
      <c r="J42" s="0" t="n">
        <v>0</v>
      </c>
      <c r="K42" s="0" t="n">
        <v>6</v>
      </c>
      <c r="L42" s="4" t="n">
        <f aca="false">0.3865/10.87 + 0.7541</f>
        <v>0.78965657773689</v>
      </c>
      <c r="M42" s="4" t="n">
        <f aca="false">L42/2.83168</f>
        <v>0.278865047511333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f aca="false">2000*10.87</f>
        <v>21740</v>
      </c>
      <c r="E43" s="6" t="n">
        <f aca="false">D43*2.83168</f>
        <v>61560.7232</v>
      </c>
      <c r="F43" s="0" t="n">
        <v>10</v>
      </c>
      <c r="G43" s="0" t="n">
        <v>10</v>
      </c>
      <c r="H43" s="0" t="n">
        <v>0</v>
      </c>
      <c r="I43" s="0" t="n">
        <v>24</v>
      </c>
      <c r="J43" s="0" t="n">
        <v>0</v>
      </c>
      <c r="K43" s="0" t="n">
        <v>6</v>
      </c>
      <c r="L43" s="4" t="n">
        <f aca="false">0.237/10.87 + 0.7541</f>
        <v>0.775903127874885</v>
      </c>
      <c r="M43" s="4" t="n">
        <f aca="false">L43/2.83168</f>
        <v>0.274008054538255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f aca="false">13000*10.87+D43</f>
        <v>163050</v>
      </c>
      <c r="E44" s="6" t="n">
        <f aca="false">D44*2.83168</f>
        <v>461705.424</v>
      </c>
      <c r="F44" s="0" t="n">
        <v>10</v>
      </c>
      <c r="G44" s="0" t="n">
        <v>10</v>
      </c>
      <c r="H44" s="0" t="n">
        <v>0</v>
      </c>
      <c r="I44" s="0" t="n">
        <v>24</v>
      </c>
      <c r="J44" s="0" t="n">
        <v>0</v>
      </c>
      <c r="K44" s="0" t="n">
        <v>6</v>
      </c>
      <c r="L44" s="4" t="n">
        <f aca="false">0.2068/10.87+ 0.7541</f>
        <v>0.77312483900644</v>
      </c>
      <c r="M44" s="4" t="n">
        <f aca="false">L44/2.83168</f>
        <v>0.273026909469446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f aca="false">85000*10.87+D44</f>
        <v>1087000</v>
      </c>
      <c r="E45" s="0" t="n">
        <f aca="false">D45*2.83168</f>
        <v>3078036.16</v>
      </c>
      <c r="F45" s="0" t="n">
        <v>10</v>
      </c>
      <c r="G45" s="0" t="n">
        <v>10</v>
      </c>
      <c r="H45" s="0" t="n">
        <v>0</v>
      </c>
      <c r="I45" s="0" t="n">
        <v>24</v>
      </c>
      <c r="J45" s="0" t="n">
        <v>0</v>
      </c>
      <c r="K45" s="0" t="n">
        <v>6</v>
      </c>
      <c r="L45" s="4" t="n">
        <f aca="false">0.1635/10.87 + 0.7541</f>
        <v>0.769141398344066</v>
      </c>
      <c r="M45" s="4" t="n">
        <f aca="false">L45/2.83168</f>
        <v>0.271620168360855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11</v>
      </c>
      <c r="G46" s="0" t="n">
        <v>11</v>
      </c>
      <c r="H46" s="0" t="n">
        <v>0</v>
      </c>
      <c r="I46" s="0" t="n">
        <v>24</v>
      </c>
      <c r="J46" s="0" t="n">
        <v>0</v>
      </c>
      <c r="K46" s="0" t="n">
        <v>6</v>
      </c>
      <c r="L46" s="4" t="n">
        <f aca="false">0.3865/10.87 + 0.7902</f>
        <v>0.825756577736891</v>
      </c>
      <c r="M46" s="4" t="n">
        <f aca="false">L46/2.83168</f>
        <v>0.291613663174119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f aca="false">2000*10.87</f>
        <v>21740</v>
      </c>
      <c r="E47" s="6" t="n">
        <f aca="false">D47*2.83168</f>
        <v>61560.7232</v>
      </c>
      <c r="F47" s="0" t="n">
        <v>11</v>
      </c>
      <c r="G47" s="0" t="n">
        <v>11</v>
      </c>
      <c r="H47" s="0" t="n">
        <v>0</v>
      </c>
      <c r="I47" s="0" t="n">
        <v>24</v>
      </c>
      <c r="J47" s="0" t="n">
        <v>0</v>
      </c>
      <c r="K47" s="0" t="n">
        <v>6</v>
      </c>
      <c r="L47" s="4" t="n">
        <f aca="false">0.237/10.87 + 0.7902</f>
        <v>0.812003127874885</v>
      </c>
      <c r="M47" s="4" t="n">
        <f aca="false">L47/2.83168</f>
        <v>0.286756670201041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f aca="false">13000*10.87+D47</f>
        <v>163050</v>
      </c>
      <c r="E48" s="6" t="n">
        <f aca="false">D48*2.83168</f>
        <v>461705.424</v>
      </c>
      <c r="F48" s="0" t="n">
        <v>11</v>
      </c>
      <c r="G48" s="0" t="n">
        <v>11</v>
      </c>
      <c r="H48" s="0" t="n">
        <v>0</v>
      </c>
      <c r="I48" s="0" t="n">
        <v>24</v>
      </c>
      <c r="J48" s="0" t="n">
        <v>0</v>
      </c>
      <c r="K48" s="0" t="n">
        <v>6</v>
      </c>
      <c r="L48" s="4" t="n">
        <f aca="false">0.2068/10.87 + 0.7902</f>
        <v>0.80922483900644</v>
      </c>
      <c r="M48" s="4" t="n">
        <f aca="false">L48/2.83168</f>
        <v>0.285775525132232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f aca="false">85000*10.87+D48</f>
        <v>1087000</v>
      </c>
      <c r="E49" s="0" t="n">
        <f aca="false">D49*2.83168</f>
        <v>3078036.16</v>
      </c>
      <c r="F49" s="0" t="n">
        <v>11</v>
      </c>
      <c r="G49" s="0" t="n">
        <v>11</v>
      </c>
      <c r="H49" s="0" t="n">
        <v>0</v>
      </c>
      <c r="I49" s="0" t="n">
        <v>24</v>
      </c>
      <c r="J49" s="0" t="n">
        <v>0</v>
      </c>
      <c r="K49" s="0" t="n">
        <v>6</v>
      </c>
      <c r="L49" s="4" t="n">
        <f aca="false">0.1635/10.87 + 0.7902</f>
        <v>0.805241398344066</v>
      </c>
      <c r="M49" s="4" t="n">
        <f aca="false">L49/2.83168</f>
        <v>0.284368784023642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0</v>
      </c>
      <c r="K50" s="0" t="n">
        <v>6</v>
      </c>
      <c r="L50" s="4" t="n">
        <f aca="false">0.3865/10.87 + 0.7147</f>
        <v>0.750256577736891</v>
      </c>
      <c r="M50" s="4" t="n">
        <f aca="false">L50/2.83168</f>
        <v>0.264951045929233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f aca="false">2000*10.87</f>
        <v>21740</v>
      </c>
      <c r="E51" s="6" t="n">
        <f aca="false">D51*2.83168</f>
        <v>61560.7232</v>
      </c>
      <c r="F51" s="0" t="n">
        <v>12</v>
      </c>
      <c r="G51" s="0" t="n">
        <v>12</v>
      </c>
      <c r="H51" s="0" t="n">
        <v>0</v>
      </c>
      <c r="I51" s="0" t="n">
        <v>24</v>
      </c>
      <c r="J51" s="0" t="n">
        <v>0</v>
      </c>
      <c r="K51" s="0" t="n">
        <v>6</v>
      </c>
      <c r="L51" s="4" t="n">
        <f aca="false">0.237/10.87  + 0.7147</f>
        <v>0.736503127874885</v>
      </c>
      <c r="M51" s="4" t="n">
        <f aca="false">L51/2.83168</f>
        <v>0.260094052956155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f aca="false">13000*10.87+D51</f>
        <v>163050</v>
      </c>
      <c r="E52" s="6" t="n">
        <f aca="false">D52*2.83168</f>
        <v>461705.424</v>
      </c>
      <c r="F52" s="0" t="n">
        <v>12</v>
      </c>
      <c r="G52" s="0" t="n">
        <v>12</v>
      </c>
      <c r="H52" s="0" t="n">
        <v>0</v>
      </c>
      <c r="I52" s="0" t="n">
        <v>24</v>
      </c>
      <c r="J52" s="0" t="n">
        <v>0</v>
      </c>
      <c r="K52" s="0" t="n">
        <v>6</v>
      </c>
      <c r="L52" s="4" t="n">
        <f aca="false">0.2068/10.87  + 0.7147</f>
        <v>0.73372483900644</v>
      </c>
      <c r="M52" s="4" t="n">
        <f aca="false">L52/2.83168</f>
        <v>0.259112907887346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f aca="false">85000*10.87+D52</f>
        <v>1087000</v>
      </c>
      <c r="E53" s="0" t="n">
        <f aca="false">D53*2.83168</f>
        <v>3078036.16</v>
      </c>
      <c r="F53" s="0" t="n">
        <v>12</v>
      </c>
      <c r="G53" s="0" t="n">
        <v>12</v>
      </c>
      <c r="H53" s="0" t="n">
        <v>0</v>
      </c>
      <c r="I53" s="0" t="n">
        <v>24</v>
      </c>
      <c r="J53" s="0" t="n">
        <v>0</v>
      </c>
      <c r="K53" s="0" t="n">
        <v>6</v>
      </c>
      <c r="L53" s="4" t="n">
        <f aca="false">0.1635/10.87  + 0.7147</f>
        <v>0.729741398344066</v>
      </c>
      <c r="M53" s="4" t="n">
        <f aca="false">L53/2.83168</f>
        <v>0.257706166778755</v>
      </c>
      <c r="N53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284.78+4.51</f>
        <v>289.29</v>
      </c>
      <c r="M2" s="0" t="n">
        <f aca="false">284.78+4.51</f>
        <v>289.29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0.03822</v>
      </c>
      <c r="M3" s="0" t="n">
        <v>0.03822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2.33454</v>
      </c>
      <c r="M4" s="0" t="n">
        <v>2.33454</v>
      </c>
      <c r="N4" s="0" t="s">
        <v>23</v>
      </c>
    </row>
    <row r="5" customFormat="false" ht="15" hidden="false" customHeight="false" outlineLevel="0" collapsed="false">
      <c r="A5" s="0" t="s">
        <v>27</v>
      </c>
      <c r="B5" s="3" t="s">
        <v>16</v>
      </c>
      <c r="L5" s="0" t="n">
        <v>247.28</v>
      </c>
      <c r="M5" s="0" t="n">
        <v>247.28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0.08199+0.47587</f>
        <v>0.55786</v>
      </c>
      <c r="M6" s="4" t="n">
        <f aca="false">L6/2.83168</f>
        <v>0.197006723923607</v>
      </c>
      <c r="N6" s="0" t="s">
        <v>28</v>
      </c>
      <c r="O6" s="0" t="s">
        <v>90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7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0.08199+0.51959</f>
        <v>0.60158</v>
      </c>
      <c r="M7" s="4" t="n">
        <f aca="false">L7/2.83168</f>
        <v>0.212446321618262</v>
      </c>
      <c r="N7" s="0" t="s">
        <v>28</v>
      </c>
      <c r="O7" s="0" t="s">
        <v>90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0</v>
      </c>
      <c r="E8" s="0" t="n">
        <v>0</v>
      </c>
      <c r="F8" s="0" t="n">
        <v>8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0.08199+0.61363</f>
        <v>0.69562</v>
      </c>
      <c r="M8" s="4" t="n">
        <f aca="false">L8/2.83168</f>
        <v>0.245656288846197</v>
      </c>
      <c r="N8" s="0" t="s">
        <v>28</v>
      </c>
      <c r="O8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8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0.66"/>
    <col collapsed="false" customWidth="true" hidden="false" outlineLevel="0" max="7" min="7" style="0" width="10.17"/>
    <col collapsed="false" customWidth="true" hidden="false" outlineLevel="0" max="8" min="8" style="0" width="9.17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14" min="14" style="0" width="14"/>
    <col collapsed="false" customWidth="true" hidden="false" outlineLevel="0" max="15" min="15" style="0" width="5.66"/>
    <col collapsed="false" customWidth="true" hidden="false" outlineLevel="0" max="257" min="16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O55" activeCellId="1" sqref="A1:M18 O5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4200</v>
      </c>
      <c r="M2" s="0" t="n">
        <v>4200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12</v>
      </c>
      <c r="J3" s="0" t="n">
        <v>0</v>
      </c>
      <c r="K3" s="0" t="n">
        <v>4</v>
      </c>
      <c r="L3" s="0" t="n">
        <f aca="false">0.00622+0.10434</f>
        <v>0.11056</v>
      </c>
      <c r="M3" s="0" t="n">
        <f aca="false">0.00622+0.10434</f>
        <v>0.11056</v>
      </c>
      <c r="N3" s="0" t="s">
        <v>19</v>
      </c>
      <c r="O3" s="0" t="s">
        <v>39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12</v>
      </c>
      <c r="I4" s="0" t="n">
        <v>20</v>
      </c>
      <c r="J4" s="0" t="n">
        <v>0</v>
      </c>
      <c r="K4" s="0" t="n">
        <v>4</v>
      </c>
      <c r="L4" s="0" t="n">
        <f aca="false">0.02908+0.10846</f>
        <v>0.13754</v>
      </c>
      <c r="M4" s="0" t="n">
        <f aca="false">0.02908+0.10846</f>
        <v>0.13754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20</v>
      </c>
      <c r="I5" s="0" t="n">
        <v>24</v>
      </c>
      <c r="J5" s="0" t="n">
        <v>0</v>
      </c>
      <c r="K5" s="0" t="n">
        <v>4</v>
      </c>
      <c r="L5" s="0" t="n">
        <f aca="false">0.00622+0.10434</f>
        <v>0.11056</v>
      </c>
      <c r="M5" s="0" t="n">
        <f aca="false">0.00622+0.10434</f>
        <v>0.11056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0.00622+0.10434</f>
        <v>0.11056</v>
      </c>
      <c r="M6" s="0" t="n">
        <f aca="false">0.00622+0.10434</f>
        <v>0.11056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0</v>
      </c>
      <c r="I7" s="0" t="n">
        <v>12</v>
      </c>
      <c r="J7" s="0" t="n">
        <v>0</v>
      </c>
      <c r="K7" s="0" t="n">
        <v>4</v>
      </c>
      <c r="L7" s="0" t="n">
        <f aca="false">0.00622+0.10308</f>
        <v>0.1093</v>
      </c>
      <c r="M7" s="0" t="n">
        <f aca="false">0.00622+0.10308</f>
        <v>0.1093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2</v>
      </c>
      <c r="H8" s="0" t="n">
        <v>12</v>
      </c>
      <c r="I8" s="0" t="n">
        <v>20</v>
      </c>
      <c r="J8" s="0" t="n">
        <v>0</v>
      </c>
      <c r="K8" s="0" t="n">
        <v>4</v>
      </c>
      <c r="L8" s="0" t="n">
        <f aca="false">0.02908+0.10544</f>
        <v>0.13452</v>
      </c>
      <c r="M8" s="0" t="n">
        <f aca="false">0.02908+0.10544</f>
        <v>0.13452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2</v>
      </c>
      <c r="G9" s="0" t="n">
        <v>2</v>
      </c>
      <c r="H9" s="0" t="n">
        <v>20</v>
      </c>
      <c r="I9" s="0" t="n">
        <v>24</v>
      </c>
      <c r="J9" s="0" t="n">
        <v>0</v>
      </c>
      <c r="K9" s="0" t="n">
        <v>4</v>
      </c>
      <c r="L9" s="0" t="n">
        <f aca="false">0.00622+0.10308</f>
        <v>0.1093</v>
      </c>
      <c r="M9" s="0" t="n">
        <f aca="false">0.00622+0.10308</f>
        <v>0.1093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2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0.00622+0.10308</f>
        <v>0.1093</v>
      </c>
      <c r="M10" s="0" t="n">
        <f aca="false">0.00622+0.10308</f>
        <v>0.1093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3</v>
      </c>
      <c r="H11" s="0" t="n">
        <v>0</v>
      </c>
      <c r="I11" s="0" t="n">
        <v>12</v>
      </c>
      <c r="J11" s="0" t="n">
        <v>0</v>
      </c>
      <c r="K11" s="0" t="n">
        <v>4</v>
      </c>
      <c r="L11" s="0" t="n">
        <f aca="false">0.00622+0.08725</f>
        <v>0.09347</v>
      </c>
      <c r="M11" s="0" t="n">
        <f aca="false">0.00622+0.08725</f>
        <v>0.09347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3</v>
      </c>
      <c r="G12" s="0" t="n">
        <v>3</v>
      </c>
      <c r="H12" s="0" t="n">
        <v>12</v>
      </c>
      <c r="I12" s="0" t="n">
        <v>20</v>
      </c>
      <c r="J12" s="0" t="n">
        <v>0</v>
      </c>
      <c r="K12" s="0" t="n">
        <v>4</v>
      </c>
      <c r="L12" s="0" t="n">
        <f aca="false">0.02908+0.08588</f>
        <v>0.11496</v>
      </c>
      <c r="M12" s="0" t="n">
        <f aca="false">0.02908+0.08588</f>
        <v>0.11496</v>
      </c>
      <c r="N12" s="0" t="s">
        <v>19</v>
      </c>
      <c r="O12" s="0" t="s">
        <v>40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3</v>
      </c>
      <c r="G13" s="0" t="n">
        <v>3</v>
      </c>
      <c r="H13" s="0" t="n">
        <v>20</v>
      </c>
      <c r="I13" s="0" t="n">
        <v>24</v>
      </c>
      <c r="J13" s="0" t="n">
        <v>0</v>
      </c>
      <c r="K13" s="0" t="n">
        <v>4</v>
      </c>
      <c r="L13" s="0" t="n">
        <f aca="false">0.00622+0.08725</f>
        <v>0.09347</v>
      </c>
      <c r="M13" s="0" t="n">
        <f aca="false">0.00622+0.08725</f>
        <v>0.09347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3</v>
      </c>
      <c r="G14" s="0" t="n">
        <v>3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0.00622+0.08725</f>
        <v>0.09347</v>
      </c>
      <c r="M14" s="0" t="n">
        <f aca="false">0.00622+0.08725</f>
        <v>0.09347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4</v>
      </c>
      <c r="G15" s="0" t="n">
        <v>4</v>
      </c>
      <c r="H15" s="0" t="n">
        <v>0</v>
      </c>
      <c r="I15" s="0" t="n">
        <v>12</v>
      </c>
      <c r="J15" s="0" t="n">
        <v>0</v>
      </c>
      <c r="K15" s="0" t="n">
        <v>4</v>
      </c>
      <c r="L15" s="0" t="n">
        <f aca="false">0.00622+0.0725</f>
        <v>0.07872</v>
      </c>
      <c r="M15" s="0" t="n">
        <f aca="false">0.00622+0.0725</f>
        <v>0.07872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4</v>
      </c>
      <c r="G16" s="0" t="n">
        <v>4</v>
      </c>
      <c r="H16" s="0" t="n">
        <v>12</v>
      </c>
      <c r="I16" s="0" t="n">
        <v>20</v>
      </c>
      <c r="J16" s="0" t="n">
        <v>0</v>
      </c>
      <c r="K16" s="0" t="n">
        <v>4</v>
      </c>
      <c r="L16" s="0" t="n">
        <f aca="false">0.02908+0.06478</f>
        <v>0.09386</v>
      </c>
      <c r="M16" s="0" t="n">
        <f aca="false">0.02908+0.06478</f>
        <v>0.09386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4</v>
      </c>
      <c r="G17" s="0" t="n">
        <v>4</v>
      </c>
      <c r="H17" s="0" t="n">
        <v>20</v>
      </c>
      <c r="I17" s="0" t="n">
        <v>24</v>
      </c>
      <c r="J17" s="0" t="n">
        <v>0</v>
      </c>
      <c r="K17" s="0" t="n">
        <v>4</v>
      </c>
      <c r="L17" s="0" t="n">
        <f aca="false">0.00622+0.0725</f>
        <v>0.07872</v>
      </c>
      <c r="M17" s="0" t="n">
        <f aca="false">0.00622+0.0725</f>
        <v>0.07872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4</v>
      </c>
      <c r="G18" s="0" t="n">
        <v>4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0.00622+0.0725</f>
        <v>0.07872</v>
      </c>
      <c r="M18" s="0" t="n">
        <f aca="false">0.00622+0.0725</f>
        <v>0.07872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5</v>
      </c>
      <c r="G19" s="0" t="n">
        <v>5</v>
      </c>
      <c r="H19" s="0" t="n">
        <v>0</v>
      </c>
      <c r="I19" s="0" t="n">
        <v>12</v>
      </c>
      <c r="J19" s="0" t="n">
        <v>0</v>
      </c>
      <c r="K19" s="0" t="n">
        <v>4</v>
      </c>
      <c r="L19" s="0" t="n">
        <f aca="false">0.00622+0.06323</f>
        <v>0.06945</v>
      </c>
      <c r="M19" s="0" t="n">
        <f aca="false">0.00622+0.06323</f>
        <v>0.06945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5</v>
      </c>
      <c r="G20" s="0" t="n">
        <v>5</v>
      </c>
      <c r="H20" s="0" t="n">
        <v>12</v>
      </c>
      <c r="I20" s="0" t="n">
        <v>20</v>
      </c>
      <c r="J20" s="0" t="n">
        <v>0</v>
      </c>
      <c r="K20" s="0" t="n">
        <v>4</v>
      </c>
      <c r="L20" s="0" t="n">
        <f aca="false">0.02908+0.06074</f>
        <v>0.08982</v>
      </c>
      <c r="M20" s="0" t="n">
        <f aca="false">0.02908+0.06074</f>
        <v>0.08982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5</v>
      </c>
      <c r="G21" s="0" t="n">
        <v>5</v>
      </c>
      <c r="H21" s="0" t="n">
        <v>20</v>
      </c>
      <c r="I21" s="0" t="n">
        <v>24</v>
      </c>
      <c r="J21" s="0" t="n">
        <v>0</v>
      </c>
      <c r="K21" s="0" t="n">
        <v>4</v>
      </c>
      <c r="L21" s="0" t="n">
        <f aca="false">0.00622+0.06323</f>
        <v>0.06945</v>
      </c>
      <c r="M21" s="0" t="n">
        <f aca="false">0.00622+0.06323</f>
        <v>0.06945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5</v>
      </c>
      <c r="K22" s="0" t="n">
        <v>6</v>
      </c>
      <c r="L22" s="0" t="n">
        <f aca="false">0.00622+0.06323</f>
        <v>0.06945</v>
      </c>
      <c r="M22" s="0" t="n">
        <f aca="false">0.00622+0.06323</f>
        <v>0.06945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6</v>
      </c>
      <c r="G23" s="0" t="n">
        <v>6</v>
      </c>
      <c r="H23" s="0" t="n">
        <v>0</v>
      </c>
      <c r="I23" s="0" t="n">
        <v>12</v>
      </c>
      <c r="J23" s="0" t="n">
        <v>0</v>
      </c>
      <c r="K23" s="0" t="n">
        <v>4</v>
      </c>
      <c r="L23" s="0" t="n">
        <f aca="false">0.00622+0.05557</f>
        <v>0.06179</v>
      </c>
      <c r="M23" s="0" t="n">
        <f aca="false">0.00622+0.05557</f>
        <v>0.06179</v>
      </c>
      <c r="N23" s="0" t="s">
        <v>19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6</v>
      </c>
      <c r="G24" s="0" t="n">
        <v>6</v>
      </c>
      <c r="H24" s="0" t="n">
        <v>12</v>
      </c>
      <c r="I24" s="0" t="n">
        <v>20</v>
      </c>
      <c r="J24" s="0" t="n">
        <v>0</v>
      </c>
      <c r="K24" s="0" t="n">
        <v>4</v>
      </c>
      <c r="L24" s="0" t="n">
        <f aca="false">0.02908+0.06386</f>
        <v>0.09294</v>
      </c>
      <c r="M24" s="0" t="n">
        <f aca="false">0.02908+0.06386</f>
        <v>0.09294</v>
      </c>
      <c r="N24" s="0" t="s">
        <v>19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6</v>
      </c>
      <c r="G25" s="0" t="n">
        <v>6</v>
      </c>
      <c r="H25" s="0" t="n">
        <v>20</v>
      </c>
      <c r="I25" s="0" t="n">
        <v>24</v>
      </c>
      <c r="J25" s="0" t="n">
        <v>0</v>
      </c>
      <c r="K25" s="0" t="n">
        <v>4</v>
      </c>
      <c r="L25" s="0" t="n">
        <f aca="false">0.00622+0.05557</f>
        <v>0.06179</v>
      </c>
      <c r="M25" s="0" t="n">
        <f aca="false">0.00622+0.05557</f>
        <v>0.06179</v>
      </c>
      <c r="N25" s="0" t="s">
        <v>19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6</v>
      </c>
      <c r="G26" s="0" t="n">
        <v>6</v>
      </c>
      <c r="H26" s="0" t="n">
        <v>0</v>
      </c>
      <c r="I26" s="0" t="n">
        <v>24</v>
      </c>
      <c r="J26" s="0" t="n">
        <v>5</v>
      </c>
      <c r="K26" s="0" t="n">
        <v>6</v>
      </c>
      <c r="L26" s="0" t="n">
        <f aca="false">0.00622+0.05557</f>
        <v>0.06179</v>
      </c>
      <c r="M26" s="0" t="n">
        <f aca="false">0.00622+0.05557</f>
        <v>0.06179</v>
      </c>
      <c r="N26" s="0" t="s">
        <v>19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7</v>
      </c>
      <c r="G27" s="0" t="n">
        <v>7</v>
      </c>
      <c r="H27" s="0" t="n">
        <v>0</v>
      </c>
      <c r="I27" s="0" t="n">
        <v>12</v>
      </c>
      <c r="J27" s="0" t="n">
        <v>0</v>
      </c>
      <c r="K27" s="0" t="n">
        <v>4</v>
      </c>
      <c r="L27" s="0" t="n">
        <f aca="false">0.00622+0.05264</f>
        <v>0.05886</v>
      </c>
      <c r="M27" s="0" t="n">
        <f aca="false">0.00622+0.05264</f>
        <v>0.05886</v>
      </c>
      <c r="N27" s="0" t="s">
        <v>19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7</v>
      </c>
      <c r="G28" s="0" t="n">
        <v>7</v>
      </c>
      <c r="H28" s="0" t="n">
        <v>12</v>
      </c>
      <c r="I28" s="0" t="n">
        <v>20</v>
      </c>
      <c r="J28" s="0" t="n">
        <v>0</v>
      </c>
      <c r="K28" s="0" t="n">
        <v>4</v>
      </c>
      <c r="L28" s="0" t="n">
        <f aca="false">0.02908+0.07521</f>
        <v>0.10429</v>
      </c>
      <c r="M28" s="0" t="n">
        <f aca="false">0.02908+0.07521</f>
        <v>0.10429</v>
      </c>
      <c r="N28" s="0" t="s">
        <v>19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7</v>
      </c>
      <c r="G29" s="0" t="n">
        <v>7</v>
      </c>
      <c r="H29" s="0" t="n">
        <v>20</v>
      </c>
      <c r="I29" s="0" t="n">
        <v>24</v>
      </c>
      <c r="J29" s="0" t="n">
        <v>0</v>
      </c>
      <c r="K29" s="0" t="n">
        <v>4</v>
      </c>
      <c r="L29" s="0" t="n">
        <f aca="false">0.00622+0.05264</f>
        <v>0.05886</v>
      </c>
      <c r="M29" s="0" t="n">
        <f aca="false">0.00622+0.05264</f>
        <v>0.05886</v>
      </c>
      <c r="N29" s="0" t="s">
        <v>19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7</v>
      </c>
      <c r="G30" s="0" t="n">
        <v>7</v>
      </c>
      <c r="H30" s="0" t="n">
        <v>0</v>
      </c>
      <c r="I30" s="0" t="n">
        <v>24</v>
      </c>
      <c r="J30" s="0" t="n">
        <v>5</v>
      </c>
      <c r="K30" s="0" t="n">
        <v>6</v>
      </c>
      <c r="L30" s="0" t="n">
        <f aca="false">0.00622+0.05264</f>
        <v>0.05886</v>
      </c>
      <c r="M30" s="0" t="n">
        <f aca="false">0.00622+0.05264</f>
        <v>0.05886</v>
      </c>
      <c r="N30" s="0" t="s">
        <v>19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8</v>
      </c>
      <c r="G31" s="0" t="n">
        <v>8</v>
      </c>
      <c r="H31" s="0" t="n">
        <v>0</v>
      </c>
      <c r="I31" s="0" t="n">
        <v>12</v>
      </c>
      <c r="J31" s="0" t="n">
        <v>0</v>
      </c>
      <c r="K31" s="0" t="n">
        <v>4</v>
      </c>
      <c r="L31" s="0" t="n">
        <f aca="false">0.00622+0.05123</f>
        <v>0.05745</v>
      </c>
      <c r="M31" s="0" t="n">
        <f aca="false">0.00622+0.05123</f>
        <v>0.05745</v>
      </c>
      <c r="N31" s="0" t="s">
        <v>19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8</v>
      </c>
      <c r="G32" s="0" t="n">
        <v>8</v>
      </c>
      <c r="H32" s="0" t="n">
        <v>12</v>
      </c>
      <c r="I32" s="0" t="n">
        <v>20</v>
      </c>
      <c r="J32" s="0" t="n">
        <v>0</v>
      </c>
      <c r="K32" s="0" t="n">
        <v>4</v>
      </c>
      <c r="L32" s="0" t="n">
        <f aca="false">0.02908+0.07138</f>
        <v>0.10046</v>
      </c>
      <c r="M32" s="0" t="n">
        <f aca="false">0.02908+0.07138</f>
        <v>0.10046</v>
      </c>
      <c r="N32" s="0" t="s">
        <v>19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8</v>
      </c>
      <c r="G33" s="0" t="n">
        <v>8</v>
      </c>
      <c r="H33" s="0" t="n">
        <v>20</v>
      </c>
      <c r="I33" s="0" t="n">
        <v>24</v>
      </c>
      <c r="J33" s="0" t="n">
        <v>0</v>
      </c>
      <c r="K33" s="0" t="n">
        <v>4</v>
      </c>
      <c r="L33" s="0" t="n">
        <f aca="false">0.00622+0.05123</f>
        <v>0.05745</v>
      </c>
      <c r="M33" s="0" t="n">
        <f aca="false">0.00622+0.05123</f>
        <v>0.05745</v>
      </c>
      <c r="N33" s="0" t="s">
        <v>19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8</v>
      </c>
      <c r="G34" s="0" t="n">
        <v>8</v>
      </c>
      <c r="H34" s="0" t="n">
        <v>0</v>
      </c>
      <c r="I34" s="0" t="n">
        <v>24</v>
      </c>
      <c r="J34" s="0" t="n">
        <v>5</v>
      </c>
      <c r="K34" s="0" t="n">
        <v>6</v>
      </c>
      <c r="L34" s="0" t="n">
        <f aca="false">0.00622+0.05123</f>
        <v>0.05745</v>
      </c>
      <c r="M34" s="0" t="n">
        <f aca="false">0.00622+0.05123</f>
        <v>0.05745</v>
      </c>
      <c r="N34" s="0" t="s">
        <v>19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9</v>
      </c>
      <c r="G35" s="0" t="n">
        <v>9</v>
      </c>
      <c r="H35" s="0" t="n">
        <v>0</v>
      </c>
      <c r="I35" s="0" t="n">
        <v>12</v>
      </c>
      <c r="J35" s="0" t="n">
        <v>0</v>
      </c>
      <c r="K35" s="0" t="n">
        <v>4</v>
      </c>
      <c r="L35" s="0" t="n">
        <f aca="false">0.00622+0.05032</f>
        <v>0.05654</v>
      </c>
      <c r="M35" s="0" t="n">
        <f aca="false">0.00622+0.05032</f>
        <v>0.05654</v>
      </c>
      <c r="N35" s="0" t="s">
        <v>19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9</v>
      </c>
      <c r="G36" s="0" t="n">
        <v>9</v>
      </c>
      <c r="H36" s="0" t="n">
        <v>12</v>
      </c>
      <c r="I36" s="0" t="n">
        <v>20</v>
      </c>
      <c r="J36" s="0" t="n">
        <v>0</v>
      </c>
      <c r="K36" s="0" t="n">
        <v>4</v>
      </c>
      <c r="L36" s="0" t="n">
        <f aca="false">0.02908+0.0632</f>
        <v>0.09228</v>
      </c>
      <c r="M36" s="0" t="n">
        <f aca="false">0.02908+0.0632</f>
        <v>0.09228</v>
      </c>
      <c r="N36" s="0" t="s">
        <v>19</v>
      </c>
      <c r="O36" s="0" t="s">
        <v>40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9</v>
      </c>
      <c r="G37" s="0" t="n">
        <v>9</v>
      </c>
      <c r="H37" s="0" t="n">
        <v>20</v>
      </c>
      <c r="I37" s="0" t="n">
        <v>24</v>
      </c>
      <c r="J37" s="0" t="n">
        <v>0</v>
      </c>
      <c r="K37" s="0" t="n">
        <v>4</v>
      </c>
      <c r="L37" s="0" t="n">
        <f aca="false">0.00622+0.05032</f>
        <v>0.05654</v>
      </c>
      <c r="M37" s="0" t="n">
        <f aca="false">0.00622+0.05032</f>
        <v>0.05654</v>
      </c>
      <c r="N37" s="0" t="s">
        <v>19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9</v>
      </c>
      <c r="G38" s="0" t="n">
        <v>9</v>
      </c>
      <c r="H38" s="0" t="n">
        <v>0</v>
      </c>
      <c r="I38" s="0" t="n">
        <v>24</v>
      </c>
      <c r="J38" s="0" t="n">
        <v>5</v>
      </c>
      <c r="K38" s="0" t="n">
        <v>6</v>
      </c>
      <c r="L38" s="0" t="n">
        <f aca="false">0.00622+0.05032</f>
        <v>0.05654</v>
      </c>
      <c r="M38" s="0" t="n">
        <f aca="false">0.00622+0.05032</f>
        <v>0.05654</v>
      </c>
      <c r="N38" s="0" t="s">
        <v>19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10</v>
      </c>
      <c r="G39" s="0" t="n">
        <v>10</v>
      </c>
      <c r="H39" s="0" t="n">
        <v>0</v>
      </c>
      <c r="I39" s="0" t="n">
        <v>12</v>
      </c>
      <c r="J39" s="0" t="n">
        <v>0</v>
      </c>
      <c r="K39" s="0" t="n">
        <v>4</v>
      </c>
      <c r="L39" s="0" t="n">
        <f aca="false">0.00622+0.06389</f>
        <v>0.07011</v>
      </c>
      <c r="M39" s="0" t="n">
        <f aca="false">0.00622+0.06389</f>
        <v>0.07011</v>
      </c>
      <c r="N39" s="0" t="s">
        <v>19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10</v>
      </c>
      <c r="G40" s="0" t="n">
        <v>10</v>
      </c>
      <c r="H40" s="0" t="n">
        <v>12</v>
      </c>
      <c r="I40" s="0" t="n">
        <v>20</v>
      </c>
      <c r="J40" s="0" t="n">
        <v>0</v>
      </c>
      <c r="K40" s="0" t="n">
        <v>4</v>
      </c>
      <c r="L40" s="0" t="n">
        <f aca="false">0.02908+0.07184</f>
        <v>0.10092</v>
      </c>
      <c r="M40" s="0" t="n">
        <f aca="false">0.02908+0.07184</f>
        <v>0.10092</v>
      </c>
      <c r="N40" s="0" t="s">
        <v>19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10</v>
      </c>
      <c r="G41" s="0" t="n">
        <v>10</v>
      </c>
      <c r="H41" s="0" t="n">
        <v>20</v>
      </c>
      <c r="I41" s="0" t="n">
        <v>24</v>
      </c>
      <c r="J41" s="0" t="n">
        <v>0</v>
      </c>
      <c r="K41" s="0" t="n">
        <v>4</v>
      </c>
      <c r="L41" s="0" t="n">
        <f aca="false">0.00622+0.06389</f>
        <v>0.07011</v>
      </c>
      <c r="M41" s="0" t="n">
        <f aca="false">0.00622+0.06389</f>
        <v>0.07011</v>
      </c>
      <c r="N41" s="0" t="s">
        <v>19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10</v>
      </c>
      <c r="G42" s="0" t="n">
        <v>10</v>
      </c>
      <c r="H42" s="0" t="n">
        <v>0</v>
      </c>
      <c r="I42" s="0" t="n">
        <v>24</v>
      </c>
      <c r="J42" s="0" t="n">
        <v>5</v>
      </c>
      <c r="K42" s="0" t="n">
        <v>6</v>
      </c>
      <c r="L42" s="0" t="n">
        <f aca="false">0.00622+0.06389</f>
        <v>0.07011</v>
      </c>
      <c r="M42" s="0" t="n">
        <f aca="false">0.00622+0.06389</f>
        <v>0.07011</v>
      </c>
      <c r="N42" s="0" t="s">
        <v>19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11</v>
      </c>
      <c r="G43" s="0" t="n">
        <v>11</v>
      </c>
      <c r="H43" s="0" t="n">
        <v>0</v>
      </c>
      <c r="I43" s="0" t="n">
        <v>12</v>
      </c>
      <c r="J43" s="0" t="n">
        <v>0</v>
      </c>
      <c r="K43" s="0" t="n">
        <v>4</v>
      </c>
      <c r="L43" s="0" t="n">
        <f aca="false">0.00622+0.0761</f>
        <v>0.08232</v>
      </c>
      <c r="M43" s="0" t="n">
        <f aca="false">0.00622+0.0761</f>
        <v>0.08232</v>
      </c>
      <c r="N43" s="0" t="s">
        <v>19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11</v>
      </c>
      <c r="G44" s="0" t="n">
        <v>11</v>
      </c>
      <c r="H44" s="0" t="n">
        <v>12</v>
      </c>
      <c r="I44" s="0" t="n">
        <v>20</v>
      </c>
      <c r="J44" s="0" t="n">
        <v>0</v>
      </c>
      <c r="K44" s="0" t="n">
        <v>4</v>
      </c>
      <c r="L44" s="0" t="n">
        <f aca="false">0.02908+0.08491</f>
        <v>0.11399</v>
      </c>
      <c r="M44" s="0" t="n">
        <f aca="false">0.02908+0.08491</f>
        <v>0.11399</v>
      </c>
      <c r="N44" s="0" t="s">
        <v>19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11</v>
      </c>
      <c r="G45" s="0" t="n">
        <v>11</v>
      </c>
      <c r="H45" s="0" t="n">
        <v>20</v>
      </c>
      <c r="I45" s="0" t="n">
        <v>24</v>
      </c>
      <c r="J45" s="0" t="n">
        <v>0</v>
      </c>
      <c r="K45" s="0" t="n">
        <v>4</v>
      </c>
      <c r="L45" s="0" t="n">
        <f aca="false">0.00622+0.0761</f>
        <v>0.08232</v>
      </c>
      <c r="M45" s="0" t="n">
        <f aca="false">0.00622+0.0761</f>
        <v>0.08232</v>
      </c>
      <c r="N45" s="0" t="s">
        <v>19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11</v>
      </c>
      <c r="G46" s="0" t="n">
        <v>11</v>
      </c>
      <c r="H46" s="0" t="n">
        <v>0</v>
      </c>
      <c r="I46" s="0" t="n">
        <v>24</v>
      </c>
      <c r="J46" s="0" t="n">
        <v>5</v>
      </c>
      <c r="K46" s="0" t="n">
        <v>6</v>
      </c>
      <c r="L46" s="0" t="n">
        <f aca="false">0.00622+0.0761</f>
        <v>0.08232</v>
      </c>
      <c r="M46" s="0" t="n">
        <f aca="false">0.00622+0.0761</f>
        <v>0.08232</v>
      </c>
      <c r="N46" s="0" t="s">
        <v>19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12</v>
      </c>
      <c r="G47" s="0" t="n">
        <v>12</v>
      </c>
      <c r="H47" s="0" t="n">
        <v>0</v>
      </c>
      <c r="I47" s="0" t="n">
        <v>12</v>
      </c>
      <c r="J47" s="0" t="n">
        <v>0</v>
      </c>
      <c r="K47" s="0" t="n">
        <v>4</v>
      </c>
      <c r="L47" s="0" t="n">
        <f aca="false">0.00622+0.10132</f>
        <v>0.10754</v>
      </c>
      <c r="M47" s="0" t="n">
        <f aca="false">0.00622+0.10132</f>
        <v>0.10754</v>
      </c>
      <c r="N47" s="0" t="s">
        <v>19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12</v>
      </c>
      <c r="G48" s="0" t="n">
        <v>12</v>
      </c>
      <c r="H48" s="0" t="n">
        <v>12</v>
      </c>
      <c r="I48" s="0" t="n">
        <v>20</v>
      </c>
      <c r="J48" s="0" t="n">
        <v>0</v>
      </c>
      <c r="K48" s="0" t="n">
        <v>4</v>
      </c>
      <c r="L48" s="0" t="n">
        <f aca="false">0.02908+0.11438</f>
        <v>0.14346</v>
      </c>
      <c r="M48" s="0" t="n">
        <f aca="false">0.02908+0.11438</f>
        <v>0.14346</v>
      </c>
      <c r="N48" s="0" t="s">
        <v>19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12</v>
      </c>
      <c r="G49" s="0" t="n">
        <v>12</v>
      </c>
      <c r="H49" s="0" t="n">
        <v>20</v>
      </c>
      <c r="I49" s="0" t="n">
        <v>24</v>
      </c>
      <c r="J49" s="0" t="n">
        <v>0</v>
      </c>
      <c r="K49" s="0" t="n">
        <v>4</v>
      </c>
      <c r="L49" s="0" t="n">
        <f aca="false">0.00622+0.10132</f>
        <v>0.10754</v>
      </c>
      <c r="M49" s="0" t="n">
        <f aca="false">0.00622+0.10132</f>
        <v>0.10754</v>
      </c>
      <c r="N49" s="0" t="s">
        <v>19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12</v>
      </c>
      <c r="G50" s="0" t="n">
        <v>12</v>
      </c>
      <c r="H50" s="0" t="n">
        <v>0</v>
      </c>
      <c r="I50" s="0" t="n">
        <v>24</v>
      </c>
      <c r="J50" s="0" t="n">
        <v>5</v>
      </c>
      <c r="K50" s="0" t="n">
        <v>6</v>
      </c>
      <c r="L50" s="0" t="n">
        <f aca="false">0.00622+0.10132</f>
        <v>0.10754</v>
      </c>
      <c r="M50" s="0" t="n">
        <f aca="false">0.00622+0.10132</f>
        <v>0.10754</v>
      </c>
      <c r="N50" s="0" t="s">
        <v>19</v>
      </c>
    </row>
    <row r="51" customFormat="false" ht="15" hidden="false" customHeight="false" outlineLevel="0" collapsed="false">
      <c r="A51" s="0" t="s">
        <v>15</v>
      </c>
      <c r="B51" s="0" t="s">
        <v>21</v>
      </c>
      <c r="C51" s="0" t="s">
        <v>30</v>
      </c>
      <c r="D51" s="0" t="n">
        <v>0</v>
      </c>
      <c r="E51" s="0" t="n">
        <v>0</v>
      </c>
      <c r="F51" s="0" t="n">
        <v>1</v>
      </c>
      <c r="G51" s="0" t="n">
        <v>12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10.5+0.55+7.53-0.51</f>
        <v>18.07</v>
      </c>
      <c r="M51" s="0" t="n">
        <f aca="false">10.5+0.55+7.53-0.51</f>
        <v>18.07</v>
      </c>
      <c r="N51" s="0" t="s">
        <v>23</v>
      </c>
      <c r="O51" s="0" t="s">
        <v>41</v>
      </c>
    </row>
    <row r="52" customFormat="false" ht="15" hidden="false" customHeight="false" outlineLevel="0" collapsed="false">
      <c r="A52" s="0" t="s">
        <v>27</v>
      </c>
      <c r="B52" s="0" t="s">
        <v>16</v>
      </c>
      <c r="L52" s="0" t="n">
        <v>350</v>
      </c>
      <c r="M52" s="0" t="n">
        <v>350</v>
      </c>
      <c r="N52" s="0" t="s">
        <v>17</v>
      </c>
    </row>
    <row r="53" customFormat="false" ht="15" hidden="false" customHeight="false" outlineLevel="0" collapsed="false">
      <c r="A53" s="0" t="s">
        <v>27</v>
      </c>
      <c r="B53" s="0" t="s">
        <v>21</v>
      </c>
      <c r="C53" s="0" t="s">
        <v>30</v>
      </c>
      <c r="D53" s="0" t="n">
        <v>0</v>
      </c>
      <c r="E53" s="0" t="n">
        <v>0</v>
      </c>
      <c r="F53" s="0" t="n">
        <v>1</v>
      </c>
      <c r="G53" s="0" t="n">
        <v>12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v>1.164</v>
      </c>
      <c r="M53" s="4" t="n">
        <f aca="false">L53/2.83168</f>
        <v>0.411063396994011</v>
      </c>
      <c r="N53" s="0" t="s">
        <v>42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0</v>
      </c>
      <c r="E54" s="0" t="n">
        <v>0</v>
      </c>
      <c r="F54" s="0" t="n">
        <v>1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0.0155+0.4994</f>
        <v>0.5149</v>
      </c>
      <c r="M54" s="4" t="n">
        <f aca="false">L54/2.83168</f>
        <v>0.181835518137643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5000</v>
      </c>
      <c r="E55" s="0" t="n">
        <f aca="false">D55*2.83168</f>
        <v>14158.4</v>
      </c>
      <c r="F55" s="0" t="n">
        <v>1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0.0057+0.4994</f>
        <v>0.5051</v>
      </c>
      <c r="M55" s="4" t="n">
        <f aca="false">L55/2.83168</f>
        <v>0.178374675104532</v>
      </c>
      <c r="N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10.84*30</f>
        <v>325.2</v>
      </c>
      <c r="M2" s="0" t="n">
        <f aca="false">10.84*30</f>
        <v>325.2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0.02662</v>
      </c>
      <c r="M3" s="0" t="n">
        <v>0.02662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22</v>
      </c>
      <c r="D4" s="0" t="n">
        <v>0</v>
      </c>
      <c r="E4" s="0" t="n">
        <v>0</v>
      </c>
      <c r="F4" s="0" t="n">
        <v>1</v>
      </c>
      <c r="G4" s="0" t="n">
        <v>4</v>
      </c>
      <c r="H4" s="0" t="n">
        <v>6</v>
      </c>
      <c r="I4" s="0" t="n">
        <v>22</v>
      </c>
      <c r="J4" s="0" t="n">
        <v>0</v>
      </c>
      <c r="K4" s="0" t="n">
        <v>4</v>
      </c>
      <c r="L4" s="0" t="n">
        <v>7.49</v>
      </c>
      <c r="M4" s="0" t="n">
        <v>7.49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110</v>
      </c>
      <c r="D5" s="0" t="n">
        <v>0</v>
      </c>
      <c r="E5" s="0" t="n">
        <v>0</v>
      </c>
      <c r="F5" s="0" t="n">
        <v>1</v>
      </c>
      <c r="G5" s="0" t="n">
        <v>4</v>
      </c>
      <c r="H5" s="0" t="n">
        <v>6</v>
      </c>
      <c r="I5" s="0" t="n">
        <v>12</v>
      </c>
      <c r="J5" s="0" t="n">
        <v>0</v>
      </c>
      <c r="K5" s="0" t="n">
        <v>4</v>
      </c>
      <c r="L5" s="0" t="n">
        <v>9.78</v>
      </c>
      <c r="M5" s="0" t="n">
        <v>9.78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61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2.45</v>
      </c>
      <c r="M6" s="0" t="n">
        <v>2.45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24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10</v>
      </c>
      <c r="I7" s="0" t="n">
        <v>22</v>
      </c>
      <c r="J7" s="0" t="n">
        <v>0</v>
      </c>
      <c r="K7" s="0" t="n">
        <v>4</v>
      </c>
      <c r="L7" s="0" t="n">
        <v>7.49</v>
      </c>
      <c r="M7" s="0" t="n">
        <v>7.49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62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13</v>
      </c>
      <c r="I8" s="0" t="n">
        <v>19</v>
      </c>
      <c r="J8" s="0" t="n">
        <v>0</v>
      </c>
      <c r="K8" s="0" t="n">
        <v>4</v>
      </c>
      <c r="L8" s="0" t="n">
        <v>9.78</v>
      </c>
      <c r="M8" s="0" t="n">
        <v>9.78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63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2.45</v>
      </c>
      <c r="M9" s="0" t="n">
        <v>2.45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25</v>
      </c>
      <c r="D10" s="0" t="n">
        <v>0</v>
      </c>
      <c r="E10" s="0" t="n">
        <v>0</v>
      </c>
      <c r="F10" s="0" t="n">
        <v>10</v>
      </c>
      <c r="G10" s="0" t="n">
        <v>12</v>
      </c>
      <c r="H10" s="0" t="n">
        <v>6</v>
      </c>
      <c r="I10" s="0" t="n">
        <v>22</v>
      </c>
      <c r="J10" s="0" t="n">
        <v>0</v>
      </c>
      <c r="K10" s="0" t="n">
        <v>4</v>
      </c>
      <c r="L10" s="0" t="n">
        <v>7.49</v>
      </c>
      <c r="M10" s="0" t="n">
        <v>7.49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111</v>
      </c>
      <c r="D11" s="0" t="n">
        <v>0</v>
      </c>
      <c r="E11" s="0" t="n">
        <v>0</v>
      </c>
      <c r="F11" s="0" t="n">
        <v>10</v>
      </c>
      <c r="G11" s="0" t="n">
        <v>12</v>
      </c>
      <c r="H11" s="0" t="n">
        <v>6</v>
      </c>
      <c r="I11" s="0" t="n">
        <v>12</v>
      </c>
      <c r="J11" s="0" t="n">
        <v>0</v>
      </c>
      <c r="K11" s="0" t="n">
        <v>4</v>
      </c>
      <c r="L11" s="0" t="n">
        <v>9.78</v>
      </c>
      <c r="M11" s="0" t="n">
        <v>9.78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64</v>
      </c>
      <c r="D12" s="0" t="n">
        <v>0</v>
      </c>
      <c r="E12" s="0" t="n">
        <v>0</v>
      </c>
      <c r="F12" s="0" t="n">
        <v>10</v>
      </c>
      <c r="G12" s="0" t="n">
        <v>12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2.45</v>
      </c>
      <c r="M12" s="0" t="n">
        <v>2.45</v>
      </c>
      <c r="N12" s="0" t="s">
        <v>23</v>
      </c>
    </row>
    <row r="13" customFormat="false" ht="15" hidden="false" customHeight="false" outlineLevel="0" collapsed="false">
      <c r="A13" s="0" t="s">
        <v>27</v>
      </c>
      <c r="B13" s="0" t="s">
        <v>16</v>
      </c>
      <c r="L13" s="14" t="n">
        <v>24.64</v>
      </c>
      <c r="M13" s="14" t="n">
        <v>24.64</v>
      </c>
      <c r="N13" s="0" t="s">
        <v>17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0.73056</f>
        <v>0.73056</v>
      </c>
      <c r="M14" s="4" t="n">
        <f aca="false">L14/2.83168</f>
        <v>0.257995253700983</v>
      </c>
      <c r="N1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11 *30</f>
        <v>330</v>
      </c>
      <c r="M2" s="0" t="n">
        <f aca="false">11 *30</f>
        <v>330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6</v>
      </c>
      <c r="J3" s="0" t="n">
        <v>0</v>
      </c>
      <c r="K3" s="0" t="n">
        <v>5</v>
      </c>
      <c r="L3" s="0" t="n">
        <v>0.0602</v>
      </c>
      <c r="M3" s="0" t="n">
        <v>0.0602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6</v>
      </c>
      <c r="I4" s="0" t="n">
        <v>22</v>
      </c>
      <c r="J4" s="0" t="n">
        <v>0</v>
      </c>
      <c r="K4" s="0" t="n">
        <v>5</v>
      </c>
      <c r="L4" s="0" t="n">
        <v>0.0913</v>
      </c>
      <c r="M4" s="0" t="n">
        <v>0.0913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22</v>
      </c>
      <c r="I5" s="0" t="n">
        <v>24</v>
      </c>
      <c r="J5" s="0" t="n">
        <v>0</v>
      </c>
      <c r="K5" s="0" t="n">
        <v>5</v>
      </c>
      <c r="L5" s="0" t="n">
        <v>0.0602</v>
      </c>
      <c r="M5" s="0" t="n">
        <v>0.0602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6</v>
      </c>
      <c r="K6" s="0" t="n">
        <v>6</v>
      </c>
      <c r="L6" s="0" t="n">
        <v>0.0602</v>
      </c>
      <c r="M6" s="0" t="n">
        <v>0.0602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26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5</v>
      </c>
      <c r="L7" s="0" t="n">
        <v>0.27</v>
      </c>
      <c r="M7" s="0" t="n">
        <v>0.27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79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6</v>
      </c>
      <c r="I8" s="0" t="n">
        <v>22</v>
      </c>
      <c r="J8" s="0" t="n">
        <v>0</v>
      </c>
      <c r="K8" s="0" t="n">
        <v>5</v>
      </c>
      <c r="L8" s="0" t="n">
        <v>3.85</v>
      </c>
      <c r="M8" s="0" t="n">
        <v>3.85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26</v>
      </c>
      <c r="D9" s="0" t="n">
        <v>0</v>
      </c>
      <c r="E9" s="0" t="n">
        <v>0</v>
      </c>
      <c r="F9" s="0" t="n">
        <v>1</v>
      </c>
      <c r="G9" s="0" t="n">
        <v>12</v>
      </c>
      <c r="H9" s="0" t="n">
        <v>22</v>
      </c>
      <c r="I9" s="0" t="n">
        <v>24</v>
      </c>
      <c r="J9" s="0" t="n">
        <v>0</v>
      </c>
      <c r="K9" s="0" t="n">
        <v>5</v>
      </c>
      <c r="L9" s="0" t="n">
        <v>0.27</v>
      </c>
      <c r="M9" s="0" t="n">
        <v>0.27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26</v>
      </c>
      <c r="D10" s="0" t="n">
        <v>0</v>
      </c>
      <c r="E10" s="0" t="n">
        <v>0</v>
      </c>
      <c r="F10" s="0" t="n">
        <v>1</v>
      </c>
      <c r="G10" s="0" t="n">
        <v>12</v>
      </c>
      <c r="H10" s="0" t="n">
        <v>0</v>
      </c>
      <c r="I10" s="0" t="n">
        <v>24</v>
      </c>
      <c r="J10" s="0" t="n">
        <v>6</v>
      </c>
      <c r="K10" s="0" t="n">
        <v>6</v>
      </c>
      <c r="L10" s="0" t="n">
        <v>0.27</v>
      </c>
      <c r="M10" s="0" t="n">
        <v>0.27</v>
      </c>
      <c r="N10" s="0" t="s">
        <v>23</v>
      </c>
    </row>
    <row r="11" customFormat="false" ht="15" hidden="false" customHeight="false" outlineLevel="0" collapsed="false">
      <c r="A11" s="0" t="s">
        <v>27</v>
      </c>
      <c r="B11" s="0" t="s">
        <v>16</v>
      </c>
      <c r="L11" s="0" t="n">
        <v>33.84</v>
      </c>
      <c r="M11" s="0" t="n">
        <v>33.84</v>
      </c>
      <c r="N11" s="0" t="s">
        <v>17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0.91728</v>
      </c>
      <c r="M12" s="4" t="n">
        <f aca="false">L12/2.83168</f>
        <v>0.323934907899198</v>
      </c>
      <c r="N1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A1:M18 C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4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323.82+21.08</f>
        <v>344.9</v>
      </c>
      <c r="M2" s="0" t="n">
        <f aca="false">323.82+21.08</f>
        <v>344.9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10</v>
      </c>
      <c r="J3" s="0" t="n">
        <v>0</v>
      </c>
      <c r="K3" s="0" t="n">
        <v>4</v>
      </c>
      <c r="L3" s="0" t="n">
        <f aca="false">0.03-0.0018-0.00183</f>
        <v>0.02637</v>
      </c>
      <c r="M3" s="0" t="n">
        <f aca="false">0.03-0.0018-0.00183</f>
        <v>0.02637</v>
      </c>
      <c r="N3" s="0" t="s">
        <v>19</v>
      </c>
      <c r="O3" s="0" t="s">
        <v>112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10</v>
      </c>
      <c r="I4" s="0" t="n">
        <v>22</v>
      </c>
      <c r="J4" s="0" t="n">
        <v>0</v>
      </c>
      <c r="K4" s="0" t="n">
        <v>4</v>
      </c>
      <c r="L4" s="0" t="n">
        <f aca="false">0.03+0.0029-0.00183</f>
        <v>0.03107</v>
      </c>
      <c r="M4" s="0" t="n">
        <f aca="false">0.03+0.0029-0.00183</f>
        <v>0.03107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22</v>
      </c>
      <c r="I5" s="0" t="n">
        <v>24</v>
      </c>
      <c r="J5" s="0" t="n">
        <v>0</v>
      </c>
      <c r="K5" s="0" t="n">
        <v>4</v>
      </c>
      <c r="L5" s="0" t="n">
        <f aca="false">0.03-0.0018-0.00183</f>
        <v>0.02637</v>
      </c>
      <c r="M5" s="0" t="n">
        <f aca="false">0.03-0.0018-0.00183</f>
        <v>0.02637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0.03-0.0018-0.00183</f>
        <v>0.02637</v>
      </c>
      <c r="M6" s="0" t="n">
        <f aca="false">0.03-0.0018-0.00183</f>
        <v>0.02637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5</v>
      </c>
      <c r="H7" s="0" t="n">
        <v>0</v>
      </c>
      <c r="I7" s="0" t="n">
        <v>10</v>
      </c>
      <c r="J7" s="0" t="n">
        <v>0</v>
      </c>
      <c r="K7" s="0" t="n">
        <v>4</v>
      </c>
      <c r="L7" s="0" t="n">
        <f aca="false">0.03-0.0018+0.00025</f>
        <v>0.02845</v>
      </c>
      <c r="M7" s="0" t="n">
        <f aca="false">0.03-0.0018+0.00025</f>
        <v>0.02845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5</v>
      </c>
      <c r="H8" s="0" t="n">
        <v>10</v>
      </c>
      <c r="I8" s="0" t="n">
        <v>22</v>
      </c>
      <c r="J8" s="0" t="n">
        <v>0</v>
      </c>
      <c r="K8" s="0" t="n">
        <v>4</v>
      </c>
      <c r="L8" s="0" t="n">
        <f aca="false">0.03+0.0029+0.00025</f>
        <v>0.03315</v>
      </c>
      <c r="M8" s="0" t="n">
        <f aca="false">0.03+0.0029+0.00025</f>
        <v>0.03315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2</v>
      </c>
      <c r="G9" s="0" t="n">
        <v>5</v>
      </c>
      <c r="H9" s="0" t="n">
        <v>22</v>
      </c>
      <c r="I9" s="0" t="n">
        <v>24</v>
      </c>
      <c r="J9" s="0" t="n">
        <v>0</v>
      </c>
      <c r="K9" s="0" t="n">
        <v>4</v>
      </c>
      <c r="L9" s="0" t="n">
        <f aca="false">0.03-0.0018+0.00025</f>
        <v>0.02845</v>
      </c>
      <c r="M9" s="0" t="n">
        <f aca="false">0.03-0.0018+0.00025</f>
        <v>0.02845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5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0.03-0.0018+0.00025</f>
        <v>0.02845</v>
      </c>
      <c r="M10" s="0" t="n">
        <f aca="false">0.03-0.0018+0.00025</f>
        <v>0.02845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0</v>
      </c>
      <c r="I11" s="0" t="n">
        <v>10</v>
      </c>
      <c r="J11" s="0" t="n">
        <v>0</v>
      </c>
      <c r="K11" s="0" t="n">
        <v>4</v>
      </c>
      <c r="L11" s="0" t="n">
        <f aca="false">0.0328-0.0035+0.00298</f>
        <v>0.03228</v>
      </c>
      <c r="M11" s="0" t="n">
        <f aca="false">0.0328-0.0035+0.00298</f>
        <v>0.03228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10</v>
      </c>
      <c r="I12" s="0" t="n">
        <v>22</v>
      </c>
      <c r="J12" s="0" t="n">
        <v>0</v>
      </c>
      <c r="K12" s="0" t="n">
        <v>4</v>
      </c>
      <c r="L12" s="0" t="n">
        <f aca="false">0.0328-0.0035+0.00298</f>
        <v>0.03228</v>
      </c>
      <c r="M12" s="0" t="n">
        <f aca="false">0.0328-0.0035+0.00298</f>
        <v>0.03228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0.0328+0.0064+0.00298</f>
        <v>0.04218</v>
      </c>
      <c r="M13" s="0" t="n">
        <f aca="false">0.0328+0.0064+0.00298</f>
        <v>0.04218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0.0328-0.0035+0.00298</f>
        <v>0.03228</v>
      </c>
      <c r="M14" s="0" t="n">
        <f aca="false">0.0328-0.0035+0.00298</f>
        <v>0.03228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0</v>
      </c>
      <c r="I15" s="0" t="n">
        <v>10</v>
      </c>
      <c r="J15" s="0" t="n">
        <v>0</v>
      </c>
      <c r="K15" s="0" t="n">
        <v>4</v>
      </c>
      <c r="L15" s="0" t="n">
        <f aca="false">0.03-0.0018+0.00401</f>
        <v>0.03221</v>
      </c>
      <c r="M15" s="0" t="n">
        <f aca="false">0.03-0.0018+0.00401</f>
        <v>0.03221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10</v>
      </c>
      <c r="I16" s="0" t="n">
        <v>22</v>
      </c>
      <c r="J16" s="0" t="n">
        <v>0</v>
      </c>
      <c r="K16" s="0" t="n">
        <v>4</v>
      </c>
      <c r="L16" s="0" t="n">
        <f aca="false">0.03+0.0029+0.00401</f>
        <v>0.03691</v>
      </c>
      <c r="M16" s="0" t="n">
        <f aca="false">0.03+0.0029+0.00401</f>
        <v>0.03691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0.03-0.0018+0.00401</f>
        <v>0.03221</v>
      </c>
      <c r="M17" s="0" t="n">
        <f aca="false">0.03-0.0018+0.00401</f>
        <v>0.03221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0.03-0.0018+0.00401</f>
        <v>0.03221</v>
      </c>
      <c r="M18" s="0" t="n">
        <f aca="false">0.03-0.0018+0.00401</f>
        <v>0.03221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54</v>
      </c>
      <c r="D19" s="0" t="n">
        <v>0</v>
      </c>
      <c r="E19" s="0" t="n">
        <v>0</v>
      </c>
      <c r="F19" s="0" t="n">
        <v>1</v>
      </c>
      <c r="G19" s="0" t="n">
        <v>5</v>
      </c>
      <c r="H19" s="0" t="n">
        <v>10</v>
      </c>
      <c r="I19" s="0" t="n">
        <v>22</v>
      </c>
      <c r="J19" s="0" t="n">
        <v>0</v>
      </c>
      <c r="K19" s="0" t="n">
        <v>6</v>
      </c>
      <c r="L19" s="0" t="n">
        <v>8.58</v>
      </c>
      <c r="M19" s="0" t="n">
        <v>8.58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24</v>
      </c>
      <c r="D20" s="0" t="n">
        <v>0</v>
      </c>
      <c r="E20" s="0" t="n">
        <v>0</v>
      </c>
      <c r="F20" s="0" t="n">
        <v>6</v>
      </c>
      <c r="G20" s="0" t="n">
        <v>9</v>
      </c>
      <c r="H20" s="0" t="n">
        <v>10</v>
      </c>
      <c r="I20" s="0" t="n">
        <v>22</v>
      </c>
      <c r="J20" s="0" t="n">
        <v>0</v>
      </c>
      <c r="K20" s="0" t="n">
        <v>6</v>
      </c>
      <c r="L20" s="0" t="n">
        <v>19.27</v>
      </c>
      <c r="M20" s="0" t="n">
        <v>19.27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10</v>
      </c>
      <c r="I21" s="0" t="n">
        <v>22</v>
      </c>
      <c r="J21" s="0" t="n">
        <v>0</v>
      </c>
      <c r="K21" s="0" t="n">
        <v>6</v>
      </c>
      <c r="L21" s="0" t="n">
        <v>8.58</v>
      </c>
      <c r="M21" s="0" t="n">
        <v>8.58</v>
      </c>
      <c r="N21" s="0" t="s">
        <v>23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v>1063.73</v>
      </c>
      <c r="M22" s="0" t="n">
        <v>1063.73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21</v>
      </c>
      <c r="C23" s="0" t="s">
        <v>30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1.12*24</f>
        <v>26.88</v>
      </c>
      <c r="M23" s="4" t="n">
        <f aca="false">L23/2.83168</f>
        <v>9.49259803367612</v>
      </c>
      <c r="N23" s="0" t="s">
        <v>42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10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0.03008+0.37</f>
        <v>0.40008</v>
      </c>
      <c r="M24" s="4" t="n">
        <f aca="false">L24/2.83168</f>
        <v>0.141287151090519</v>
      </c>
      <c r="N24" s="0" t="s">
        <v>28</v>
      </c>
      <c r="O24" s="0" t="s">
        <v>102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36000</v>
      </c>
      <c r="E25" s="9" t="n">
        <f aca="false">D25*2.83168</f>
        <v>101940.48</v>
      </c>
      <c r="F25" s="0" t="n">
        <v>1</v>
      </c>
      <c r="G25" s="0" t="n">
        <v>10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0.00882+0.37</f>
        <v>0.37882</v>
      </c>
      <c r="M25" s="4" t="n">
        <f aca="false">L25/2.83168</f>
        <v>0.133779240592157</v>
      </c>
      <c r="N25" s="0" t="s">
        <v>28</v>
      </c>
      <c r="O25" s="0" t="s">
        <v>102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11</v>
      </c>
      <c r="G26" s="0" t="n">
        <v>12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0.03008+0.59</f>
        <v>0.62008</v>
      </c>
      <c r="M26" s="4" t="n">
        <f aca="false">L26/2.83168</f>
        <v>0.21897954571138</v>
      </c>
      <c r="N26" s="0" t="s">
        <v>28</v>
      </c>
      <c r="O26" s="0" t="s">
        <v>102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36000</v>
      </c>
      <c r="E27" s="9" t="n">
        <f aca="false">D27*2.83168</f>
        <v>101940.48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0.00882+0.59</f>
        <v>0.59882</v>
      </c>
      <c r="M27" s="4" t="n">
        <f aca="false">L27/2.83168</f>
        <v>0.211471635213018</v>
      </c>
      <c r="N27" s="0" t="s">
        <v>28</v>
      </c>
      <c r="O27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A1:M18 C2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4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323.82+21.08</f>
        <v>344.9</v>
      </c>
      <c r="M2" s="0" t="n">
        <f aca="false">323.82+21.08</f>
        <v>344.9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10</v>
      </c>
      <c r="J3" s="0" t="n">
        <v>0</v>
      </c>
      <c r="K3" s="0" t="n">
        <v>4</v>
      </c>
      <c r="L3" s="0" t="n">
        <f aca="false">0.03-0.0018-0.00183</f>
        <v>0.02637</v>
      </c>
      <c r="M3" s="0" t="n">
        <f aca="false">0.03-0.0018-0.00183</f>
        <v>0.02637</v>
      </c>
      <c r="N3" s="0" t="s">
        <v>19</v>
      </c>
      <c r="O3" s="0" t="s">
        <v>112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10</v>
      </c>
      <c r="I4" s="0" t="n">
        <v>22</v>
      </c>
      <c r="J4" s="0" t="n">
        <v>0</v>
      </c>
      <c r="K4" s="0" t="n">
        <v>4</v>
      </c>
      <c r="L4" s="0" t="n">
        <f aca="false">0.03+0.0029-0.00183</f>
        <v>0.03107</v>
      </c>
      <c r="M4" s="0" t="n">
        <f aca="false">0.03+0.0029-0.00183</f>
        <v>0.03107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22</v>
      </c>
      <c r="I5" s="0" t="n">
        <v>24</v>
      </c>
      <c r="J5" s="0" t="n">
        <v>0</v>
      </c>
      <c r="K5" s="0" t="n">
        <v>4</v>
      </c>
      <c r="L5" s="0" t="n">
        <f aca="false">0.03-0.0018-0.00183</f>
        <v>0.02637</v>
      </c>
      <c r="M5" s="0" t="n">
        <f aca="false">0.03-0.0018-0.00183</f>
        <v>0.02637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0.03-0.0018-0.00183</f>
        <v>0.02637</v>
      </c>
      <c r="M6" s="0" t="n">
        <f aca="false">0.03-0.0018-0.00183</f>
        <v>0.02637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5</v>
      </c>
      <c r="H7" s="0" t="n">
        <v>0</v>
      </c>
      <c r="I7" s="0" t="n">
        <v>10</v>
      </c>
      <c r="J7" s="0" t="n">
        <v>0</v>
      </c>
      <c r="K7" s="0" t="n">
        <v>4</v>
      </c>
      <c r="L7" s="0" t="n">
        <f aca="false">0.03-0.0018+0.00025</f>
        <v>0.02845</v>
      </c>
      <c r="M7" s="0" t="n">
        <f aca="false">0.03-0.0018+0.00025</f>
        <v>0.02845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2</v>
      </c>
      <c r="G8" s="0" t="n">
        <v>5</v>
      </c>
      <c r="H8" s="0" t="n">
        <v>10</v>
      </c>
      <c r="I8" s="0" t="n">
        <v>22</v>
      </c>
      <c r="J8" s="0" t="n">
        <v>0</v>
      </c>
      <c r="K8" s="0" t="n">
        <v>4</v>
      </c>
      <c r="L8" s="0" t="n">
        <f aca="false">0.03+0.0029+0.00025</f>
        <v>0.03315</v>
      </c>
      <c r="M8" s="0" t="n">
        <f aca="false">0.03+0.0029+0.00025</f>
        <v>0.03315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2</v>
      </c>
      <c r="G9" s="0" t="n">
        <v>5</v>
      </c>
      <c r="H9" s="0" t="n">
        <v>22</v>
      </c>
      <c r="I9" s="0" t="n">
        <v>24</v>
      </c>
      <c r="J9" s="0" t="n">
        <v>0</v>
      </c>
      <c r="K9" s="0" t="n">
        <v>4</v>
      </c>
      <c r="L9" s="0" t="n">
        <f aca="false">0.03-0.0018+0.00025</f>
        <v>0.02845</v>
      </c>
      <c r="M9" s="0" t="n">
        <f aca="false">0.03-0.0018+0.00025</f>
        <v>0.02845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5</v>
      </c>
      <c r="H10" s="0" t="n">
        <v>0</v>
      </c>
      <c r="I10" s="0" t="n">
        <v>24</v>
      </c>
      <c r="J10" s="0" t="n">
        <v>5</v>
      </c>
      <c r="K10" s="0" t="n">
        <v>6</v>
      </c>
      <c r="L10" s="0" t="n">
        <f aca="false">0.03-0.0018+0.00025</f>
        <v>0.02845</v>
      </c>
      <c r="M10" s="0" t="n">
        <f aca="false">0.03-0.0018+0.00025</f>
        <v>0.02845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0</v>
      </c>
      <c r="I11" s="0" t="n">
        <v>10</v>
      </c>
      <c r="J11" s="0" t="n">
        <v>0</v>
      </c>
      <c r="K11" s="0" t="n">
        <v>4</v>
      </c>
      <c r="L11" s="0" t="n">
        <f aca="false">0.0328-0.0035+0.00298</f>
        <v>0.03228</v>
      </c>
      <c r="M11" s="0" t="n">
        <f aca="false">0.0328-0.0035+0.00298</f>
        <v>0.03228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10</v>
      </c>
      <c r="I12" s="0" t="n">
        <v>22</v>
      </c>
      <c r="J12" s="0" t="n">
        <v>0</v>
      </c>
      <c r="K12" s="0" t="n">
        <v>4</v>
      </c>
      <c r="L12" s="0" t="n">
        <f aca="false">0.0328-0.0035+0.00298</f>
        <v>0.03228</v>
      </c>
      <c r="M12" s="0" t="n">
        <f aca="false">0.0328-0.0035+0.00298</f>
        <v>0.03228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0.0328+0.0064+0.00298</f>
        <v>0.04218</v>
      </c>
      <c r="M13" s="0" t="n">
        <f aca="false">0.0328+0.0064+0.00298</f>
        <v>0.04218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0.0328-0.0035+0.00298</f>
        <v>0.03228</v>
      </c>
      <c r="M14" s="0" t="n">
        <f aca="false">0.0328-0.0035+0.00298</f>
        <v>0.03228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0</v>
      </c>
      <c r="I15" s="0" t="n">
        <v>10</v>
      </c>
      <c r="J15" s="0" t="n">
        <v>0</v>
      </c>
      <c r="K15" s="0" t="n">
        <v>4</v>
      </c>
      <c r="L15" s="0" t="n">
        <f aca="false">0.03-0.0018+0.00401</f>
        <v>0.03221</v>
      </c>
      <c r="M15" s="0" t="n">
        <f aca="false">0.03-0.0018+0.00401</f>
        <v>0.03221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10</v>
      </c>
      <c r="I16" s="0" t="n">
        <v>22</v>
      </c>
      <c r="J16" s="0" t="n">
        <v>0</v>
      </c>
      <c r="K16" s="0" t="n">
        <v>4</v>
      </c>
      <c r="L16" s="0" t="n">
        <f aca="false">0.03+0.0029+0.00401</f>
        <v>0.03691</v>
      </c>
      <c r="M16" s="0" t="n">
        <f aca="false">0.03+0.0029+0.00401</f>
        <v>0.03691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22</v>
      </c>
      <c r="I17" s="0" t="n">
        <v>24</v>
      </c>
      <c r="J17" s="0" t="n">
        <v>0</v>
      </c>
      <c r="K17" s="0" t="n">
        <v>4</v>
      </c>
      <c r="L17" s="0" t="n">
        <f aca="false">0.03-0.0018+0.00401</f>
        <v>0.03221</v>
      </c>
      <c r="M17" s="0" t="n">
        <f aca="false">0.03-0.0018+0.00401</f>
        <v>0.03221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0</v>
      </c>
      <c r="I18" s="0" t="n">
        <v>24</v>
      </c>
      <c r="J18" s="0" t="n">
        <v>5</v>
      </c>
      <c r="K18" s="0" t="n">
        <v>6</v>
      </c>
      <c r="L18" s="0" t="n">
        <f aca="false">0.03-0.0018+0.00401</f>
        <v>0.03221</v>
      </c>
      <c r="M18" s="0" t="n">
        <f aca="false">0.03-0.0018+0.00401</f>
        <v>0.03221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54</v>
      </c>
      <c r="D19" s="0" t="n">
        <v>0</v>
      </c>
      <c r="E19" s="0" t="n">
        <v>0</v>
      </c>
      <c r="F19" s="0" t="n">
        <v>1</v>
      </c>
      <c r="G19" s="0" t="n">
        <v>5</v>
      </c>
      <c r="H19" s="0" t="n">
        <v>10</v>
      </c>
      <c r="I19" s="0" t="n">
        <v>22</v>
      </c>
      <c r="J19" s="0" t="n">
        <v>0</v>
      </c>
      <c r="K19" s="0" t="n">
        <v>6</v>
      </c>
      <c r="L19" s="0" t="n">
        <v>8.58</v>
      </c>
      <c r="M19" s="0" t="n">
        <v>8.58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24</v>
      </c>
      <c r="D20" s="0" t="n">
        <v>0</v>
      </c>
      <c r="E20" s="0" t="n">
        <v>0</v>
      </c>
      <c r="F20" s="0" t="n">
        <v>6</v>
      </c>
      <c r="G20" s="0" t="n">
        <v>9</v>
      </c>
      <c r="H20" s="0" t="n">
        <v>10</v>
      </c>
      <c r="I20" s="0" t="n">
        <v>22</v>
      </c>
      <c r="J20" s="0" t="n">
        <v>0</v>
      </c>
      <c r="K20" s="0" t="n">
        <v>6</v>
      </c>
      <c r="L20" s="0" t="n">
        <v>19.27</v>
      </c>
      <c r="M20" s="0" t="n">
        <v>19.27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10</v>
      </c>
      <c r="I21" s="0" t="n">
        <v>22</v>
      </c>
      <c r="J21" s="0" t="n">
        <v>0</v>
      </c>
      <c r="K21" s="0" t="n">
        <v>6</v>
      </c>
      <c r="L21" s="0" t="n">
        <v>8.58</v>
      </c>
      <c r="M21" s="0" t="n">
        <v>8.58</v>
      </c>
      <c r="N21" s="0" t="s">
        <v>23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v>1063.73</v>
      </c>
      <c r="M22" s="0" t="n">
        <v>1063.73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21</v>
      </c>
      <c r="C23" s="0" t="s">
        <v>30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1.12*24</f>
        <v>26.88</v>
      </c>
      <c r="M23" s="4" t="n">
        <f aca="false">L23/2.83168</f>
        <v>9.49259803367612</v>
      </c>
      <c r="N23" s="0" t="s">
        <v>42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10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0.03008+0.37</f>
        <v>0.40008</v>
      </c>
      <c r="M24" s="4" t="n">
        <f aca="false">L24/2.83168</f>
        <v>0.141287151090519</v>
      </c>
      <c r="N24" s="0" t="s">
        <v>28</v>
      </c>
      <c r="O24" s="0" t="s">
        <v>102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36000</v>
      </c>
      <c r="E25" s="9" t="n">
        <f aca="false">D25*2.83168</f>
        <v>101940.48</v>
      </c>
      <c r="F25" s="0" t="n">
        <v>1</v>
      </c>
      <c r="G25" s="0" t="n">
        <v>10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0.00882+0.37</f>
        <v>0.37882</v>
      </c>
      <c r="M25" s="4" t="n">
        <f aca="false">L25/2.83168</f>
        <v>0.133779240592157</v>
      </c>
      <c r="N25" s="0" t="s">
        <v>28</v>
      </c>
      <c r="O25" s="0" t="s">
        <v>102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11</v>
      </c>
      <c r="G26" s="0" t="n">
        <v>12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0.03008+0.59</f>
        <v>0.62008</v>
      </c>
      <c r="M26" s="4" t="n">
        <f aca="false">L26/2.83168</f>
        <v>0.21897954571138</v>
      </c>
      <c r="N26" s="0" t="s">
        <v>28</v>
      </c>
      <c r="O26" s="0" t="s">
        <v>102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36000</v>
      </c>
      <c r="E27" s="9" t="n">
        <f aca="false">D27*2.83168</f>
        <v>101940.48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0.00882+0.59</f>
        <v>0.59882</v>
      </c>
      <c r="M27" s="4" t="n">
        <f aca="false">L27/2.83168</f>
        <v>0.211471635213018</v>
      </c>
      <c r="N27" s="0" t="s">
        <v>28</v>
      </c>
      <c r="O27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120</v>
      </c>
      <c r="M2" s="0" t="n">
        <v>120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0.036204-0.008576</f>
        <v>0.027628</v>
      </c>
      <c r="M3" s="0" t="n">
        <f aca="false">0.036204-0.008576</f>
        <v>0.027628</v>
      </c>
      <c r="N3" s="0" t="s">
        <v>19</v>
      </c>
      <c r="O3" s="0" t="s">
        <v>113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3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0.036204-0.003725</f>
        <v>0.032479</v>
      </c>
      <c r="M4" s="0" t="n">
        <f aca="false">0.036204-0.003725</f>
        <v>0.032479</v>
      </c>
      <c r="N4" s="0" t="s">
        <v>19</v>
      </c>
      <c r="O4" s="0" t="s">
        <v>113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8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0.036204-0.006178</f>
        <v>0.030026</v>
      </c>
      <c r="M5" s="0" t="n">
        <f aca="false">0.036204-0.006178</f>
        <v>0.030026</v>
      </c>
      <c r="N5" s="0" t="s">
        <v>19</v>
      </c>
      <c r="O5" s="0" t="s">
        <v>113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9</v>
      </c>
      <c r="G6" s="0" t="n">
        <v>11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0.036204-0.000036</f>
        <v>0.036168</v>
      </c>
      <c r="M6" s="0" t="n">
        <f aca="false">0.036204-0.000036</f>
        <v>0.036168</v>
      </c>
      <c r="N6" s="0" t="s">
        <v>19</v>
      </c>
      <c r="O6" s="0" t="s">
        <v>113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12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0.036204+0.00535</f>
        <v>0.041554</v>
      </c>
      <c r="M7" s="0" t="n">
        <f aca="false">0.036204+0.00535</f>
        <v>0.041554</v>
      </c>
      <c r="N7" s="0" t="s">
        <v>19</v>
      </c>
      <c r="O7" s="0" t="s">
        <v>113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30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23.23</v>
      </c>
      <c r="M8" s="0" t="n">
        <v>23.23</v>
      </c>
      <c r="N8" s="0" t="s">
        <v>23</v>
      </c>
    </row>
    <row r="9" customFormat="false" ht="15" hidden="false" customHeight="false" outlineLevel="0" collapsed="false">
      <c r="A9" s="0" t="s">
        <v>27</v>
      </c>
      <c r="B9" s="0" t="s">
        <v>16</v>
      </c>
      <c r="L9" s="0" t="n">
        <v>300</v>
      </c>
      <c r="M9" s="0" t="n">
        <v>300</v>
      </c>
      <c r="N9" s="0" t="s">
        <v>17</v>
      </c>
    </row>
    <row r="10" customFormat="false" ht="15" hidden="false" customHeight="false" outlineLevel="0" collapsed="false">
      <c r="A10" s="0" t="s">
        <v>27</v>
      </c>
      <c r="B10" s="0" t="s">
        <v>21</v>
      </c>
      <c r="C10" s="0" t="s">
        <v>30</v>
      </c>
      <c r="D10" s="0" t="n">
        <v>0</v>
      </c>
      <c r="E10" s="0" t="n">
        <v>0</v>
      </c>
      <c r="F10" s="0" t="n">
        <v>1</v>
      </c>
      <c r="G10" s="0" t="n">
        <v>12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0.65*24</f>
        <v>15.6</v>
      </c>
      <c r="M10" s="4" t="n">
        <f aca="false">L10/2.83168</f>
        <v>5.50909707311561</v>
      </c>
      <c r="N10" s="0" t="s">
        <v>42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0.0528+0.3012</f>
        <v>0.354</v>
      </c>
      <c r="M11" s="4" t="n">
        <f aca="false">L11/2.83168</f>
        <v>0.125014125889931</v>
      </c>
      <c r="N11" s="0" t="s">
        <v>28</v>
      </c>
      <c r="O11" s="0" t="s">
        <v>114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2</v>
      </c>
      <c r="G12" s="0" t="n">
        <v>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0.0528+0.3521</f>
        <v>0.4049</v>
      </c>
      <c r="M12" s="4" t="n">
        <f aca="false">L12/2.83168</f>
        <v>0.142989320827212</v>
      </c>
      <c r="N12" s="0" t="s">
        <v>28</v>
      </c>
      <c r="O12" s="0" t="s">
        <v>114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3</v>
      </c>
      <c r="G13" s="0" t="n">
        <v>3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0.0528+0.2687</f>
        <v>0.3215</v>
      </c>
      <c r="M13" s="4" t="n">
        <f aca="false">L13/2.83168</f>
        <v>0.11353684032094</v>
      </c>
      <c r="N13" s="0" t="s">
        <v>28</v>
      </c>
      <c r="O13" s="0" t="s">
        <v>114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4</v>
      </c>
      <c r="G14" s="0" t="n">
        <v>4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0.0528+0.2619</f>
        <v>0.3147</v>
      </c>
      <c r="M14" s="4" t="n">
        <f aca="false">L14/2.83168</f>
        <v>0.111135439032659</v>
      </c>
      <c r="N14" s="0" t="s">
        <v>28</v>
      </c>
      <c r="O14" s="0" t="s">
        <v>114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5</v>
      </c>
      <c r="G15" s="0" t="n">
        <v>5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0.0528+0.2595</f>
        <v>0.3123</v>
      </c>
      <c r="M15" s="4" t="n">
        <f aca="false">L15/2.83168</f>
        <v>0.110287885636795</v>
      </c>
      <c r="N15" s="0" t="s">
        <v>28</v>
      </c>
      <c r="O15" s="0" t="s">
        <v>114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6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0.0528+0.364</f>
        <v>0.4168</v>
      </c>
      <c r="M16" s="4" t="n">
        <f aca="false">L16/2.83168</f>
        <v>0.147191773081704</v>
      </c>
      <c r="N16" s="0" t="s">
        <v>28</v>
      </c>
      <c r="O16" s="0" t="s">
        <v>114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7</v>
      </c>
      <c r="G17" s="0" t="n">
        <v>7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0.0528+0.2687</f>
        <v>0.3215</v>
      </c>
      <c r="M17" s="4" t="n">
        <f aca="false">L17/2.83168</f>
        <v>0.11353684032094</v>
      </c>
      <c r="N17" s="0" t="s">
        <v>28</v>
      </c>
      <c r="O17" s="0" t="s">
        <v>114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8</v>
      </c>
      <c r="G18" s="0" t="n">
        <v>8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0.2712+0.0528</f>
        <v>0.324</v>
      </c>
      <c r="M18" s="4" t="n">
        <f aca="false">L18/2.83168</f>
        <v>0.114419708441632</v>
      </c>
      <c r="N18" s="0" t="s">
        <v>28</v>
      </c>
      <c r="O18" s="0" t="s">
        <v>114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9</v>
      </c>
      <c r="G19" s="0" t="n">
        <v>9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0.2925+0.0528</f>
        <v>0.3453</v>
      </c>
      <c r="M19" s="4" t="n">
        <f aca="false">L19/2.83168</f>
        <v>0.121941744829924</v>
      </c>
      <c r="N19" s="0" t="s">
        <v>28</v>
      </c>
      <c r="O19" s="0" t="s">
        <v>114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10</v>
      </c>
      <c r="G20" s="0" t="n">
        <v>10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0.3104+0.0528</f>
        <v>0.3632</v>
      </c>
      <c r="M20" s="4" t="n">
        <f aca="false">L20/2.83168</f>
        <v>0.128263080574076</v>
      </c>
      <c r="N20" s="0" t="s">
        <v>28</v>
      </c>
      <c r="O20" s="0" t="s">
        <v>114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11</v>
      </c>
      <c r="G21" s="0" t="n">
        <v>11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0.0528+0.3115</f>
        <v>0.3643</v>
      </c>
      <c r="M21" s="4" t="n">
        <f aca="false">L21/2.83168</f>
        <v>0.12865154254718</v>
      </c>
      <c r="N21" s="0" t="s">
        <v>28</v>
      </c>
      <c r="O21" s="0" t="s">
        <v>114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12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0.0528+0.364</f>
        <v>0.4168</v>
      </c>
      <c r="M22" s="4" t="n">
        <f aca="false">L22/2.83168</f>
        <v>0.147191773081704</v>
      </c>
      <c r="N22" s="0" t="s">
        <v>28</v>
      </c>
      <c r="O22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14.5"/>
    <col collapsed="false" customWidth="true" hidden="false" outlineLevel="0" max="10" min="10" style="0" width="13.66"/>
    <col collapsed="false" customWidth="true" hidden="false" outlineLevel="0" max="11" min="11" style="0" width="14.17"/>
    <col collapsed="false" customWidth="true" hidden="false" outlineLevel="0" max="12" min="12" style="0" width="12.83"/>
    <col collapsed="false" customWidth="true" hidden="false" outlineLevel="0" max="258" min="13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32.9+0.551098</f>
        <v>33.451098</v>
      </c>
      <c r="M58" s="7" t="n">
        <f aca="false">L58/2.83168</f>
        <v>11.8131632105323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3</v>
      </c>
      <c r="E59" s="6" t="n">
        <f aca="false">D59*2.83168</f>
        <v>8.49504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0.9223+0.551098</f>
        <v>1.473398</v>
      </c>
      <c r="M59" s="7" t="n">
        <f aca="false">L59/2.83168</f>
        <v>0.520326449316307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90</v>
      </c>
      <c r="E60" s="6" t="n">
        <f aca="false">D60*2.83168</f>
        <v>254.8512</v>
      </c>
      <c r="F60" s="0" t="n">
        <v>1</v>
      </c>
      <c r="G60" s="0" t="n">
        <v>1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0.484+0.551098</f>
        <v>1.035098</v>
      </c>
      <c r="M60" s="7" t="n">
        <f aca="false">L60/2.83168</f>
        <v>0.365542010396655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3000</v>
      </c>
      <c r="E61" s="0" t="n">
        <f aca="false">D61*2.83168</f>
        <v>8495.04</v>
      </c>
      <c r="F61" s="0" t="n">
        <v>1</v>
      </c>
      <c r="G61" s="0" t="n">
        <v>1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0.3335+0.551098</f>
        <v>0.884598</v>
      </c>
      <c r="M61" s="7" t="n">
        <f aca="false">L61/2.83168</f>
        <v>0.31239334953102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2</v>
      </c>
      <c r="G62" s="0" t="n">
        <v>2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32.9+0.536697</f>
        <v>33.436697</v>
      </c>
      <c r="M62" s="7" t="n">
        <f aca="false">L62/2.83168</f>
        <v>11.8080775370098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3</v>
      </c>
      <c r="E63" s="6" t="n">
        <f aca="false">D63*2.83168</f>
        <v>8.49504</v>
      </c>
      <c r="F63" s="0" t="n">
        <v>2</v>
      </c>
      <c r="G63" s="0" t="n">
        <v>2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0.9223+0.536697</f>
        <v>1.458997</v>
      </c>
      <c r="M63" s="7" t="n">
        <f aca="false">L63/2.83168</f>
        <v>0.515240775793875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90</v>
      </c>
      <c r="E64" s="6" t="n">
        <f aca="false">D64*2.83168</f>
        <v>254.8512</v>
      </c>
      <c r="F64" s="0" t="n">
        <v>2</v>
      </c>
      <c r="G64" s="0" t="n">
        <v>2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0.484+0.536697</f>
        <v>1.020697</v>
      </c>
      <c r="M64" s="7" t="n">
        <f aca="false">L64/2.83168</f>
        <v>0.360456336874223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3000</v>
      </c>
      <c r="E65" s="0" t="n">
        <f aca="false">D65*2.83168</f>
        <v>8495.04</v>
      </c>
      <c r="F65" s="0" t="n">
        <v>2</v>
      </c>
      <c r="G65" s="0" t="n">
        <v>2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0.3335+0.536697</f>
        <v>0.870197</v>
      </c>
      <c r="M65" s="7" t="n">
        <f aca="false">L65/2.83168</f>
        <v>0.307307676008589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3</v>
      </c>
      <c r="G66" s="0" t="n">
        <v>3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32.9+0.518574</f>
        <v>33.418574</v>
      </c>
      <c r="M66" s="7" t="n">
        <f aca="false">L66/2.83168</f>
        <v>11.8016774494293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3</v>
      </c>
      <c r="E67" s="6" t="n">
        <f aca="false">D67*2.83168</f>
        <v>8.49504</v>
      </c>
      <c r="F67" s="0" t="n">
        <v>3</v>
      </c>
      <c r="G67" s="0" t="n">
        <v>3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0.9223+0.518574</f>
        <v>1.440874</v>
      </c>
      <c r="M67" s="7" t="n">
        <f aca="false">L67/2.83168</f>
        <v>0.508840688213357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90</v>
      </c>
      <c r="E68" s="6" t="n">
        <f aca="false">D68*2.83168</f>
        <v>254.8512</v>
      </c>
      <c r="F68" s="0" t="n">
        <v>3</v>
      </c>
      <c r="G68" s="0" t="n">
        <v>3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0.484+0.518574</f>
        <v>1.002574</v>
      </c>
      <c r="M68" s="7" t="n">
        <f aca="false">L68/2.83168</f>
        <v>0.354056249293706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3000</v>
      </c>
      <c r="E69" s="0" t="n">
        <f aca="false">D69*2.83168</f>
        <v>8495.04</v>
      </c>
      <c r="F69" s="0" t="n">
        <v>3</v>
      </c>
      <c r="G69" s="0" t="n">
        <v>3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0.3335+0.518574</f>
        <v>0.852074</v>
      </c>
      <c r="M69" s="7" t="n">
        <f aca="false">L69/2.83168</f>
        <v>0.300907588428071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4</v>
      </c>
      <c r="G70" s="0" t="n">
        <v>4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32.9+0.479056</f>
        <v>33.379056</v>
      </c>
      <c r="M70" s="7" t="n">
        <f aca="false">L70/2.83168</f>
        <v>11.7877217764719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3</v>
      </c>
      <c r="E71" s="6" t="n">
        <f aca="false">D71*2.83168</f>
        <v>8.49504</v>
      </c>
      <c r="F71" s="0" t="n">
        <v>4</v>
      </c>
      <c r="G71" s="0" t="n">
        <v>4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0.9223+0.479056</f>
        <v>1.401356</v>
      </c>
      <c r="M71" s="7" t="n">
        <f aca="false">L71/2.83168</f>
        <v>0.494885015255961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90</v>
      </c>
      <c r="E72" s="6" t="n">
        <f aca="false">D72*2.83168</f>
        <v>254.8512</v>
      </c>
      <c r="F72" s="0" t="n">
        <v>4</v>
      </c>
      <c r="G72" s="0" t="n">
        <v>4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0.484+0.479056</f>
        <v>0.963056</v>
      </c>
      <c r="M72" s="7" t="n">
        <f aca="false">L72/2.83168</f>
        <v>0.340100576336309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3000</v>
      </c>
      <c r="E73" s="0" t="n">
        <f aca="false">D73*2.83168</f>
        <v>8495.04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0.3335+0.479056</f>
        <v>0.812556</v>
      </c>
      <c r="M73" s="7" t="n">
        <f aca="false">L73/2.83168</f>
        <v>0.286951915470675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5</v>
      </c>
      <c r="G74" s="0" t="n">
        <v>5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32.9+0.421929</f>
        <v>33.321929</v>
      </c>
      <c r="M74" s="7" t="n">
        <f aca="false">L74/2.83168</f>
        <v>11.7675475336196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3</v>
      </c>
      <c r="E75" s="6" t="n">
        <f aca="false">D75*2.83168</f>
        <v>8.49504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0.9223+0.421929</f>
        <v>1.344229</v>
      </c>
      <c r="M75" s="7" t="n">
        <f aca="false">L75/2.83168</f>
        <v>0.474710772403661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90</v>
      </c>
      <c r="E76" s="6" t="n">
        <f aca="false">D76*2.83168</f>
        <v>254.8512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0.484+0.421929</f>
        <v>0.905929</v>
      </c>
      <c r="M76" s="7" t="n">
        <f aca="false">L76/2.83168</f>
        <v>0.319926333484009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3000</v>
      </c>
      <c r="E77" s="0" t="n">
        <f aca="false">D77*2.83168</f>
        <v>8495.04</v>
      </c>
      <c r="F77" s="0" t="n">
        <v>5</v>
      </c>
      <c r="G77" s="0" t="n">
        <v>5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0.3335+0.421929</f>
        <v>0.755429</v>
      </c>
      <c r="M77" s="7" t="n">
        <f aca="false">L77/2.83168</f>
        <v>0.266777672618375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32.9+0.490438</f>
        <v>33.390438</v>
      </c>
      <c r="M78" s="7" t="n">
        <f aca="false">L78/2.83168</f>
        <v>11.7917412984518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3</v>
      </c>
      <c r="E79" s="6" t="n">
        <f aca="false">D79*2.83168</f>
        <v>8.49504</v>
      </c>
      <c r="F79" s="0" t="n">
        <v>6</v>
      </c>
      <c r="G79" s="0" t="n">
        <v>6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0.9223+0.490438</f>
        <v>1.412738</v>
      </c>
      <c r="M79" s="7" t="n">
        <f aca="false">L79/2.83168</f>
        <v>0.498904537235846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90</v>
      </c>
      <c r="E80" s="6" t="n">
        <f aca="false">D80*2.83168</f>
        <v>254.8512</v>
      </c>
      <c r="F80" s="0" t="n">
        <v>6</v>
      </c>
      <c r="G80" s="0" t="n">
        <v>6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0.484+0.490438</f>
        <v>0.974438</v>
      </c>
      <c r="M80" s="7" t="n">
        <f aca="false">L80/2.83168</f>
        <v>0.344120098316194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3000</v>
      </c>
      <c r="E81" s="0" t="n">
        <f aca="false">D81*2.83168</f>
        <v>8495.04</v>
      </c>
      <c r="F81" s="0" t="n">
        <v>6</v>
      </c>
      <c r="G81" s="0" t="n">
        <v>6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0.3335+0.490438</f>
        <v>0.823938</v>
      </c>
      <c r="M81" s="7" t="n">
        <f aca="false">L81/2.83168</f>
        <v>0.290971437450559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0</v>
      </c>
      <c r="E82" s="0" t="n">
        <v>0</v>
      </c>
      <c r="F82" s="0" t="n">
        <v>7</v>
      </c>
      <c r="G82" s="0" t="n">
        <v>7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32.9+0.510338</f>
        <v>33.410338</v>
      </c>
      <c r="M82" s="7" t="n">
        <f aca="false">L82/2.83168</f>
        <v>11.7987689286925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3</v>
      </c>
      <c r="E83" s="6" t="n">
        <f aca="false">D83*2.83168</f>
        <v>8.49504</v>
      </c>
      <c r="F83" s="0" t="n">
        <v>7</v>
      </c>
      <c r="G83" s="0" t="n">
        <v>7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0.9223+0.510338</f>
        <v>1.432638</v>
      </c>
      <c r="M83" s="7" t="n">
        <f aca="false">L83/2.83168</f>
        <v>0.505932167476551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90</v>
      </c>
      <c r="E84" s="6" t="n">
        <f aca="false">D84*2.83168</f>
        <v>254.8512</v>
      </c>
      <c r="F84" s="0" t="n">
        <v>7</v>
      </c>
      <c r="G84" s="0" t="n">
        <v>7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0.484+0.510338</f>
        <v>0.994338</v>
      </c>
      <c r="M84" s="7" t="n">
        <f aca="false">L84/2.83168</f>
        <v>0.351147728556899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3000</v>
      </c>
      <c r="E85" s="0" t="n">
        <f aca="false">D85*2.83168</f>
        <v>8495.04</v>
      </c>
      <c r="F85" s="0" t="n">
        <v>7</v>
      </c>
      <c r="G85" s="0" t="n">
        <v>7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0.3335+0.510338</f>
        <v>0.843838</v>
      </c>
      <c r="M85" s="7" t="n">
        <f aca="false">L85/2.83168</f>
        <v>0.297999067691265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0</v>
      </c>
      <c r="E86" s="0" t="n">
        <v>0</v>
      </c>
      <c r="F86" s="0" t="n">
        <v>8</v>
      </c>
      <c r="G86" s="0" t="n">
        <v>8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32.9+0.595963</f>
        <v>33.495963</v>
      </c>
      <c r="M86" s="7" t="n">
        <f aca="false">L86/2.83168</f>
        <v>11.8290071618262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3</v>
      </c>
      <c r="E87" s="6" t="n">
        <f aca="false">D87*2.83168</f>
        <v>8.49504</v>
      </c>
      <c r="F87" s="0" t="n">
        <v>8</v>
      </c>
      <c r="G87" s="0" t="n">
        <v>8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0.9223+0.595963</f>
        <v>1.518263</v>
      </c>
      <c r="M87" s="7" t="n">
        <f aca="false">L87/2.83168</f>
        <v>0.536170400610238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90</v>
      </c>
      <c r="E88" s="6" t="n">
        <f aca="false">D88*2.83168</f>
        <v>254.8512</v>
      </c>
      <c r="F88" s="0" t="n">
        <v>8</v>
      </c>
      <c r="G88" s="0" t="n">
        <v>8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0.484+0.595963</f>
        <v>1.079963</v>
      </c>
      <c r="M88" s="7" t="n">
        <f aca="false">L88/2.83168</f>
        <v>0.381385961690586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3000</v>
      </c>
      <c r="E89" s="0" t="n">
        <f aca="false">D89*2.83168</f>
        <v>8495.04</v>
      </c>
      <c r="F89" s="0" t="n">
        <v>8</v>
      </c>
      <c r="G89" s="0" t="n">
        <v>8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0.3335+0.595963</f>
        <v>0.929463</v>
      </c>
      <c r="M89" s="7" t="n">
        <f aca="false">L89/2.83168</f>
        <v>0.328237300824952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0</v>
      </c>
      <c r="E90" s="0" t="n">
        <v>0</v>
      </c>
      <c r="F90" s="0" t="n">
        <v>9</v>
      </c>
      <c r="G90" s="0" t="n">
        <v>9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32.9+0.574746</f>
        <v>33.474746</v>
      </c>
      <c r="M90" s="7" t="n">
        <f aca="false">L90/2.83168</f>
        <v>11.8215144366595</v>
      </c>
      <c r="N90" s="0" t="s">
        <v>28</v>
      </c>
    </row>
    <row r="91" customFormat="false" ht="15" hidden="false" customHeight="false" outlineLevel="0" collapsed="false">
      <c r="A91" s="0" t="s">
        <v>27</v>
      </c>
      <c r="B91" s="0" t="s">
        <v>18</v>
      </c>
      <c r="D91" s="0" t="n">
        <v>3</v>
      </c>
      <c r="E91" s="6" t="n">
        <f aca="false">D91*2.83168</f>
        <v>8.49504</v>
      </c>
      <c r="F91" s="0" t="n">
        <v>9</v>
      </c>
      <c r="G91" s="0" t="n">
        <v>9</v>
      </c>
      <c r="H91" s="0" t="n">
        <v>0</v>
      </c>
      <c r="I91" s="0" t="n">
        <v>24</v>
      </c>
      <c r="J91" s="0" t="n">
        <v>0</v>
      </c>
      <c r="K91" s="0" t="n">
        <v>6</v>
      </c>
      <c r="L91" s="0" t="n">
        <f aca="false">0.9223+0.574746</f>
        <v>1.497046</v>
      </c>
      <c r="M91" s="7" t="n">
        <f aca="false">L91/2.83168</f>
        <v>0.528677675443553</v>
      </c>
      <c r="N91" s="0" t="s">
        <v>28</v>
      </c>
    </row>
    <row r="92" customFormat="false" ht="15" hidden="false" customHeight="false" outlineLevel="0" collapsed="false">
      <c r="A92" s="0" t="s">
        <v>27</v>
      </c>
      <c r="B92" s="0" t="s">
        <v>18</v>
      </c>
      <c r="D92" s="0" t="n">
        <v>90</v>
      </c>
      <c r="E92" s="6" t="n">
        <f aca="false">D92*2.83168</f>
        <v>254.8512</v>
      </c>
      <c r="F92" s="0" t="n">
        <v>9</v>
      </c>
      <c r="G92" s="0" t="n">
        <v>9</v>
      </c>
      <c r="H92" s="0" t="n">
        <v>0</v>
      </c>
      <c r="I92" s="0" t="n">
        <v>24</v>
      </c>
      <c r="J92" s="0" t="n">
        <v>0</v>
      </c>
      <c r="K92" s="0" t="n">
        <v>6</v>
      </c>
      <c r="L92" s="0" t="n">
        <f aca="false">0.484+0.574746</f>
        <v>1.058746</v>
      </c>
      <c r="M92" s="7" t="n">
        <f aca="false">L92/2.83168</f>
        <v>0.373893236523901</v>
      </c>
      <c r="N92" s="0" t="s">
        <v>28</v>
      </c>
    </row>
    <row r="93" customFormat="false" ht="15" hidden="false" customHeight="false" outlineLevel="0" collapsed="false">
      <c r="A93" s="0" t="s">
        <v>27</v>
      </c>
      <c r="B93" s="0" t="s">
        <v>18</v>
      </c>
      <c r="D93" s="0" t="n">
        <v>3000</v>
      </c>
      <c r="E93" s="0" t="n">
        <f aca="false">D93*2.83168</f>
        <v>8495.04</v>
      </c>
      <c r="F93" s="0" t="n">
        <v>9</v>
      </c>
      <c r="G93" s="0" t="n">
        <v>9</v>
      </c>
      <c r="H93" s="0" t="n">
        <v>0</v>
      </c>
      <c r="I93" s="0" t="n">
        <v>24</v>
      </c>
      <c r="J93" s="0" t="n">
        <v>0</v>
      </c>
      <c r="K93" s="0" t="n">
        <v>6</v>
      </c>
      <c r="L93" s="0" t="n">
        <f aca="false">0.3335+0.574746</f>
        <v>0.908246</v>
      </c>
      <c r="M93" s="7" t="n">
        <f aca="false">L93/2.83168</f>
        <v>0.320744575658266</v>
      </c>
      <c r="N93" s="0" t="s">
        <v>28</v>
      </c>
    </row>
    <row r="94" customFormat="false" ht="15" hidden="false" customHeight="false" outlineLevel="0" collapsed="false">
      <c r="A94" s="0" t="s">
        <v>27</v>
      </c>
      <c r="B94" s="0" t="s">
        <v>18</v>
      </c>
      <c r="D94" s="0" t="n">
        <v>0</v>
      </c>
      <c r="E94" s="0" t="n">
        <v>0</v>
      </c>
      <c r="F94" s="0" t="n">
        <v>10</v>
      </c>
      <c r="G94" s="0" t="n">
        <v>10</v>
      </c>
      <c r="H94" s="0" t="n">
        <v>0</v>
      </c>
      <c r="I94" s="0" t="n">
        <v>24</v>
      </c>
      <c r="J94" s="0" t="n">
        <v>0</v>
      </c>
      <c r="K94" s="0" t="n">
        <v>6</v>
      </c>
      <c r="L94" s="0" t="n">
        <f aca="false">32.9+0.658035</f>
        <v>33.558035</v>
      </c>
      <c r="M94" s="7" t="n">
        <f aca="false">L94/2.83168</f>
        <v>11.8509277178212</v>
      </c>
      <c r="N94" s="0" t="s">
        <v>28</v>
      </c>
    </row>
    <row r="95" customFormat="false" ht="15" hidden="false" customHeight="false" outlineLevel="0" collapsed="false">
      <c r="A95" s="0" t="s">
        <v>27</v>
      </c>
      <c r="B95" s="0" t="s">
        <v>18</v>
      </c>
      <c r="D95" s="0" t="n">
        <v>3</v>
      </c>
      <c r="E95" s="6" t="n">
        <f aca="false">D95*2.83168</f>
        <v>8.49504</v>
      </c>
      <c r="F95" s="0" t="n">
        <v>10</v>
      </c>
      <c r="G95" s="0" t="n">
        <v>10</v>
      </c>
      <c r="H95" s="0" t="n">
        <v>0</v>
      </c>
      <c r="I95" s="0" t="n">
        <v>24</v>
      </c>
      <c r="J95" s="0" t="n">
        <v>0</v>
      </c>
      <c r="K95" s="0" t="n">
        <v>6</v>
      </c>
      <c r="L95" s="0" t="n">
        <f aca="false">0.9223+0.658035</f>
        <v>1.580335</v>
      </c>
      <c r="M95" s="7" t="n">
        <f aca="false">L95/2.83168</f>
        <v>0.558090956605266</v>
      </c>
      <c r="N95" s="0" t="s">
        <v>28</v>
      </c>
    </row>
    <row r="96" customFormat="false" ht="15" hidden="false" customHeight="false" outlineLevel="0" collapsed="false">
      <c r="A96" s="0" t="s">
        <v>27</v>
      </c>
      <c r="B96" s="0" t="s">
        <v>18</v>
      </c>
      <c r="D96" s="0" t="n">
        <v>90</v>
      </c>
      <c r="E96" s="6" t="n">
        <f aca="false">D96*2.83168</f>
        <v>254.8512</v>
      </c>
      <c r="F96" s="0" t="n">
        <v>10</v>
      </c>
      <c r="G96" s="0" t="n">
        <v>10</v>
      </c>
      <c r="H96" s="0" t="n">
        <v>0</v>
      </c>
      <c r="I96" s="0" t="n">
        <v>24</v>
      </c>
      <c r="J96" s="0" t="n">
        <v>0</v>
      </c>
      <c r="K96" s="0" t="n">
        <v>6</v>
      </c>
      <c r="L96" s="0" t="n">
        <f aca="false">0.484+0.658035</f>
        <v>1.142035</v>
      </c>
      <c r="M96" s="7" t="n">
        <f aca="false">L96/2.83168</f>
        <v>0.403306517685614</v>
      </c>
      <c r="N96" s="0" t="s">
        <v>28</v>
      </c>
    </row>
    <row r="97" customFormat="false" ht="15" hidden="false" customHeight="false" outlineLevel="0" collapsed="false">
      <c r="A97" s="0" t="s">
        <v>27</v>
      </c>
      <c r="B97" s="0" t="s">
        <v>18</v>
      </c>
      <c r="D97" s="0" t="n">
        <v>3000</v>
      </c>
      <c r="E97" s="0" t="n">
        <f aca="false">D97*2.83168</f>
        <v>8495.04</v>
      </c>
      <c r="F97" s="0" t="n">
        <v>10</v>
      </c>
      <c r="G97" s="0" t="n">
        <v>10</v>
      </c>
      <c r="H97" s="0" t="n">
        <v>0</v>
      </c>
      <c r="I97" s="0" t="n">
        <v>24</v>
      </c>
      <c r="J97" s="0" t="n">
        <v>0</v>
      </c>
      <c r="K97" s="0" t="n">
        <v>6</v>
      </c>
      <c r="L97" s="0" t="n">
        <f aca="false">0.3335+0.658035</f>
        <v>0.991535</v>
      </c>
      <c r="M97" s="7" t="n">
        <f aca="false">L97/2.83168</f>
        <v>0.35015785681998</v>
      </c>
      <c r="N97" s="0" t="s">
        <v>28</v>
      </c>
    </row>
    <row r="98" customFormat="false" ht="15" hidden="false" customHeight="false" outlineLevel="0" collapsed="false">
      <c r="A98" s="0" t="s">
        <v>27</v>
      </c>
      <c r="B98" s="0" t="s">
        <v>18</v>
      </c>
      <c r="D98" s="0" t="n">
        <v>0</v>
      </c>
      <c r="E98" s="0" t="n">
        <v>0</v>
      </c>
      <c r="F98" s="0" t="n">
        <v>11</v>
      </c>
      <c r="G98" s="0" t="n">
        <v>11</v>
      </c>
      <c r="H98" s="0" t="n">
        <v>0</v>
      </c>
      <c r="I98" s="0" t="n">
        <v>24</v>
      </c>
      <c r="J98" s="0" t="n">
        <v>0</v>
      </c>
      <c r="K98" s="0" t="n">
        <v>6</v>
      </c>
      <c r="L98" s="0" t="n">
        <f aca="false">32.9+0.659757</f>
        <v>33.559757</v>
      </c>
      <c r="M98" s="7" t="n">
        <f aca="false">L98/2.83168</f>
        <v>11.8515358373828</v>
      </c>
      <c r="N98" s="0" t="s">
        <v>28</v>
      </c>
    </row>
    <row r="99" customFormat="false" ht="15" hidden="false" customHeight="false" outlineLevel="0" collapsed="false">
      <c r="A99" s="0" t="s">
        <v>27</v>
      </c>
      <c r="B99" s="0" t="s">
        <v>18</v>
      </c>
      <c r="D99" s="0" t="n">
        <v>3</v>
      </c>
      <c r="E99" s="6" t="n">
        <f aca="false">D99*2.83168</f>
        <v>8.49504</v>
      </c>
      <c r="F99" s="0" t="n">
        <v>11</v>
      </c>
      <c r="G99" s="0" t="n">
        <v>11</v>
      </c>
      <c r="H99" s="0" t="n">
        <v>0</v>
      </c>
      <c r="I99" s="0" t="n">
        <v>24</v>
      </c>
      <c r="J99" s="0" t="n">
        <v>0</v>
      </c>
      <c r="K99" s="0" t="n">
        <v>6</v>
      </c>
      <c r="L99" s="0" t="n">
        <f aca="false">0.9223+0.659757</f>
        <v>1.582057</v>
      </c>
      <c r="M99" s="7" t="n">
        <f aca="false">L99/2.83168</f>
        <v>0.558699076166799</v>
      </c>
      <c r="N99" s="0" t="s">
        <v>28</v>
      </c>
    </row>
    <row r="100" customFormat="false" ht="15" hidden="false" customHeight="false" outlineLevel="0" collapsed="false">
      <c r="A100" s="0" t="s">
        <v>27</v>
      </c>
      <c r="B100" s="0" t="s">
        <v>18</v>
      </c>
      <c r="D100" s="0" t="n">
        <v>90</v>
      </c>
      <c r="E100" s="6" t="n">
        <f aca="false">D100*2.83168</f>
        <v>254.8512</v>
      </c>
      <c r="F100" s="0" t="n">
        <v>11</v>
      </c>
      <c r="G100" s="0" t="n">
        <v>11</v>
      </c>
      <c r="H100" s="0" t="n">
        <v>0</v>
      </c>
      <c r="I100" s="0" t="n">
        <v>24</v>
      </c>
      <c r="J100" s="0" t="n">
        <v>0</v>
      </c>
      <c r="K100" s="0" t="n">
        <v>6</v>
      </c>
      <c r="L100" s="0" t="n">
        <f aca="false">0.484+0.659757</f>
        <v>1.143757</v>
      </c>
      <c r="M100" s="7" t="n">
        <f aca="false">L100/2.83168</f>
        <v>0.403914637247147</v>
      </c>
      <c r="N100" s="0" t="s">
        <v>28</v>
      </c>
    </row>
    <row r="101" customFormat="false" ht="15" hidden="false" customHeight="false" outlineLevel="0" collapsed="false">
      <c r="A101" s="0" t="s">
        <v>27</v>
      </c>
      <c r="B101" s="0" t="s">
        <v>18</v>
      </c>
      <c r="D101" s="0" t="n">
        <v>3000</v>
      </c>
      <c r="E101" s="0" t="n">
        <f aca="false">D101*2.83168</f>
        <v>8495.04</v>
      </c>
      <c r="F101" s="0" t="n">
        <v>11</v>
      </c>
      <c r="G101" s="0" t="n">
        <v>11</v>
      </c>
      <c r="H101" s="0" t="n">
        <v>0</v>
      </c>
      <c r="I101" s="0" t="n">
        <v>24</v>
      </c>
      <c r="J101" s="0" t="n">
        <v>0</v>
      </c>
      <c r="K101" s="0" t="n">
        <v>6</v>
      </c>
      <c r="L101" s="0" t="n">
        <f aca="false">0.3335+0.659757</f>
        <v>0.993257</v>
      </c>
      <c r="M101" s="7" t="n">
        <f aca="false">L101/2.83168</f>
        <v>0.350765976381512</v>
      </c>
      <c r="N101" s="0" t="s">
        <v>28</v>
      </c>
    </row>
    <row r="102" customFormat="false" ht="15" hidden="false" customHeight="false" outlineLevel="0" collapsed="false">
      <c r="A102" s="0" t="s">
        <v>27</v>
      </c>
      <c r="B102" s="0" t="s">
        <v>18</v>
      </c>
      <c r="D102" s="0" t="n">
        <v>0</v>
      </c>
      <c r="E102" s="0" t="n">
        <v>0</v>
      </c>
      <c r="F102" s="0" t="n">
        <v>12</v>
      </c>
      <c r="G102" s="0" t="n">
        <v>12</v>
      </c>
      <c r="H102" s="0" t="n">
        <v>0</v>
      </c>
      <c r="I102" s="0" t="n">
        <v>24</v>
      </c>
      <c r="J102" s="0" t="n">
        <v>0</v>
      </c>
      <c r="K102" s="0" t="n">
        <v>6</v>
      </c>
      <c r="L102" s="0" t="n">
        <f aca="false">32.9+0.690801</f>
        <v>33.590801</v>
      </c>
      <c r="M102" s="7" t="n">
        <f aca="false">L102/2.83168</f>
        <v>11.8624989405583</v>
      </c>
      <c r="N102" s="0" t="s">
        <v>28</v>
      </c>
    </row>
    <row r="103" customFormat="false" ht="15" hidden="false" customHeight="false" outlineLevel="0" collapsed="false">
      <c r="A103" s="0" t="s">
        <v>27</v>
      </c>
      <c r="B103" s="0" t="s">
        <v>18</v>
      </c>
      <c r="D103" s="0" t="n">
        <v>3</v>
      </c>
      <c r="E103" s="6" t="n">
        <f aca="false">D103*2.83168</f>
        <v>8.49504</v>
      </c>
      <c r="F103" s="0" t="n">
        <v>12</v>
      </c>
      <c r="G103" s="0" t="n">
        <v>12</v>
      </c>
      <c r="H103" s="0" t="n">
        <v>0</v>
      </c>
      <c r="I103" s="0" t="n">
        <v>24</v>
      </c>
      <c r="J103" s="0" t="n">
        <v>0</v>
      </c>
      <c r="K103" s="0" t="n">
        <v>6</v>
      </c>
      <c r="L103" s="0" t="n">
        <f aca="false">0.9223+0.690801</f>
        <v>1.613101</v>
      </c>
      <c r="M103" s="7" t="n">
        <f aca="false">L103/2.83168</f>
        <v>0.569662179342299</v>
      </c>
      <c r="N103" s="0" t="s">
        <v>28</v>
      </c>
    </row>
    <row r="104" customFormat="false" ht="15" hidden="false" customHeight="false" outlineLevel="0" collapsed="false">
      <c r="A104" s="0" t="s">
        <v>27</v>
      </c>
      <c r="B104" s="0" t="s">
        <v>18</v>
      </c>
      <c r="D104" s="0" t="n">
        <v>90</v>
      </c>
      <c r="E104" s="6" t="n">
        <f aca="false">D104*2.83168</f>
        <v>254.8512</v>
      </c>
      <c r="F104" s="0" t="n">
        <v>12</v>
      </c>
      <c r="G104" s="0" t="n">
        <v>12</v>
      </c>
      <c r="H104" s="0" t="n">
        <v>0</v>
      </c>
      <c r="I104" s="0" t="n">
        <v>24</v>
      </c>
      <c r="J104" s="0" t="n">
        <v>0</v>
      </c>
      <c r="K104" s="0" t="n">
        <v>6</v>
      </c>
      <c r="L104" s="0" t="n">
        <f aca="false">0.484+0.690801</f>
        <v>1.174801</v>
      </c>
      <c r="M104" s="7" t="n">
        <f aca="false">L104/2.83168</f>
        <v>0.414877740422647</v>
      </c>
      <c r="N104" s="0" t="s">
        <v>28</v>
      </c>
    </row>
    <row r="105" customFormat="false" ht="15" hidden="false" customHeight="false" outlineLevel="0" collapsed="false">
      <c r="A105" s="0" t="s">
        <v>27</v>
      </c>
      <c r="B105" s="0" t="s">
        <v>18</v>
      </c>
      <c r="D105" s="0" t="n">
        <v>3000</v>
      </c>
      <c r="E105" s="0" t="n">
        <f aca="false">D105*2.83168</f>
        <v>8495.04</v>
      </c>
      <c r="F105" s="0" t="n">
        <v>12</v>
      </c>
      <c r="G105" s="0" t="n">
        <v>12</v>
      </c>
      <c r="H105" s="0" t="n">
        <v>0</v>
      </c>
      <c r="I105" s="0" t="n">
        <v>24</v>
      </c>
      <c r="J105" s="0" t="n">
        <v>0</v>
      </c>
      <c r="K105" s="0" t="n">
        <v>6</v>
      </c>
      <c r="L105" s="0" t="n">
        <f aca="false">0.3335+0.690801</f>
        <v>1.024301</v>
      </c>
      <c r="M105" s="7" t="n">
        <f aca="false">L105/2.83168</f>
        <v>0.361729079557012</v>
      </c>
      <c r="N10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15.57+36.15</f>
        <v>51.72</v>
      </c>
      <c r="M2" s="0" t="n">
        <f aca="false">15.57+36.15</f>
        <v>51.72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3.795846+1.779077</f>
        <v>5.574923</v>
      </c>
      <c r="M3" s="0" t="n">
        <f aca="false">3.795846+1.779077</f>
        <v>5.574923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0.0708</v>
      </c>
      <c r="M4" s="0" t="n">
        <v>0.0708</v>
      </c>
      <c r="N4" s="0" t="s">
        <v>19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970.75</v>
      </c>
      <c r="M5" s="0" t="n">
        <v>970.75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8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0.02846+0.6379</f>
        <v>0.66636</v>
      </c>
      <c r="M6" s="2" t="n">
        <f aca="false">L6/2.83168</f>
        <v>0.235323200361623</v>
      </c>
      <c r="N6" s="0" t="s">
        <v>28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15000</v>
      </c>
      <c r="E7" s="0" t="n">
        <f aca="false">D7*2.83168</f>
        <v>42475.2</v>
      </c>
      <c r="F7" s="0" t="n">
        <v>1</v>
      </c>
      <c r="G7" s="0" t="n">
        <v>8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0.02075+0.6379</f>
        <v>0.65865</v>
      </c>
      <c r="M7" s="2" t="n">
        <f aca="false">L7/2.83168</f>
        <v>0.23260043507741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50000</v>
      </c>
      <c r="E8" s="0" t="n">
        <f aca="false">D8*2.83168</f>
        <v>141584</v>
      </c>
      <c r="F8" s="0" t="n">
        <v>1</v>
      </c>
      <c r="G8" s="0" t="n">
        <v>8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0.00327+0.6379</f>
        <v>0.64117</v>
      </c>
      <c r="M8" s="2" t="n">
        <f aca="false">L8/2.83168</f>
        <v>0.226427421177534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9</v>
      </c>
      <c r="G9" s="0" t="n">
        <v>9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0.02846+0.6378</f>
        <v>0.66626</v>
      </c>
      <c r="M9" s="2" t="n">
        <f aca="false">L9/2.83168</f>
        <v>0.235287885636795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15000</v>
      </c>
      <c r="E10" s="0" t="n">
        <f aca="false">D10*2.83168</f>
        <v>42475.2</v>
      </c>
      <c r="F10" s="0" t="n">
        <v>9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0.02075+0.6378</f>
        <v>0.65855</v>
      </c>
      <c r="M10" s="2" t="n">
        <f aca="false">L10/2.83168</f>
        <v>0.232565120352582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50000</v>
      </c>
      <c r="E11" s="0" t="n">
        <f aca="false">D11*2.83168</f>
        <v>141584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0.00327+0.6378</f>
        <v>0.64107</v>
      </c>
      <c r="M11" s="2" t="n">
        <f aca="false">L11/2.83168</f>
        <v>0.226392106452706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0.02846+0.7816</f>
        <v>0.81006</v>
      </c>
      <c r="M12" s="2" t="n">
        <f aca="false">L12/2.83168</f>
        <v>0.286070459938976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15000</v>
      </c>
      <c r="E13" s="0" t="n">
        <f aca="false">D13*2.83168</f>
        <v>42475.2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0.02075+0.7816</f>
        <v>0.80235</v>
      </c>
      <c r="M13" s="2" t="n">
        <f aca="false">L13/2.83168</f>
        <v>0.283347694654763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50000</v>
      </c>
      <c r="E14" s="0" t="n">
        <f aca="false">D14*2.83168</f>
        <v>141584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0.00327+0.7816</f>
        <v>0.78487</v>
      </c>
      <c r="M14" s="2" t="n">
        <f aca="false">L14/2.83168</f>
        <v>0.277174680754888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11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0.02846+0.7825</f>
        <v>0.81096</v>
      </c>
      <c r="M15" s="2" t="n">
        <f aca="false">L15/2.83168</f>
        <v>0.286388292462425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15000</v>
      </c>
      <c r="E16" s="0" t="n">
        <f aca="false">D16*2.83168</f>
        <v>42475.2</v>
      </c>
      <c r="F16" s="0" t="n">
        <v>11</v>
      </c>
      <c r="G16" s="0" t="n">
        <v>11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0.02075+0.7825</f>
        <v>0.80325</v>
      </c>
      <c r="M16" s="2" t="n">
        <f aca="false">L16/2.83168</f>
        <v>0.283665527178212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50000</v>
      </c>
      <c r="E17" s="0" t="n">
        <f aca="false">D17*2.83168</f>
        <v>141584</v>
      </c>
      <c r="F17" s="0" t="n">
        <v>11</v>
      </c>
      <c r="G17" s="0" t="n">
        <v>11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0.00327+0.7825</f>
        <v>0.78577</v>
      </c>
      <c r="M17" s="2" t="n">
        <f aca="false">L17/2.83168</f>
        <v>0.277492513278337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12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0.02846+0.7751</f>
        <v>0.80356</v>
      </c>
      <c r="M18" s="2" t="n">
        <f aca="false">L18/2.83168</f>
        <v>0.283775002825178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15000</v>
      </c>
      <c r="E19" s="0" t="n">
        <f aca="false">D19*2.83168</f>
        <v>42475.2</v>
      </c>
      <c r="F19" s="0" t="n">
        <v>12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0.02075+0.7751</f>
        <v>0.79585</v>
      </c>
      <c r="M19" s="2" t="n">
        <f aca="false">L19/2.83168</f>
        <v>0.281052237540965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50000</v>
      </c>
      <c r="E20" s="0" t="n">
        <f aca="false">D20*2.83168</f>
        <v>141584</v>
      </c>
      <c r="F20" s="0" t="n">
        <v>12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0.00327+0.7751</f>
        <v>0.77837</v>
      </c>
      <c r="M20" s="2" t="n">
        <f aca="false">L20/2.83168</f>
        <v>0.274879223641089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1" sqref="A1:M18 C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283.03</v>
      </c>
      <c r="M2" s="0" t="n">
        <v>283.03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3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0.00999+0.00114+0.02635</f>
        <v>0.03748</v>
      </c>
      <c r="M3" s="0" t="n">
        <f aca="false">0.00999+0.00114+0.02635</f>
        <v>0.03748</v>
      </c>
      <c r="N3" s="0" t="s">
        <v>19</v>
      </c>
      <c r="O3" s="0" t="s">
        <v>88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10</v>
      </c>
      <c r="J4" s="0" t="n">
        <v>0</v>
      </c>
      <c r="K4" s="0" t="n">
        <v>4</v>
      </c>
      <c r="L4" s="0" t="n">
        <f aca="false">0.01007+0.00114+0.03229</f>
        <v>0.0435</v>
      </c>
      <c r="M4" s="0" t="n">
        <f aca="false">0.01007+0.00114+0.03229</f>
        <v>0.0435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3</v>
      </c>
      <c r="H5" s="0" t="n">
        <v>10</v>
      </c>
      <c r="I5" s="0" t="n">
        <v>18</v>
      </c>
      <c r="J5" s="0" t="n">
        <v>0</v>
      </c>
      <c r="K5" s="0" t="n">
        <v>4</v>
      </c>
      <c r="L5" s="0" t="n">
        <f aca="false">0.00999+0.00114+0.02635</f>
        <v>0.03748</v>
      </c>
      <c r="M5" s="0" t="n">
        <f aca="false">0.00999+0.00114+0.02635</f>
        <v>0.03748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18</v>
      </c>
      <c r="I6" s="0" t="n">
        <v>22</v>
      </c>
      <c r="J6" s="0" t="n">
        <v>0</v>
      </c>
      <c r="K6" s="0" t="n">
        <v>4</v>
      </c>
      <c r="L6" s="0" t="n">
        <f aca="false">0.01007+0.00114+0.03229</f>
        <v>0.0435</v>
      </c>
      <c r="M6" s="0" t="n">
        <f aca="false">0.01007+0.00114+0.03229</f>
        <v>0.0435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0.00999+0.00114+0.02635</f>
        <v>0.03748</v>
      </c>
      <c r="M7" s="0" t="n">
        <f aca="false">0.00999+0.00114+0.02635</f>
        <v>0.03748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10</v>
      </c>
      <c r="H8" s="0" t="n">
        <v>0</v>
      </c>
      <c r="I8" s="0" t="n">
        <v>12</v>
      </c>
      <c r="J8" s="0" t="n">
        <v>0</v>
      </c>
      <c r="K8" s="0" t="n">
        <v>4</v>
      </c>
      <c r="L8" s="0" t="n">
        <f aca="false">0.00999+0.00114+0.02635</f>
        <v>0.03748</v>
      </c>
      <c r="M8" s="0" t="n">
        <f aca="false">0.00999+0.00114+0.02635</f>
        <v>0.03748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10</v>
      </c>
      <c r="H9" s="0" t="n">
        <v>12</v>
      </c>
      <c r="I9" s="0" t="n">
        <v>21</v>
      </c>
      <c r="J9" s="0" t="n">
        <v>0</v>
      </c>
      <c r="K9" s="0" t="n">
        <v>4</v>
      </c>
      <c r="L9" s="0" t="n">
        <f aca="false">0.01007+0.00114+0.03229</f>
        <v>0.0435</v>
      </c>
      <c r="M9" s="0" t="n">
        <f aca="false">0.01007+0.00114+0.03229</f>
        <v>0.0435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10</v>
      </c>
      <c r="H10" s="0" t="n">
        <v>21</v>
      </c>
      <c r="I10" s="0" t="n">
        <v>24</v>
      </c>
      <c r="J10" s="0" t="n">
        <v>0</v>
      </c>
      <c r="K10" s="0" t="n">
        <v>4</v>
      </c>
      <c r="L10" s="0" t="n">
        <f aca="false">0.00999+0.00114+0.02635</f>
        <v>0.03748</v>
      </c>
      <c r="M10" s="0" t="n">
        <f aca="false">0.00999+0.00114+0.02635</f>
        <v>0.03748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11</v>
      </c>
      <c r="G11" s="0" t="n">
        <v>12</v>
      </c>
      <c r="H11" s="0" t="n">
        <v>0</v>
      </c>
      <c r="I11" s="0" t="n">
        <v>6</v>
      </c>
      <c r="J11" s="0" t="n">
        <v>0</v>
      </c>
      <c r="K11" s="0" t="n">
        <v>4</v>
      </c>
      <c r="L11" s="0" t="n">
        <f aca="false">0.00999+0.00114+0.02635</f>
        <v>0.03748</v>
      </c>
      <c r="M11" s="0" t="n">
        <f aca="false">0.00999+0.00114+0.02635</f>
        <v>0.03748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11</v>
      </c>
      <c r="G12" s="0" t="n">
        <v>12</v>
      </c>
      <c r="H12" s="0" t="n">
        <v>6</v>
      </c>
      <c r="I12" s="0" t="n">
        <v>10</v>
      </c>
      <c r="J12" s="0" t="n">
        <v>0</v>
      </c>
      <c r="K12" s="0" t="n">
        <v>4</v>
      </c>
      <c r="L12" s="0" t="n">
        <f aca="false">0.01007+0.00114+0.03229</f>
        <v>0.0435</v>
      </c>
      <c r="M12" s="0" t="n">
        <f aca="false">0.01007+0.00114+0.03229</f>
        <v>0.0435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10</v>
      </c>
      <c r="I13" s="0" t="n">
        <v>18</v>
      </c>
      <c r="J13" s="0" t="n">
        <v>0</v>
      </c>
      <c r="K13" s="0" t="n">
        <v>4</v>
      </c>
      <c r="L13" s="0" t="n">
        <f aca="false">0.00999+0.00114+0.02635</f>
        <v>0.03748</v>
      </c>
      <c r="M13" s="0" t="n">
        <f aca="false">0.00999+0.00114+0.02635</f>
        <v>0.03748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12</v>
      </c>
      <c r="H14" s="0" t="n">
        <v>18</v>
      </c>
      <c r="I14" s="0" t="n">
        <v>22</v>
      </c>
      <c r="J14" s="0" t="n">
        <v>0</v>
      </c>
      <c r="K14" s="0" t="n">
        <v>4</v>
      </c>
      <c r="L14" s="0" t="n">
        <f aca="false">0.01007+0.00114+0.03229</f>
        <v>0.0435</v>
      </c>
      <c r="M14" s="0" t="n">
        <f aca="false">0.01007+0.00114+0.03229</f>
        <v>0.0435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f aca="false">0.00999+0.00114+0.02635</f>
        <v>0.03748</v>
      </c>
      <c r="M15" s="0" t="n">
        <f aca="false">0.00999+0.00114+0.02635</f>
        <v>0.03748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5</v>
      </c>
      <c r="K16" s="0" t="n">
        <v>6</v>
      </c>
      <c r="L16" s="0" t="n">
        <f aca="false">0.00999+0.00114+0.02635</f>
        <v>0.03748</v>
      </c>
      <c r="M16" s="0" t="n">
        <f aca="false">0.00999+0.00114+0.02635</f>
        <v>0.03748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22</v>
      </c>
      <c r="D17" s="0" t="n">
        <v>0</v>
      </c>
      <c r="E17" s="0" t="n">
        <v>0</v>
      </c>
      <c r="F17" s="0" t="n">
        <v>1</v>
      </c>
      <c r="G17" s="0" t="n">
        <v>3</v>
      </c>
      <c r="H17" s="0" t="n">
        <v>6</v>
      </c>
      <c r="I17" s="0" t="n">
        <v>10</v>
      </c>
      <c r="J17" s="0" t="n">
        <v>0</v>
      </c>
      <c r="K17" s="0" t="n">
        <v>4</v>
      </c>
      <c r="L17" s="0" t="n">
        <f aca="false">12.89+0.57+0.73+0.15</f>
        <v>14.34</v>
      </c>
      <c r="M17" s="0" t="n">
        <f aca="false">12.89+0.57+0.73+0.15</f>
        <v>14.34</v>
      </c>
      <c r="N17" s="0" t="s">
        <v>23</v>
      </c>
      <c r="O17" s="0" t="s">
        <v>89</v>
      </c>
    </row>
    <row r="18" customFormat="false" ht="15" hidden="false" customHeight="false" outlineLevel="0" collapsed="false">
      <c r="A18" s="0" t="s">
        <v>15</v>
      </c>
      <c r="B18" s="0" t="s">
        <v>21</v>
      </c>
      <c r="C18" s="0" t="s">
        <v>22</v>
      </c>
      <c r="D18" s="0" t="n">
        <v>0</v>
      </c>
      <c r="E18" s="0" t="n">
        <v>0</v>
      </c>
      <c r="F18" s="0" t="n">
        <v>1</v>
      </c>
      <c r="G18" s="0" t="n">
        <v>3</v>
      </c>
      <c r="H18" s="0" t="n">
        <v>18</v>
      </c>
      <c r="I18" s="0" t="n">
        <v>22</v>
      </c>
      <c r="J18" s="0" t="n">
        <v>0</v>
      </c>
      <c r="K18" s="0" t="n">
        <v>4</v>
      </c>
      <c r="L18" s="0" t="n">
        <f aca="false">12.89+0.57+0.73+0.15</f>
        <v>14.34</v>
      </c>
      <c r="M18" s="0" t="n">
        <f aca="false">12.89+0.57+0.73+0.15</f>
        <v>14.34</v>
      </c>
      <c r="N18" s="0" t="s">
        <v>23</v>
      </c>
    </row>
    <row r="19" customFormat="false" ht="15" hidden="false" customHeight="false" outlineLevel="0" collapsed="false">
      <c r="A19" s="0" t="s">
        <v>15</v>
      </c>
      <c r="B19" s="0" t="s">
        <v>21</v>
      </c>
      <c r="C19" s="0" t="s">
        <v>24</v>
      </c>
      <c r="D19" s="0" t="n">
        <v>0</v>
      </c>
      <c r="E19" s="0" t="n">
        <v>0</v>
      </c>
      <c r="F19" s="0" t="n">
        <v>4</v>
      </c>
      <c r="G19" s="0" t="n">
        <v>10</v>
      </c>
      <c r="H19" s="0" t="n">
        <v>12</v>
      </c>
      <c r="I19" s="0" t="n">
        <v>21</v>
      </c>
      <c r="J19" s="0" t="n">
        <v>0</v>
      </c>
      <c r="K19" s="0" t="n">
        <v>4</v>
      </c>
      <c r="L19" s="0" t="n">
        <f aca="false">12.89+0.57+0.73+0.15</f>
        <v>14.34</v>
      </c>
      <c r="M19" s="0" t="n">
        <f aca="false">12.89+0.57+0.73+0.15</f>
        <v>14.34</v>
      </c>
      <c r="N19" s="0" t="s">
        <v>23</v>
      </c>
    </row>
    <row r="20" customFormat="false" ht="15" hidden="false" customHeight="false" outlineLevel="0" collapsed="false">
      <c r="A20" s="0" t="s">
        <v>15</v>
      </c>
      <c r="B20" s="0" t="s">
        <v>21</v>
      </c>
      <c r="C20" s="0" t="s">
        <v>25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10</v>
      </c>
      <c r="J20" s="0" t="n">
        <v>0</v>
      </c>
      <c r="K20" s="0" t="n">
        <v>4</v>
      </c>
      <c r="L20" s="0" t="n">
        <f aca="false">12.89+0.57+0.73+0.15</f>
        <v>14.34</v>
      </c>
      <c r="M20" s="0" t="n">
        <f aca="false">12.89+0.57+0.73+0.15</f>
        <v>14.34</v>
      </c>
      <c r="N20" s="0" t="s">
        <v>23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25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18</v>
      </c>
      <c r="I21" s="0" t="n">
        <v>22</v>
      </c>
      <c r="J21" s="0" t="n">
        <v>0</v>
      </c>
      <c r="K21" s="0" t="n">
        <v>4</v>
      </c>
      <c r="L21" s="0" t="n">
        <f aca="false">12.89+0.57+0.73+0.15</f>
        <v>14.34</v>
      </c>
      <c r="M21" s="0" t="n">
        <f aca="false">12.89+0.57+0.73+0.15</f>
        <v>14.34</v>
      </c>
      <c r="N21" s="0" t="s">
        <v>23</v>
      </c>
    </row>
    <row r="22" customFormat="false" ht="15" hidden="false" customHeight="false" outlineLevel="0" collapsed="false">
      <c r="A22" s="0" t="s">
        <v>15</v>
      </c>
      <c r="B22" s="0" t="s">
        <v>21</v>
      </c>
      <c r="C22" s="0" t="s">
        <v>30</v>
      </c>
      <c r="D22" s="0" t="n">
        <v>0</v>
      </c>
      <c r="E22" s="0" t="n">
        <v>0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2.74</v>
      </c>
      <c r="M22" s="0" t="n">
        <v>2.74</v>
      </c>
      <c r="N22" s="0" t="s">
        <v>23</v>
      </c>
    </row>
    <row r="23" customFormat="false" ht="15" hidden="false" customHeight="false" outlineLevel="0" collapsed="false">
      <c r="A23" s="0" t="s">
        <v>27</v>
      </c>
      <c r="B23" s="0" t="s">
        <v>16</v>
      </c>
      <c r="L23" s="0" t="n">
        <v>300</v>
      </c>
      <c r="M23" s="0" t="n">
        <v>300</v>
      </c>
      <c r="N23" s="0" t="s">
        <v>17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0.19379+0.71354</f>
        <v>0.90733</v>
      </c>
      <c r="M24" s="4" t="n">
        <f aca="false">L24/2.83168</f>
        <v>0.320421092778845</v>
      </c>
      <c r="N24" s="0" t="s">
        <v>28</v>
      </c>
      <c r="O24" s="0" t="s">
        <v>90</v>
      </c>
    </row>
    <row r="25" customFormat="false" ht="15" hidden="false" customHeight="false" outlineLevel="0" collapsed="false">
      <c r="A25" s="0" t="s">
        <v>27</v>
      </c>
      <c r="B25" s="0" t="s">
        <v>21</v>
      </c>
      <c r="C25" s="0" t="s">
        <v>30</v>
      </c>
      <c r="D25" s="0" t="n">
        <v>0</v>
      </c>
      <c r="E25" s="0" t="n">
        <v>0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0.575*24</f>
        <v>13.8</v>
      </c>
      <c r="M25" s="4" t="n">
        <f aca="false">L25/2.83168</f>
        <v>4.87343202621765</v>
      </c>
      <c r="N2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O81" activeCellId="1" sqref="A1:M18 O8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14.5"/>
    <col collapsed="false" customWidth="true" hidden="false" outlineLevel="0" max="10" min="10" style="0" width="13.66"/>
    <col collapsed="false" customWidth="true" hidden="false" outlineLevel="0" max="11" min="11" style="0" width="14.17"/>
    <col collapsed="false" customWidth="true" hidden="false" outlineLevel="0" max="12" min="12" style="0" width="12.83"/>
    <col collapsed="false" customWidth="true" hidden="false" outlineLevel="0" max="257" min="13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18</v>
      </c>
      <c r="D2" s="0" t="n">
        <v>0</v>
      </c>
      <c r="E2" s="0" t="n">
        <v>0</v>
      </c>
      <c r="F2" s="0" t="n">
        <v>1</v>
      </c>
      <c r="G2" s="0" t="n">
        <v>5</v>
      </c>
      <c r="H2" s="0" t="n">
        <v>0</v>
      </c>
      <c r="I2" s="0" t="n">
        <v>24</v>
      </c>
      <c r="J2" s="0" t="n">
        <v>0</v>
      </c>
      <c r="K2" s="0" t="n">
        <v>6</v>
      </c>
      <c r="L2" s="0" t="n">
        <v>0</v>
      </c>
      <c r="M2" s="0" t="n">
        <v>0</v>
      </c>
      <c r="N2" s="0" t="s">
        <v>19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115</v>
      </c>
      <c r="E3" s="0" t="n">
        <v>115</v>
      </c>
      <c r="F3" s="0" t="n">
        <v>1</v>
      </c>
      <c r="G3" s="0" t="n">
        <v>5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0.0092</v>
      </c>
      <c r="M3" s="0" t="n">
        <v>0.0092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305</v>
      </c>
      <c r="E4" s="0" t="n">
        <v>305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0.0053</v>
      </c>
      <c r="M4" s="0" t="n">
        <v>0.0053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6</v>
      </c>
      <c r="G5" s="0" t="n">
        <v>10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v>0</v>
      </c>
      <c r="M5" s="0" t="n">
        <v>0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115</v>
      </c>
      <c r="E6" s="0" t="n">
        <v>115</v>
      </c>
      <c r="F6" s="0" t="n">
        <v>6</v>
      </c>
      <c r="G6" s="0" t="n">
        <v>10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0.0115</v>
      </c>
      <c r="M6" s="0" t="n">
        <v>0.0115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305</v>
      </c>
      <c r="E7" s="0" t="n">
        <v>305</v>
      </c>
      <c r="F7" s="0" t="n">
        <v>6</v>
      </c>
      <c r="G7" s="0" t="n">
        <v>10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0.005</v>
      </c>
      <c r="M7" s="0" t="n">
        <v>0.005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11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0</v>
      </c>
      <c r="M8" s="0" t="n">
        <v>0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115</v>
      </c>
      <c r="E9" s="0" t="n">
        <v>115</v>
      </c>
      <c r="F9" s="0" t="n">
        <v>11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0.0092</v>
      </c>
      <c r="M9" s="0" t="n">
        <v>0.0092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305</v>
      </c>
      <c r="E10" s="0" t="n">
        <v>305</v>
      </c>
      <c r="F10" s="0" t="n">
        <v>11</v>
      </c>
      <c r="G10" s="0" t="n">
        <v>12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0.0053</v>
      </c>
      <c r="M10" s="0" t="n">
        <v>0.0053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50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7.35</v>
      </c>
      <c r="M11" s="0" t="n">
        <v>7.35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51</v>
      </c>
      <c r="D12" s="0" t="n">
        <v>0</v>
      </c>
      <c r="E12" s="0" t="n">
        <v>0</v>
      </c>
      <c r="F12" s="0" t="n">
        <v>6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8.15</v>
      </c>
      <c r="M12" s="0" t="n">
        <v>8.15</v>
      </c>
      <c r="N12" s="0" t="s">
        <v>23</v>
      </c>
    </row>
    <row r="13" customFormat="false" ht="15" hidden="false" customHeight="false" outlineLevel="0" collapsed="false">
      <c r="A13" s="0" t="s">
        <v>15</v>
      </c>
      <c r="B13" s="0" t="s">
        <v>21</v>
      </c>
      <c r="C13" s="0" t="s">
        <v>52</v>
      </c>
      <c r="D13" s="0" t="n">
        <v>0</v>
      </c>
      <c r="E13" s="0" t="n">
        <v>0</v>
      </c>
      <c r="F13" s="0" t="n">
        <v>11</v>
      </c>
      <c r="G13" s="0" t="n">
        <v>12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7.35</v>
      </c>
      <c r="M13" s="0" t="n">
        <v>7.35</v>
      </c>
      <c r="N13" s="0" t="s">
        <v>23</v>
      </c>
    </row>
    <row r="14" customFormat="false" ht="15" hidden="false" customHeight="false" outlineLevel="0" collapsed="false">
      <c r="A14" s="0" t="s">
        <v>15</v>
      </c>
      <c r="B14" s="0" t="s">
        <v>21</v>
      </c>
      <c r="C14" s="0" t="s">
        <v>50</v>
      </c>
      <c r="D14" s="0" t="n">
        <v>10000</v>
      </c>
      <c r="E14" s="0" t="n">
        <v>10000</v>
      </c>
      <c r="F14" s="0" t="n">
        <v>1</v>
      </c>
      <c r="G14" s="0" t="n">
        <v>5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7.09</v>
      </c>
      <c r="M14" s="0" t="n">
        <v>7.09</v>
      </c>
      <c r="N14" s="0" t="s">
        <v>23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51</v>
      </c>
      <c r="D15" s="0" t="n">
        <v>10000</v>
      </c>
      <c r="E15" s="0" t="n">
        <v>10000</v>
      </c>
      <c r="F15" s="0" t="n">
        <v>6</v>
      </c>
      <c r="G15" s="0" t="n">
        <v>10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7.85</v>
      </c>
      <c r="M15" s="0" t="n">
        <v>7.85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52</v>
      </c>
      <c r="D16" s="0" t="n">
        <v>10000</v>
      </c>
      <c r="E16" s="0" t="n">
        <v>10000</v>
      </c>
      <c r="F16" s="0" t="n">
        <v>11</v>
      </c>
      <c r="G16" s="0" t="n">
        <v>12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v>7.09</v>
      </c>
      <c r="M16" s="0" t="n">
        <v>7.09</v>
      </c>
      <c r="N16" s="0" t="s">
        <v>23</v>
      </c>
    </row>
    <row r="17" customFormat="false" ht="15" hidden="false" customHeight="false" outlineLevel="0" collapsed="false">
      <c r="A17" s="0" t="s">
        <v>27</v>
      </c>
      <c r="B17" s="0" t="s">
        <v>16</v>
      </c>
      <c r="L17" s="0" t="n">
        <v>60</v>
      </c>
      <c r="M17" s="0" t="n">
        <v>60</v>
      </c>
      <c r="N17" s="0" t="s">
        <v>17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(1.25+5.597)/10.37</f>
        <v>0.660270009643202</v>
      </c>
      <c r="M18" s="2" t="n">
        <f aca="false">L18/2.83168</f>
        <v>0.233172537025088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f aca="false">100*10.37</f>
        <v>1037</v>
      </c>
      <c r="E19" s="6" t="n">
        <f aca="false">D19*2.83168</f>
        <v>2936.45216</v>
      </c>
      <c r="F19" s="0" t="n">
        <v>1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(0.97+5.597)/10.37</f>
        <v>0.633269045323047</v>
      </c>
      <c r="M19" s="2" t="n">
        <f aca="false">L19/2.83168</f>
        <v>0.22363722077461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f aca="false">500*10.37</f>
        <v>5185</v>
      </c>
      <c r="E20" s="6" t="n">
        <f aca="false">D20*2.83168</f>
        <v>14682.2608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(0.82+5.597)/10.37</f>
        <v>0.618804243008679</v>
      </c>
      <c r="M20" s="2" t="n">
        <f aca="false">L20/2.83168</f>
        <v>0.218529015640425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1" sqref="A1:M18 G5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67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2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2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2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2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2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2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15.57+36.15</f>
        <v>51.72</v>
      </c>
      <c r="M2" s="0" t="n">
        <f aca="false">15.57+36.15</f>
        <v>51.72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0.0708</v>
      </c>
      <c r="M3" s="0" t="n">
        <v>0.0708</v>
      </c>
      <c r="N3" s="0" t="s">
        <v>19</v>
      </c>
      <c r="O3" s="0" t="s">
        <v>115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3.795846+1.779077</f>
        <v>5.574923</v>
      </c>
      <c r="M4" s="0" t="n">
        <f aca="false">3.795846+1.779077</f>
        <v>5.574923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970.75</v>
      </c>
      <c r="M5" s="0" t="n">
        <v>970.75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8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0.02846+0.6379</f>
        <v>0.66636</v>
      </c>
      <c r="M6" s="2" t="n">
        <f aca="false">L6/2.83168</f>
        <v>0.235323200361623</v>
      </c>
      <c r="N6" s="0" t="s">
        <v>28</v>
      </c>
      <c r="O6" s="0" t="s">
        <v>95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15000</v>
      </c>
      <c r="E7" s="0" t="n">
        <f aca="false">D7*2.83168</f>
        <v>42475.2</v>
      </c>
      <c r="F7" s="0" t="n">
        <v>1</v>
      </c>
      <c r="G7" s="0" t="n">
        <v>8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0.02075+0.6379</f>
        <v>0.65865</v>
      </c>
      <c r="M7" s="2" t="n">
        <f aca="false">L7/2.83168</f>
        <v>0.23260043507741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50000</v>
      </c>
      <c r="E8" s="0" t="n">
        <f aca="false">D8*2.83168</f>
        <v>141584</v>
      </c>
      <c r="F8" s="0" t="n">
        <v>1</v>
      </c>
      <c r="G8" s="0" t="n">
        <v>8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0.00327+0.6379</f>
        <v>0.64117</v>
      </c>
      <c r="M8" s="2" t="n">
        <f aca="false">L8/2.83168</f>
        <v>0.226427421177534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9</v>
      </c>
      <c r="G9" s="0" t="n">
        <v>9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0.02846+0.6378</f>
        <v>0.66626</v>
      </c>
      <c r="M9" s="2" t="n">
        <f aca="false">L9/2.83168</f>
        <v>0.235287885636795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15000</v>
      </c>
      <c r="E10" s="0" t="n">
        <f aca="false">D10*2.83168</f>
        <v>42475.2</v>
      </c>
      <c r="F10" s="0" t="n">
        <v>9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0.02075+0.6378</f>
        <v>0.65855</v>
      </c>
      <c r="M10" s="2" t="n">
        <f aca="false">L10/2.83168</f>
        <v>0.232565120352582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50000</v>
      </c>
      <c r="E11" s="0" t="n">
        <f aca="false">D11*2.83168</f>
        <v>141584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0.00327+0.6378</f>
        <v>0.64107</v>
      </c>
      <c r="M11" s="2" t="n">
        <f aca="false">L11/2.83168</f>
        <v>0.226392106452706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0.02846+0.7816</f>
        <v>0.81006</v>
      </c>
      <c r="M12" s="2" t="n">
        <f aca="false">L12/2.83168</f>
        <v>0.286070459938976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15000</v>
      </c>
      <c r="E13" s="0" t="n">
        <f aca="false">D13*2.83168</f>
        <v>42475.2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0.02075+0.7816</f>
        <v>0.80235</v>
      </c>
      <c r="M13" s="2" t="n">
        <f aca="false">L13/2.83168</f>
        <v>0.283347694654763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50000</v>
      </c>
      <c r="E14" s="0" t="n">
        <f aca="false">D14*2.83168</f>
        <v>141584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0.00327+0.7816</f>
        <v>0.78487</v>
      </c>
      <c r="M14" s="2" t="n">
        <f aca="false">L14/2.83168</f>
        <v>0.277174680754888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11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0.02846+0.7825</f>
        <v>0.81096</v>
      </c>
      <c r="M15" s="2" t="n">
        <f aca="false">L15/2.83168</f>
        <v>0.286388292462425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15000</v>
      </c>
      <c r="E16" s="0" t="n">
        <f aca="false">D16*2.83168</f>
        <v>42475.2</v>
      </c>
      <c r="F16" s="0" t="n">
        <v>11</v>
      </c>
      <c r="G16" s="0" t="n">
        <v>11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0.02075+0.7825</f>
        <v>0.80325</v>
      </c>
      <c r="M16" s="2" t="n">
        <f aca="false">L16/2.83168</f>
        <v>0.283665527178212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50000</v>
      </c>
      <c r="E17" s="0" t="n">
        <f aca="false">D17*2.83168</f>
        <v>141584</v>
      </c>
      <c r="F17" s="0" t="n">
        <v>11</v>
      </c>
      <c r="G17" s="0" t="n">
        <v>11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0.00327+0.7825</f>
        <v>0.78577</v>
      </c>
      <c r="M17" s="2" t="n">
        <f aca="false">L17/2.83168</f>
        <v>0.277492513278337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12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0.02846+0.7751</f>
        <v>0.80356</v>
      </c>
      <c r="M18" s="2" t="n">
        <f aca="false">L18/2.83168</f>
        <v>0.283775002825178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15000</v>
      </c>
      <c r="E19" s="0" t="n">
        <f aca="false">D19*2.83168</f>
        <v>42475.2</v>
      </c>
      <c r="F19" s="0" t="n">
        <v>12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0.02075+0.7751</f>
        <v>0.79585</v>
      </c>
      <c r="M19" s="2" t="n">
        <f aca="false">L19/2.83168</f>
        <v>0.281052237540965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50000</v>
      </c>
      <c r="E20" s="0" t="n">
        <f aca="false">D20*2.83168</f>
        <v>141584</v>
      </c>
      <c r="F20" s="0" t="n">
        <v>12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0.00327+0.7751</f>
        <v>0.77837</v>
      </c>
      <c r="M20" s="2" t="n">
        <f aca="false">L20/2.83168</f>
        <v>0.274879223641089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1" sqref="A1:M18 L3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807.57</v>
      </c>
      <c r="M2" s="0" t="n">
        <v>807.57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4</v>
      </c>
      <c r="H3" s="0" t="n">
        <v>5</v>
      </c>
      <c r="I3" s="0" t="n">
        <v>9</v>
      </c>
      <c r="J3" s="0" t="n">
        <v>0</v>
      </c>
      <c r="K3" s="0" t="n">
        <v>4</v>
      </c>
      <c r="L3" s="0" t="n">
        <f aca="false">1.77</f>
        <v>1.77</v>
      </c>
      <c r="M3" s="0" t="n">
        <f aca="false">1.77</f>
        <v>1.77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116</v>
      </c>
      <c r="D4" s="0" t="n">
        <v>0</v>
      </c>
      <c r="E4" s="0" t="n">
        <v>0</v>
      </c>
      <c r="F4" s="0" t="n">
        <v>5</v>
      </c>
      <c r="G4" s="0" t="n">
        <v>6</v>
      </c>
      <c r="H4" s="0" t="n">
        <v>14</v>
      </c>
      <c r="I4" s="0" t="n">
        <v>19</v>
      </c>
      <c r="J4" s="0" t="n">
        <v>0</v>
      </c>
      <c r="K4" s="0" t="n">
        <v>6</v>
      </c>
      <c r="L4" s="0" t="n">
        <f aca="false">6.53</f>
        <v>6.53</v>
      </c>
      <c r="M4" s="0" t="n">
        <f aca="false">6.53</f>
        <v>6.53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62</v>
      </c>
      <c r="D5" s="0" t="n">
        <v>0</v>
      </c>
      <c r="E5" s="0" t="n">
        <v>0</v>
      </c>
      <c r="F5" s="0" t="n">
        <v>7</v>
      </c>
      <c r="G5" s="0" t="n">
        <v>8</v>
      </c>
      <c r="H5" s="0" t="n">
        <v>14</v>
      </c>
      <c r="I5" s="0" t="n">
        <v>19</v>
      </c>
      <c r="J5" s="0" t="n">
        <v>0</v>
      </c>
      <c r="K5" s="0" t="n">
        <v>6</v>
      </c>
      <c r="L5" s="0" t="n">
        <f aca="false">10.13</f>
        <v>10.13</v>
      </c>
      <c r="M5" s="0" t="n">
        <f aca="false">10.13</f>
        <v>10.13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117</v>
      </c>
      <c r="D6" s="0" t="n">
        <v>0</v>
      </c>
      <c r="E6" s="0" t="n">
        <v>0</v>
      </c>
      <c r="F6" s="0" t="n">
        <v>9</v>
      </c>
      <c r="G6" s="0" t="n">
        <v>10</v>
      </c>
      <c r="H6" s="0" t="n">
        <v>14</v>
      </c>
      <c r="I6" s="0" t="n">
        <v>19</v>
      </c>
      <c r="J6" s="0" t="n">
        <v>0</v>
      </c>
      <c r="K6" s="0" t="n">
        <v>6</v>
      </c>
      <c r="L6" s="0" t="n">
        <f aca="false">6.53</f>
        <v>6.53</v>
      </c>
      <c r="M6" s="0" t="n">
        <f aca="false">6.53</f>
        <v>6.53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25</v>
      </c>
      <c r="D7" s="0" t="n">
        <v>0</v>
      </c>
      <c r="E7" s="0" t="n">
        <v>0</v>
      </c>
      <c r="F7" s="0" t="n">
        <v>11</v>
      </c>
      <c r="G7" s="0" t="n">
        <v>12</v>
      </c>
      <c r="H7" s="0" t="n">
        <v>5</v>
      </c>
      <c r="I7" s="0" t="n">
        <v>9</v>
      </c>
      <c r="J7" s="0" t="n">
        <v>0</v>
      </c>
      <c r="K7" s="0" t="n">
        <v>4</v>
      </c>
      <c r="L7" s="0" t="n">
        <f aca="false">1.77</f>
        <v>1.77</v>
      </c>
      <c r="M7" s="0" t="n">
        <f aca="false">1.77</f>
        <v>1.77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30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2.49</v>
      </c>
      <c r="M8" s="0" t="n">
        <v>2.49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4</v>
      </c>
      <c r="H9" s="0" t="n">
        <v>0</v>
      </c>
      <c r="I9" s="0" t="n">
        <v>5</v>
      </c>
      <c r="J9" s="0" t="n">
        <v>0</v>
      </c>
      <c r="K9" s="0" t="n">
        <v>4</v>
      </c>
      <c r="L9" s="0" t="n">
        <v>0.0469</v>
      </c>
      <c r="M9" s="0" t="n">
        <v>0.0469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4</v>
      </c>
      <c r="H10" s="0" t="n">
        <v>5</v>
      </c>
      <c r="I10" s="0" t="n">
        <v>9</v>
      </c>
      <c r="J10" s="0" t="n">
        <v>0</v>
      </c>
      <c r="K10" s="0" t="n">
        <v>4</v>
      </c>
      <c r="L10" s="0" t="n">
        <v>0.0701</v>
      </c>
      <c r="M10" s="0" t="n">
        <v>0.0701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4</v>
      </c>
      <c r="H11" s="0" t="n">
        <v>9</v>
      </c>
      <c r="I11" s="0" t="n">
        <v>17</v>
      </c>
      <c r="J11" s="0" t="n">
        <v>0</v>
      </c>
      <c r="K11" s="0" t="n">
        <v>4</v>
      </c>
      <c r="L11" s="0" t="n">
        <v>0.0469</v>
      </c>
      <c r="M11" s="0" t="n">
        <v>0.0469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4</v>
      </c>
      <c r="H12" s="0" t="n">
        <v>17</v>
      </c>
      <c r="I12" s="0" t="n">
        <v>21</v>
      </c>
      <c r="J12" s="0" t="n">
        <v>0</v>
      </c>
      <c r="K12" s="0" t="n">
        <v>4</v>
      </c>
      <c r="L12" s="0" t="n">
        <v>0.0672</v>
      </c>
      <c r="M12" s="0" t="n">
        <v>0.0672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4</v>
      </c>
      <c r="H13" s="0" t="n">
        <v>21</v>
      </c>
      <c r="I13" s="0" t="n">
        <v>24</v>
      </c>
      <c r="J13" s="0" t="n">
        <v>0</v>
      </c>
      <c r="K13" s="0" t="n">
        <v>4</v>
      </c>
      <c r="L13" s="0" t="n">
        <v>0.0469</v>
      </c>
      <c r="M13" s="0" t="n">
        <v>0.0469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4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v>0.0469</v>
      </c>
      <c r="M14" s="0" t="n">
        <v>0.0469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5</v>
      </c>
      <c r="G15" s="0" t="n">
        <v>6</v>
      </c>
      <c r="H15" s="0" t="n">
        <v>0</v>
      </c>
      <c r="I15" s="0" t="n">
        <v>11</v>
      </c>
      <c r="J15" s="0" t="n">
        <v>0</v>
      </c>
      <c r="K15" s="0" t="n">
        <v>6</v>
      </c>
      <c r="L15" s="0" t="n">
        <v>0.0478</v>
      </c>
      <c r="M15" s="0" t="n">
        <v>0.0478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5</v>
      </c>
      <c r="G16" s="0" t="n">
        <v>6</v>
      </c>
      <c r="H16" s="0" t="n">
        <v>11</v>
      </c>
      <c r="I16" s="0" t="n">
        <v>14</v>
      </c>
      <c r="J16" s="0" t="n">
        <v>0</v>
      </c>
      <c r="K16" s="0" t="n">
        <v>6</v>
      </c>
      <c r="L16" s="0" t="n">
        <v>0.0721</v>
      </c>
      <c r="M16" s="0" t="n">
        <v>0.0721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5</v>
      </c>
      <c r="G17" s="0" t="n">
        <v>6</v>
      </c>
      <c r="H17" s="0" t="n">
        <v>14</v>
      </c>
      <c r="I17" s="0" t="n">
        <v>19</v>
      </c>
      <c r="J17" s="0" t="n">
        <v>0</v>
      </c>
      <c r="K17" s="0" t="n">
        <v>6</v>
      </c>
      <c r="L17" s="0" t="n">
        <v>0.0821</v>
      </c>
      <c r="M17" s="0" t="n">
        <v>0.0821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5</v>
      </c>
      <c r="G18" s="0" t="n">
        <v>6</v>
      </c>
      <c r="H18" s="0" t="n">
        <v>19</v>
      </c>
      <c r="I18" s="0" t="n">
        <v>23</v>
      </c>
      <c r="J18" s="0" t="n">
        <v>0</v>
      </c>
      <c r="K18" s="0" t="n">
        <v>6</v>
      </c>
      <c r="L18" s="0" t="n">
        <v>0.0721</v>
      </c>
      <c r="M18" s="0" t="n">
        <v>0.0721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5</v>
      </c>
      <c r="G19" s="0" t="n">
        <v>6</v>
      </c>
      <c r="H19" s="0" t="n">
        <v>23</v>
      </c>
      <c r="I19" s="0" t="n">
        <v>24</v>
      </c>
      <c r="J19" s="0" t="n">
        <v>0</v>
      </c>
      <c r="K19" s="0" t="n">
        <v>6</v>
      </c>
      <c r="L19" s="0" t="n">
        <v>0.0478</v>
      </c>
      <c r="M19" s="0" t="n">
        <v>0.0478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8</v>
      </c>
      <c r="H20" s="0" t="n">
        <v>0</v>
      </c>
      <c r="I20" s="0" t="n">
        <v>11</v>
      </c>
      <c r="J20" s="0" t="n">
        <v>0</v>
      </c>
      <c r="K20" s="0" t="n">
        <v>6</v>
      </c>
      <c r="L20" s="0" t="n">
        <v>0.0576</v>
      </c>
      <c r="M20" s="0" t="n">
        <v>0.0576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8</v>
      </c>
      <c r="H21" s="0" t="n">
        <v>11</v>
      </c>
      <c r="I21" s="0" t="n">
        <v>14</v>
      </c>
      <c r="J21" s="0" t="n">
        <v>0</v>
      </c>
      <c r="K21" s="0" t="n">
        <v>6</v>
      </c>
      <c r="L21" s="0" t="n">
        <v>0.0929</v>
      </c>
      <c r="M21" s="0" t="n">
        <v>0.0929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8</v>
      </c>
      <c r="H22" s="0" t="n">
        <v>14</v>
      </c>
      <c r="I22" s="0" t="n">
        <v>19</v>
      </c>
      <c r="J22" s="0" t="n">
        <v>0</v>
      </c>
      <c r="K22" s="0" t="n">
        <v>6</v>
      </c>
      <c r="L22" s="0" t="n">
        <v>0.1141</v>
      </c>
      <c r="M22" s="0" t="n">
        <v>0.1141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7</v>
      </c>
      <c r="G23" s="0" t="n">
        <v>8</v>
      </c>
      <c r="H23" s="0" t="n">
        <v>19</v>
      </c>
      <c r="I23" s="0" t="n">
        <v>23</v>
      </c>
      <c r="J23" s="0" t="n">
        <v>0</v>
      </c>
      <c r="K23" s="0" t="n">
        <v>6</v>
      </c>
      <c r="L23" s="0" t="n">
        <v>0.0929</v>
      </c>
      <c r="M23" s="0" t="n">
        <v>0.0929</v>
      </c>
      <c r="N23" s="0" t="s">
        <v>19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8</v>
      </c>
      <c r="H24" s="0" t="n">
        <v>23</v>
      </c>
      <c r="I24" s="0" t="n">
        <v>24</v>
      </c>
      <c r="J24" s="0" t="n">
        <v>0</v>
      </c>
      <c r="K24" s="0" t="n">
        <v>6</v>
      </c>
      <c r="L24" s="0" t="n">
        <v>0.0576</v>
      </c>
      <c r="M24" s="0" t="n">
        <v>0.0576</v>
      </c>
      <c r="N24" s="0" t="s">
        <v>19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9</v>
      </c>
      <c r="G25" s="0" t="n">
        <v>10</v>
      </c>
      <c r="H25" s="0" t="n">
        <v>0</v>
      </c>
      <c r="I25" s="0" t="n">
        <v>11</v>
      </c>
      <c r="J25" s="0" t="n">
        <v>0</v>
      </c>
      <c r="K25" s="0" t="n">
        <v>6</v>
      </c>
      <c r="L25" s="0" t="n">
        <v>0.0478</v>
      </c>
      <c r="M25" s="0" t="n">
        <v>0.0478</v>
      </c>
      <c r="N25" s="0" t="s">
        <v>19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9</v>
      </c>
      <c r="G26" s="0" t="n">
        <v>10</v>
      </c>
      <c r="H26" s="0" t="n">
        <v>11</v>
      </c>
      <c r="I26" s="0" t="n">
        <v>14</v>
      </c>
      <c r="J26" s="0" t="n">
        <v>0</v>
      </c>
      <c r="K26" s="0" t="n">
        <v>6</v>
      </c>
      <c r="L26" s="0" t="n">
        <v>0.0721</v>
      </c>
      <c r="M26" s="0" t="n">
        <v>0.0721</v>
      </c>
      <c r="N26" s="0" t="s">
        <v>19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9</v>
      </c>
      <c r="G27" s="0" t="n">
        <v>10</v>
      </c>
      <c r="H27" s="0" t="n">
        <v>14</v>
      </c>
      <c r="I27" s="0" t="n">
        <v>19</v>
      </c>
      <c r="J27" s="0" t="n">
        <v>0</v>
      </c>
      <c r="K27" s="0" t="n">
        <v>6</v>
      </c>
      <c r="L27" s="0" t="n">
        <v>0.0821</v>
      </c>
      <c r="M27" s="0" t="n">
        <v>0.0821</v>
      </c>
      <c r="N27" s="0" t="s">
        <v>19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10</v>
      </c>
      <c r="H28" s="0" t="n">
        <v>19</v>
      </c>
      <c r="I28" s="0" t="n">
        <v>23</v>
      </c>
      <c r="J28" s="0" t="n">
        <v>0</v>
      </c>
      <c r="K28" s="0" t="n">
        <v>6</v>
      </c>
      <c r="L28" s="0" t="n">
        <v>0.0721</v>
      </c>
      <c r="M28" s="0" t="n">
        <v>0.0721</v>
      </c>
      <c r="N28" s="0" t="s">
        <v>19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10</v>
      </c>
      <c r="H29" s="0" t="n">
        <v>23</v>
      </c>
      <c r="I29" s="0" t="n">
        <v>24</v>
      </c>
      <c r="J29" s="0" t="n">
        <v>0</v>
      </c>
      <c r="K29" s="0" t="n">
        <v>6</v>
      </c>
      <c r="L29" s="0" t="n">
        <v>0.0478</v>
      </c>
      <c r="M29" s="0" t="n">
        <v>0.0478</v>
      </c>
      <c r="N29" s="0" t="s">
        <v>19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11</v>
      </c>
      <c r="G30" s="0" t="n">
        <v>12</v>
      </c>
      <c r="H30" s="0" t="n">
        <v>0</v>
      </c>
      <c r="I30" s="0" t="n">
        <v>5</v>
      </c>
      <c r="J30" s="0" t="n">
        <v>0</v>
      </c>
      <c r="K30" s="0" t="n">
        <v>4</v>
      </c>
      <c r="L30" s="0" t="n">
        <v>0.0469</v>
      </c>
      <c r="M30" s="0" t="n">
        <v>0.0469</v>
      </c>
      <c r="N30" s="0" t="s">
        <v>19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11</v>
      </c>
      <c r="G31" s="0" t="n">
        <v>12</v>
      </c>
      <c r="H31" s="0" t="n">
        <v>5</v>
      </c>
      <c r="I31" s="0" t="n">
        <v>9</v>
      </c>
      <c r="J31" s="0" t="n">
        <v>0</v>
      </c>
      <c r="K31" s="0" t="n">
        <v>4</v>
      </c>
      <c r="L31" s="0" t="n">
        <v>0.0701</v>
      </c>
      <c r="M31" s="0" t="n">
        <v>0.0701</v>
      </c>
      <c r="N31" s="0" t="s">
        <v>19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11</v>
      </c>
      <c r="G32" s="0" t="n">
        <v>12</v>
      </c>
      <c r="H32" s="0" t="n">
        <v>9</v>
      </c>
      <c r="I32" s="0" t="n">
        <v>17</v>
      </c>
      <c r="J32" s="0" t="n">
        <v>0</v>
      </c>
      <c r="K32" s="0" t="n">
        <v>4</v>
      </c>
      <c r="L32" s="0" t="n">
        <v>0.0469</v>
      </c>
      <c r="M32" s="0" t="n">
        <v>0.0469</v>
      </c>
      <c r="N32" s="0" t="s">
        <v>19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11</v>
      </c>
      <c r="G33" s="0" t="n">
        <v>12</v>
      </c>
      <c r="H33" s="0" t="n">
        <v>17</v>
      </c>
      <c r="I33" s="0" t="n">
        <v>21</v>
      </c>
      <c r="J33" s="0" t="n">
        <v>0</v>
      </c>
      <c r="K33" s="0" t="n">
        <v>4</v>
      </c>
      <c r="L33" s="0" t="n">
        <v>0.0672</v>
      </c>
      <c r="M33" s="0" t="n">
        <v>0.0672</v>
      </c>
      <c r="N33" s="0" t="s">
        <v>19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11</v>
      </c>
      <c r="G34" s="0" t="n">
        <v>12</v>
      </c>
      <c r="H34" s="0" t="n">
        <v>21</v>
      </c>
      <c r="I34" s="0" t="n">
        <v>24</v>
      </c>
      <c r="J34" s="0" t="n">
        <v>0</v>
      </c>
      <c r="K34" s="0" t="n">
        <v>4</v>
      </c>
      <c r="L34" s="0" t="n">
        <v>0.0469</v>
      </c>
      <c r="M34" s="0" t="n">
        <v>0.0469</v>
      </c>
      <c r="N34" s="0" t="s">
        <v>19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12</v>
      </c>
      <c r="H35" s="0" t="n">
        <v>0</v>
      </c>
      <c r="I35" s="0" t="n">
        <v>24</v>
      </c>
      <c r="J35" s="0" t="n">
        <v>5</v>
      </c>
      <c r="K35" s="0" t="n">
        <v>6</v>
      </c>
      <c r="L35" s="0" t="n">
        <v>0.0469</v>
      </c>
      <c r="M35" s="0" t="n">
        <v>0.0469</v>
      </c>
      <c r="N35" s="0" t="s">
        <v>19</v>
      </c>
    </row>
    <row r="36" customFormat="false" ht="15" hidden="false" customHeight="false" outlineLevel="0" collapsed="false">
      <c r="A36" s="0" t="s">
        <v>27</v>
      </c>
      <c r="B36" s="0" t="s">
        <v>16</v>
      </c>
      <c r="L36" s="0" t="n">
        <v>950</v>
      </c>
      <c r="M36" s="0" t="n">
        <v>950</v>
      </c>
      <c r="N36" s="0" t="s">
        <v>17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0</v>
      </c>
      <c r="E37" s="0" t="n">
        <v>0</v>
      </c>
      <c r="F37" s="0" t="n">
        <v>1</v>
      </c>
      <c r="G37" s="0" t="n">
        <v>12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v>0.62851</v>
      </c>
      <c r="M37" s="2" t="n">
        <f aca="false">L37/2.83168</f>
        <v>0.221956577014352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21</v>
      </c>
      <c r="C38" s="0" t="s">
        <v>30</v>
      </c>
      <c r="D38" s="0" t="n">
        <v>0</v>
      </c>
      <c r="E38" s="0" t="n">
        <v>0</v>
      </c>
      <c r="F38" s="0" t="n">
        <v>1</v>
      </c>
      <c r="G38" s="0" t="n">
        <v>12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0.086705*24</f>
        <v>2.08092</v>
      </c>
      <c r="M38" s="2" t="n">
        <f aca="false">L38/2.83168</f>
        <v>0.734871171883829</v>
      </c>
      <c r="N38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2000</v>
      </c>
      <c r="M2" s="0" t="n">
        <v>2000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10.77</v>
      </c>
      <c r="M3" s="0" t="n">
        <v>10.77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0.0308795161290322</v>
      </c>
      <c r="M4" s="2" t="n">
        <v>0.0308795161290322</v>
      </c>
      <c r="N4" s="0" t="s">
        <v>19</v>
      </c>
      <c r="O4" s="0" t="s">
        <v>118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0.0337538839285714</v>
      </c>
      <c r="M5" s="2" t="n">
        <v>0.0337538839285714</v>
      </c>
      <c r="N5" s="0" t="s">
        <v>19</v>
      </c>
      <c r="O5" s="0" t="s">
        <v>118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3</v>
      </c>
      <c r="G6" s="0" t="n">
        <v>3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0.0232793817204301</v>
      </c>
      <c r="M6" s="2" t="n">
        <v>0.0232793817204301</v>
      </c>
      <c r="N6" s="0" t="s">
        <v>19</v>
      </c>
      <c r="O6" s="0" t="s">
        <v>118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4</v>
      </c>
      <c r="G7" s="0" t="n">
        <v>4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0.0254625833333333</v>
      </c>
      <c r="M7" s="2" t="n">
        <v>0.0254625833333333</v>
      </c>
      <c r="N7" s="0" t="s">
        <v>19</v>
      </c>
      <c r="O7" s="0" t="s">
        <v>118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5</v>
      </c>
      <c r="G8" s="0" t="n">
        <v>5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0.0278861962365591</v>
      </c>
      <c r="M8" s="2" t="n">
        <v>0.0278861962365591</v>
      </c>
      <c r="N8" s="0" t="s">
        <v>19</v>
      </c>
      <c r="O8" s="0" t="s">
        <v>118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6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0.0322299583333333</v>
      </c>
      <c r="M9" s="2" t="n">
        <v>0.0322299583333333</v>
      </c>
      <c r="N9" s="0" t="s">
        <v>19</v>
      </c>
      <c r="O9" s="0" t="s">
        <v>118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7</v>
      </c>
      <c r="G10" s="0" t="n">
        <v>7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0.0397892876344086</v>
      </c>
      <c r="M10" s="2" t="n">
        <v>0.0397892876344086</v>
      </c>
      <c r="N10" s="0" t="s">
        <v>19</v>
      </c>
      <c r="O10" s="0" t="s">
        <v>118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8</v>
      </c>
      <c r="G11" s="0" t="n">
        <v>8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0.0464667741935483</v>
      </c>
      <c r="M11" s="2" t="n">
        <v>0.0464667741935483</v>
      </c>
      <c r="N11" s="0" t="s">
        <v>19</v>
      </c>
      <c r="O11" s="0" t="s">
        <v>118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9</v>
      </c>
      <c r="G12" s="0" t="n">
        <v>9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0.0428153194444444</v>
      </c>
      <c r="M12" s="2" t="n">
        <v>0.0428153194444444</v>
      </c>
      <c r="N12" s="0" t="s">
        <v>19</v>
      </c>
      <c r="O12" s="0" t="s">
        <v>118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0.0476527822580645</v>
      </c>
      <c r="M13" s="2" t="n">
        <v>0.0476527822580645</v>
      </c>
      <c r="N13" s="0" t="s">
        <v>19</v>
      </c>
      <c r="O13" s="0" t="s">
        <v>118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11</v>
      </c>
      <c r="G14" s="0" t="n">
        <v>11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0.0379686527777777</v>
      </c>
      <c r="M14" s="2" t="n">
        <v>0.0379686527777777</v>
      </c>
      <c r="N14" s="0" t="s">
        <v>19</v>
      </c>
      <c r="O14" s="0" t="s">
        <v>118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12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2" t="n">
        <v>0.0389751344086021</v>
      </c>
      <c r="M15" s="2" t="n">
        <v>0.0389751344086021</v>
      </c>
      <c r="N15" s="0" t="s">
        <v>19</v>
      </c>
      <c r="O15" s="0" t="s">
        <v>118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781</v>
      </c>
      <c r="M16" s="0" t="n">
        <v>781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100</v>
      </c>
      <c r="E17" s="0" t="n">
        <f aca="false">D17*2.83168</f>
        <v>283.168</v>
      </c>
      <c r="F17" s="0" t="n">
        <v>1</v>
      </c>
      <c r="G17" s="0" t="n">
        <v>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0.11265+0.25963</f>
        <v>0.37228</v>
      </c>
      <c r="M17" s="4" t="n">
        <f aca="false">L17/2.83168</f>
        <v>0.131469657588428</v>
      </c>
      <c r="N17" s="0" t="s">
        <v>28</v>
      </c>
      <c r="O17" s="0" t="s">
        <v>29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100</v>
      </c>
      <c r="E18" s="0" t="n">
        <f aca="false">D18*2.83168</f>
        <v>283.168</v>
      </c>
      <c r="F18" s="0" t="n">
        <v>2</v>
      </c>
      <c r="G18" s="0" t="n">
        <v>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0.11265+0.34446</f>
        <v>0.45711</v>
      </c>
      <c r="M18" s="4" t="n">
        <f aca="false">L18/2.83168</f>
        <v>0.161427138659736</v>
      </c>
      <c r="N18" s="0" t="s">
        <v>28</v>
      </c>
      <c r="O18" s="0" t="s">
        <v>29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100</v>
      </c>
      <c r="E19" s="0" t="n">
        <f aca="false">D19*2.83168</f>
        <v>283.168</v>
      </c>
      <c r="F19" s="0" t="n">
        <v>3</v>
      </c>
      <c r="G19" s="0" t="n">
        <v>3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0.11265+0.33725</f>
        <v>0.4499</v>
      </c>
      <c r="M19" s="4" t="n">
        <f aca="false">L19/2.83168</f>
        <v>0.158880946999661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100</v>
      </c>
      <c r="E20" s="0" t="n">
        <f aca="false">D20*2.83168</f>
        <v>283.168</v>
      </c>
      <c r="F20" s="0" t="n">
        <v>4</v>
      </c>
      <c r="G20" s="0" t="n">
        <v>4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0.11265+0.32633</f>
        <v>0.43898</v>
      </c>
      <c r="M20" s="4" t="n">
        <f aca="false">L20/2.83168</f>
        <v>0.15502457904848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100</v>
      </c>
      <c r="E21" s="0" t="n">
        <f aca="false">D21*2.83168</f>
        <v>283.168</v>
      </c>
      <c r="F21" s="0" t="n">
        <v>5</v>
      </c>
      <c r="G21" s="0" t="n">
        <v>5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0.11265+0.3532</f>
        <v>0.46585</v>
      </c>
      <c r="M21" s="4" t="n">
        <f aca="false">L21/2.83168</f>
        <v>0.164513645609673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100</v>
      </c>
      <c r="E22" s="0" t="n">
        <f aca="false">D22*2.83168</f>
        <v>283.168</v>
      </c>
      <c r="F22" s="0" t="n">
        <v>6</v>
      </c>
      <c r="G22" s="0" t="n">
        <v>6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0.11265+0.37028</f>
        <v>0.48293</v>
      </c>
      <c r="M22" s="4" t="n">
        <f aca="false">L22/2.83168</f>
        <v>0.170545400610238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100</v>
      </c>
      <c r="E23" s="0" t="n">
        <f aca="false">D23*2.83168</f>
        <v>283.168</v>
      </c>
      <c r="F23" s="0" t="n">
        <v>7</v>
      </c>
      <c r="G23" s="0" t="n">
        <v>7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0.11265+0.41565</f>
        <v>0.5283</v>
      </c>
      <c r="M23" s="4" t="n">
        <f aca="false">L23/2.83168</f>
        <v>0.18656769126455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100</v>
      </c>
      <c r="E24" s="0" t="n">
        <f aca="false">D24*2.83168</f>
        <v>283.168</v>
      </c>
      <c r="F24" s="0" t="n">
        <v>8</v>
      </c>
      <c r="G24" s="0" t="n">
        <v>8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0.11265+0.38839</f>
        <v>0.50104</v>
      </c>
      <c r="M24" s="4" t="n">
        <f aca="false">L24/2.83168</f>
        <v>0.176940897276528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100</v>
      </c>
      <c r="E25" s="0" t="n">
        <f aca="false">D25*2.83168</f>
        <v>283.168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0.11265+0.44301</f>
        <v>0.55566</v>
      </c>
      <c r="M25" s="4" t="n">
        <f aca="false">L25/2.83168</f>
        <v>0.196229799977399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100</v>
      </c>
      <c r="E26" s="0" t="n">
        <f aca="false">D26*2.83168</f>
        <v>283.168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0.11265+0.55893</f>
        <v>0.67158</v>
      </c>
      <c r="M26" s="4" t="n">
        <f aca="false">L26/2.83168</f>
        <v>0.237166628997627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100</v>
      </c>
      <c r="E27" s="0" t="n">
        <f aca="false">D27*2.83168</f>
        <v>283.168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0.11265+0.57933</f>
        <v>0.69198</v>
      </c>
      <c r="M27" s="4" t="n">
        <f aca="false">L27/2.83168</f>
        <v>0.24437083286247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100</v>
      </c>
      <c r="E28" s="0" t="n">
        <f aca="false">D28*2.83168</f>
        <v>283.168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0.11265+0.55188</f>
        <v>0.66453</v>
      </c>
      <c r="M28" s="4" t="n">
        <f aca="false">L28/2.83168</f>
        <v>0.234676940897277</v>
      </c>
      <c r="N28" s="0" t="s">
        <v>28</v>
      </c>
      <c r="O28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1"/>
      <c r="D2" s="1"/>
      <c r="G2" s="1"/>
      <c r="H2" s="1"/>
      <c r="I2" s="1"/>
      <c r="J2" s="1"/>
      <c r="K2" s="1"/>
      <c r="L2" s="0" t="n">
        <v>100</v>
      </c>
      <c r="M2" s="0" t="n">
        <v>100</v>
      </c>
      <c r="N2" s="0" t="s">
        <v>17</v>
      </c>
      <c r="O2" s="1"/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0.034675</v>
      </c>
      <c r="M3" s="0" t="n">
        <v>0.034675</v>
      </c>
      <c r="N3" s="0" t="s">
        <v>19</v>
      </c>
      <c r="O3" s="0" t="s">
        <v>119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30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4.5704</v>
      </c>
      <c r="M4" s="0" t="n">
        <v>4.5704</v>
      </c>
      <c r="N4" s="0" t="s">
        <v>23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226.64</v>
      </c>
      <c r="M5" s="0" t="n">
        <v>226.64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0.3293+0.139784</f>
        <v>0.469084</v>
      </c>
      <c r="M6" s="2" t="n">
        <f aca="false">L6/2.83168</f>
        <v>0.1656557238106</v>
      </c>
      <c r="N6" s="0" t="s">
        <v>28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0</v>
      </c>
      <c r="E7" s="0" t="n">
        <v>0</v>
      </c>
      <c r="F7" s="0" t="n">
        <v>2</v>
      </c>
      <c r="G7" s="0" t="n">
        <v>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0.3294+0.139784</f>
        <v>0.469184</v>
      </c>
      <c r="M7" s="2" t="n">
        <f aca="false">L7/2.83168</f>
        <v>0.165691038535428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0</v>
      </c>
      <c r="E8" s="0" t="n">
        <v>0</v>
      </c>
      <c r="F8" s="0" t="n">
        <v>3</v>
      </c>
      <c r="G8" s="0" t="n">
        <v>3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0.3895+0.139784</f>
        <v>0.529284</v>
      </c>
      <c r="M8" s="2" t="n">
        <f aca="false">L8/2.83168</f>
        <v>0.186915188156854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4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0.3944+0.139784</f>
        <v>0.534184</v>
      </c>
      <c r="M9" s="2" t="n">
        <f aca="false">L9/2.83168</f>
        <v>0.188645609673409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5</v>
      </c>
      <c r="G10" s="0" t="n">
        <v>5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0.3748+0.139784</f>
        <v>0.514584</v>
      </c>
      <c r="M10" s="2" t="n">
        <f aca="false">L10/2.83168</f>
        <v>0.181723923607187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6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0.5565+0.139784</f>
        <v>0.696284</v>
      </c>
      <c r="M11" s="2" t="n">
        <f aca="false">L11/2.83168</f>
        <v>0.245890778619053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7</v>
      </c>
      <c r="G12" s="0" t="n">
        <v>7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0.5786+0.139784</f>
        <v>0.718384</v>
      </c>
      <c r="M12" s="2" t="n">
        <f aca="false">L12/2.83168</f>
        <v>0.253695332805967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8</v>
      </c>
      <c r="G13" s="0" t="n">
        <v>8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0.6433+0.139784</f>
        <v>0.783084</v>
      </c>
      <c r="M13" s="2" t="n">
        <f aca="false">L13/2.83168</f>
        <v>0.276543959769465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9</v>
      </c>
      <c r="G14" s="0" t="n">
        <v>9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0.6644+0.139784</f>
        <v>0.804184</v>
      </c>
      <c r="M14" s="2" t="n">
        <f aca="false">L14/2.83168</f>
        <v>0.283995366708103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10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0.713+0.139784</f>
        <v>0.852784</v>
      </c>
      <c r="M15" s="2" t="n">
        <f aca="false">L15/2.83168</f>
        <v>0.301158322974347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0</v>
      </c>
      <c r="E16" s="0" t="n">
        <v>0</v>
      </c>
      <c r="F16" s="0" t="n">
        <v>11</v>
      </c>
      <c r="G16" s="0" t="n">
        <v>11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0.7899+0.139784</f>
        <v>0.929684</v>
      </c>
      <c r="M16" s="2" t="n">
        <f aca="false">L16/2.83168</f>
        <v>0.328315346366821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12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0.6817+0.139784</f>
        <v>0.821484</v>
      </c>
      <c r="M17" s="2" t="n">
        <f aca="false">L17/2.83168</f>
        <v>0.290104814103289</v>
      </c>
      <c r="N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1" sqref="A1:M18 O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f aca="false">0.49315*30</f>
        <v>14.7945</v>
      </c>
      <c r="M19" s="0" t="n">
        <f aca="false">0.49315*30</f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f aca="false">D20*2.83168</f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  <c r="O21" s="1"/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15.57+36.15</f>
        <v>51.72</v>
      </c>
      <c r="M2" s="0" t="n">
        <f aca="false">15.57+36.15</f>
        <v>51.72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3.795846+1.779077</f>
        <v>5.574923</v>
      </c>
      <c r="M3" s="0" t="n">
        <f aca="false">3.795846+1.779077</f>
        <v>5.574923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0.0708</v>
      </c>
      <c r="M4" s="0" t="n">
        <v>0.0708</v>
      </c>
      <c r="N4" s="0" t="s">
        <v>19</v>
      </c>
      <c r="O4" s="0" t="s">
        <v>115</v>
      </c>
    </row>
    <row r="5" customFormat="false" ht="15" hidden="false" customHeight="false" outlineLevel="0" collapsed="false">
      <c r="A5" s="0" t="s">
        <v>27</v>
      </c>
      <c r="B5" s="0" t="s">
        <v>16</v>
      </c>
      <c r="L5" s="0" t="n">
        <v>970.75</v>
      </c>
      <c r="M5" s="0" t="n">
        <v>970.75</v>
      </c>
      <c r="N5" s="0" t="s">
        <v>17</v>
      </c>
    </row>
    <row r="6" customFormat="false" ht="15" hidden="false" customHeight="false" outlineLevel="0" collapsed="false">
      <c r="A6" s="0" t="s">
        <v>27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8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0.02846+0.6379</f>
        <v>0.66636</v>
      </c>
      <c r="M6" s="2" t="n">
        <f aca="false">L6/2.83168</f>
        <v>0.235323200361623</v>
      </c>
      <c r="N6" s="0" t="s">
        <v>28</v>
      </c>
    </row>
    <row r="7" customFormat="false" ht="15" hidden="false" customHeight="false" outlineLevel="0" collapsed="false">
      <c r="A7" s="0" t="s">
        <v>27</v>
      </c>
      <c r="B7" s="0" t="s">
        <v>18</v>
      </c>
      <c r="D7" s="0" t="n">
        <v>15000</v>
      </c>
      <c r="E7" s="0" t="n">
        <f aca="false">D7*2.83168</f>
        <v>42475.2</v>
      </c>
      <c r="F7" s="0" t="n">
        <v>1</v>
      </c>
      <c r="G7" s="0" t="n">
        <v>8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0.02075+0.6379</f>
        <v>0.65865</v>
      </c>
      <c r="M7" s="2" t="n">
        <f aca="false">L7/2.83168</f>
        <v>0.23260043507741</v>
      </c>
      <c r="N7" s="0" t="s">
        <v>28</v>
      </c>
    </row>
    <row r="8" customFormat="false" ht="15" hidden="false" customHeight="false" outlineLevel="0" collapsed="false">
      <c r="A8" s="0" t="s">
        <v>27</v>
      </c>
      <c r="B8" s="0" t="s">
        <v>18</v>
      </c>
      <c r="D8" s="0" t="n">
        <v>50000</v>
      </c>
      <c r="E8" s="0" t="n">
        <f aca="false">D8*2.83168</f>
        <v>141584</v>
      </c>
      <c r="F8" s="0" t="n">
        <v>1</v>
      </c>
      <c r="G8" s="0" t="n">
        <v>8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0.00327+0.6379</f>
        <v>0.64117</v>
      </c>
      <c r="M8" s="2" t="n">
        <f aca="false">L8/2.83168</f>
        <v>0.226427421177534</v>
      </c>
      <c r="N8" s="0" t="s">
        <v>28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9</v>
      </c>
      <c r="G9" s="0" t="n">
        <v>9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0.02846+0.6378</f>
        <v>0.66626</v>
      </c>
      <c r="M9" s="2" t="n">
        <f aca="false">L9/2.83168</f>
        <v>0.235287885636795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15000</v>
      </c>
      <c r="E10" s="0" t="n">
        <f aca="false">D10*2.83168</f>
        <v>42475.2</v>
      </c>
      <c r="F10" s="0" t="n">
        <v>9</v>
      </c>
      <c r="G10" s="0" t="n">
        <v>9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0.02075+0.6378</f>
        <v>0.65855</v>
      </c>
      <c r="M10" s="2" t="n">
        <f aca="false">L10/2.83168</f>
        <v>0.232565120352582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50000</v>
      </c>
      <c r="E11" s="0" t="n">
        <f aca="false">D11*2.83168</f>
        <v>141584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0.00327+0.6378</f>
        <v>0.64107</v>
      </c>
      <c r="M11" s="2" t="n">
        <f aca="false">L11/2.83168</f>
        <v>0.226392106452706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0.02846+0.7816</f>
        <v>0.81006</v>
      </c>
      <c r="M12" s="2" t="n">
        <f aca="false">L12/2.83168</f>
        <v>0.286070459938976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15000</v>
      </c>
      <c r="E13" s="0" t="n">
        <f aca="false">D13*2.83168</f>
        <v>42475.2</v>
      </c>
      <c r="F13" s="0" t="n">
        <v>10</v>
      </c>
      <c r="G13" s="0" t="n">
        <v>10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0.02075+0.7816</f>
        <v>0.80235</v>
      </c>
      <c r="M13" s="2" t="n">
        <f aca="false">L13/2.83168</f>
        <v>0.283347694654763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50000</v>
      </c>
      <c r="E14" s="0" t="n">
        <f aca="false">D14*2.83168</f>
        <v>141584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0.00327+0.7816</f>
        <v>0.78487</v>
      </c>
      <c r="M14" s="2" t="n">
        <f aca="false">L14/2.83168</f>
        <v>0.277174680754888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11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0.02846+0.7825</f>
        <v>0.81096</v>
      </c>
      <c r="M15" s="2" t="n">
        <f aca="false">L15/2.83168</f>
        <v>0.286388292462425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15000</v>
      </c>
      <c r="E16" s="0" t="n">
        <f aca="false">D16*2.83168</f>
        <v>42475.2</v>
      </c>
      <c r="F16" s="0" t="n">
        <v>11</v>
      </c>
      <c r="G16" s="0" t="n">
        <v>11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0.02075+0.7825</f>
        <v>0.80325</v>
      </c>
      <c r="M16" s="2" t="n">
        <f aca="false">L16/2.83168</f>
        <v>0.283665527178212</v>
      </c>
      <c r="N16" s="0" t="s">
        <v>28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50000</v>
      </c>
      <c r="E17" s="0" t="n">
        <f aca="false">D17*2.83168</f>
        <v>141584</v>
      </c>
      <c r="F17" s="0" t="n">
        <v>11</v>
      </c>
      <c r="G17" s="0" t="n">
        <v>11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0.00327+0.7825</f>
        <v>0.78577</v>
      </c>
      <c r="M17" s="2" t="n">
        <f aca="false">L17/2.83168</f>
        <v>0.277492513278337</v>
      </c>
      <c r="N17" s="0" t="s">
        <v>28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12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0.02846+0.7751</f>
        <v>0.80356</v>
      </c>
      <c r="M18" s="2" t="n">
        <f aca="false">L18/2.83168</f>
        <v>0.283775002825178</v>
      </c>
      <c r="N18" s="0" t="s">
        <v>28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15000</v>
      </c>
      <c r="E19" s="0" t="n">
        <f aca="false">D19*2.83168</f>
        <v>42475.2</v>
      </c>
      <c r="F19" s="0" t="n">
        <v>12</v>
      </c>
      <c r="G19" s="0" t="n">
        <v>12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0.02075+0.7751</f>
        <v>0.79585</v>
      </c>
      <c r="M19" s="2" t="n">
        <f aca="false">L19/2.83168</f>
        <v>0.281052237540965</v>
      </c>
      <c r="N19" s="0" t="s">
        <v>28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50000</v>
      </c>
      <c r="E20" s="0" t="n">
        <f aca="false">D20*2.83168</f>
        <v>141584</v>
      </c>
      <c r="F20" s="0" t="n">
        <v>12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0.00327+0.7751</f>
        <v>0.77837</v>
      </c>
      <c r="M20" s="2" t="n">
        <f aca="false">L20/2.83168</f>
        <v>0.274879223641089</v>
      </c>
      <c r="N2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346.29</v>
      </c>
      <c r="M2" s="0" t="n">
        <v>346.29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13</v>
      </c>
      <c r="J3" s="0" t="n">
        <v>0</v>
      </c>
      <c r="K3" s="0" t="n">
        <v>4</v>
      </c>
      <c r="L3" s="0" t="n">
        <f aca="false">0.02325+0.00458</f>
        <v>0.02783</v>
      </c>
      <c r="M3" s="0" t="n">
        <f aca="false">0.02325+0.00458</f>
        <v>0.02783</v>
      </c>
      <c r="N3" s="0" t="s">
        <v>19</v>
      </c>
      <c r="O3" s="0" t="s">
        <v>120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13</v>
      </c>
      <c r="I4" s="0" t="n">
        <v>19</v>
      </c>
      <c r="J4" s="0" t="n">
        <v>0</v>
      </c>
      <c r="K4" s="0" t="n">
        <v>4</v>
      </c>
      <c r="L4" s="0" t="n">
        <f aca="false">0.04069+0.00458</f>
        <v>0.04527</v>
      </c>
      <c r="M4" s="0" t="n">
        <f aca="false">0.04069+0.00458</f>
        <v>0.04527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19</v>
      </c>
      <c r="I5" s="0" t="n">
        <v>24</v>
      </c>
      <c r="J5" s="0" t="n">
        <v>0</v>
      </c>
      <c r="K5" s="0" t="n">
        <v>4</v>
      </c>
      <c r="L5" s="0" t="n">
        <f aca="false">0.02325+0.00458</f>
        <v>0.02783</v>
      </c>
      <c r="M5" s="0" t="n">
        <f aca="false">0.02325+0.00458</f>
        <v>0.02783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5</v>
      </c>
      <c r="K6" s="0" t="n">
        <v>6</v>
      </c>
      <c r="L6" s="0" t="n">
        <f aca="false">0.02325+0.00458</f>
        <v>0.02783</v>
      </c>
      <c r="M6" s="0" t="n">
        <f aca="false">0.02325+0.00458</f>
        <v>0.02783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50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9.55</v>
      </c>
      <c r="M7" s="0" t="n">
        <v>9.55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51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v>14.26</v>
      </c>
      <c r="M8" s="0" t="n">
        <v>14.26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52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9.55</v>
      </c>
      <c r="M9" s="0" t="n">
        <v>9.55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30</v>
      </c>
      <c r="D10" s="0" t="n">
        <v>0</v>
      </c>
      <c r="E10" s="0" t="n">
        <v>0</v>
      </c>
      <c r="F10" s="0" t="n">
        <v>1</v>
      </c>
      <c r="G10" s="0" t="n">
        <v>12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3.86+0.53+0.31+1.18</f>
        <v>5.88</v>
      </c>
      <c r="M10" s="0" t="n">
        <f aca="false">3.86+0.53+0.31+1.18</f>
        <v>5.88</v>
      </c>
      <c r="N10" s="0" t="s">
        <v>23</v>
      </c>
      <c r="O10" s="0" t="s">
        <v>121</v>
      </c>
    </row>
    <row r="11" customFormat="false" ht="15" hidden="false" customHeight="false" outlineLevel="0" collapsed="false">
      <c r="A11" s="0" t="s">
        <v>27</v>
      </c>
      <c r="B11" s="0" t="s">
        <v>16</v>
      </c>
      <c r="L11" s="0" t="n">
        <v>136.22</v>
      </c>
      <c r="M11" s="0" t="n">
        <v>136.22</v>
      </c>
      <c r="N11" s="0" t="s">
        <v>17</v>
      </c>
    </row>
    <row r="12" customFormat="false" ht="15" hidden="false" customHeight="false" outlineLevel="0" collapsed="false">
      <c r="A12" s="0" t="s">
        <v>27</v>
      </c>
      <c r="B12" s="0" t="s">
        <v>21</v>
      </c>
      <c r="C12" s="0" t="s">
        <v>30</v>
      </c>
      <c r="D12" s="0" t="n">
        <v>0</v>
      </c>
      <c r="E12" s="0" t="n">
        <v>0</v>
      </c>
      <c r="F12" s="0" t="n">
        <v>1</v>
      </c>
      <c r="G12" s="0" t="n">
        <v>12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1.1*24</f>
        <v>26.4</v>
      </c>
      <c r="M12" s="11" t="n">
        <f aca="false">L12/2.83168</f>
        <v>9.32308735450333</v>
      </c>
      <c r="N12" s="0" t="s">
        <v>42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3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0.02759+0.3</f>
        <v>0.32759</v>
      </c>
      <c r="M13" s="4" t="n">
        <f aca="false">L13/2.83168</f>
        <v>0.115687507062945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4</v>
      </c>
      <c r="G14" s="0" t="n">
        <v>6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0.02759+0.3327</f>
        <v>0.36029</v>
      </c>
      <c r="M14" s="4" t="n">
        <f aca="false">L14/2.83168</f>
        <v>0.127235422081591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9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0.02759+0.4057</f>
        <v>0.43329</v>
      </c>
      <c r="M15" s="4" t="n">
        <f aca="false">L15/2.83168</f>
        <v>0.153015171205786</v>
      </c>
      <c r="N15" s="0" t="s">
        <v>28</v>
      </c>
    </row>
    <row r="16" customFormat="false" ht="15" hidden="false" customHeight="false" outlineLevel="0" collapsed="false">
      <c r="A16" s="0" t="s">
        <v>27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0.02759+0.5254</f>
        <v>0.55299</v>
      </c>
      <c r="M16" s="4" t="n">
        <f aca="false">L16/2.83168</f>
        <v>0.1952868968245</v>
      </c>
      <c r="N1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1" sqref="A1:M18 M2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600</v>
      </c>
      <c r="M2" s="0" t="n">
        <v>600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7</v>
      </c>
      <c r="J3" s="0" t="n">
        <v>0</v>
      </c>
      <c r="K3" s="0" t="n">
        <v>4</v>
      </c>
      <c r="L3" s="0" t="n">
        <f aca="false">0.00566+0.05161</f>
        <v>0.05727</v>
      </c>
      <c r="M3" s="0" t="n">
        <f aca="false">0.00566+0.05161</f>
        <v>0.05727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7</v>
      </c>
      <c r="I4" s="0" t="n">
        <v>11</v>
      </c>
      <c r="J4" s="0" t="n">
        <v>0</v>
      </c>
      <c r="K4" s="0" t="n">
        <v>4</v>
      </c>
      <c r="L4" s="0" t="n">
        <f aca="false">0.00566+0.08101</f>
        <v>0.08667</v>
      </c>
      <c r="M4" s="0" t="n">
        <f aca="false">0.00566+0.08101</f>
        <v>0.08667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11</v>
      </c>
      <c r="I5" s="0" t="n">
        <v>17</v>
      </c>
      <c r="J5" s="0" t="n">
        <v>0</v>
      </c>
      <c r="K5" s="0" t="n">
        <v>4</v>
      </c>
      <c r="L5" s="0" t="n">
        <f aca="false">0.00566+0.07322</f>
        <v>0.07888</v>
      </c>
      <c r="M5" s="0" t="n">
        <f aca="false">0.00566+0.07322</f>
        <v>0.07888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17</v>
      </c>
      <c r="I6" s="0" t="n">
        <v>21</v>
      </c>
      <c r="J6" s="0" t="n">
        <v>0</v>
      </c>
      <c r="K6" s="0" t="n">
        <v>4</v>
      </c>
      <c r="L6" s="0" t="n">
        <f aca="false">0.00566+0.08101</f>
        <v>0.08667</v>
      </c>
      <c r="M6" s="0" t="n">
        <f aca="false">0.00566+0.08101</f>
        <v>0.08667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21</v>
      </c>
      <c r="I7" s="0" t="n">
        <v>24</v>
      </c>
      <c r="J7" s="0" t="n">
        <v>0</v>
      </c>
      <c r="K7" s="0" t="n">
        <v>4</v>
      </c>
      <c r="L7" s="0" t="n">
        <f aca="false">0.00566+0.05161</f>
        <v>0.05727</v>
      </c>
      <c r="M7" s="0" t="n">
        <f aca="false">0.00566+0.05161</f>
        <v>0.05727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0</v>
      </c>
      <c r="I8" s="0" t="n">
        <v>24</v>
      </c>
      <c r="J8" s="0" t="n">
        <v>5</v>
      </c>
      <c r="K8" s="0" t="n">
        <v>6</v>
      </c>
      <c r="L8" s="0" t="n">
        <f aca="false">0.00566+0.05161</f>
        <v>0.05727</v>
      </c>
      <c r="M8" s="0" t="n">
        <f aca="false">0.00566+0.05161</f>
        <v>0.05727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7</v>
      </c>
      <c r="J9" s="0" t="n">
        <v>0</v>
      </c>
      <c r="K9" s="0" t="n">
        <v>4</v>
      </c>
      <c r="L9" s="0" t="n">
        <f aca="false">0.00566+0.05161</f>
        <v>0.05727</v>
      </c>
      <c r="M9" s="0" t="n">
        <f aca="false">0.00566+0.05161</f>
        <v>0.05727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7</v>
      </c>
      <c r="I10" s="0" t="n">
        <v>10</v>
      </c>
      <c r="J10" s="0" t="n">
        <v>0</v>
      </c>
      <c r="K10" s="0" t="n">
        <v>4</v>
      </c>
      <c r="L10" s="0" t="n">
        <f aca="false">0.00566+0.07322</f>
        <v>0.07888</v>
      </c>
      <c r="M10" s="0" t="n">
        <f aca="false">0.00566+0.07322</f>
        <v>0.07888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10</v>
      </c>
      <c r="I11" s="0" t="n">
        <v>20</v>
      </c>
      <c r="J11" s="0" t="n">
        <v>0</v>
      </c>
      <c r="K11" s="0" t="n">
        <v>4</v>
      </c>
      <c r="L11" s="0" t="n">
        <f aca="false">0.00566+0.08101</f>
        <v>0.08667</v>
      </c>
      <c r="M11" s="0" t="n">
        <f aca="false">0.00566+0.08101</f>
        <v>0.08667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20</v>
      </c>
      <c r="I12" s="0" t="n">
        <v>23</v>
      </c>
      <c r="J12" s="0" t="n">
        <v>0</v>
      </c>
      <c r="K12" s="0" t="n">
        <v>4</v>
      </c>
      <c r="L12" s="0" t="n">
        <f aca="false">0.00566+0.07322</f>
        <v>0.07888</v>
      </c>
      <c r="M12" s="0" t="n">
        <f aca="false">0.00566+0.07322</f>
        <v>0.07888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4</v>
      </c>
      <c r="L13" s="0" t="n">
        <f aca="false">0.00566+0.05161</f>
        <v>0.05727</v>
      </c>
      <c r="M13" s="0" t="n">
        <f aca="false">0.00566+0.05161</f>
        <v>0.05727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9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0.00566+0.05161</f>
        <v>0.05727</v>
      </c>
      <c r="M14" s="0" t="n">
        <f aca="false">0.00566+0.05161</f>
        <v>0.05727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0</v>
      </c>
      <c r="I15" s="0" t="n">
        <v>7</v>
      </c>
      <c r="J15" s="0" t="n">
        <v>0</v>
      </c>
      <c r="K15" s="0" t="n">
        <v>4</v>
      </c>
      <c r="L15" s="0" t="n">
        <f aca="false">0.00566+0.05161</f>
        <v>0.05727</v>
      </c>
      <c r="M15" s="0" t="n">
        <f aca="false">0.00566+0.05161</f>
        <v>0.05727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7</v>
      </c>
      <c r="I16" s="0" t="n">
        <v>11</v>
      </c>
      <c r="J16" s="0" t="n">
        <v>0</v>
      </c>
      <c r="K16" s="0" t="n">
        <v>4</v>
      </c>
      <c r="L16" s="0" t="n">
        <f aca="false">0.00566+0.07322</f>
        <v>0.07888</v>
      </c>
      <c r="M16" s="0" t="n">
        <f aca="false">0.00566+0.07322</f>
        <v>0.07888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11</v>
      </c>
      <c r="I17" s="0" t="n">
        <v>17</v>
      </c>
      <c r="J17" s="0" t="n">
        <v>0</v>
      </c>
      <c r="K17" s="0" t="n">
        <v>4</v>
      </c>
      <c r="L17" s="0" t="n">
        <f aca="false">0.00566+0.08101</f>
        <v>0.08667</v>
      </c>
      <c r="M17" s="0" t="n">
        <f aca="false">0.00566+0.08101</f>
        <v>0.08667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17</v>
      </c>
      <c r="I18" s="0" t="n">
        <v>21</v>
      </c>
      <c r="J18" s="0" t="n">
        <v>0</v>
      </c>
      <c r="K18" s="0" t="n">
        <v>4</v>
      </c>
      <c r="L18" s="0" t="n">
        <f aca="false">0.00566+0.07322</f>
        <v>0.07888</v>
      </c>
      <c r="M18" s="0" t="n">
        <f aca="false">0.00566+0.07322</f>
        <v>0.07888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10</v>
      </c>
      <c r="G19" s="0" t="n">
        <v>12</v>
      </c>
      <c r="H19" s="0" t="n">
        <v>21</v>
      </c>
      <c r="I19" s="0" t="n">
        <v>24</v>
      </c>
      <c r="J19" s="0" t="n">
        <v>0</v>
      </c>
      <c r="K19" s="0" t="n">
        <v>4</v>
      </c>
      <c r="L19" s="0" t="n">
        <f aca="false">0.00566+0.05161</f>
        <v>0.05727</v>
      </c>
      <c r="M19" s="0" t="n">
        <f aca="false">0.00566+0.05161</f>
        <v>0.05727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10</v>
      </c>
      <c r="G20" s="0" t="n">
        <v>12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0.00566+0.05161</f>
        <v>0.05727</v>
      </c>
      <c r="M20" s="0" t="n">
        <f aca="false">0.00566+0.05161</f>
        <v>0.05727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21</v>
      </c>
      <c r="C21" s="0" t="s">
        <v>30</v>
      </c>
      <c r="D21" s="0" t="n">
        <v>0</v>
      </c>
      <c r="E21" s="0" t="n">
        <v>0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3.11+3.93</f>
        <v>7.04</v>
      </c>
      <c r="M21" s="0" t="n">
        <f aca="false">3.11+3.93</f>
        <v>7.04</v>
      </c>
      <c r="N21" s="0" t="s">
        <v>23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f aca="false">36.3+65</f>
        <v>101.3</v>
      </c>
      <c r="M22" s="0" t="n">
        <f aca="false">36.3+65</f>
        <v>101.3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0.5357+0.0006</f>
        <v>0.5363</v>
      </c>
      <c r="M23" s="4" t="n">
        <f aca="false">L23/2.83168</f>
        <v>0.189392869250763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10000</v>
      </c>
      <c r="E24" s="0" t="n">
        <f aca="false">D24*2.83168</f>
        <v>28316.8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0.2845+0.0006</f>
        <v>0.2851</v>
      </c>
      <c r="M24" s="4" t="n">
        <f aca="false">L24/2.83168</f>
        <v>0.10068228048367</v>
      </c>
      <c r="N2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1"/>
      <c r="D2" s="1"/>
      <c r="E2" s="1"/>
      <c r="F2" s="1"/>
      <c r="G2" s="1"/>
      <c r="H2" s="1"/>
      <c r="I2" s="1"/>
      <c r="J2" s="1"/>
      <c r="K2" s="1"/>
      <c r="L2" s="0" t="n">
        <v>41800</v>
      </c>
      <c r="M2" s="0" t="n">
        <v>41800</v>
      </c>
      <c r="N2" s="0" t="s">
        <v>17</v>
      </c>
      <c r="O2" s="1"/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v>0.0238981338</v>
      </c>
      <c r="M3" s="2" t="n">
        <v>0.0238981338</v>
      </c>
      <c r="N3" s="0" t="s">
        <v>19</v>
      </c>
      <c r="O3" s="0" t="s">
        <v>53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0.03604653134</v>
      </c>
      <c r="M4" s="2" t="n">
        <v>0.03604653134</v>
      </c>
      <c r="N4" s="0" t="s">
        <v>19</v>
      </c>
      <c r="O4" s="0" t="s">
        <v>53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0.02447091375</v>
      </c>
      <c r="M5" s="2" t="n">
        <v>0.02447091375</v>
      </c>
      <c r="N5" s="0" t="s">
        <v>19</v>
      </c>
      <c r="O5" s="0" t="s">
        <v>53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0.02544539507</v>
      </c>
      <c r="M6" s="2" t="n">
        <v>0.02544539507</v>
      </c>
      <c r="N6" s="0" t="s">
        <v>19</v>
      </c>
      <c r="O6" s="0" t="s">
        <v>53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0.02708647666</v>
      </c>
      <c r="M7" s="2" t="n">
        <v>0.02708647666</v>
      </c>
      <c r="N7" s="0" t="s">
        <v>19</v>
      </c>
      <c r="O7" s="0" t="s">
        <v>53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0.03223785575</v>
      </c>
      <c r="M8" s="2" t="n">
        <v>0.03223785575</v>
      </c>
      <c r="N8" s="0" t="s">
        <v>19</v>
      </c>
      <c r="O8" s="0" t="s">
        <v>53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0.03445694988</v>
      </c>
      <c r="M9" s="2" t="n">
        <v>0.03445694988</v>
      </c>
      <c r="N9" s="0" t="s">
        <v>19</v>
      </c>
      <c r="O9" s="0" t="s">
        <v>53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0.04288218833</v>
      </c>
      <c r="M10" s="2" t="n">
        <v>0.04288218833</v>
      </c>
      <c r="N10" s="0" t="s">
        <v>19</v>
      </c>
      <c r="O10" s="0" t="s">
        <v>53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0.04568178738</v>
      </c>
      <c r="M11" s="2" t="n">
        <v>0.04568178738</v>
      </c>
      <c r="N11" s="0" t="s">
        <v>19</v>
      </c>
      <c r="O11" s="0" t="s">
        <v>53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0.0585827337</v>
      </c>
      <c r="M12" s="2" t="n">
        <v>0.0585827337</v>
      </c>
      <c r="N12" s="0" t="s">
        <v>19</v>
      </c>
      <c r="O12" s="0" t="s">
        <v>53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0.06501762056</v>
      </c>
      <c r="M13" s="2" t="n">
        <v>0.06501762056</v>
      </c>
      <c r="N13" s="0" t="s">
        <v>19</v>
      </c>
      <c r="O13" s="0" t="s">
        <v>53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0.03645729468</v>
      </c>
      <c r="M14" s="2" t="n">
        <v>0.03645729468</v>
      </c>
      <c r="N14" s="0" t="s">
        <v>19</v>
      </c>
      <c r="O14" s="0" t="s">
        <v>53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0</v>
      </c>
      <c r="M15" s="0" t="n">
        <v>0</v>
      </c>
      <c r="N15" s="0" t="s">
        <v>23</v>
      </c>
      <c r="O15" s="0" t="s">
        <v>122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30</v>
      </c>
      <c r="D16" s="0" t="n">
        <v>5000</v>
      </c>
      <c r="E16" s="0" t="n">
        <v>5000</v>
      </c>
      <c r="F16" s="0" t="n">
        <v>1</v>
      </c>
      <c r="G16" s="0" t="n">
        <v>12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v>16.63</v>
      </c>
      <c r="M16" s="0" t="n">
        <v>16.63</v>
      </c>
      <c r="N16" s="0" t="s">
        <v>23</v>
      </c>
    </row>
    <row r="17" customFormat="false" ht="15" hidden="false" customHeight="false" outlineLevel="0" collapsed="false">
      <c r="A17" s="0" t="s">
        <v>27</v>
      </c>
      <c r="B17" s="0" t="s">
        <v>16</v>
      </c>
      <c r="L17" s="5" t="n">
        <v>1104</v>
      </c>
      <c r="M17" s="5" t="n">
        <v>1104</v>
      </c>
      <c r="N17" s="0" t="s">
        <v>17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12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v>0.77109</v>
      </c>
      <c r="M18" s="4" t="n">
        <f aca="false">L18/2.83168</f>
        <v>0.272308311673635</v>
      </c>
      <c r="N1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60" activeCellId="1" sqref="A1:M18 G6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3074.01</v>
      </c>
      <c r="M2" s="0" t="n">
        <v>3074.01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45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20</v>
      </c>
      <c r="J3" s="0" t="n">
        <v>0</v>
      </c>
      <c r="K3" s="0" t="n">
        <v>4</v>
      </c>
      <c r="L3" s="0" t="n">
        <v>11.56</v>
      </c>
      <c r="M3" s="0" t="n">
        <v>11.56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43</v>
      </c>
      <c r="D4" s="0" t="n">
        <v>0</v>
      </c>
      <c r="E4" s="0" t="n">
        <v>0</v>
      </c>
      <c r="F4" s="0" t="n">
        <v>6</v>
      </c>
      <c r="G4" s="0" t="n">
        <v>8</v>
      </c>
      <c r="H4" s="0" t="n">
        <v>8</v>
      </c>
      <c r="I4" s="0" t="n">
        <v>20</v>
      </c>
      <c r="J4" s="0" t="n">
        <v>0</v>
      </c>
      <c r="K4" s="0" t="n">
        <v>4</v>
      </c>
      <c r="L4" s="0" t="n">
        <v>19.03</v>
      </c>
      <c r="M4" s="0" t="n">
        <v>19.03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46</v>
      </c>
      <c r="D5" s="0" t="n">
        <v>0</v>
      </c>
      <c r="E5" s="0" t="n">
        <v>0</v>
      </c>
      <c r="F5" s="0" t="n">
        <v>9</v>
      </c>
      <c r="G5" s="0" t="n">
        <v>12</v>
      </c>
      <c r="H5" s="0" t="n">
        <v>8</v>
      </c>
      <c r="I5" s="0" t="n">
        <v>20</v>
      </c>
      <c r="J5" s="0" t="n">
        <v>0</v>
      </c>
      <c r="K5" s="0" t="n">
        <v>4</v>
      </c>
      <c r="L5" s="0" t="n">
        <v>11.56</v>
      </c>
      <c r="M5" s="0" t="n">
        <v>11.56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3</v>
      </c>
      <c r="H6" s="0" t="n">
        <v>0</v>
      </c>
      <c r="I6" s="0" t="n">
        <v>8</v>
      </c>
      <c r="J6" s="0" t="n">
        <v>0</v>
      </c>
      <c r="K6" s="0" t="n">
        <v>4</v>
      </c>
      <c r="L6" s="0" t="n">
        <f aca="false">0.0146972+0.0232865</f>
        <v>0.0379837</v>
      </c>
      <c r="M6" s="0" t="n">
        <f aca="false">0.0146972+0.0232865</f>
        <v>0.0379837</v>
      </c>
      <c r="N6" s="0" t="s">
        <v>19</v>
      </c>
      <c r="O6" s="0" t="s">
        <v>48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3</v>
      </c>
      <c r="H7" s="0" t="n">
        <v>8</v>
      </c>
      <c r="I7" s="0" t="n">
        <v>20</v>
      </c>
      <c r="J7" s="0" t="n">
        <v>0</v>
      </c>
      <c r="K7" s="0" t="n">
        <v>4</v>
      </c>
      <c r="L7" s="0" t="n">
        <f aca="false">0.0236715+0.0232865</f>
        <v>0.046958</v>
      </c>
      <c r="M7" s="0" t="n">
        <f aca="false">0.0236715+0.0232865</f>
        <v>0.046958</v>
      </c>
      <c r="N7" s="0" t="s">
        <v>19</v>
      </c>
      <c r="O7" s="0" t="s">
        <v>48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3</v>
      </c>
      <c r="H8" s="0" t="n">
        <v>20</v>
      </c>
      <c r="I8" s="0" t="n">
        <v>24</v>
      </c>
      <c r="J8" s="0" t="n">
        <v>0</v>
      </c>
      <c r="K8" s="0" t="n">
        <v>4</v>
      </c>
      <c r="L8" s="0" t="n">
        <f aca="false">0.0146972+0.0232865</f>
        <v>0.0379837</v>
      </c>
      <c r="M8" s="0" t="n">
        <f aca="false">0.0146972+0.0232865</f>
        <v>0.0379837</v>
      </c>
      <c r="N8" s="0" t="s">
        <v>19</v>
      </c>
      <c r="O8" s="0" t="s">
        <v>48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3</v>
      </c>
      <c r="H9" s="0" t="n">
        <v>0</v>
      </c>
      <c r="I9" s="0" t="n">
        <v>24</v>
      </c>
      <c r="J9" s="0" t="n">
        <v>5</v>
      </c>
      <c r="K9" s="0" t="n">
        <v>6</v>
      </c>
      <c r="L9" s="0" t="n">
        <f aca="false">0.0146972+0.0232865</f>
        <v>0.0379837</v>
      </c>
      <c r="M9" s="0" t="n">
        <f aca="false">0.0146972+0.0232865</f>
        <v>0.0379837</v>
      </c>
      <c r="N9" s="0" t="s">
        <v>19</v>
      </c>
      <c r="O9" s="0" t="s">
        <v>48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5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f aca="false">0.0146972+0.0295023</f>
        <v>0.0441995</v>
      </c>
      <c r="M10" s="0" t="n">
        <f aca="false">0.0146972+0.0295023</f>
        <v>0.0441995</v>
      </c>
      <c r="N10" s="0" t="s">
        <v>19</v>
      </c>
      <c r="O10" s="0" t="s">
        <v>48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4</v>
      </c>
      <c r="G11" s="0" t="n">
        <v>5</v>
      </c>
      <c r="H11" s="0" t="n">
        <v>8</v>
      </c>
      <c r="I11" s="0" t="n">
        <v>20</v>
      </c>
      <c r="J11" s="0" t="n">
        <v>0</v>
      </c>
      <c r="K11" s="0" t="n">
        <v>4</v>
      </c>
      <c r="L11" s="0" t="n">
        <f aca="false">0.0236715+0.0295023</f>
        <v>0.0531738</v>
      </c>
      <c r="M11" s="0" t="n">
        <f aca="false">0.0236715+0.0295023</f>
        <v>0.0531738</v>
      </c>
      <c r="N11" s="0" t="s">
        <v>19</v>
      </c>
      <c r="O11" s="0" t="s">
        <v>48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4</v>
      </c>
      <c r="G12" s="0" t="n">
        <v>5</v>
      </c>
      <c r="H12" s="0" t="n">
        <v>20</v>
      </c>
      <c r="I12" s="0" t="n">
        <v>24</v>
      </c>
      <c r="J12" s="0" t="n">
        <v>0</v>
      </c>
      <c r="K12" s="0" t="n">
        <v>4</v>
      </c>
      <c r="L12" s="0" t="n">
        <f aca="false">0.0146972+0.0295023</f>
        <v>0.0441995</v>
      </c>
      <c r="M12" s="0" t="n">
        <f aca="false">0.0146972+0.0295023</f>
        <v>0.0441995</v>
      </c>
      <c r="N12" s="0" t="s">
        <v>19</v>
      </c>
      <c r="O12" s="0" t="s">
        <v>48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4</v>
      </c>
      <c r="G13" s="0" t="n">
        <v>5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f aca="false">0.0146972+0.0295023</f>
        <v>0.0441995</v>
      </c>
      <c r="M13" s="0" t="n">
        <f aca="false">0.0146972+0.0295023</f>
        <v>0.0441995</v>
      </c>
      <c r="N13" s="0" t="s">
        <v>19</v>
      </c>
      <c r="O13" s="0" t="s">
        <v>48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6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f aca="false">0.0146972+0.0295023</f>
        <v>0.0441995</v>
      </c>
      <c r="M14" s="0" t="n">
        <f aca="false">0.0146972+0.0295023</f>
        <v>0.0441995</v>
      </c>
      <c r="N14" s="0" t="s">
        <v>19</v>
      </c>
      <c r="O14" s="0" t="s">
        <v>48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6</v>
      </c>
      <c r="G15" s="0" t="n">
        <v>6</v>
      </c>
      <c r="H15" s="0" t="n">
        <v>8</v>
      </c>
      <c r="I15" s="0" t="n">
        <v>20</v>
      </c>
      <c r="J15" s="0" t="n">
        <v>0</v>
      </c>
      <c r="K15" s="0" t="n">
        <v>4</v>
      </c>
      <c r="L15" s="0" t="n">
        <f aca="false">0.0331658+0.0295023</f>
        <v>0.0626681</v>
      </c>
      <c r="M15" s="0" t="n">
        <f aca="false">0.0331658+0.0295023</f>
        <v>0.0626681</v>
      </c>
      <c r="N15" s="0" t="s">
        <v>19</v>
      </c>
      <c r="O15" s="0" t="s">
        <v>48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6</v>
      </c>
      <c r="H16" s="0" t="n">
        <v>20</v>
      </c>
      <c r="I16" s="0" t="n">
        <v>24</v>
      </c>
      <c r="J16" s="0" t="n">
        <v>0</v>
      </c>
      <c r="K16" s="0" t="n">
        <v>4</v>
      </c>
      <c r="L16" s="0" t="n">
        <f aca="false">0.0146972+0.0295023</f>
        <v>0.0441995</v>
      </c>
      <c r="M16" s="0" t="n">
        <f aca="false">0.0146972+0.0295023</f>
        <v>0.0441995</v>
      </c>
      <c r="N16" s="0" t="s">
        <v>19</v>
      </c>
      <c r="O16" s="0" t="s">
        <v>48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f aca="false">0.0146972+0.0295023</f>
        <v>0.0441995</v>
      </c>
      <c r="M17" s="0" t="n">
        <f aca="false">0.0146972+0.0295023</f>
        <v>0.0441995</v>
      </c>
      <c r="N17" s="0" t="s">
        <v>19</v>
      </c>
      <c r="O17" s="0" t="s">
        <v>48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7</v>
      </c>
      <c r="G18" s="0" t="n">
        <v>8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f aca="false">0.0146972+0.0315661</f>
        <v>0.0462633</v>
      </c>
      <c r="M18" s="0" t="n">
        <f aca="false">0.0146972+0.0315661</f>
        <v>0.0462633</v>
      </c>
      <c r="N18" s="0" t="s">
        <v>19</v>
      </c>
      <c r="O18" s="0" t="s">
        <v>48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7</v>
      </c>
      <c r="G19" s="0" t="n">
        <v>8</v>
      </c>
      <c r="H19" s="0" t="n">
        <v>8</v>
      </c>
      <c r="I19" s="0" t="n">
        <v>20</v>
      </c>
      <c r="J19" s="0" t="n">
        <v>0</v>
      </c>
      <c r="K19" s="0" t="n">
        <v>4</v>
      </c>
      <c r="L19" s="0" t="n">
        <f aca="false">0.0331658+0.0315661</f>
        <v>0.0647319</v>
      </c>
      <c r="M19" s="0" t="n">
        <f aca="false">0.0331658+0.0315661</f>
        <v>0.0647319</v>
      </c>
      <c r="N19" s="0" t="s">
        <v>19</v>
      </c>
      <c r="O19" s="0" t="s">
        <v>48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8</v>
      </c>
      <c r="H20" s="0" t="n">
        <v>20</v>
      </c>
      <c r="I20" s="0" t="n">
        <v>24</v>
      </c>
      <c r="J20" s="0" t="n">
        <v>0</v>
      </c>
      <c r="K20" s="0" t="n">
        <v>4</v>
      </c>
      <c r="L20" s="0" t="n">
        <f aca="false">0.0146972+0.0315661</f>
        <v>0.0462633</v>
      </c>
      <c r="M20" s="0" t="n">
        <f aca="false">0.0146972+0.0315661</f>
        <v>0.0462633</v>
      </c>
      <c r="N20" s="0" t="s">
        <v>19</v>
      </c>
      <c r="O20" s="0" t="s">
        <v>48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8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f aca="false">0.0146972+0.0315661</f>
        <v>0.0462633</v>
      </c>
      <c r="M21" s="0" t="n">
        <f aca="false">0.0146972+0.0315661</f>
        <v>0.0462633</v>
      </c>
      <c r="N21" s="0" t="s">
        <v>19</v>
      </c>
      <c r="O21" s="0" t="s">
        <v>48</v>
      </c>
    </row>
    <row r="22" customFormat="false" ht="15" hidden="false" customHeight="false" outlineLevel="0" collapsed="false">
      <c r="A22" s="0" t="s">
        <v>15</v>
      </c>
      <c r="B22" s="0" t="s">
        <v>18</v>
      </c>
      <c r="C22" s="2"/>
      <c r="D22" s="0" t="n">
        <v>0</v>
      </c>
      <c r="E22" s="0" t="n">
        <v>0</v>
      </c>
      <c r="F22" s="0" t="n">
        <v>9</v>
      </c>
      <c r="G22" s="0" t="n">
        <v>9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f aca="false">0.0146972+0.0315661</f>
        <v>0.0462633</v>
      </c>
      <c r="M22" s="0" t="n">
        <f aca="false">0.0146972+0.0315661</f>
        <v>0.0462633</v>
      </c>
      <c r="N22" s="0" t="s">
        <v>19</v>
      </c>
      <c r="O22" s="0" t="s">
        <v>48</v>
      </c>
    </row>
    <row r="23" customFormat="false" ht="15" hidden="false" customHeight="false" outlineLevel="0" collapsed="false">
      <c r="A23" s="0" t="s">
        <v>15</v>
      </c>
      <c r="B23" s="0" t="s">
        <v>18</v>
      </c>
      <c r="C23" s="2"/>
      <c r="D23" s="0" t="n">
        <v>0</v>
      </c>
      <c r="E23" s="0" t="n">
        <v>0</v>
      </c>
      <c r="F23" s="0" t="n">
        <v>9</v>
      </c>
      <c r="G23" s="0" t="n">
        <v>9</v>
      </c>
      <c r="H23" s="0" t="n">
        <v>8</v>
      </c>
      <c r="I23" s="0" t="n">
        <v>20</v>
      </c>
      <c r="J23" s="0" t="n">
        <v>0</v>
      </c>
      <c r="K23" s="0" t="n">
        <v>4</v>
      </c>
      <c r="L23" s="0" t="n">
        <f aca="false">0.0236715+0.0315661</f>
        <v>0.0552376</v>
      </c>
      <c r="M23" s="0" t="n">
        <f aca="false">0.0236715+0.0315661</f>
        <v>0.0552376</v>
      </c>
      <c r="N23" s="0" t="s">
        <v>19</v>
      </c>
      <c r="O23" s="0" t="s">
        <v>48</v>
      </c>
    </row>
    <row r="24" customFormat="false" ht="15" hidden="false" customHeight="false" outlineLevel="0" collapsed="false">
      <c r="A24" s="0" t="s">
        <v>15</v>
      </c>
      <c r="B24" s="0" t="s">
        <v>18</v>
      </c>
      <c r="C24" s="2"/>
      <c r="D24" s="0" t="n">
        <v>0</v>
      </c>
      <c r="E24" s="0" t="n">
        <v>0</v>
      </c>
      <c r="F24" s="0" t="n">
        <v>9</v>
      </c>
      <c r="G24" s="0" t="n">
        <v>9</v>
      </c>
      <c r="H24" s="0" t="n">
        <v>20</v>
      </c>
      <c r="I24" s="0" t="n">
        <v>24</v>
      </c>
      <c r="J24" s="0" t="n">
        <v>0</v>
      </c>
      <c r="K24" s="0" t="n">
        <v>4</v>
      </c>
      <c r="L24" s="0" t="n">
        <f aca="false">0.0146972+0.0315661</f>
        <v>0.0462633</v>
      </c>
      <c r="M24" s="0" t="n">
        <f aca="false">0.0146972+0.0315661</f>
        <v>0.0462633</v>
      </c>
      <c r="N24" s="0" t="s">
        <v>19</v>
      </c>
      <c r="O24" s="0" t="s">
        <v>48</v>
      </c>
    </row>
    <row r="25" customFormat="false" ht="15" hidden="false" customHeight="false" outlineLevel="0" collapsed="false">
      <c r="A25" s="0" t="s">
        <v>15</v>
      </c>
      <c r="B25" s="0" t="s">
        <v>18</v>
      </c>
      <c r="C25" s="2"/>
      <c r="D25" s="0" t="n">
        <v>0</v>
      </c>
      <c r="E25" s="0" t="n">
        <v>0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f aca="false">0.0146972+0.0315661</f>
        <v>0.0462633</v>
      </c>
      <c r="M25" s="0" t="n">
        <f aca="false">0.0146972+0.0315661</f>
        <v>0.0462633</v>
      </c>
      <c r="N25" s="0" t="s">
        <v>19</v>
      </c>
      <c r="O25" s="0" t="s">
        <v>48</v>
      </c>
    </row>
    <row r="26" customFormat="false" ht="15" hidden="false" customHeight="false" outlineLevel="0" collapsed="false">
      <c r="A26" s="0" t="s">
        <v>15</v>
      </c>
      <c r="B26" s="0" t="s">
        <v>18</v>
      </c>
      <c r="C26" s="2"/>
      <c r="D26" s="0" t="n">
        <v>0</v>
      </c>
      <c r="E26" s="0" t="n">
        <v>0</v>
      </c>
      <c r="F26" s="0" t="n">
        <v>10</v>
      </c>
      <c r="G26" s="0" t="n">
        <v>12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f aca="false">0.0146972+0.0371873</f>
        <v>0.0518845</v>
      </c>
      <c r="M26" s="0" t="n">
        <f aca="false">0.0146972+0.0371873</f>
        <v>0.0518845</v>
      </c>
      <c r="N26" s="0" t="s">
        <v>19</v>
      </c>
      <c r="O26" s="0" t="s">
        <v>48</v>
      </c>
    </row>
    <row r="27" customFormat="false" ht="15" hidden="false" customHeight="false" outlineLevel="0" collapsed="false">
      <c r="A27" s="0" t="s">
        <v>15</v>
      </c>
      <c r="B27" s="0" t="s">
        <v>18</v>
      </c>
      <c r="C27" s="2"/>
      <c r="D27" s="0" t="n">
        <v>0</v>
      </c>
      <c r="E27" s="0" t="n">
        <v>0</v>
      </c>
      <c r="F27" s="0" t="n">
        <v>10</v>
      </c>
      <c r="G27" s="0" t="n">
        <v>12</v>
      </c>
      <c r="H27" s="0" t="n">
        <v>8</v>
      </c>
      <c r="I27" s="0" t="n">
        <v>20</v>
      </c>
      <c r="J27" s="0" t="n">
        <v>0</v>
      </c>
      <c r="K27" s="0" t="n">
        <v>4</v>
      </c>
      <c r="L27" s="0" t="n">
        <f aca="false">0.0236715+0.0371873</f>
        <v>0.0608588</v>
      </c>
      <c r="M27" s="0" t="n">
        <f aca="false">0.0236715+0.0371873</f>
        <v>0.0608588</v>
      </c>
      <c r="N27" s="0" t="s">
        <v>19</v>
      </c>
      <c r="O27" s="0" t="s">
        <v>48</v>
      </c>
    </row>
    <row r="28" customFormat="false" ht="15" hidden="false" customHeight="false" outlineLevel="0" collapsed="false">
      <c r="A28" s="0" t="s">
        <v>15</v>
      </c>
      <c r="B28" s="0" t="s">
        <v>18</v>
      </c>
      <c r="C28" s="2"/>
      <c r="D28" s="0" t="n">
        <v>0</v>
      </c>
      <c r="E28" s="0" t="n">
        <v>0</v>
      </c>
      <c r="F28" s="0" t="n">
        <v>10</v>
      </c>
      <c r="G28" s="0" t="n">
        <v>12</v>
      </c>
      <c r="H28" s="0" t="n">
        <v>20</v>
      </c>
      <c r="I28" s="0" t="n">
        <v>24</v>
      </c>
      <c r="J28" s="0" t="n">
        <v>0</v>
      </c>
      <c r="K28" s="0" t="n">
        <v>4</v>
      </c>
      <c r="L28" s="0" t="n">
        <f aca="false">0.0146972+0.0371873</f>
        <v>0.0518845</v>
      </c>
      <c r="M28" s="0" t="n">
        <f aca="false">0.0146972+0.0371873</f>
        <v>0.0518845</v>
      </c>
      <c r="N28" s="0" t="s">
        <v>19</v>
      </c>
      <c r="O28" s="0" t="s">
        <v>48</v>
      </c>
    </row>
    <row r="29" customFormat="false" ht="15" hidden="false" customHeight="false" outlineLevel="0" collapsed="false">
      <c r="A29" s="0" t="s">
        <v>15</v>
      </c>
      <c r="B29" s="0" t="s">
        <v>18</v>
      </c>
      <c r="C29" s="2"/>
      <c r="D29" s="0" t="n">
        <v>0</v>
      </c>
      <c r="E29" s="0" t="n">
        <v>0</v>
      </c>
      <c r="F29" s="0" t="n">
        <v>10</v>
      </c>
      <c r="G29" s="0" t="n">
        <v>12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f aca="false">0.0146972+0.0371873</f>
        <v>0.0518845</v>
      </c>
      <c r="M29" s="0" t="n">
        <f aca="false">0.0146972+0.0371873</f>
        <v>0.0518845</v>
      </c>
      <c r="N29" s="0" t="s">
        <v>19</v>
      </c>
      <c r="O29" s="0" t="s">
        <v>48</v>
      </c>
    </row>
    <row r="30" customFormat="false" ht="15" hidden="false" customHeight="false" outlineLevel="0" collapsed="false">
      <c r="A30" s="0" t="s">
        <v>27</v>
      </c>
      <c r="B30" s="0" t="s">
        <v>16</v>
      </c>
      <c r="C30" s="2"/>
      <c r="L30" s="0" t="n">
        <v>55</v>
      </c>
      <c r="M30" s="0" t="n">
        <v>55</v>
      </c>
      <c r="N30" s="0" t="s">
        <v>17</v>
      </c>
    </row>
    <row r="31" customFormat="false" ht="15" hidden="false" customHeight="false" outlineLevel="0" collapsed="false">
      <c r="A31" s="0" t="s">
        <v>27</v>
      </c>
      <c r="B31" s="0" t="s">
        <v>18</v>
      </c>
      <c r="C31" s="2"/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f aca="false">0.3081+0.0337</f>
        <v>0.3418</v>
      </c>
      <c r="M31" s="2" t="n">
        <f aca="false">L31/2.83168</f>
        <v>0.120705729460956</v>
      </c>
      <c r="N31" s="0" t="s">
        <v>28</v>
      </c>
      <c r="O31" s="0" t="s">
        <v>32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0</v>
      </c>
      <c r="E32" s="0" t="n">
        <v>0</v>
      </c>
      <c r="F32" s="0" t="n">
        <v>2</v>
      </c>
      <c r="G32" s="0" t="n">
        <v>2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0.3124+0.0337</f>
        <v>0.3461</v>
      </c>
      <c r="M32" s="2" t="n">
        <f aca="false">L32/2.83168</f>
        <v>0.122224262628546</v>
      </c>
      <c r="N32" s="0" t="s">
        <v>28</v>
      </c>
      <c r="O32" s="0" t="s">
        <v>32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0</v>
      </c>
      <c r="E33" s="0" t="n">
        <v>0</v>
      </c>
      <c r="F33" s="0" t="n">
        <v>3</v>
      </c>
      <c r="G33" s="0" t="n">
        <v>3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0.2499+0.0337</f>
        <v>0.2836</v>
      </c>
      <c r="M33" s="2" t="n">
        <f aca="false">L33/2.83168</f>
        <v>0.100152559611256</v>
      </c>
      <c r="N33" s="0" t="s">
        <v>28</v>
      </c>
      <c r="O33" s="0" t="s">
        <v>32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4</v>
      </c>
      <c r="G34" s="0" t="n">
        <v>4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0.0409+0.0337</f>
        <v>0.0746</v>
      </c>
      <c r="M34" s="2" t="n">
        <f aca="false">L34/2.83168</f>
        <v>0.0263447847214374</v>
      </c>
      <c r="N34" s="0" t="s">
        <v>28</v>
      </c>
      <c r="O34" s="0" t="s">
        <v>32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0</v>
      </c>
      <c r="E35" s="0" t="n">
        <v>0</v>
      </c>
      <c r="F35" s="0" t="n">
        <v>5</v>
      </c>
      <c r="G35" s="0" t="n">
        <v>5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0.1001+0.0337</f>
        <v>0.1338</v>
      </c>
      <c r="M35" s="2" t="n">
        <f aca="false">L35/2.83168</f>
        <v>0.0472511018194146</v>
      </c>
      <c r="N35" s="0" t="s">
        <v>28</v>
      </c>
      <c r="O35" s="0" t="s">
        <v>32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v>0</v>
      </c>
      <c r="E36" s="0" t="n">
        <v>0</v>
      </c>
      <c r="F36" s="0" t="n">
        <v>6</v>
      </c>
      <c r="G36" s="0" t="n">
        <v>6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0.2154+0.0337</f>
        <v>0.2491</v>
      </c>
      <c r="M36" s="2" t="n">
        <f aca="false">L36/2.83168</f>
        <v>0.0879689795457114</v>
      </c>
      <c r="N36" s="0" t="s">
        <v>28</v>
      </c>
      <c r="O36" s="0" t="s">
        <v>32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0.2531+0.0337</f>
        <v>0.2868</v>
      </c>
      <c r="M37" s="2" t="n">
        <f aca="false">L37/2.83168</f>
        <v>0.101282630805741</v>
      </c>
      <c r="N37" s="0" t="s">
        <v>28</v>
      </c>
      <c r="O37" s="0" t="s">
        <v>32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0.2576+0.0337</f>
        <v>0.2913</v>
      </c>
      <c r="M38" s="2" t="n">
        <f aca="false">L38/2.83168</f>
        <v>0.102871793422986</v>
      </c>
      <c r="N38" s="0" t="s">
        <v>28</v>
      </c>
      <c r="O38" s="0" t="s">
        <v>32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0</v>
      </c>
      <c r="E39" s="0" t="n">
        <v>0</v>
      </c>
      <c r="F39" s="0" t="n">
        <v>9</v>
      </c>
      <c r="G39" s="0" t="n">
        <v>9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0.2572+0.0337</f>
        <v>0.2909</v>
      </c>
      <c r="M39" s="2" t="n">
        <f aca="false">L39/2.83168</f>
        <v>0.102730534523675</v>
      </c>
      <c r="N39" s="0" t="s">
        <v>28</v>
      </c>
      <c r="O39" s="0" t="s">
        <v>32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10</v>
      </c>
      <c r="G40" s="0" t="n">
        <v>10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0.2474+0.0337</f>
        <v>0.2811</v>
      </c>
      <c r="M40" s="2" t="n">
        <f aca="false">L40/2.83168</f>
        <v>0.0992696914905639</v>
      </c>
      <c r="N40" s="0" t="s">
        <v>28</v>
      </c>
      <c r="O40" s="0" t="s">
        <v>32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0</v>
      </c>
      <c r="E41" s="0" t="n">
        <v>0</v>
      </c>
      <c r="F41" s="0" t="n">
        <v>11</v>
      </c>
      <c r="G41" s="0" t="n">
        <v>11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0.2962+0.0337</f>
        <v>0.3299</v>
      </c>
      <c r="M41" s="2" t="n">
        <f aca="false">L41/2.83168</f>
        <v>0.116503277206464</v>
      </c>
      <c r="N41" s="0" t="s">
        <v>28</v>
      </c>
      <c r="O41" s="0" t="s">
        <v>32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12</v>
      </c>
      <c r="G42" s="0" t="n">
        <v>12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0.3558+0.0337</f>
        <v>0.3895</v>
      </c>
      <c r="M42" s="2" t="n">
        <f aca="false">L42/2.83168</f>
        <v>0.137550853203752</v>
      </c>
      <c r="N42" s="0" t="s">
        <v>28</v>
      </c>
      <c r="O4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1" sqref="A1:M18 E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5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9.51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7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5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5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50.48874*30</f>
        <v>1514.6622</v>
      </c>
      <c r="M2" s="0" t="n">
        <f aca="false">50.48874*30</f>
        <v>1514.6622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6</v>
      </c>
      <c r="L3" s="0" t="n">
        <v>26.8</v>
      </c>
      <c r="M3" s="0" t="n">
        <v>26.8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44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14</v>
      </c>
      <c r="I4" s="0" t="n">
        <v>16</v>
      </c>
      <c r="J4" s="0" t="n">
        <v>0</v>
      </c>
      <c r="K4" s="0" t="n">
        <v>6</v>
      </c>
      <c r="L4" s="0" t="n">
        <v>5.32</v>
      </c>
      <c r="M4" s="0" t="n">
        <v>5.32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44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21</v>
      </c>
      <c r="I5" s="0" t="n">
        <v>23</v>
      </c>
      <c r="J5" s="0" t="n">
        <v>0</v>
      </c>
      <c r="K5" s="0" t="n">
        <v>6</v>
      </c>
      <c r="L5" s="0" t="n">
        <v>5.32</v>
      </c>
      <c r="M5" s="0" t="n">
        <v>5.32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20.7</v>
      </c>
      <c r="M6" s="0" t="n">
        <v>20.7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45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16</v>
      </c>
      <c r="I7" s="0" t="n">
        <v>21</v>
      </c>
      <c r="J7" s="0" t="n">
        <v>0</v>
      </c>
      <c r="K7" s="0" t="n">
        <v>6</v>
      </c>
      <c r="L7" s="0" t="n">
        <v>1.78</v>
      </c>
      <c r="M7" s="0" t="n">
        <v>1.78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46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16</v>
      </c>
      <c r="I8" s="0" t="n">
        <v>21</v>
      </c>
      <c r="J8" s="0" t="n">
        <v>0</v>
      </c>
      <c r="K8" s="0" t="n">
        <v>6</v>
      </c>
      <c r="L8" s="0" t="n">
        <v>1.78</v>
      </c>
      <c r="M8" s="0" t="n">
        <v>1.78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0</v>
      </c>
      <c r="I9" s="0" t="n">
        <v>14</v>
      </c>
      <c r="J9" s="0" t="n">
        <v>0</v>
      </c>
      <c r="K9" s="0" t="n">
        <v>6</v>
      </c>
      <c r="L9" s="0" t="n">
        <v>0.09816</v>
      </c>
      <c r="M9" s="0" t="n">
        <v>0.09816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14</v>
      </c>
      <c r="I10" s="0" t="n">
        <v>16</v>
      </c>
      <c r="J10" s="0" t="n">
        <v>0</v>
      </c>
      <c r="K10" s="0" t="n">
        <v>6</v>
      </c>
      <c r="L10" s="0" t="n">
        <v>0.11735</v>
      </c>
      <c r="M10" s="0" t="n">
        <v>0.11735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9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v>0.14484</v>
      </c>
      <c r="M11" s="0" t="n">
        <v>0.14484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9</v>
      </c>
      <c r="H12" s="0" t="n">
        <v>21</v>
      </c>
      <c r="I12" s="0" t="n">
        <v>23</v>
      </c>
      <c r="J12" s="0" t="n">
        <v>0</v>
      </c>
      <c r="K12" s="0" t="n">
        <v>6</v>
      </c>
      <c r="L12" s="0" t="n">
        <v>0.11735</v>
      </c>
      <c r="M12" s="0" t="n">
        <v>0.11735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9</v>
      </c>
      <c r="H13" s="0" t="n">
        <v>23</v>
      </c>
      <c r="I13" s="0" t="n">
        <v>24</v>
      </c>
      <c r="J13" s="0" t="n">
        <v>0</v>
      </c>
      <c r="K13" s="0" t="n">
        <v>6</v>
      </c>
      <c r="L13" s="0" t="n">
        <v>0.09816</v>
      </c>
      <c r="M13" s="0" t="n">
        <v>0.09816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16</v>
      </c>
      <c r="J14" s="0" t="n">
        <v>0</v>
      </c>
      <c r="K14" s="0" t="n">
        <v>6</v>
      </c>
      <c r="L14" s="0" t="n">
        <v>0.09822</v>
      </c>
      <c r="M14" s="0" t="n">
        <v>0.09822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</v>
      </c>
      <c r="G15" s="0" t="n">
        <v>2</v>
      </c>
      <c r="H15" s="0" t="n">
        <v>21</v>
      </c>
      <c r="I15" s="0" t="n">
        <v>24</v>
      </c>
      <c r="J15" s="0" t="n">
        <v>0</v>
      </c>
      <c r="K15" s="0" t="n">
        <v>6</v>
      </c>
      <c r="L15" s="0" t="n">
        <v>0.09822</v>
      </c>
      <c r="M15" s="0" t="n">
        <v>0.09822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</v>
      </c>
      <c r="G16" s="0" t="n">
        <v>5</v>
      </c>
      <c r="H16" s="0" t="n">
        <v>16</v>
      </c>
      <c r="I16" s="0" t="n">
        <v>21</v>
      </c>
      <c r="J16" s="0" t="n">
        <v>0</v>
      </c>
      <c r="K16" s="0" t="n">
        <v>6</v>
      </c>
      <c r="L16" s="0" t="n">
        <v>0.12734</v>
      </c>
      <c r="M16" s="0" t="n">
        <v>0.12734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5</v>
      </c>
      <c r="H17" s="0" t="n">
        <v>0</v>
      </c>
      <c r="I17" s="0" t="n">
        <v>9</v>
      </c>
      <c r="J17" s="0" t="n">
        <v>0</v>
      </c>
      <c r="K17" s="0" t="n">
        <v>6</v>
      </c>
      <c r="L17" s="0" t="n">
        <v>0.09822</v>
      </c>
      <c r="M17" s="0" t="n">
        <v>0.09822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5</v>
      </c>
      <c r="H18" s="0" t="n">
        <v>9</v>
      </c>
      <c r="I18" s="0" t="n">
        <v>14</v>
      </c>
      <c r="J18" s="0" t="n">
        <v>0</v>
      </c>
      <c r="K18" s="0" t="n">
        <v>6</v>
      </c>
      <c r="L18" s="0" t="n">
        <v>0.0569</v>
      </c>
      <c r="M18" s="0" t="n">
        <v>0.0569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5</v>
      </c>
      <c r="H19" s="0" t="n">
        <v>14</v>
      </c>
      <c r="I19" s="0" t="n">
        <v>16</v>
      </c>
      <c r="J19" s="0" t="n">
        <v>0</v>
      </c>
      <c r="K19" s="0" t="n">
        <v>6</v>
      </c>
      <c r="L19" s="0" t="n">
        <v>0.09822</v>
      </c>
      <c r="M19" s="0" t="n">
        <v>0.09822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5</v>
      </c>
      <c r="H20" s="0" t="n">
        <v>21</v>
      </c>
      <c r="I20" s="0" t="n">
        <v>24</v>
      </c>
      <c r="J20" s="0" t="n">
        <v>0</v>
      </c>
      <c r="K20" s="0" t="n">
        <v>6</v>
      </c>
      <c r="L20" s="0" t="n">
        <v>0.09822</v>
      </c>
      <c r="M20" s="0" t="n">
        <v>0.09822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10</v>
      </c>
      <c r="G21" s="0" t="n">
        <v>12</v>
      </c>
      <c r="H21" s="0" t="n">
        <v>0</v>
      </c>
      <c r="I21" s="0" t="n">
        <v>16</v>
      </c>
      <c r="J21" s="0" t="n">
        <v>0</v>
      </c>
      <c r="K21" s="0" t="n">
        <v>6</v>
      </c>
      <c r="L21" s="0" t="n">
        <v>0.09822</v>
      </c>
      <c r="M21" s="0" t="n">
        <v>0.09822</v>
      </c>
      <c r="N21" s="0" t="s">
        <v>19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10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v>0.09822</v>
      </c>
      <c r="M22" s="0" t="n">
        <v>0.09822</v>
      </c>
      <c r="N22" s="0" t="s">
        <v>19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10</v>
      </c>
      <c r="G23" s="0" t="n">
        <v>12</v>
      </c>
      <c r="H23" s="0" t="n">
        <v>16</v>
      </c>
      <c r="I23" s="0" t="n">
        <v>21</v>
      </c>
      <c r="J23" s="0" t="n">
        <v>0</v>
      </c>
      <c r="K23" s="0" t="n">
        <v>6</v>
      </c>
      <c r="L23" s="0" t="n">
        <v>0.12734</v>
      </c>
      <c r="M23" s="0" t="n">
        <v>0.12734</v>
      </c>
      <c r="N23" s="0" t="s">
        <v>19</v>
      </c>
    </row>
    <row r="24" customFormat="false" ht="15" hidden="false" customHeight="false" outlineLevel="0" collapsed="false">
      <c r="A24" s="0" t="s">
        <v>27</v>
      </c>
      <c r="B24" s="0" t="s">
        <v>16</v>
      </c>
      <c r="L24" s="0" t="n">
        <v>148.6554</v>
      </c>
      <c r="M24" s="0" t="n">
        <v>148.6554</v>
      </c>
      <c r="N24" s="0" t="s">
        <v>17</v>
      </c>
      <c r="O24" s="0" t="s">
        <v>47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1</v>
      </c>
      <c r="G25" s="0" t="n">
        <v>3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1.68736</v>
      </c>
      <c r="M25" s="4" t="n">
        <f aca="false">L25/2.83168</f>
        <v>0.595886540852074</v>
      </c>
      <c r="N25" s="0" t="s">
        <v>28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4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v>1.54031</v>
      </c>
      <c r="M26" s="4" t="n">
        <f aca="false">L26/2.83168</f>
        <v>0.543956237992994</v>
      </c>
      <c r="N26" s="0" t="s">
        <v>28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12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v>1.68736</v>
      </c>
      <c r="M27" s="4" t="n">
        <f aca="false">L27/2.83168</f>
        <v>0.595886540852074</v>
      </c>
      <c r="N27" s="0" t="s">
        <v>28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4000</v>
      </c>
      <c r="E28" s="0" t="n">
        <f aca="false">D28*2.83168</f>
        <v>11326.72</v>
      </c>
      <c r="F28" s="0" t="n">
        <v>1</v>
      </c>
      <c r="G28" s="0" t="n">
        <v>3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v>1.3126</v>
      </c>
      <c r="M28" s="4" t="n">
        <f aca="false">L28/2.83168</f>
        <v>0.46354107808792</v>
      </c>
      <c r="N28" s="0" t="s">
        <v>28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4000</v>
      </c>
      <c r="E29" s="0" t="n">
        <f aca="false">D29*2.83168</f>
        <v>11326.72</v>
      </c>
      <c r="F29" s="0" t="n">
        <v>4</v>
      </c>
      <c r="G29" s="0" t="n">
        <v>10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v>1.22418</v>
      </c>
      <c r="M29" s="4" t="n">
        <f aca="false">L29/2.83168</f>
        <v>0.432315798395299</v>
      </c>
      <c r="N29" s="0" t="s">
        <v>28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4000</v>
      </c>
      <c r="E30" s="0" t="n">
        <f aca="false">D30*2.83168</f>
        <v>11326.72</v>
      </c>
      <c r="F30" s="0" t="n">
        <v>11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1.3126</v>
      </c>
      <c r="M30" s="4" t="n">
        <f aca="false">L30/2.83168</f>
        <v>0.46354107808792</v>
      </c>
      <c r="N3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N105" activeCellId="1" sqref="A1:M18 N10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0.66"/>
    <col collapsed="false" customWidth="true" hidden="false" outlineLevel="0" max="7" min="7" style="0" width="11.51"/>
    <col collapsed="false" customWidth="true" hidden="false" outlineLevel="0" max="8" min="8" style="0" width="9.17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32.9+0.551098</f>
        <v>33.451098</v>
      </c>
      <c r="M58" s="7" t="n">
        <f aca="false">L58/2.83168</f>
        <v>11.8131632105323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3</v>
      </c>
      <c r="E59" s="6" t="n">
        <f aca="false">D59*2.83168</f>
        <v>8.49504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0.9223+0.551098</f>
        <v>1.473398</v>
      </c>
      <c r="M59" s="7" t="n">
        <f aca="false">L59/2.83168</f>
        <v>0.520326449316307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90</v>
      </c>
      <c r="E60" s="6" t="n">
        <f aca="false">D60*2.83168</f>
        <v>254.8512</v>
      </c>
      <c r="F60" s="0" t="n">
        <v>1</v>
      </c>
      <c r="G60" s="0" t="n">
        <v>1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0.484+0.551098</f>
        <v>1.035098</v>
      </c>
      <c r="M60" s="7" t="n">
        <f aca="false">L60/2.83168</f>
        <v>0.365542010396655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3000</v>
      </c>
      <c r="E61" s="0" t="n">
        <f aca="false">D61*2.83168</f>
        <v>8495.04</v>
      </c>
      <c r="F61" s="0" t="n">
        <v>1</v>
      </c>
      <c r="G61" s="0" t="n">
        <v>1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0.3335+0.551098</f>
        <v>0.884598</v>
      </c>
      <c r="M61" s="7" t="n">
        <f aca="false">L61/2.83168</f>
        <v>0.31239334953102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2</v>
      </c>
      <c r="G62" s="0" t="n">
        <v>2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32.9+0.536697</f>
        <v>33.436697</v>
      </c>
      <c r="M62" s="7" t="n">
        <f aca="false">L62/2.83168</f>
        <v>11.8080775370098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3</v>
      </c>
      <c r="E63" s="6" t="n">
        <f aca="false">D63*2.83168</f>
        <v>8.49504</v>
      </c>
      <c r="F63" s="0" t="n">
        <v>2</v>
      </c>
      <c r="G63" s="0" t="n">
        <v>2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0.9223+0.536697</f>
        <v>1.458997</v>
      </c>
      <c r="M63" s="7" t="n">
        <f aca="false">L63/2.83168</f>
        <v>0.515240775793875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90</v>
      </c>
      <c r="E64" s="6" t="n">
        <f aca="false">D64*2.83168</f>
        <v>254.8512</v>
      </c>
      <c r="F64" s="0" t="n">
        <v>2</v>
      </c>
      <c r="G64" s="0" t="n">
        <v>2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0.484+0.536697</f>
        <v>1.020697</v>
      </c>
      <c r="M64" s="7" t="n">
        <f aca="false">L64/2.83168</f>
        <v>0.360456336874223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3000</v>
      </c>
      <c r="E65" s="0" t="n">
        <f aca="false">D65*2.83168</f>
        <v>8495.04</v>
      </c>
      <c r="F65" s="0" t="n">
        <v>2</v>
      </c>
      <c r="G65" s="0" t="n">
        <v>2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0.3335+0.536697</f>
        <v>0.870197</v>
      </c>
      <c r="M65" s="7" t="n">
        <f aca="false">L65/2.83168</f>
        <v>0.307307676008589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3</v>
      </c>
      <c r="G66" s="0" t="n">
        <v>3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32.9+0.518574</f>
        <v>33.418574</v>
      </c>
      <c r="M66" s="7" t="n">
        <f aca="false">L66/2.83168</f>
        <v>11.8016774494293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3</v>
      </c>
      <c r="E67" s="6" t="n">
        <f aca="false">D67*2.83168</f>
        <v>8.49504</v>
      </c>
      <c r="F67" s="0" t="n">
        <v>3</v>
      </c>
      <c r="G67" s="0" t="n">
        <v>3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0.9223+0.518574</f>
        <v>1.440874</v>
      </c>
      <c r="M67" s="7" t="n">
        <f aca="false">L67/2.83168</f>
        <v>0.508840688213357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90</v>
      </c>
      <c r="E68" s="6" t="n">
        <f aca="false">D68*2.83168</f>
        <v>254.8512</v>
      </c>
      <c r="F68" s="0" t="n">
        <v>3</v>
      </c>
      <c r="G68" s="0" t="n">
        <v>3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0.484+0.518574</f>
        <v>1.002574</v>
      </c>
      <c r="M68" s="7" t="n">
        <f aca="false">L68/2.83168</f>
        <v>0.354056249293706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3000</v>
      </c>
      <c r="E69" s="0" t="n">
        <f aca="false">D69*2.83168</f>
        <v>8495.04</v>
      </c>
      <c r="F69" s="0" t="n">
        <v>3</v>
      </c>
      <c r="G69" s="0" t="n">
        <v>3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0.3335+0.518574</f>
        <v>0.852074</v>
      </c>
      <c r="M69" s="7" t="n">
        <f aca="false">L69/2.83168</f>
        <v>0.300907588428071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4</v>
      </c>
      <c r="G70" s="0" t="n">
        <v>4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32.9+0.479056</f>
        <v>33.379056</v>
      </c>
      <c r="M70" s="7" t="n">
        <f aca="false">L70/2.83168</f>
        <v>11.7877217764719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3</v>
      </c>
      <c r="E71" s="6" t="n">
        <f aca="false">D71*2.83168</f>
        <v>8.49504</v>
      </c>
      <c r="F71" s="0" t="n">
        <v>4</v>
      </c>
      <c r="G71" s="0" t="n">
        <v>4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0.9223+0.479056</f>
        <v>1.401356</v>
      </c>
      <c r="M71" s="7" t="n">
        <f aca="false">L71/2.83168</f>
        <v>0.494885015255961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90</v>
      </c>
      <c r="E72" s="6" t="n">
        <f aca="false">D72*2.83168</f>
        <v>254.8512</v>
      </c>
      <c r="F72" s="0" t="n">
        <v>4</v>
      </c>
      <c r="G72" s="0" t="n">
        <v>4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0.484+0.479056</f>
        <v>0.963056</v>
      </c>
      <c r="M72" s="7" t="n">
        <f aca="false">L72/2.83168</f>
        <v>0.340100576336309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3000</v>
      </c>
      <c r="E73" s="0" t="n">
        <f aca="false">D73*2.83168</f>
        <v>8495.04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0.3335+0.479056</f>
        <v>0.812556</v>
      </c>
      <c r="M73" s="7" t="n">
        <f aca="false">L73/2.83168</f>
        <v>0.286951915470675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5</v>
      </c>
      <c r="G74" s="0" t="n">
        <v>5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32.9+0.421929</f>
        <v>33.321929</v>
      </c>
      <c r="M74" s="7" t="n">
        <f aca="false">L74/2.83168</f>
        <v>11.7675475336196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3</v>
      </c>
      <c r="E75" s="6" t="n">
        <f aca="false">D75*2.83168</f>
        <v>8.49504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0.9223+0.421929</f>
        <v>1.344229</v>
      </c>
      <c r="M75" s="7" t="n">
        <f aca="false">L75/2.83168</f>
        <v>0.474710772403661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90</v>
      </c>
      <c r="E76" s="6" t="n">
        <f aca="false">D76*2.83168</f>
        <v>254.8512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0.484+0.421929</f>
        <v>0.905929</v>
      </c>
      <c r="M76" s="7" t="n">
        <f aca="false">L76/2.83168</f>
        <v>0.319926333484009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3000</v>
      </c>
      <c r="E77" s="0" t="n">
        <f aca="false">D77*2.83168</f>
        <v>8495.04</v>
      </c>
      <c r="F77" s="0" t="n">
        <v>5</v>
      </c>
      <c r="G77" s="0" t="n">
        <v>5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0.3335+0.421929</f>
        <v>0.755429</v>
      </c>
      <c r="M77" s="7" t="n">
        <f aca="false">L77/2.83168</f>
        <v>0.266777672618375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32.9+0.490438</f>
        <v>33.390438</v>
      </c>
      <c r="M78" s="7" t="n">
        <f aca="false">L78/2.83168</f>
        <v>11.7917412984518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3</v>
      </c>
      <c r="E79" s="6" t="n">
        <f aca="false">D79*2.83168</f>
        <v>8.49504</v>
      </c>
      <c r="F79" s="0" t="n">
        <v>6</v>
      </c>
      <c r="G79" s="0" t="n">
        <v>6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0.9223+0.490438</f>
        <v>1.412738</v>
      </c>
      <c r="M79" s="7" t="n">
        <f aca="false">L79/2.83168</f>
        <v>0.498904537235846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90</v>
      </c>
      <c r="E80" s="6" t="n">
        <f aca="false">D80*2.83168</f>
        <v>254.8512</v>
      </c>
      <c r="F80" s="0" t="n">
        <v>6</v>
      </c>
      <c r="G80" s="0" t="n">
        <v>6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0.484+0.490438</f>
        <v>0.974438</v>
      </c>
      <c r="M80" s="7" t="n">
        <f aca="false">L80/2.83168</f>
        <v>0.344120098316194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3000</v>
      </c>
      <c r="E81" s="0" t="n">
        <f aca="false">D81*2.83168</f>
        <v>8495.04</v>
      </c>
      <c r="F81" s="0" t="n">
        <v>6</v>
      </c>
      <c r="G81" s="0" t="n">
        <v>6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0.3335+0.490438</f>
        <v>0.823938</v>
      </c>
      <c r="M81" s="7" t="n">
        <f aca="false">L81/2.83168</f>
        <v>0.290971437450559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0</v>
      </c>
      <c r="E82" s="0" t="n">
        <v>0</v>
      </c>
      <c r="F82" s="0" t="n">
        <v>7</v>
      </c>
      <c r="G82" s="0" t="n">
        <v>7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32.9+0.510338</f>
        <v>33.410338</v>
      </c>
      <c r="M82" s="7" t="n">
        <f aca="false">L82/2.83168</f>
        <v>11.7987689286925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3</v>
      </c>
      <c r="E83" s="6" t="n">
        <f aca="false">D83*2.83168</f>
        <v>8.49504</v>
      </c>
      <c r="F83" s="0" t="n">
        <v>7</v>
      </c>
      <c r="G83" s="0" t="n">
        <v>7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0.9223+0.510338</f>
        <v>1.432638</v>
      </c>
      <c r="M83" s="7" t="n">
        <f aca="false">L83/2.83168</f>
        <v>0.505932167476551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90</v>
      </c>
      <c r="E84" s="6" t="n">
        <f aca="false">D84*2.83168</f>
        <v>254.8512</v>
      </c>
      <c r="F84" s="0" t="n">
        <v>7</v>
      </c>
      <c r="G84" s="0" t="n">
        <v>7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0.484+0.510338</f>
        <v>0.994338</v>
      </c>
      <c r="M84" s="7" t="n">
        <f aca="false">L84/2.83168</f>
        <v>0.351147728556899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3000</v>
      </c>
      <c r="E85" s="0" t="n">
        <f aca="false">D85*2.83168</f>
        <v>8495.04</v>
      </c>
      <c r="F85" s="0" t="n">
        <v>7</v>
      </c>
      <c r="G85" s="0" t="n">
        <v>7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0.3335+0.510338</f>
        <v>0.843838</v>
      </c>
      <c r="M85" s="7" t="n">
        <f aca="false">L85/2.83168</f>
        <v>0.297999067691265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0</v>
      </c>
      <c r="E86" s="0" t="n">
        <v>0</v>
      </c>
      <c r="F86" s="0" t="n">
        <v>8</v>
      </c>
      <c r="G86" s="0" t="n">
        <v>8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32.9+0.595963</f>
        <v>33.495963</v>
      </c>
      <c r="M86" s="7" t="n">
        <f aca="false">L86/2.83168</f>
        <v>11.8290071618262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3</v>
      </c>
      <c r="E87" s="6" t="n">
        <f aca="false">D87*2.83168</f>
        <v>8.49504</v>
      </c>
      <c r="F87" s="0" t="n">
        <v>8</v>
      </c>
      <c r="G87" s="0" t="n">
        <v>8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0.9223+0.595963</f>
        <v>1.518263</v>
      </c>
      <c r="M87" s="7" t="n">
        <f aca="false">L87/2.83168</f>
        <v>0.536170400610238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90</v>
      </c>
      <c r="E88" s="6" t="n">
        <f aca="false">D88*2.83168</f>
        <v>254.8512</v>
      </c>
      <c r="F88" s="0" t="n">
        <v>8</v>
      </c>
      <c r="G88" s="0" t="n">
        <v>8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0.484+0.595963</f>
        <v>1.079963</v>
      </c>
      <c r="M88" s="7" t="n">
        <f aca="false">L88/2.83168</f>
        <v>0.381385961690586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3000</v>
      </c>
      <c r="E89" s="0" t="n">
        <f aca="false">D89*2.83168</f>
        <v>8495.04</v>
      </c>
      <c r="F89" s="0" t="n">
        <v>8</v>
      </c>
      <c r="G89" s="0" t="n">
        <v>8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0.3335+0.595963</f>
        <v>0.929463</v>
      </c>
      <c r="M89" s="7" t="n">
        <f aca="false">L89/2.83168</f>
        <v>0.328237300824952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0</v>
      </c>
      <c r="E90" s="0" t="n">
        <v>0</v>
      </c>
      <c r="F90" s="0" t="n">
        <v>9</v>
      </c>
      <c r="G90" s="0" t="n">
        <v>9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32.9+0.574746</f>
        <v>33.474746</v>
      </c>
      <c r="M90" s="7" t="n">
        <f aca="false">L90/2.83168</f>
        <v>11.8215144366595</v>
      </c>
      <c r="N90" s="0" t="s">
        <v>28</v>
      </c>
    </row>
    <row r="91" customFormat="false" ht="15" hidden="false" customHeight="false" outlineLevel="0" collapsed="false">
      <c r="A91" s="0" t="s">
        <v>27</v>
      </c>
      <c r="B91" s="0" t="s">
        <v>18</v>
      </c>
      <c r="D91" s="0" t="n">
        <v>3</v>
      </c>
      <c r="E91" s="6" t="n">
        <f aca="false">D91*2.83168</f>
        <v>8.49504</v>
      </c>
      <c r="F91" s="0" t="n">
        <v>9</v>
      </c>
      <c r="G91" s="0" t="n">
        <v>9</v>
      </c>
      <c r="H91" s="0" t="n">
        <v>0</v>
      </c>
      <c r="I91" s="0" t="n">
        <v>24</v>
      </c>
      <c r="J91" s="0" t="n">
        <v>0</v>
      </c>
      <c r="K91" s="0" t="n">
        <v>6</v>
      </c>
      <c r="L91" s="0" t="n">
        <f aca="false">0.9223+0.574746</f>
        <v>1.497046</v>
      </c>
      <c r="M91" s="7" t="n">
        <f aca="false">L91/2.83168</f>
        <v>0.528677675443553</v>
      </c>
      <c r="N91" s="0" t="s">
        <v>28</v>
      </c>
    </row>
    <row r="92" customFormat="false" ht="15" hidden="false" customHeight="false" outlineLevel="0" collapsed="false">
      <c r="A92" s="0" t="s">
        <v>27</v>
      </c>
      <c r="B92" s="0" t="s">
        <v>18</v>
      </c>
      <c r="D92" s="0" t="n">
        <v>90</v>
      </c>
      <c r="E92" s="6" t="n">
        <f aca="false">D92*2.83168</f>
        <v>254.8512</v>
      </c>
      <c r="F92" s="0" t="n">
        <v>9</v>
      </c>
      <c r="G92" s="0" t="n">
        <v>9</v>
      </c>
      <c r="H92" s="0" t="n">
        <v>0</v>
      </c>
      <c r="I92" s="0" t="n">
        <v>24</v>
      </c>
      <c r="J92" s="0" t="n">
        <v>0</v>
      </c>
      <c r="K92" s="0" t="n">
        <v>6</v>
      </c>
      <c r="L92" s="0" t="n">
        <f aca="false">0.484+0.574746</f>
        <v>1.058746</v>
      </c>
      <c r="M92" s="7" t="n">
        <f aca="false">L92/2.83168</f>
        <v>0.373893236523901</v>
      </c>
      <c r="N92" s="0" t="s">
        <v>28</v>
      </c>
    </row>
    <row r="93" customFormat="false" ht="15" hidden="false" customHeight="false" outlineLevel="0" collapsed="false">
      <c r="A93" s="0" t="s">
        <v>27</v>
      </c>
      <c r="B93" s="0" t="s">
        <v>18</v>
      </c>
      <c r="D93" s="0" t="n">
        <v>3000</v>
      </c>
      <c r="E93" s="0" t="n">
        <f aca="false">D93*2.83168</f>
        <v>8495.04</v>
      </c>
      <c r="F93" s="0" t="n">
        <v>9</v>
      </c>
      <c r="G93" s="0" t="n">
        <v>9</v>
      </c>
      <c r="H93" s="0" t="n">
        <v>0</v>
      </c>
      <c r="I93" s="0" t="n">
        <v>24</v>
      </c>
      <c r="J93" s="0" t="n">
        <v>0</v>
      </c>
      <c r="K93" s="0" t="n">
        <v>6</v>
      </c>
      <c r="L93" s="0" t="n">
        <f aca="false">0.3335+0.574746</f>
        <v>0.908246</v>
      </c>
      <c r="M93" s="7" t="n">
        <f aca="false">L93/2.83168</f>
        <v>0.320744575658266</v>
      </c>
      <c r="N93" s="0" t="s">
        <v>28</v>
      </c>
    </row>
    <row r="94" customFormat="false" ht="15" hidden="false" customHeight="false" outlineLevel="0" collapsed="false">
      <c r="A94" s="0" t="s">
        <v>27</v>
      </c>
      <c r="B94" s="0" t="s">
        <v>18</v>
      </c>
      <c r="D94" s="0" t="n">
        <v>0</v>
      </c>
      <c r="E94" s="0" t="n">
        <v>0</v>
      </c>
      <c r="F94" s="0" t="n">
        <v>10</v>
      </c>
      <c r="G94" s="0" t="n">
        <v>10</v>
      </c>
      <c r="H94" s="0" t="n">
        <v>0</v>
      </c>
      <c r="I94" s="0" t="n">
        <v>24</v>
      </c>
      <c r="J94" s="0" t="n">
        <v>0</v>
      </c>
      <c r="K94" s="0" t="n">
        <v>6</v>
      </c>
      <c r="L94" s="0" t="n">
        <f aca="false">32.9+0.658035</f>
        <v>33.558035</v>
      </c>
      <c r="M94" s="7" t="n">
        <f aca="false">L94/2.83168</f>
        <v>11.8509277178212</v>
      </c>
      <c r="N94" s="0" t="s">
        <v>28</v>
      </c>
    </row>
    <row r="95" customFormat="false" ht="15" hidden="false" customHeight="false" outlineLevel="0" collapsed="false">
      <c r="A95" s="0" t="s">
        <v>27</v>
      </c>
      <c r="B95" s="0" t="s">
        <v>18</v>
      </c>
      <c r="D95" s="0" t="n">
        <v>3</v>
      </c>
      <c r="E95" s="6" t="n">
        <f aca="false">D95*2.83168</f>
        <v>8.49504</v>
      </c>
      <c r="F95" s="0" t="n">
        <v>10</v>
      </c>
      <c r="G95" s="0" t="n">
        <v>10</v>
      </c>
      <c r="H95" s="0" t="n">
        <v>0</v>
      </c>
      <c r="I95" s="0" t="n">
        <v>24</v>
      </c>
      <c r="J95" s="0" t="n">
        <v>0</v>
      </c>
      <c r="K95" s="0" t="n">
        <v>6</v>
      </c>
      <c r="L95" s="0" t="n">
        <f aca="false">0.9223+0.658035</f>
        <v>1.580335</v>
      </c>
      <c r="M95" s="7" t="n">
        <f aca="false">L95/2.83168</f>
        <v>0.558090956605266</v>
      </c>
      <c r="N95" s="0" t="s">
        <v>28</v>
      </c>
    </row>
    <row r="96" customFormat="false" ht="15" hidden="false" customHeight="false" outlineLevel="0" collapsed="false">
      <c r="A96" s="0" t="s">
        <v>27</v>
      </c>
      <c r="B96" s="0" t="s">
        <v>18</v>
      </c>
      <c r="D96" s="0" t="n">
        <v>90</v>
      </c>
      <c r="E96" s="6" t="n">
        <f aca="false">D96*2.83168</f>
        <v>254.8512</v>
      </c>
      <c r="F96" s="0" t="n">
        <v>10</v>
      </c>
      <c r="G96" s="0" t="n">
        <v>10</v>
      </c>
      <c r="H96" s="0" t="n">
        <v>0</v>
      </c>
      <c r="I96" s="0" t="n">
        <v>24</v>
      </c>
      <c r="J96" s="0" t="n">
        <v>0</v>
      </c>
      <c r="K96" s="0" t="n">
        <v>6</v>
      </c>
      <c r="L96" s="0" t="n">
        <f aca="false">0.484+0.658035</f>
        <v>1.142035</v>
      </c>
      <c r="M96" s="7" t="n">
        <f aca="false">L96/2.83168</f>
        <v>0.403306517685614</v>
      </c>
      <c r="N96" s="0" t="s">
        <v>28</v>
      </c>
    </row>
    <row r="97" customFormat="false" ht="15" hidden="false" customHeight="false" outlineLevel="0" collapsed="false">
      <c r="A97" s="0" t="s">
        <v>27</v>
      </c>
      <c r="B97" s="0" t="s">
        <v>18</v>
      </c>
      <c r="D97" s="0" t="n">
        <v>3000</v>
      </c>
      <c r="E97" s="0" t="n">
        <f aca="false">D97*2.83168</f>
        <v>8495.04</v>
      </c>
      <c r="F97" s="0" t="n">
        <v>10</v>
      </c>
      <c r="G97" s="0" t="n">
        <v>10</v>
      </c>
      <c r="H97" s="0" t="n">
        <v>0</v>
      </c>
      <c r="I97" s="0" t="n">
        <v>24</v>
      </c>
      <c r="J97" s="0" t="n">
        <v>0</v>
      </c>
      <c r="K97" s="0" t="n">
        <v>6</v>
      </c>
      <c r="L97" s="0" t="n">
        <f aca="false">0.3335+0.658035</f>
        <v>0.991535</v>
      </c>
      <c r="M97" s="7" t="n">
        <f aca="false">L97/2.83168</f>
        <v>0.35015785681998</v>
      </c>
      <c r="N97" s="0" t="s">
        <v>28</v>
      </c>
    </row>
    <row r="98" customFormat="false" ht="15" hidden="false" customHeight="false" outlineLevel="0" collapsed="false">
      <c r="A98" s="0" t="s">
        <v>27</v>
      </c>
      <c r="B98" s="0" t="s">
        <v>18</v>
      </c>
      <c r="D98" s="0" t="n">
        <v>0</v>
      </c>
      <c r="E98" s="0" t="n">
        <v>0</v>
      </c>
      <c r="F98" s="0" t="n">
        <v>11</v>
      </c>
      <c r="G98" s="0" t="n">
        <v>11</v>
      </c>
      <c r="H98" s="0" t="n">
        <v>0</v>
      </c>
      <c r="I98" s="0" t="n">
        <v>24</v>
      </c>
      <c r="J98" s="0" t="n">
        <v>0</v>
      </c>
      <c r="K98" s="0" t="n">
        <v>6</v>
      </c>
      <c r="L98" s="0" t="n">
        <f aca="false">32.9+0.659757</f>
        <v>33.559757</v>
      </c>
      <c r="M98" s="7" t="n">
        <f aca="false">L98/2.83168</f>
        <v>11.8515358373828</v>
      </c>
      <c r="N98" s="0" t="s">
        <v>28</v>
      </c>
    </row>
    <row r="99" customFormat="false" ht="15" hidden="false" customHeight="false" outlineLevel="0" collapsed="false">
      <c r="A99" s="0" t="s">
        <v>27</v>
      </c>
      <c r="B99" s="0" t="s">
        <v>18</v>
      </c>
      <c r="D99" s="0" t="n">
        <v>3</v>
      </c>
      <c r="E99" s="6" t="n">
        <f aca="false">D99*2.83168</f>
        <v>8.49504</v>
      </c>
      <c r="F99" s="0" t="n">
        <v>11</v>
      </c>
      <c r="G99" s="0" t="n">
        <v>11</v>
      </c>
      <c r="H99" s="0" t="n">
        <v>0</v>
      </c>
      <c r="I99" s="0" t="n">
        <v>24</v>
      </c>
      <c r="J99" s="0" t="n">
        <v>0</v>
      </c>
      <c r="K99" s="0" t="n">
        <v>6</v>
      </c>
      <c r="L99" s="0" t="n">
        <f aca="false">0.9223+0.659757</f>
        <v>1.582057</v>
      </c>
      <c r="M99" s="7" t="n">
        <f aca="false">L99/2.83168</f>
        <v>0.558699076166799</v>
      </c>
      <c r="N99" s="0" t="s">
        <v>28</v>
      </c>
    </row>
    <row r="100" customFormat="false" ht="15" hidden="false" customHeight="false" outlineLevel="0" collapsed="false">
      <c r="A100" s="0" t="s">
        <v>27</v>
      </c>
      <c r="B100" s="0" t="s">
        <v>18</v>
      </c>
      <c r="D100" s="0" t="n">
        <v>90</v>
      </c>
      <c r="E100" s="6" t="n">
        <f aca="false">D100*2.83168</f>
        <v>254.8512</v>
      </c>
      <c r="F100" s="0" t="n">
        <v>11</v>
      </c>
      <c r="G100" s="0" t="n">
        <v>11</v>
      </c>
      <c r="H100" s="0" t="n">
        <v>0</v>
      </c>
      <c r="I100" s="0" t="n">
        <v>24</v>
      </c>
      <c r="J100" s="0" t="n">
        <v>0</v>
      </c>
      <c r="K100" s="0" t="n">
        <v>6</v>
      </c>
      <c r="L100" s="0" t="n">
        <f aca="false">0.484+0.659757</f>
        <v>1.143757</v>
      </c>
      <c r="M100" s="7" t="n">
        <f aca="false">L100/2.83168</f>
        <v>0.403914637247147</v>
      </c>
      <c r="N100" s="0" t="s">
        <v>28</v>
      </c>
    </row>
    <row r="101" customFormat="false" ht="15" hidden="false" customHeight="false" outlineLevel="0" collapsed="false">
      <c r="A101" s="0" t="s">
        <v>27</v>
      </c>
      <c r="B101" s="0" t="s">
        <v>18</v>
      </c>
      <c r="D101" s="0" t="n">
        <v>3000</v>
      </c>
      <c r="E101" s="0" t="n">
        <f aca="false">D101*2.83168</f>
        <v>8495.04</v>
      </c>
      <c r="F101" s="0" t="n">
        <v>11</v>
      </c>
      <c r="G101" s="0" t="n">
        <v>11</v>
      </c>
      <c r="H101" s="0" t="n">
        <v>0</v>
      </c>
      <c r="I101" s="0" t="n">
        <v>24</v>
      </c>
      <c r="J101" s="0" t="n">
        <v>0</v>
      </c>
      <c r="K101" s="0" t="n">
        <v>6</v>
      </c>
      <c r="L101" s="0" t="n">
        <f aca="false">0.3335+0.659757</f>
        <v>0.993257</v>
      </c>
      <c r="M101" s="7" t="n">
        <f aca="false">L101/2.83168</f>
        <v>0.350765976381512</v>
      </c>
      <c r="N101" s="0" t="s">
        <v>28</v>
      </c>
    </row>
    <row r="102" customFormat="false" ht="15" hidden="false" customHeight="false" outlineLevel="0" collapsed="false">
      <c r="A102" s="0" t="s">
        <v>27</v>
      </c>
      <c r="B102" s="0" t="s">
        <v>18</v>
      </c>
      <c r="D102" s="0" t="n">
        <v>0</v>
      </c>
      <c r="E102" s="0" t="n">
        <v>0</v>
      </c>
      <c r="F102" s="0" t="n">
        <v>12</v>
      </c>
      <c r="G102" s="0" t="n">
        <v>12</v>
      </c>
      <c r="H102" s="0" t="n">
        <v>0</v>
      </c>
      <c r="I102" s="0" t="n">
        <v>24</v>
      </c>
      <c r="J102" s="0" t="n">
        <v>0</v>
      </c>
      <c r="K102" s="0" t="n">
        <v>6</v>
      </c>
      <c r="L102" s="0" t="n">
        <f aca="false">32.9+0.690801</f>
        <v>33.590801</v>
      </c>
      <c r="M102" s="7" t="n">
        <f aca="false">L102/2.83168</f>
        <v>11.8624989405583</v>
      </c>
      <c r="N102" s="0" t="s">
        <v>28</v>
      </c>
    </row>
    <row r="103" customFormat="false" ht="15" hidden="false" customHeight="false" outlineLevel="0" collapsed="false">
      <c r="A103" s="0" t="s">
        <v>27</v>
      </c>
      <c r="B103" s="0" t="s">
        <v>18</v>
      </c>
      <c r="D103" s="0" t="n">
        <v>3</v>
      </c>
      <c r="E103" s="6" t="n">
        <f aca="false">D103*2.83168</f>
        <v>8.49504</v>
      </c>
      <c r="F103" s="0" t="n">
        <v>12</v>
      </c>
      <c r="G103" s="0" t="n">
        <v>12</v>
      </c>
      <c r="H103" s="0" t="n">
        <v>0</v>
      </c>
      <c r="I103" s="0" t="n">
        <v>24</v>
      </c>
      <c r="J103" s="0" t="n">
        <v>0</v>
      </c>
      <c r="K103" s="0" t="n">
        <v>6</v>
      </c>
      <c r="L103" s="0" t="n">
        <f aca="false">0.9223+0.690801</f>
        <v>1.613101</v>
      </c>
      <c r="M103" s="7" t="n">
        <f aca="false">L103/2.83168</f>
        <v>0.569662179342299</v>
      </c>
      <c r="N103" s="0" t="s">
        <v>28</v>
      </c>
    </row>
    <row r="104" customFormat="false" ht="15" hidden="false" customHeight="false" outlineLevel="0" collapsed="false">
      <c r="A104" s="0" t="s">
        <v>27</v>
      </c>
      <c r="B104" s="0" t="s">
        <v>18</v>
      </c>
      <c r="D104" s="0" t="n">
        <v>90</v>
      </c>
      <c r="E104" s="6" t="n">
        <f aca="false">D104*2.83168</f>
        <v>254.8512</v>
      </c>
      <c r="F104" s="0" t="n">
        <v>12</v>
      </c>
      <c r="G104" s="0" t="n">
        <v>12</v>
      </c>
      <c r="H104" s="0" t="n">
        <v>0</v>
      </c>
      <c r="I104" s="0" t="n">
        <v>24</v>
      </c>
      <c r="J104" s="0" t="n">
        <v>0</v>
      </c>
      <c r="K104" s="0" t="n">
        <v>6</v>
      </c>
      <c r="L104" s="0" t="n">
        <f aca="false">0.484+0.690801</f>
        <v>1.174801</v>
      </c>
      <c r="M104" s="7" t="n">
        <f aca="false">L104/2.83168</f>
        <v>0.414877740422647</v>
      </c>
      <c r="N104" s="0" t="s">
        <v>28</v>
      </c>
    </row>
    <row r="105" customFormat="false" ht="15" hidden="false" customHeight="false" outlineLevel="0" collapsed="false">
      <c r="A105" s="0" t="s">
        <v>27</v>
      </c>
      <c r="B105" s="0" t="s">
        <v>18</v>
      </c>
      <c r="D105" s="0" t="n">
        <v>3000</v>
      </c>
      <c r="E105" s="0" t="n">
        <f aca="false">D105*2.83168</f>
        <v>8495.04</v>
      </c>
      <c r="F105" s="0" t="n">
        <v>12</v>
      </c>
      <c r="G105" s="0" t="n">
        <v>12</v>
      </c>
      <c r="H105" s="0" t="n">
        <v>0</v>
      </c>
      <c r="I105" s="0" t="n">
        <v>24</v>
      </c>
      <c r="J105" s="0" t="n">
        <v>0</v>
      </c>
      <c r="K105" s="0" t="n">
        <v>6</v>
      </c>
      <c r="L105" s="0" t="n">
        <f aca="false">0.3335+0.690801</f>
        <v>1.024301</v>
      </c>
      <c r="M105" s="7" t="n">
        <f aca="false">L105/2.83168</f>
        <v>0.361729079557012</v>
      </c>
      <c r="N10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A1:M18 A2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150</v>
      </c>
      <c r="M2" s="0" t="n">
        <v>150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2.405+0.7315</f>
        <v>3.1365</v>
      </c>
      <c r="M3" s="0" t="n">
        <f aca="false">2.405+0.7315</f>
        <v>3.1365</v>
      </c>
      <c r="N3" s="0" t="s">
        <v>23</v>
      </c>
      <c r="O3" s="0" t="s">
        <v>98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6</v>
      </c>
      <c r="J4" s="0" t="n">
        <v>0</v>
      </c>
      <c r="K4" s="0" t="n">
        <v>4</v>
      </c>
      <c r="L4" s="0" t="n">
        <f aca="false">0.00057+0.001623+0.012311+0.024284</f>
        <v>0.038788</v>
      </c>
      <c r="M4" s="0" t="n">
        <f aca="false">0.00057+0.001623+0.012311+0.024284</f>
        <v>0.038788</v>
      </c>
      <c r="N4" s="0" t="s">
        <v>19</v>
      </c>
      <c r="O4" s="0" t="s">
        <v>123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6</v>
      </c>
      <c r="I5" s="0" t="n">
        <v>12</v>
      </c>
      <c r="J5" s="0" t="n">
        <v>0</v>
      </c>
      <c r="K5" s="0" t="n">
        <v>4</v>
      </c>
      <c r="L5" s="0" t="n">
        <f aca="false">0.00057+0.001623+0.012311+0.037215</f>
        <v>0.051719</v>
      </c>
      <c r="M5" s="0" t="n">
        <f aca="false">0.00057+0.001623+0.012311+0.037215</f>
        <v>0.051719</v>
      </c>
      <c r="N5" s="0" t="s">
        <v>19</v>
      </c>
      <c r="O5" s="0" t="s">
        <v>97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12</v>
      </c>
      <c r="I6" s="0" t="n">
        <v>18</v>
      </c>
      <c r="J6" s="0" t="n">
        <v>0</v>
      </c>
      <c r="K6" s="0" t="n">
        <v>4</v>
      </c>
      <c r="L6" s="0" t="n">
        <f aca="false">0.00057+0.001623+0.012311+0.048567</f>
        <v>0.063071</v>
      </c>
      <c r="M6" s="0" t="n">
        <f aca="false">0.00057+0.001623+0.012311+0.048567</f>
        <v>0.063071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18</v>
      </c>
      <c r="I7" s="0" t="n">
        <v>22</v>
      </c>
      <c r="J7" s="0" t="n">
        <v>0</v>
      </c>
      <c r="K7" s="0" t="n">
        <v>4</v>
      </c>
      <c r="L7" s="0" t="n">
        <f aca="false">0.00057+0.001623+0.012311+0.037215</f>
        <v>0.051719</v>
      </c>
      <c r="M7" s="0" t="n">
        <f aca="false">0.00057+0.001623+0.012311+0.037215</f>
        <v>0.051719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22</v>
      </c>
      <c r="I8" s="0" t="n">
        <v>24</v>
      </c>
      <c r="J8" s="0" t="n">
        <v>0</v>
      </c>
      <c r="K8" s="0" t="n">
        <v>4</v>
      </c>
      <c r="L8" s="0" t="n">
        <f aca="false">0.00057+0.001623+0.012311+0.024284</f>
        <v>0.038788</v>
      </c>
      <c r="M8" s="0" t="n">
        <f aca="false">0.00057+0.001623+0.012311+0.024284</f>
        <v>0.038788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8</v>
      </c>
      <c r="H9" s="0" t="n">
        <v>0</v>
      </c>
      <c r="I9" s="0" t="n">
        <v>6</v>
      </c>
      <c r="J9" s="0" t="n">
        <v>0</v>
      </c>
      <c r="K9" s="0" t="n">
        <v>4</v>
      </c>
      <c r="L9" s="0" t="n">
        <f aca="false">0.00057+0.001623+0.012311+0.031373</f>
        <v>0.045877</v>
      </c>
      <c r="M9" s="0" t="n">
        <f aca="false">0.00057+0.001623+0.012311+0.031373</f>
        <v>0.045877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8</v>
      </c>
      <c r="H10" s="0" t="n">
        <v>6</v>
      </c>
      <c r="I10" s="0" t="n">
        <v>12</v>
      </c>
      <c r="J10" s="0" t="n">
        <v>0</v>
      </c>
      <c r="K10" s="0" t="n">
        <v>4</v>
      </c>
      <c r="L10" s="0" t="n">
        <f aca="false">0.00057+0.001623+0.012311+0.040864</f>
        <v>0.055368</v>
      </c>
      <c r="M10" s="0" t="n">
        <f aca="false">0.00057+0.001623+0.012311+0.040864</f>
        <v>0.055368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8</v>
      </c>
      <c r="H11" s="0" t="n">
        <v>12</v>
      </c>
      <c r="I11" s="0" t="n">
        <v>18</v>
      </c>
      <c r="J11" s="0" t="n">
        <v>0</v>
      </c>
      <c r="K11" s="0" t="n">
        <v>4</v>
      </c>
      <c r="L11" s="0" t="n">
        <f aca="false">0.00057+0.001623+0.012311+0.062747</f>
        <v>0.077251</v>
      </c>
      <c r="M11" s="0" t="n">
        <f aca="false">0.00057+0.001623+0.012311+0.062747</f>
        <v>0.077251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8</v>
      </c>
      <c r="H12" s="0" t="n">
        <v>18</v>
      </c>
      <c r="I12" s="0" t="n">
        <v>22</v>
      </c>
      <c r="J12" s="0" t="n">
        <v>0</v>
      </c>
      <c r="K12" s="0" t="n">
        <v>4</v>
      </c>
      <c r="L12" s="0" t="n">
        <f aca="false">0.00057+0.001623+0.012311+0.040864</f>
        <v>0.055368</v>
      </c>
      <c r="M12" s="0" t="n">
        <f aca="false">0.00057+0.001623+0.012311+0.040864</f>
        <v>0.055368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8</v>
      </c>
      <c r="H13" s="0" t="n">
        <v>22</v>
      </c>
      <c r="I13" s="0" t="n">
        <v>24</v>
      </c>
      <c r="J13" s="0" t="n">
        <v>0</v>
      </c>
      <c r="K13" s="0" t="n">
        <v>4</v>
      </c>
      <c r="L13" s="0" t="n">
        <f aca="false">0.00057+0.001623+0.012311+0.031373</f>
        <v>0.045877</v>
      </c>
      <c r="M13" s="0" t="n">
        <f aca="false">0.00057+0.001623+0.012311+0.031373</f>
        <v>0.045877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9</v>
      </c>
      <c r="G14" s="0" t="n">
        <v>12</v>
      </c>
      <c r="H14" s="0" t="n">
        <v>0</v>
      </c>
      <c r="I14" s="0" t="n">
        <v>6</v>
      </c>
      <c r="J14" s="0" t="n">
        <v>0</v>
      </c>
      <c r="K14" s="0" t="n">
        <v>4</v>
      </c>
      <c r="L14" s="0" t="n">
        <f aca="false">0.00057+0.001623+0.012311+0.024284</f>
        <v>0.038788</v>
      </c>
      <c r="M14" s="0" t="n">
        <f aca="false">0.00057+0.001623+0.012311+0.024284</f>
        <v>0.038788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9</v>
      </c>
      <c r="G15" s="0" t="n">
        <v>12</v>
      </c>
      <c r="H15" s="0" t="n">
        <v>6</v>
      </c>
      <c r="I15" s="0" t="n">
        <v>12</v>
      </c>
      <c r="J15" s="0" t="n">
        <v>0</v>
      </c>
      <c r="K15" s="0" t="n">
        <v>4</v>
      </c>
      <c r="L15" s="0" t="n">
        <f aca="false">0.00057+0.001623+0.012311+0.037215</f>
        <v>0.051719</v>
      </c>
      <c r="M15" s="0" t="n">
        <f aca="false">0.00057+0.001623+0.012311+0.037215</f>
        <v>0.051719</v>
      </c>
      <c r="N15" s="0" t="s">
        <v>19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9</v>
      </c>
      <c r="G16" s="0" t="n">
        <v>12</v>
      </c>
      <c r="H16" s="0" t="n">
        <v>12</v>
      </c>
      <c r="I16" s="0" t="n">
        <v>18</v>
      </c>
      <c r="J16" s="0" t="n">
        <v>0</v>
      </c>
      <c r="K16" s="0" t="n">
        <v>4</v>
      </c>
      <c r="L16" s="0" t="n">
        <f aca="false">0.00057+0.001623+0.012311+0.048567</f>
        <v>0.063071</v>
      </c>
      <c r="M16" s="0" t="n">
        <f aca="false">0.00057+0.001623+0.012311+0.048567</f>
        <v>0.063071</v>
      </c>
      <c r="N16" s="0" t="s">
        <v>19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9</v>
      </c>
      <c r="G17" s="0" t="n">
        <v>12</v>
      </c>
      <c r="H17" s="0" t="n">
        <v>18</v>
      </c>
      <c r="I17" s="0" t="n">
        <v>22</v>
      </c>
      <c r="J17" s="0" t="n">
        <v>0</v>
      </c>
      <c r="K17" s="0" t="n">
        <v>4</v>
      </c>
      <c r="L17" s="0" t="n">
        <f aca="false">0.00057+0.001623+0.012311+0.037215</f>
        <v>0.051719</v>
      </c>
      <c r="M17" s="0" t="n">
        <f aca="false">0.00057+0.001623+0.012311+0.037215</f>
        <v>0.051719</v>
      </c>
      <c r="N17" s="0" t="s">
        <v>19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9</v>
      </c>
      <c r="G18" s="0" t="n">
        <v>12</v>
      </c>
      <c r="H18" s="0" t="n">
        <v>22</v>
      </c>
      <c r="I18" s="0" t="n">
        <v>24</v>
      </c>
      <c r="J18" s="0" t="n">
        <v>0</v>
      </c>
      <c r="K18" s="0" t="n">
        <v>4</v>
      </c>
      <c r="L18" s="0" t="n">
        <f aca="false">0.00057+0.001623+0.012311+0.024284</f>
        <v>0.038788</v>
      </c>
      <c r="M18" s="0" t="n">
        <f aca="false">0.00057+0.001623+0.012311+0.024284</f>
        <v>0.038788</v>
      </c>
      <c r="N18" s="0" t="s">
        <v>19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</v>
      </c>
      <c r="G19" s="0" t="n">
        <v>5</v>
      </c>
      <c r="H19" s="0" t="n">
        <v>0</v>
      </c>
      <c r="I19" s="0" t="n">
        <v>24</v>
      </c>
      <c r="J19" s="0" t="n">
        <v>5</v>
      </c>
      <c r="K19" s="0" t="n">
        <v>6</v>
      </c>
      <c r="L19" s="0" t="n">
        <f aca="false">0.00057+0.001623+0.012311+0.024284</f>
        <v>0.038788</v>
      </c>
      <c r="M19" s="0" t="n">
        <f aca="false">0.00057+0.001623+0.012311+0.024284</f>
        <v>0.038788</v>
      </c>
      <c r="N19" s="0" t="s">
        <v>19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6</v>
      </c>
      <c r="G20" s="0" t="n">
        <v>8</v>
      </c>
      <c r="H20" s="0" t="n">
        <v>0</v>
      </c>
      <c r="I20" s="0" t="n">
        <v>24</v>
      </c>
      <c r="J20" s="0" t="n">
        <v>5</v>
      </c>
      <c r="K20" s="0" t="n">
        <v>6</v>
      </c>
      <c r="L20" s="0" t="n">
        <f aca="false">0.00057+0.001623+0.012311+0.031373</f>
        <v>0.045877</v>
      </c>
      <c r="M20" s="0" t="n">
        <f aca="false">0.00057+0.001623+0.012311+0.031373</f>
        <v>0.045877</v>
      </c>
      <c r="N20" s="0" t="s">
        <v>19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9</v>
      </c>
      <c r="G21" s="0" t="n">
        <v>12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f aca="false">0.00057+0.001623+0.012311+0.024284</f>
        <v>0.038788</v>
      </c>
      <c r="M21" s="0" t="n">
        <f aca="false">0.00057+0.001623+0.012311+0.024284</f>
        <v>0.038788</v>
      </c>
      <c r="N21" s="0" t="s">
        <v>19</v>
      </c>
    </row>
    <row r="22" customFormat="false" ht="15" hidden="false" customHeight="false" outlineLevel="0" collapsed="false">
      <c r="A22" s="0" t="s">
        <v>27</v>
      </c>
      <c r="B22" s="0" t="s">
        <v>16</v>
      </c>
      <c r="L22" s="0" t="n">
        <v>60</v>
      </c>
      <c r="M22" s="0" t="n">
        <v>60</v>
      </c>
      <c r="N22" s="0" t="s">
        <v>17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(1.25+5.597)/10.37</f>
        <v>0.660270009643202</v>
      </c>
      <c r="M23" s="2" t="n">
        <f aca="false">L23/2.83168</f>
        <v>0.233172537025088</v>
      </c>
      <c r="N23" s="0" t="s">
        <v>28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f aca="false">100*10.37</f>
        <v>1037</v>
      </c>
      <c r="E24" s="6" t="n">
        <f aca="false">D24*2.83168</f>
        <v>2936.45216</v>
      </c>
      <c r="F24" s="0" t="n">
        <v>1</v>
      </c>
      <c r="G24" s="0" t="n">
        <v>12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(0.97+5.597)/10.37</f>
        <v>0.633269045323047</v>
      </c>
      <c r="M24" s="2" t="n">
        <f aca="false">L24/2.83168</f>
        <v>0.22363722077461</v>
      </c>
      <c r="N24" s="0" t="s">
        <v>28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f aca="false">500*10.37</f>
        <v>5185</v>
      </c>
      <c r="E25" s="6" t="n">
        <f aca="false">D25*2.83168</f>
        <v>14682.2608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(0.82+5.597)/10.37</f>
        <v>0.618804243008679</v>
      </c>
      <c r="M25" s="2" t="n">
        <f aca="false">L25/2.83168</f>
        <v>0.218529015640425</v>
      </c>
      <c r="N2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5" activeCellId="1" sqref="A1:M18 A5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52.56</v>
      </c>
      <c r="M2" s="0" t="n">
        <v>52.56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1.86</v>
      </c>
      <c r="M3" s="0" t="n">
        <v>1.86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124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8</v>
      </c>
      <c r="I4" s="0" t="n">
        <v>20</v>
      </c>
      <c r="J4" s="0" t="n">
        <v>0</v>
      </c>
      <c r="K4" s="0" t="n">
        <v>4</v>
      </c>
      <c r="L4" s="0" t="n">
        <v>5.09</v>
      </c>
      <c r="M4" s="0" t="n">
        <v>5.09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51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20</v>
      </c>
      <c r="J5" s="0" t="n">
        <v>0</v>
      </c>
      <c r="K5" s="0" t="n">
        <v>4</v>
      </c>
      <c r="L5" s="0" t="n">
        <v>5.48</v>
      </c>
      <c r="M5" s="0" t="n">
        <v>5.48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124</v>
      </c>
      <c r="D6" s="0" t="n">
        <v>0</v>
      </c>
      <c r="E6" s="0" t="n">
        <v>0</v>
      </c>
      <c r="F6" s="0" t="n">
        <v>10</v>
      </c>
      <c r="G6" s="0" t="n">
        <v>12</v>
      </c>
      <c r="H6" s="0" t="n">
        <v>8</v>
      </c>
      <c r="I6" s="0" t="n">
        <v>20</v>
      </c>
      <c r="J6" s="0" t="n">
        <v>0</v>
      </c>
      <c r="K6" s="0" t="n">
        <v>4</v>
      </c>
      <c r="L6" s="0" t="n">
        <v>5.09</v>
      </c>
      <c r="M6" s="0" t="n">
        <v>5.09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8</v>
      </c>
      <c r="J7" s="0" t="n">
        <v>0</v>
      </c>
      <c r="K7" s="0" t="n">
        <v>4</v>
      </c>
      <c r="L7" s="2" t="n">
        <v>0.02767121882</v>
      </c>
      <c r="M7" s="2" t="n">
        <v>0.02767121882</v>
      </c>
      <c r="N7" s="0" t="s">
        <v>19</v>
      </c>
      <c r="O7" s="0" t="s">
        <v>125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20</v>
      </c>
      <c r="I8" s="0" t="n">
        <v>24</v>
      </c>
      <c r="J8" s="0" t="n">
        <v>0</v>
      </c>
      <c r="K8" s="0" t="n">
        <v>4</v>
      </c>
      <c r="L8" s="2" t="n">
        <v>0.02767121882</v>
      </c>
      <c r="M8" s="2" t="n">
        <v>0.02767121882</v>
      </c>
      <c r="N8" s="0" t="s">
        <v>19</v>
      </c>
      <c r="O8" s="0" t="s">
        <v>125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8</v>
      </c>
      <c r="I9" s="0" t="n">
        <v>20</v>
      </c>
      <c r="J9" s="0" t="n">
        <v>0</v>
      </c>
      <c r="K9" s="0" t="n">
        <v>4</v>
      </c>
      <c r="L9" s="2" t="n">
        <v>0.03017049378</v>
      </c>
      <c r="M9" s="2" t="n">
        <v>0.03017049378</v>
      </c>
      <c r="N9" s="0" t="s">
        <v>19</v>
      </c>
      <c r="O9" s="0" t="s">
        <v>125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24</v>
      </c>
      <c r="J10" s="0" t="n">
        <v>5</v>
      </c>
      <c r="K10" s="0" t="n">
        <v>6</v>
      </c>
      <c r="L10" s="2" t="n">
        <v>0.02767121882</v>
      </c>
      <c r="M10" s="2" t="n">
        <v>0.02767121882</v>
      </c>
      <c r="N10" s="0" t="s">
        <v>19</v>
      </c>
      <c r="O10" s="0" t="s">
        <v>125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2</v>
      </c>
      <c r="G11" s="0" t="n">
        <v>2</v>
      </c>
      <c r="H11" s="0" t="n">
        <v>0</v>
      </c>
      <c r="I11" s="0" t="n">
        <v>8</v>
      </c>
      <c r="J11" s="0" t="n">
        <v>0</v>
      </c>
      <c r="K11" s="0" t="n">
        <v>4</v>
      </c>
      <c r="L11" s="2" t="n">
        <v>0.03899305164</v>
      </c>
      <c r="M11" s="2" t="n">
        <v>0.03899305164</v>
      </c>
      <c r="N11" s="0" t="s">
        <v>19</v>
      </c>
      <c r="O11" s="0" t="s">
        <v>125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2</v>
      </c>
      <c r="G12" s="0" t="n">
        <v>2</v>
      </c>
      <c r="H12" s="0" t="n">
        <v>20</v>
      </c>
      <c r="I12" s="0" t="n">
        <v>24</v>
      </c>
      <c r="J12" s="0" t="n">
        <v>0</v>
      </c>
      <c r="K12" s="0" t="n">
        <v>4</v>
      </c>
      <c r="L12" s="2" t="n">
        <v>0.03899305164</v>
      </c>
      <c r="M12" s="2" t="n">
        <v>0.03899305164</v>
      </c>
      <c r="N12" s="0" t="s">
        <v>19</v>
      </c>
      <c r="O12" s="0" t="s">
        <v>125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2</v>
      </c>
      <c r="G13" s="0" t="n">
        <v>2</v>
      </c>
      <c r="H13" s="0" t="n">
        <v>8</v>
      </c>
      <c r="I13" s="0" t="n">
        <v>20</v>
      </c>
      <c r="J13" s="0" t="n">
        <v>0</v>
      </c>
      <c r="K13" s="0" t="n">
        <v>4</v>
      </c>
      <c r="L13" s="2" t="n">
        <v>0.04469269344</v>
      </c>
      <c r="M13" s="2" t="n">
        <v>0.04469269344</v>
      </c>
      <c r="N13" s="0" t="s">
        <v>19</v>
      </c>
      <c r="O13" s="0" t="s">
        <v>125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24</v>
      </c>
      <c r="J14" s="0" t="n">
        <v>5</v>
      </c>
      <c r="K14" s="0" t="n">
        <v>6</v>
      </c>
      <c r="L14" s="2" t="n">
        <v>0.03899305164</v>
      </c>
      <c r="M14" s="2" t="n">
        <v>0.03899305164</v>
      </c>
      <c r="N14" s="0" t="s">
        <v>19</v>
      </c>
      <c r="O14" s="0" t="s">
        <v>125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3</v>
      </c>
      <c r="G15" s="0" t="n">
        <v>3</v>
      </c>
      <c r="H15" s="0" t="n">
        <v>0</v>
      </c>
      <c r="I15" s="0" t="n">
        <v>8</v>
      </c>
      <c r="J15" s="0" t="n">
        <v>0</v>
      </c>
      <c r="K15" s="0" t="n">
        <v>4</v>
      </c>
      <c r="L15" s="2" t="n">
        <v>0.03187298452</v>
      </c>
      <c r="M15" s="2" t="n">
        <v>0.03187298452</v>
      </c>
      <c r="N15" s="0" t="s">
        <v>19</v>
      </c>
      <c r="O15" s="0" t="s">
        <v>125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3</v>
      </c>
      <c r="G16" s="0" t="n">
        <v>3</v>
      </c>
      <c r="H16" s="0" t="n">
        <v>20</v>
      </c>
      <c r="I16" s="0" t="n">
        <v>24</v>
      </c>
      <c r="J16" s="0" t="n">
        <v>0</v>
      </c>
      <c r="K16" s="0" t="n">
        <v>4</v>
      </c>
      <c r="L16" s="2" t="n">
        <v>0.03187298452</v>
      </c>
      <c r="M16" s="2" t="n">
        <v>0.03187298452</v>
      </c>
      <c r="N16" s="0" t="s">
        <v>19</v>
      </c>
      <c r="O16" s="0" t="s">
        <v>125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3</v>
      </c>
      <c r="H17" s="0" t="n">
        <v>8</v>
      </c>
      <c r="I17" s="0" t="n">
        <v>20</v>
      </c>
      <c r="J17" s="0" t="n">
        <v>0</v>
      </c>
      <c r="K17" s="0" t="n">
        <v>4</v>
      </c>
      <c r="L17" s="2" t="n">
        <v>0.03066592768</v>
      </c>
      <c r="M17" s="2" t="n">
        <v>0.03066592768</v>
      </c>
      <c r="N17" s="0" t="s">
        <v>19</v>
      </c>
      <c r="O17" s="0" t="s">
        <v>125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24</v>
      </c>
      <c r="J18" s="0" t="n">
        <v>5</v>
      </c>
      <c r="K18" s="0" t="n">
        <v>6</v>
      </c>
      <c r="L18" s="2" t="n">
        <v>0.03187298452</v>
      </c>
      <c r="M18" s="2" t="n">
        <v>0.03187298452</v>
      </c>
      <c r="N18" s="0" t="s">
        <v>19</v>
      </c>
      <c r="O18" s="0" t="s">
        <v>125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4</v>
      </c>
      <c r="G19" s="0" t="n">
        <v>4</v>
      </c>
      <c r="H19" s="0" t="n">
        <v>0</v>
      </c>
      <c r="I19" s="0" t="n">
        <v>8</v>
      </c>
      <c r="J19" s="0" t="n">
        <v>0</v>
      </c>
      <c r="K19" s="0" t="n">
        <v>4</v>
      </c>
      <c r="L19" s="2" t="n">
        <v>0.03002261833</v>
      </c>
      <c r="M19" s="2" t="n">
        <v>0.03002261833</v>
      </c>
      <c r="N19" s="0" t="s">
        <v>19</v>
      </c>
      <c r="O19" s="0" t="s">
        <v>125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4</v>
      </c>
      <c r="G20" s="0" t="n">
        <v>4</v>
      </c>
      <c r="H20" s="0" t="n">
        <v>20</v>
      </c>
      <c r="I20" s="0" t="n">
        <v>24</v>
      </c>
      <c r="J20" s="0" t="n">
        <v>0</v>
      </c>
      <c r="K20" s="0" t="n">
        <v>4</v>
      </c>
      <c r="L20" s="2" t="n">
        <v>0.03002261833</v>
      </c>
      <c r="M20" s="2" t="n">
        <v>0.03002261833</v>
      </c>
      <c r="N20" s="0" t="s">
        <v>19</v>
      </c>
      <c r="O20" s="0" t="s">
        <v>125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8</v>
      </c>
      <c r="I21" s="0" t="n">
        <v>20</v>
      </c>
      <c r="J21" s="0" t="n">
        <v>0</v>
      </c>
      <c r="K21" s="0" t="n">
        <v>4</v>
      </c>
      <c r="L21" s="2" t="n">
        <v>0.02952926205</v>
      </c>
      <c r="M21" s="2" t="n">
        <v>0.02952926205</v>
      </c>
      <c r="N21" s="0" t="s">
        <v>19</v>
      </c>
      <c r="O21" s="0" t="s">
        <v>125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24</v>
      </c>
      <c r="J22" s="0" t="n">
        <v>5</v>
      </c>
      <c r="K22" s="0" t="n">
        <v>6</v>
      </c>
      <c r="L22" s="2" t="n">
        <v>0.03002261833</v>
      </c>
      <c r="M22" s="2" t="n">
        <v>0.03002261833</v>
      </c>
      <c r="N22" s="0" t="s">
        <v>19</v>
      </c>
      <c r="O22" s="0" t="s">
        <v>125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5</v>
      </c>
      <c r="G23" s="0" t="n">
        <v>5</v>
      </c>
      <c r="H23" s="0" t="n">
        <v>0</v>
      </c>
      <c r="I23" s="0" t="n">
        <v>8</v>
      </c>
      <c r="J23" s="0" t="n">
        <v>0</v>
      </c>
      <c r="K23" s="0" t="n">
        <v>4</v>
      </c>
      <c r="L23" s="2" t="n">
        <v>0.02960447577</v>
      </c>
      <c r="M23" s="2" t="n">
        <v>0.02960447577</v>
      </c>
      <c r="N23" s="0" t="s">
        <v>19</v>
      </c>
      <c r="O23" s="0" t="s">
        <v>125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5</v>
      </c>
      <c r="G24" s="0" t="n">
        <v>5</v>
      </c>
      <c r="H24" s="0" t="n">
        <v>20</v>
      </c>
      <c r="I24" s="0" t="n">
        <v>24</v>
      </c>
      <c r="J24" s="0" t="n">
        <v>0</v>
      </c>
      <c r="K24" s="0" t="n">
        <v>4</v>
      </c>
      <c r="L24" s="2" t="n">
        <v>0.02960447577</v>
      </c>
      <c r="M24" s="2" t="n">
        <v>0.02960447577</v>
      </c>
      <c r="N24" s="0" t="s">
        <v>19</v>
      </c>
      <c r="O24" s="0" t="s">
        <v>125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5</v>
      </c>
      <c r="G25" s="0" t="n">
        <v>5</v>
      </c>
      <c r="H25" s="0" t="n">
        <v>8</v>
      </c>
      <c r="I25" s="0" t="n">
        <v>20</v>
      </c>
      <c r="J25" s="0" t="n">
        <v>0</v>
      </c>
      <c r="K25" s="0" t="n">
        <v>4</v>
      </c>
      <c r="L25" s="2" t="n">
        <v>0.03325155188</v>
      </c>
      <c r="M25" s="2" t="n">
        <v>0.03325155188</v>
      </c>
      <c r="N25" s="0" t="s">
        <v>19</v>
      </c>
      <c r="O25" s="0" t="s">
        <v>125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24</v>
      </c>
      <c r="J26" s="0" t="n">
        <v>5</v>
      </c>
      <c r="K26" s="0" t="n">
        <v>6</v>
      </c>
      <c r="L26" s="2" t="n">
        <v>0.02960447577</v>
      </c>
      <c r="M26" s="2" t="n">
        <v>0.02960447577</v>
      </c>
      <c r="N26" s="0" t="s">
        <v>19</v>
      </c>
      <c r="O26" s="0" t="s">
        <v>125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6</v>
      </c>
      <c r="G27" s="0" t="n">
        <v>6</v>
      </c>
      <c r="H27" s="0" t="n">
        <v>0</v>
      </c>
      <c r="I27" s="0" t="n">
        <v>8</v>
      </c>
      <c r="J27" s="0" t="n">
        <v>0</v>
      </c>
      <c r="K27" s="0" t="n">
        <v>4</v>
      </c>
      <c r="L27" s="2" t="n">
        <v>0.0314833944</v>
      </c>
      <c r="M27" s="2" t="n">
        <v>0.0314833944</v>
      </c>
      <c r="N27" s="0" t="s">
        <v>19</v>
      </c>
      <c r="O27" s="0" t="s">
        <v>125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6</v>
      </c>
      <c r="G28" s="0" t="n">
        <v>6</v>
      </c>
      <c r="H28" s="0" t="n">
        <v>20</v>
      </c>
      <c r="I28" s="0" t="n">
        <v>24</v>
      </c>
      <c r="J28" s="0" t="n">
        <v>0</v>
      </c>
      <c r="K28" s="0" t="n">
        <v>4</v>
      </c>
      <c r="L28" s="2" t="n">
        <v>0.0314833944</v>
      </c>
      <c r="M28" s="2" t="n">
        <v>0.0314833944</v>
      </c>
      <c r="N28" s="0" t="s">
        <v>19</v>
      </c>
      <c r="O28" s="0" t="s">
        <v>125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6</v>
      </c>
      <c r="G29" s="0" t="n">
        <v>6</v>
      </c>
      <c r="H29" s="0" t="n">
        <v>8</v>
      </c>
      <c r="I29" s="0" t="n">
        <v>20</v>
      </c>
      <c r="J29" s="0" t="n">
        <v>0</v>
      </c>
      <c r="K29" s="0" t="n">
        <v>4</v>
      </c>
      <c r="L29" s="2" t="n">
        <v>0.03706530916</v>
      </c>
      <c r="M29" s="2" t="n">
        <v>0.03706530916</v>
      </c>
      <c r="N29" s="0" t="s">
        <v>19</v>
      </c>
      <c r="O29" s="0" t="s">
        <v>125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24</v>
      </c>
      <c r="J30" s="0" t="n">
        <v>5</v>
      </c>
      <c r="K30" s="0" t="n">
        <v>6</v>
      </c>
      <c r="L30" s="2" t="n">
        <v>0.0314833944</v>
      </c>
      <c r="M30" s="2" t="n">
        <v>0.0314833944</v>
      </c>
      <c r="N30" s="0" t="s">
        <v>19</v>
      </c>
      <c r="O30" s="0" t="s">
        <v>125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7</v>
      </c>
      <c r="G31" s="0" t="n">
        <v>7</v>
      </c>
      <c r="H31" s="0" t="n">
        <v>0</v>
      </c>
      <c r="I31" s="0" t="n">
        <v>8</v>
      </c>
      <c r="J31" s="0" t="n">
        <v>0</v>
      </c>
      <c r="K31" s="0" t="n">
        <v>4</v>
      </c>
      <c r="L31" s="2" t="n">
        <v>0.03474070867</v>
      </c>
      <c r="M31" s="2" t="n">
        <v>0.03474070867</v>
      </c>
      <c r="N31" s="0" t="s">
        <v>19</v>
      </c>
      <c r="O31" s="0" t="s">
        <v>125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7</v>
      </c>
      <c r="G32" s="0" t="n">
        <v>7</v>
      </c>
      <c r="H32" s="0" t="n">
        <v>20</v>
      </c>
      <c r="I32" s="0" t="n">
        <v>24</v>
      </c>
      <c r="J32" s="0" t="n">
        <v>0</v>
      </c>
      <c r="K32" s="0" t="n">
        <v>4</v>
      </c>
      <c r="L32" s="2" t="n">
        <v>0.03474070867</v>
      </c>
      <c r="M32" s="2" t="n">
        <v>0.03474070867</v>
      </c>
      <c r="N32" s="0" t="s">
        <v>19</v>
      </c>
      <c r="O32" s="0" t="s">
        <v>125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7</v>
      </c>
      <c r="G33" s="0" t="n">
        <v>7</v>
      </c>
      <c r="H33" s="0" t="n">
        <v>8</v>
      </c>
      <c r="I33" s="0" t="n">
        <v>20</v>
      </c>
      <c r="J33" s="0" t="n">
        <v>0</v>
      </c>
      <c r="K33" s="0" t="n">
        <v>4</v>
      </c>
      <c r="L33" s="2" t="n">
        <v>0.04189489636</v>
      </c>
      <c r="M33" s="2" t="n">
        <v>0.04189489636</v>
      </c>
      <c r="N33" s="0" t="s">
        <v>19</v>
      </c>
      <c r="O33" s="0" t="s">
        <v>125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24</v>
      </c>
      <c r="J34" s="0" t="n">
        <v>5</v>
      </c>
      <c r="K34" s="0" t="n">
        <v>6</v>
      </c>
      <c r="L34" s="2" t="n">
        <v>0.03474070867</v>
      </c>
      <c r="M34" s="2" t="n">
        <v>0.03474070867</v>
      </c>
      <c r="N34" s="0" t="s">
        <v>19</v>
      </c>
      <c r="O34" s="0" t="s">
        <v>125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8</v>
      </c>
      <c r="G35" s="0" t="n">
        <v>8</v>
      </c>
      <c r="H35" s="0" t="n">
        <v>0</v>
      </c>
      <c r="I35" s="0" t="n">
        <v>8</v>
      </c>
      <c r="J35" s="0" t="n">
        <v>0</v>
      </c>
      <c r="K35" s="0" t="n">
        <v>4</v>
      </c>
      <c r="L35" s="2" t="n">
        <v>0.03882722154</v>
      </c>
      <c r="M35" s="2" t="n">
        <v>0.03882722154</v>
      </c>
      <c r="N35" s="0" t="s">
        <v>19</v>
      </c>
      <c r="O35" s="0" t="s">
        <v>125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8</v>
      </c>
      <c r="G36" s="0" t="n">
        <v>8</v>
      </c>
      <c r="H36" s="0" t="n">
        <v>20</v>
      </c>
      <c r="I36" s="0" t="n">
        <v>24</v>
      </c>
      <c r="J36" s="0" t="n">
        <v>0</v>
      </c>
      <c r="K36" s="0" t="n">
        <v>4</v>
      </c>
      <c r="L36" s="2" t="n">
        <v>0.03882722154</v>
      </c>
      <c r="M36" s="2" t="n">
        <v>0.03882722154</v>
      </c>
      <c r="N36" s="0" t="s">
        <v>19</v>
      </c>
      <c r="O36" s="0" t="s">
        <v>125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8</v>
      </c>
      <c r="G37" s="0" t="n">
        <v>8</v>
      </c>
      <c r="H37" s="0" t="n">
        <v>8</v>
      </c>
      <c r="I37" s="0" t="n">
        <v>20</v>
      </c>
      <c r="J37" s="0" t="n">
        <v>0</v>
      </c>
      <c r="K37" s="0" t="n">
        <v>4</v>
      </c>
      <c r="L37" s="2" t="n">
        <v>0.04913115831</v>
      </c>
      <c r="M37" s="2" t="n">
        <v>0.04913115831</v>
      </c>
      <c r="N37" s="0" t="s">
        <v>19</v>
      </c>
      <c r="O37" s="0" t="s">
        <v>125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24</v>
      </c>
      <c r="J38" s="0" t="n">
        <v>5</v>
      </c>
      <c r="K38" s="0" t="n">
        <v>6</v>
      </c>
      <c r="L38" s="2" t="n">
        <v>0.03882722154</v>
      </c>
      <c r="M38" s="2" t="n">
        <v>0.03882722154</v>
      </c>
      <c r="N38" s="0" t="s">
        <v>19</v>
      </c>
      <c r="O38" s="0" t="s">
        <v>125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9</v>
      </c>
      <c r="G39" s="0" t="n">
        <v>9</v>
      </c>
      <c r="H39" s="0" t="n">
        <v>0</v>
      </c>
      <c r="I39" s="0" t="n">
        <v>8</v>
      </c>
      <c r="J39" s="0" t="n">
        <v>0</v>
      </c>
      <c r="K39" s="0" t="n">
        <v>4</v>
      </c>
      <c r="L39" s="2" t="n">
        <v>0.0417026984</v>
      </c>
      <c r="M39" s="2" t="n">
        <v>0.0417026984</v>
      </c>
      <c r="N39" s="0" t="s">
        <v>19</v>
      </c>
      <c r="O39" s="0" t="s">
        <v>125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9</v>
      </c>
      <c r="G40" s="0" t="n">
        <v>9</v>
      </c>
      <c r="H40" s="0" t="n">
        <v>20</v>
      </c>
      <c r="I40" s="0" t="n">
        <v>24</v>
      </c>
      <c r="J40" s="0" t="n">
        <v>0</v>
      </c>
      <c r="K40" s="0" t="n">
        <v>4</v>
      </c>
      <c r="L40" s="2" t="n">
        <v>0.0417026984</v>
      </c>
      <c r="M40" s="2" t="n">
        <v>0.0417026984</v>
      </c>
      <c r="N40" s="0" t="s">
        <v>19</v>
      </c>
      <c r="O40" s="0" t="s">
        <v>125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9</v>
      </c>
      <c r="G41" s="0" t="n">
        <v>9</v>
      </c>
      <c r="H41" s="0" t="n">
        <v>8</v>
      </c>
      <c r="I41" s="0" t="n">
        <v>20</v>
      </c>
      <c r="J41" s="0" t="n">
        <v>0</v>
      </c>
      <c r="K41" s="0" t="n">
        <v>4</v>
      </c>
      <c r="L41" s="2" t="n">
        <v>0.05016407795</v>
      </c>
      <c r="M41" s="2" t="n">
        <v>0.05016407795</v>
      </c>
      <c r="N41" s="0" t="s">
        <v>19</v>
      </c>
      <c r="O41" s="0" t="s">
        <v>125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24</v>
      </c>
      <c r="J42" s="0" t="n">
        <v>5</v>
      </c>
      <c r="K42" s="0" t="n">
        <v>6</v>
      </c>
      <c r="L42" s="2" t="n">
        <v>0.0417026984</v>
      </c>
      <c r="M42" s="2" t="n">
        <v>0.0417026984</v>
      </c>
      <c r="N42" s="0" t="s">
        <v>19</v>
      </c>
      <c r="O42" s="0" t="s">
        <v>125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10</v>
      </c>
      <c r="G43" s="0" t="n">
        <v>10</v>
      </c>
      <c r="H43" s="0" t="n">
        <v>0</v>
      </c>
      <c r="I43" s="0" t="n">
        <v>8</v>
      </c>
      <c r="J43" s="0" t="n">
        <v>0</v>
      </c>
      <c r="K43" s="0" t="n">
        <v>4</v>
      </c>
      <c r="L43" s="2" t="n">
        <v>0.05218288189</v>
      </c>
      <c r="M43" s="2" t="n">
        <v>0.05218288189</v>
      </c>
      <c r="N43" s="0" t="s">
        <v>19</v>
      </c>
      <c r="O43" s="0" t="s">
        <v>125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10</v>
      </c>
      <c r="G44" s="0" t="n">
        <v>10</v>
      </c>
      <c r="H44" s="0" t="n">
        <v>20</v>
      </c>
      <c r="I44" s="0" t="n">
        <v>24</v>
      </c>
      <c r="J44" s="0" t="n">
        <v>0</v>
      </c>
      <c r="K44" s="0" t="n">
        <v>4</v>
      </c>
      <c r="L44" s="2" t="n">
        <v>0.05218288189</v>
      </c>
      <c r="M44" s="2" t="n">
        <v>0.05218288189</v>
      </c>
      <c r="N44" s="0" t="s">
        <v>19</v>
      </c>
      <c r="O44" s="0" t="s">
        <v>125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10</v>
      </c>
      <c r="G45" s="0" t="n">
        <v>10</v>
      </c>
      <c r="H45" s="0" t="n">
        <v>8</v>
      </c>
      <c r="I45" s="0" t="n">
        <v>20</v>
      </c>
      <c r="J45" s="0" t="n">
        <v>0</v>
      </c>
      <c r="K45" s="0" t="n">
        <v>4</v>
      </c>
      <c r="L45" s="2" t="n">
        <v>0.05645298133</v>
      </c>
      <c r="M45" s="2" t="n">
        <v>0.05645298133</v>
      </c>
      <c r="N45" s="0" t="s">
        <v>19</v>
      </c>
      <c r="O45" s="0" t="s">
        <v>125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24</v>
      </c>
      <c r="J46" s="0" t="n">
        <v>5</v>
      </c>
      <c r="K46" s="0" t="n">
        <v>6</v>
      </c>
      <c r="L46" s="2" t="n">
        <v>0.05218288189</v>
      </c>
      <c r="M46" s="2" t="n">
        <v>0.05218288189</v>
      </c>
      <c r="N46" s="0" t="s">
        <v>19</v>
      </c>
      <c r="O46" s="0" t="s">
        <v>125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11</v>
      </c>
      <c r="G47" s="0" t="n">
        <v>11</v>
      </c>
      <c r="H47" s="0" t="n">
        <v>0</v>
      </c>
      <c r="I47" s="0" t="n">
        <v>8</v>
      </c>
      <c r="J47" s="0" t="n">
        <v>0</v>
      </c>
      <c r="K47" s="0" t="n">
        <v>4</v>
      </c>
      <c r="L47" s="2" t="n">
        <v>0.05478994373</v>
      </c>
      <c r="M47" s="2" t="n">
        <v>0.05478994373</v>
      </c>
      <c r="N47" s="0" t="s">
        <v>19</v>
      </c>
      <c r="O47" s="0" t="s">
        <v>125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11</v>
      </c>
      <c r="G48" s="0" t="n">
        <v>11</v>
      </c>
      <c r="H48" s="0" t="n">
        <v>20</v>
      </c>
      <c r="I48" s="0" t="n">
        <v>24</v>
      </c>
      <c r="J48" s="0" t="n">
        <v>0</v>
      </c>
      <c r="K48" s="0" t="n">
        <v>4</v>
      </c>
      <c r="L48" s="2" t="n">
        <v>0.05478994373</v>
      </c>
      <c r="M48" s="2" t="n">
        <v>0.05478994373</v>
      </c>
      <c r="N48" s="0" t="s">
        <v>19</v>
      </c>
      <c r="O48" s="0" t="s">
        <v>125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11</v>
      </c>
      <c r="G49" s="0" t="n">
        <v>11</v>
      </c>
      <c r="H49" s="0" t="n">
        <v>8</v>
      </c>
      <c r="I49" s="0" t="n">
        <v>20</v>
      </c>
      <c r="J49" s="0" t="n">
        <v>0</v>
      </c>
      <c r="K49" s="0" t="n">
        <v>4</v>
      </c>
      <c r="L49" s="2" t="n">
        <v>0.05702492586</v>
      </c>
      <c r="M49" s="2" t="n">
        <v>0.05702492586</v>
      </c>
      <c r="N49" s="0" t="s">
        <v>19</v>
      </c>
      <c r="O49" s="0" t="s">
        <v>125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24</v>
      </c>
      <c r="J50" s="0" t="n">
        <v>5</v>
      </c>
      <c r="K50" s="0" t="n">
        <v>6</v>
      </c>
      <c r="L50" s="2" t="n">
        <v>0.05478994373</v>
      </c>
      <c r="M50" s="2" t="n">
        <v>0.05478994373</v>
      </c>
      <c r="N50" s="0" t="s">
        <v>19</v>
      </c>
      <c r="O50" s="0" t="s">
        <v>125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12</v>
      </c>
      <c r="G51" s="0" t="n">
        <v>12</v>
      </c>
      <c r="H51" s="0" t="n">
        <v>0</v>
      </c>
      <c r="I51" s="0" t="n">
        <v>8</v>
      </c>
      <c r="J51" s="0" t="n">
        <v>0</v>
      </c>
      <c r="K51" s="0" t="n">
        <v>4</v>
      </c>
      <c r="L51" s="2" t="n">
        <v>0.03706198624</v>
      </c>
      <c r="M51" s="2" t="n">
        <v>0.03706198624</v>
      </c>
      <c r="N51" s="0" t="s">
        <v>19</v>
      </c>
      <c r="O51" s="0" t="s">
        <v>125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12</v>
      </c>
      <c r="G52" s="0" t="n">
        <v>12</v>
      </c>
      <c r="H52" s="0" t="n">
        <v>20</v>
      </c>
      <c r="I52" s="0" t="n">
        <v>24</v>
      </c>
      <c r="J52" s="0" t="n">
        <v>0</v>
      </c>
      <c r="K52" s="0" t="n">
        <v>4</v>
      </c>
      <c r="L52" s="2" t="n">
        <v>0.03706198624</v>
      </c>
      <c r="M52" s="2" t="n">
        <v>0.03706198624</v>
      </c>
      <c r="N52" s="0" t="s">
        <v>19</v>
      </c>
      <c r="O52" s="0" t="s">
        <v>125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12</v>
      </c>
      <c r="G53" s="0" t="n">
        <v>12</v>
      </c>
      <c r="H53" s="0" t="n">
        <v>8</v>
      </c>
      <c r="I53" s="0" t="n">
        <v>20</v>
      </c>
      <c r="J53" s="0" t="n">
        <v>0</v>
      </c>
      <c r="K53" s="0" t="n">
        <v>4</v>
      </c>
      <c r="L53" s="2" t="n">
        <v>0.04226297984</v>
      </c>
      <c r="M53" s="2" t="n">
        <v>0.04226297984</v>
      </c>
      <c r="N53" s="0" t="s">
        <v>19</v>
      </c>
      <c r="O53" s="0" t="s">
        <v>125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24</v>
      </c>
      <c r="J54" s="0" t="n">
        <v>5</v>
      </c>
      <c r="K54" s="0" t="n">
        <v>6</v>
      </c>
      <c r="L54" s="2" t="n">
        <v>0.03706198624</v>
      </c>
      <c r="M54" s="2" t="n">
        <v>0.03706198624</v>
      </c>
      <c r="N54" s="0" t="s">
        <v>19</v>
      </c>
      <c r="O54" s="0" t="s">
        <v>125</v>
      </c>
    </row>
    <row r="55" customFormat="false" ht="15" hidden="false" customHeight="false" outlineLevel="0" collapsed="false">
      <c r="A55" s="0" t="s">
        <v>27</v>
      </c>
      <c r="B55" s="0" t="s">
        <v>16</v>
      </c>
      <c r="L55" s="0" t="n">
        <v>17.75</v>
      </c>
      <c r="M55" s="0" t="n">
        <v>17.75</v>
      </c>
      <c r="N55" s="0" t="s">
        <v>17</v>
      </c>
    </row>
    <row r="56" customFormat="false" ht="15" hidden="false" customHeight="false" outlineLevel="0" collapsed="false">
      <c r="A56" s="0" t="s">
        <v>27</v>
      </c>
      <c r="B56" s="0" t="s">
        <v>21</v>
      </c>
      <c r="C56" s="0" t="s">
        <v>54</v>
      </c>
      <c r="D56" s="0" t="n">
        <v>0</v>
      </c>
      <c r="E56" s="0" t="n">
        <v>0</v>
      </c>
      <c r="F56" s="0" t="n">
        <v>1</v>
      </c>
      <c r="G56" s="0" t="n">
        <v>4</v>
      </c>
      <c r="H56" s="0" t="n">
        <v>0</v>
      </c>
      <c r="I56" s="0" t="n">
        <v>24</v>
      </c>
      <c r="J56" s="0" t="n">
        <v>0</v>
      </c>
      <c r="K56" s="0" t="n">
        <v>6</v>
      </c>
      <c r="L56" s="6" t="n">
        <f aca="false">4.0632 *24</f>
        <v>97.5168</v>
      </c>
      <c r="M56" s="2" t="n">
        <f aca="false">L56/2.83168</f>
        <v>34.4377895807436</v>
      </c>
      <c r="N56" s="0" t="s">
        <v>42</v>
      </c>
    </row>
    <row r="57" customFormat="false" ht="15" hidden="false" customHeight="false" outlineLevel="0" collapsed="false">
      <c r="A57" s="0" t="s">
        <v>27</v>
      </c>
      <c r="B57" s="0" t="s">
        <v>21</v>
      </c>
      <c r="C57" s="0" t="s">
        <v>54</v>
      </c>
      <c r="D57" s="0" t="n">
        <v>0</v>
      </c>
      <c r="E57" s="0" t="n">
        <v>0</v>
      </c>
      <c r="F57" s="0" t="n">
        <v>11</v>
      </c>
      <c r="G57" s="0" t="n">
        <v>12</v>
      </c>
      <c r="H57" s="0" t="n">
        <v>0</v>
      </c>
      <c r="I57" s="0" t="n">
        <v>24</v>
      </c>
      <c r="J57" s="0" t="n">
        <v>0</v>
      </c>
      <c r="K57" s="0" t="n">
        <v>6</v>
      </c>
      <c r="L57" s="6" t="n">
        <f aca="false">4.0632 *24</f>
        <v>97.5168</v>
      </c>
      <c r="M57" s="2" t="n">
        <f aca="false">L57/2.83168</f>
        <v>34.4377895807436</v>
      </c>
      <c r="N57" s="0" t="s">
        <v>42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0.043725+0.472702</f>
        <v>0.516427</v>
      </c>
      <c r="M58" s="2" t="n">
        <f aca="false">L58/2.83168</f>
        <v>0.182374773985761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1000</v>
      </c>
      <c r="E59" s="0" t="n">
        <f aca="false">D59*2.83168</f>
        <v>2831.68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0.043078+0.472702</f>
        <v>0.51578</v>
      </c>
      <c r="M59" s="2" t="n">
        <f aca="false">L59/2.83168</f>
        <v>0.182146287716126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0.043725+0.5016</f>
        <v>0.545325</v>
      </c>
      <c r="M60" s="2" t="n">
        <f aca="false">L60/2.83168</f>
        <v>0.19258002316646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1000</v>
      </c>
      <c r="E61" s="0" t="n">
        <f aca="false">D61*2.83168</f>
        <v>2831.68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0.043078+0.5016</f>
        <v>0.544678</v>
      </c>
      <c r="M61" s="2" t="n">
        <f aca="false">L61/2.83168</f>
        <v>0.192351536896824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0.043725+0.509192</f>
        <v>0.552917</v>
      </c>
      <c r="M62" s="2" t="n">
        <f aca="false">L62/2.83168</f>
        <v>0.195261117075376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1000</v>
      </c>
      <c r="E63" s="0" t="n">
        <f aca="false">D63*2.83168</f>
        <v>2831.68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0.043078+0.509192</f>
        <v>0.55227</v>
      </c>
      <c r="M63" s="2" t="n">
        <f aca="false">L63/2.83168</f>
        <v>0.195032630805741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0.043725+0.479845</f>
        <v>0.52357</v>
      </c>
      <c r="M64" s="2" t="n">
        <f aca="false">L64/2.83168</f>
        <v>0.184897304780201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1000</v>
      </c>
      <c r="E65" s="0" t="n">
        <f aca="false">D65*2.83168</f>
        <v>2831.68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0.043078+0.479845</f>
        <v>0.522923</v>
      </c>
      <c r="M65" s="2" t="n">
        <f aca="false">L65/2.83168</f>
        <v>0.184668818510566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0.043725+0.514437</f>
        <v>0.558162</v>
      </c>
      <c r="M66" s="2" t="n">
        <f aca="false">L66/2.83168</f>
        <v>0.197113374392587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1000</v>
      </c>
      <c r="E67" s="0" t="n">
        <f aca="false">D67*2.83168</f>
        <v>2831.68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0.043078+0.514437</f>
        <v>0.557515</v>
      </c>
      <c r="M67" s="2" t="n">
        <f aca="false">L67/2.83168</f>
        <v>0.196884888122952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0.043725+0.520431</f>
        <v>0.564156</v>
      </c>
      <c r="M68" s="2" t="n">
        <f aca="false">L68/2.83168</f>
        <v>0.199230138998757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1000</v>
      </c>
      <c r="E69" s="0" t="n">
        <f aca="false">D69*2.83168</f>
        <v>2831.68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0.043078+0.520431</f>
        <v>0.563509</v>
      </c>
      <c r="M69" s="2" t="n">
        <f aca="false">L69/2.83168</f>
        <v>0.199001652729122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0.043725+0.580022</f>
        <v>0.623747</v>
      </c>
      <c r="M70" s="2" t="n">
        <f aca="false">L70/2.83168</f>
        <v>0.22027453667081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1000</v>
      </c>
      <c r="E71" s="0" t="n">
        <f aca="false">D71*2.83168</f>
        <v>2831.68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0.043078+0.580022</f>
        <v>0.6231</v>
      </c>
      <c r="M71" s="2" t="n">
        <f aca="false">L71/2.83168</f>
        <v>0.220046050401175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0.043725+0.626594</f>
        <v>0.670319</v>
      </c>
      <c r="M72" s="2" t="n">
        <f aca="false">L72/2.83168</f>
        <v>0.23672131031755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1000</v>
      </c>
      <c r="E73" s="0" t="n">
        <f aca="false">D73*2.83168</f>
        <v>2831.68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0.043078+0.626594</f>
        <v>0.669672</v>
      </c>
      <c r="M73" s="2" t="n">
        <f aca="false">L73/2.83168</f>
        <v>0.236492824047915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0.043725+0.658859</f>
        <v>0.702584</v>
      </c>
      <c r="M74" s="2" t="n">
        <f aca="false">L74/2.83168</f>
        <v>0.248115606283196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1000</v>
      </c>
      <c r="E75" s="0" t="n">
        <f aca="false">D75*2.83168</f>
        <v>2831.68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0.043078+0.658859</f>
        <v>0.701937</v>
      </c>
      <c r="M75" s="2" t="n">
        <f aca="false">L75/2.83168</f>
        <v>0.247887120013561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0.043725+0.804461</f>
        <v>0.848186</v>
      </c>
      <c r="M76" s="2" t="n">
        <f aca="false">L76/2.83168</f>
        <v>0.299534551926771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1000</v>
      </c>
      <c r="E77" s="0" t="n">
        <f aca="false">D77*2.83168</f>
        <v>2831.68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0.043078+0.804461</f>
        <v>0.847539</v>
      </c>
      <c r="M77" s="2" t="n">
        <f aca="false">L77/2.83168</f>
        <v>0.299306065657136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0.043725+0.853798</f>
        <v>0.897523</v>
      </c>
      <c r="M78" s="2" t="n">
        <f aca="false">L78/2.83168</f>
        <v>0.316957777714996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1000</v>
      </c>
      <c r="E79" s="0" t="n">
        <f aca="false">D79*2.83168</f>
        <v>2831.68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0.043078+0.853798</f>
        <v>0.896876</v>
      </c>
      <c r="M79" s="2" t="n">
        <f aca="false">L79/2.83168</f>
        <v>0.316729291445361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0.043725+0.775689</f>
        <v>0.819414</v>
      </c>
      <c r="M80" s="2" t="n">
        <f aca="false">L80/2.83168</f>
        <v>0.289373799299356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1000</v>
      </c>
      <c r="E81" s="0" t="n">
        <f aca="false">D81*2.83168</f>
        <v>2831.68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0.043078+0.775689</f>
        <v>0.818767</v>
      </c>
      <c r="M81" s="2" t="n">
        <f aca="false">L81/2.83168</f>
        <v>0.289145313029721</v>
      </c>
      <c r="N8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1" sqref="A1:M18 M3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1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1"/>
      <c r="D2" s="1"/>
      <c r="E2" s="1"/>
      <c r="F2" s="1"/>
      <c r="G2" s="1"/>
      <c r="H2" s="1"/>
      <c r="I2" s="1"/>
      <c r="J2" s="1"/>
      <c r="K2" s="1"/>
      <c r="L2" s="0" t="n">
        <v>63.95</v>
      </c>
      <c r="M2" s="0" t="n">
        <v>63.95</v>
      </c>
      <c r="N2" s="0" t="s">
        <v>17</v>
      </c>
      <c r="O2" s="1"/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0</v>
      </c>
      <c r="I3" s="0" t="n">
        <v>6</v>
      </c>
      <c r="J3" s="0" t="n">
        <v>0</v>
      </c>
      <c r="K3" s="0" t="n">
        <v>4</v>
      </c>
      <c r="L3" s="0" t="n">
        <f aca="false">0.00345+0.0823</f>
        <v>0.08575</v>
      </c>
      <c r="M3" s="0" t="n">
        <f aca="false">0.00345+0.0823</f>
        <v>0.08575</v>
      </c>
      <c r="N3" s="0" t="s">
        <v>19</v>
      </c>
      <c r="O3" s="0" t="s">
        <v>126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3</v>
      </c>
      <c r="H4" s="0" t="n">
        <v>6</v>
      </c>
      <c r="I4" s="0" t="n">
        <v>16</v>
      </c>
      <c r="J4" s="0" t="n">
        <v>0</v>
      </c>
      <c r="K4" s="0" t="n">
        <v>4</v>
      </c>
      <c r="L4" s="0" t="n">
        <f aca="false">0.00345+0.10643</f>
        <v>0.10988</v>
      </c>
      <c r="M4" s="0" t="n">
        <f aca="false">0.00345+0.10643</f>
        <v>0.10988</v>
      </c>
      <c r="N4" s="0" t="s">
        <v>19</v>
      </c>
      <c r="O4" s="0" t="s">
        <v>126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16</v>
      </c>
      <c r="I5" s="0" t="n">
        <v>21</v>
      </c>
      <c r="J5" s="0" t="n">
        <v>0</v>
      </c>
      <c r="K5" s="0" t="n">
        <v>6</v>
      </c>
      <c r="L5" s="0" t="n">
        <f aca="false">0.00345+0.18969</f>
        <v>0.19314</v>
      </c>
      <c r="M5" s="0" t="n">
        <f aca="false">0.00345+0.18969</f>
        <v>0.19314</v>
      </c>
      <c r="N5" s="0" t="s">
        <v>19</v>
      </c>
      <c r="O5" s="0" t="s">
        <v>126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21</v>
      </c>
      <c r="I6" s="0" t="n">
        <v>24</v>
      </c>
      <c r="J6" s="0" t="n">
        <v>0</v>
      </c>
      <c r="K6" s="0" t="n">
        <v>6</v>
      </c>
      <c r="L6" s="0" t="n">
        <f aca="false">0.00345+0.10643</f>
        <v>0.10988</v>
      </c>
      <c r="M6" s="0" t="n">
        <f aca="false">0.00345+0.10643</f>
        <v>0.10988</v>
      </c>
      <c r="N6" s="0" t="s">
        <v>19</v>
      </c>
      <c r="O6" s="0" t="s">
        <v>126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0</v>
      </c>
      <c r="I7" s="0" t="n">
        <v>14</v>
      </c>
      <c r="J7" s="0" t="n">
        <v>5</v>
      </c>
      <c r="K7" s="0" t="n">
        <v>6</v>
      </c>
      <c r="L7" s="0" t="n">
        <f aca="false">0.00345+0.0823</f>
        <v>0.08575</v>
      </c>
      <c r="M7" s="0" t="n">
        <f aca="false">0.00345+0.0823</f>
        <v>0.08575</v>
      </c>
      <c r="N7" s="0" t="s">
        <v>19</v>
      </c>
      <c r="O7" s="0" t="s">
        <v>126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14</v>
      </c>
      <c r="I8" s="0" t="n">
        <v>16</v>
      </c>
      <c r="J8" s="0" t="n">
        <v>5</v>
      </c>
      <c r="K8" s="0" t="n">
        <v>6</v>
      </c>
      <c r="L8" s="0" t="n">
        <f aca="false">0.00345+0.10643</f>
        <v>0.10988</v>
      </c>
      <c r="M8" s="0" t="n">
        <f aca="false">0.00345+0.10643</f>
        <v>0.10988</v>
      </c>
      <c r="N8" s="0" t="s">
        <v>19</v>
      </c>
      <c r="O8" s="0" t="s">
        <v>126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3</v>
      </c>
      <c r="G9" s="0" t="n">
        <v>4</v>
      </c>
      <c r="H9" s="0" t="n">
        <v>6</v>
      </c>
      <c r="I9" s="0" t="n">
        <v>10</v>
      </c>
      <c r="J9" s="0" t="n">
        <v>0</v>
      </c>
      <c r="K9" s="0" t="n">
        <v>4</v>
      </c>
      <c r="L9" s="0" t="n">
        <f aca="false">0.00345+0.10643</f>
        <v>0.10988</v>
      </c>
      <c r="M9" s="0" t="n">
        <f aca="false">0.00345+0.10643</f>
        <v>0.10988</v>
      </c>
      <c r="N9" s="0" t="s">
        <v>19</v>
      </c>
      <c r="O9" s="0" t="s">
        <v>126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3</v>
      </c>
      <c r="G10" s="0" t="n">
        <v>4</v>
      </c>
      <c r="H10" s="0" t="n">
        <v>10</v>
      </c>
      <c r="I10" s="0" t="n">
        <v>14</v>
      </c>
      <c r="J10" s="0" t="n">
        <v>0</v>
      </c>
      <c r="K10" s="0" t="n">
        <v>4</v>
      </c>
      <c r="L10" s="0" t="n">
        <f aca="false">0.00345+0.0823</f>
        <v>0.08575</v>
      </c>
      <c r="M10" s="0" t="n">
        <f aca="false">0.00345+0.0823</f>
        <v>0.08575</v>
      </c>
      <c r="N10" s="0" t="s">
        <v>19</v>
      </c>
      <c r="O10" s="0" t="s">
        <v>126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3</v>
      </c>
      <c r="G11" s="0" t="n">
        <v>4</v>
      </c>
      <c r="H11" s="0" t="n">
        <v>14</v>
      </c>
      <c r="I11" s="0" t="n">
        <v>16</v>
      </c>
      <c r="J11" s="0" t="n">
        <v>0</v>
      </c>
      <c r="K11" s="0" t="n">
        <v>4</v>
      </c>
      <c r="L11" s="0" t="n">
        <f aca="false">0.00345+0.10643</f>
        <v>0.10988</v>
      </c>
      <c r="M11" s="0" t="n">
        <f aca="false">0.00345+0.10643</f>
        <v>0.10988</v>
      </c>
      <c r="N11" s="0" t="s">
        <v>19</v>
      </c>
      <c r="O11" s="0" t="s">
        <v>126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5</v>
      </c>
      <c r="G12" s="0" t="n">
        <v>5</v>
      </c>
      <c r="H12" s="0" t="n">
        <v>6</v>
      </c>
      <c r="I12" s="0" t="n">
        <v>16</v>
      </c>
      <c r="J12" s="0" t="n">
        <v>0</v>
      </c>
      <c r="K12" s="0" t="n">
        <v>4</v>
      </c>
      <c r="L12" s="0" t="n">
        <f aca="false">0.00345+0.10643</f>
        <v>0.10988</v>
      </c>
      <c r="M12" s="0" t="n">
        <f aca="false">0.00345+0.10643</f>
        <v>0.10988</v>
      </c>
      <c r="N12" s="0" t="s">
        <v>19</v>
      </c>
      <c r="O12" s="0" t="s">
        <v>126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10</v>
      </c>
      <c r="H13" s="0" t="n">
        <v>0</v>
      </c>
      <c r="I13" s="0" t="n">
        <v>6</v>
      </c>
      <c r="J13" s="0" t="n">
        <v>0</v>
      </c>
      <c r="K13" s="0" t="n">
        <v>4</v>
      </c>
      <c r="L13" s="0" t="n">
        <f aca="false">0.00345+0.0905</f>
        <v>0.09395</v>
      </c>
      <c r="M13" s="0" t="n">
        <f aca="false">0.00345+0.0905</f>
        <v>0.09395</v>
      </c>
      <c r="N13" s="0" t="s">
        <v>19</v>
      </c>
      <c r="O13" s="0" t="s">
        <v>126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10</v>
      </c>
      <c r="H14" s="0" t="n">
        <v>6</v>
      </c>
      <c r="I14" s="0" t="n">
        <v>16</v>
      </c>
      <c r="J14" s="0" t="n">
        <v>0</v>
      </c>
      <c r="K14" s="0" t="n">
        <v>4</v>
      </c>
      <c r="L14" s="0" t="n">
        <f aca="false">0.00345+0.10959</f>
        <v>0.11304</v>
      </c>
      <c r="M14" s="0" t="n">
        <f aca="false">0.00345+0.10959</f>
        <v>0.11304</v>
      </c>
      <c r="N14" s="0" t="s">
        <v>19</v>
      </c>
      <c r="O14" s="0" t="s">
        <v>126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6</v>
      </c>
      <c r="G15" s="0" t="n">
        <v>10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0.00345+0.17836</f>
        <v>0.18181</v>
      </c>
      <c r="M15" s="0" t="n">
        <f aca="false">0.00345+0.17836</f>
        <v>0.18181</v>
      </c>
      <c r="N15" s="0" t="s">
        <v>19</v>
      </c>
      <c r="O15" s="0" t="s">
        <v>126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10</v>
      </c>
      <c r="H16" s="0" t="n">
        <v>21</v>
      </c>
      <c r="I16" s="0" t="n">
        <v>24</v>
      </c>
      <c r="J16" s="0" t="n">
        <v>0</v>
      </c>
      <c r="K16" s="0" t="n">
        <v>6</v>
      </c>
      <c r="L16" s="0" t="n">
        <f aca="false">0.00345+0.10959</f>
        <v>0.11304</v>
      </c>
      <c r="M16" s="0" t="n">
        <f aca="false">0.00345+0.10959</f>
        <v>0.11304</v>
      </c>
      <c r="N16" s="0" t="s">
        <v>19</v>
      </c>
      <c r="O16" s="0" t="s">
        <v>126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10</v>
      </c>
      <c r="H17" s="0" t="n">
        <v>0</v>
      </c>
      <c r="I17" s="0" t="n">
        <v>14</v>
      </c>
      <c r="J17" s="0" t="n">
        <v>5</v>
      </c>
      <c r="K17" s="0" t="n">
        <v>6</v>
      </c>
      <c r="L17" s="0" t="n">
        <f aca="false">0.00345+0.0905</f>
        <v>0.09395</v>
      </c>
      <c r="M17" s="0" t="n">
        <f aca="false">0.00345+0.0905</f>
        <v>0.09395</v>
      </c>
      <c r="N17" s="0" t="s">
        <v>19</v>
      </c>
      <c r="O17" s="0" t="s">
        <v>126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6</v>
      </c>
      <c r="G18" s="0" t="n">
        <v>10</v>
      </c>
      <c r="H18" s="0" t="n">
        <v>14</v>
      </c>
      <c r="I18" s="0" t="n">
        <v>16</v>
      </c>
      <c r="J18" s="0" t="n">
        <v>5</v>
      </c>
      <c r="K18" s="0" t="n">
        <v>6</v>
      </c>
      <c r="L18" s="0" t="n">
        <f aca="false">0.00345+0.10959</f>
        <v>0.11304</v>
      </c>
      <c r="M18" s="0" t="n">
        <f aca="false">0.00345+0.10959</f>
        <v>0.11304</v>
      </c>
      <c r="N18" s="0" t="s">
        <v>19</v>
      </c>
      <c r="O18" s="0" t="s">
        <v>126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11</v>
      </c>
      <c r="G19" s="0" t="n">
        <v>12</v>
      </c>
      <c r="H19" s="0" t="n">
        <v>0</v>
      </c>
      <c r="I19" s="0" t="n">
        <v>6</v>
      </c>
      <c r="J19" s="0" t="n">
        <v>0</v>
      </c>
      <c r="K19" s="0" t="n">
        <v>4</v>
      </c>
      <c r="L19" s="0" t="n">
        <f aca="false">0.00345+0.0823</f>
        <v>0.08575</v>
      </c>
      <c r="M19" s="0" t="n">
        <f aca="false">0.00345+0.0823</f>
        <v>0.08575</v>
      </c>
      <c r="N19" s="0" t="s">
        <v>19</v>
      </c>
      <c r="O19" s="0" t="s">
        <v>126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11</v>
      </c>
      <c r="G20" s="0" t="n">
        <v>12</v>
      </c>
      <c r="H20" s="0" t="n">
        <v>6</v>
      </c>
      <c r="I20" s="0" t="n">
        <v>16</v>
      </c>
      <c r="J20" s="0" t="n">
        <v>0</v>
      </c>
      <c r="K20" s="0" t="n">
        <v>4</v>
      </c>
      <c r="L20" s="0" t="n">
        <f aca="false">0.00345+0.10643</f>
        <v>0.10988</v>
      </c>
      <c r="M20" s="0" t="n">
        <f aca="false">0.00345+0.10643</f>
        <v>0.10988</v>
      </c>
      <c r="N20" s="0" t="s">
        <v>19</v>
      </c>
      <c r="O20" s="0" t="s">
        <v>126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11</v>
      </c>
      <c r="G21" s="0" t="n">
        <v>12</v>
      </c>
      <c r="H21" s="0" t="n">
        <v>16</v>
      </c>
      <c r="I21" s="0" t="n">
        <v>21</v>
      </c>
      <c r="J21" s="0" t="n">
        <v>0</v>
      </c>
      <c r="K21" s="0" t="n">
        <v>6</v>
      </c>
      <c r="L21" s="0" t="n">
        <f aca="false">0.00345+0.18969</f>
        <v>0.19314</v>
      </c>
      <c r="M21" s="0" t="n">
        <f aca="false">0.00345+0.18969</f>
        <v>0.19314</v>
      </c>
      <c r="N21" s="0" t="s">
        <v>19</v>
      </c>
      <c r="O21" s="0" t="s">
        <v>126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11</v>
      </c>
      <c r="G22" s="0" t="n">
        <v>12</v>
      </c>
      <c r="H22" s="0" t="n">
        <v>21</v>
      </c>
      <c r="I22" s="0" t="n">
        <v>24</v>
      </c>
      <c r="J22" s="0" t="n">
        <v>0</v>
      </c>
      <c r="K22" s="0" t="n">
        <v>6</v>
      </c>
      <c r="L22" s="0" t="n">
        <f aca="false">0.00345+0.10643</f>
        <v>0.10988</v>
      </c>
      <c r="M22" s="0" t="n">
        <f aca="false">0.00345+0.10643</f>
        <v>0.10988</v>
      </c>
      <c r="N22" s="0" t="s">
        <v>19</v>
      </c>
      <c r="O22" s="0" t="s">
        <v>126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11</v>
      </c>
      <c r="G23" s="0" t="n">
        <v>12</v>
      </c>
      <c r="H23" s="0" t="n">
        <v>0</v>
      </c>
      <c r="I23" s="0" t="n">
        <v>14</v>
      </c>
      <c r="J23" s="0" t="n">
        <v>5</v>
      </c>
      <c r="K23" s="0" t="n">
        <v>6</v>
      </c>
      <c r="L23" s="0" t="n">
        <f aca="false">0.00345+0.0823</f>
        <v>0.08575</v>
      </c>
      <c r="M23" s="0" t="n">
        <f aca="false">0.00345+0.0823</f>
        <v>0.08575</v>
      </c>
      <c r="N23" s="0" t="s">
        <v>19</v>
      </c>
      <c r="O23" s="0" t="s">
        <v>126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11</v>
      </c>
      <c r="G24" s="0" t="n">
        <v>12</v>
      </c>
      <c r="H24" s="0" t="n">
        <v>14</v>
      </c>
      <c r="I24" s="0" t="n">
        <v>16</v>
      </c>
      <c r="J24" s="0" t="n">
        <v>5</v>
      </c>
      <c r="K24" s="0" t="n">
        <v>6</v>
      </c>
      <c r="L24" s="0" t="n">
        <f aca="false">0.00345+0.10643</f>
        <v>0.10988</v>
      </c>
      <c r="M24" s="0" t="n">
        <f aca="false">0.00345+0.10643</f>
        <v>0.10988</v>
      </c>
      <c r="N24" s="0" t="s">
        <v>19</v>
      </c>
      <c r="O24" s="0" t="s">
        <v>126</v>
      </c>
    </row>
    <row r="25" customFormat="false" ht="15" hidden="false" customHeight="false" outlineLevel="0" collapsed="false">
      <c r="A25" s="0" t="s">
        <v>15</v>
      </c>
      <c r="B25" s="0" t="s">
        <v>21</v>
      </c>
      <c r="C25" s="0" t="s">
        <v>30</v>
      </c>
      <c r="D25" s="0" t="n">
        <v>0</v>
      </c>
      <c r="E25" s="0" t="n">
        <v>0</v>
      </c>
      <c r="F25" s="0" t="n">
        <v>1</v>
      </c>
      <c r="G25" s="0" t="n">
        <v>12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v>27.46</v>
      </c>
      <c r="M25" s="0" t="n">
        <v>27.46</v>
      </c>
      <c r="N25" s="0" t="s">
        <v>23</v>
      </c>
    </row>
    <row r="26" customFormat="false" ht="15" hidden="false" customHeight="false" outlineLevel="0" collapsed="false">
      <c r="A26" s="0" t="s">
        <v>15</v>
      </c>
      <c r="B26" s="0" t="s">
        <v>21</v>
      </c>
      <c r="C26" s="0" t="s">
        <v>24</v>
      </c>
      <c r="D26" s="0" t="n">
        <v>0</v>
      </c>
      <c r="E26" s="0" t="n">
        <v>0</v>
      </c>
      <c r="F26" s="0" t="n">
        <v>1</v>
      </c>
      <c r="G26" s="0" t="n">
        <v>5</v>
      </c>
      <c r="H26" s="0" t="n">
        <v>16</v>
      </c>
      <c r="I26" s="0" t="n">
        <v>21</v>
      </c>
      <c r="J26" s="0" t="n">
        <v>0</v>
      </c>
      <c r="K26" s="0" t="n">
        <v>6</v>
      </c>
      <c r="L26" s="0" t="n">
        <v>23.12</v>
      </c>
      <c r="M26" s="0" t="n">
        <v>23.12</v>
      </c>
      <c r="N26" s="0" t="s">
        <v>23</v>
      </c>
    </row>
    <row r="27" customFormat="false" ht="15" hidden="false" customHeight="false" outlineLevel="0" collapsed="false">
      <c r="A27" s="0" t="s">
        <v>15</v>
      </c>
      <c r="B27" s="0" t="s">
        <v>21</v>
      </c>
      <c r="C27" s="0" t="s">
        <v>24</v>
      </c>
      <c r="D27" s="0" t="n">
        <v>0</v>
      </c>
      <c r="E27" s="0" t="n">
        <v>0</v>
      </c>
      <c r="F27" s="0" t="n">
        <v>6</v>
      </c>
      <c r="G27" s="0" t="n">
        <v>10</v>
      </c>
      <c r="H27" s="0" t="n">
        <v>16</v>
      </c>
      <c r="I27" s="0" t="n">
        <v>21</v>
      </c>
      <c r="J27" s="0" t="n">
        <v>0</v>
      </c>
      <c r="K27" s="0" t="n">
        <v>6</v>
      </c>
      <c r="L27" s="0" t="n">
        <f aca="false">23.26+12.55</f>
        <v>35.81</v>
      </c>
      <c r="M27" s="0" t="n">
        <f aca="false">23.26+12.55</f>
        <v>35.81</v>
      </c>
      <c r="N27" s="0" t="s">
        <v>23</v>
      </c>
      <c r="O27" s="0" t="s">
        <v>126</v>
      </c>
    </row>
    <row r="28" customFormat="false" ht="15" hidden="false" customHeight="false" outlineLevel="0" collapsed="false">
      <c r="A28" s="0" t="s">
        <v>15</v>
      </c>
      <c r="B28" s="0" t="s">
        <v>21</v>
      </c>
      <c r="C28" s="0" t="s">
        <v>54</v>
      </c>
      <c r="D28" s="0" t="n">
        <v>0</v>
      </c>
      <c r="E28" s="0" t="n">
        <v>0</v>
      </c>
      <c r="F28" s="0" t="n">
        <v>11</v>
      </c>
      <c r="G28" s="0" t="n">
        <v>12</v>
      </c>
      <c r="H28" s="0" t="n">
        <v>16</v>
      </c>
      <c r="I28" s="0" t="n">
        <v>21</v>
      </c>
      <c r="J28" s="0" t="n">
        <v>0</v>
      </c>
      <c r="K28" s="0" t="n">
        <v>6</v>
      </c>
      <c r="L28" s="0" t="n">
        <v>23.12</v>
      </c>
      <c r="M28" s="0" t="n">
        <v>23.12</v>
      </c>
      <c r="N28" s="0" t="s">
        <v>23</v>
      </c>
    </row>
    <row r="29" customFormat="false" ht="15" hidden="false" customHeight="false" outlineLevel="0" collapsed="false">
      <c r="A29" s="0" t="s">
        <v>27</v>
      </c>
      <c r="B29" s="0" t="s">
        <v>16</v>
      </c>
      <c r="L29" s="0" t="n">
        <v>10</v>
      </c>
      <c r="M29" s="0" t="n">
        <v>10</v>
      </c>
      <c r="N29" s="0" t="s">
        <v>17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0</v>
      </c>
      <c r="E30" s="0" t="n">
        <v>0</v>
      </c>
      <c r="F30" s="0" t="n">
        <v>1</v>
      </c>
      <c r="G30" s="0" t="n">
        <v>12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v>1.31032</v>
      </c>
      <c r="M30" s="4" t="n">
        <f aca="false">L30/2.83168</f>
        <v>0.462735902361849</v>
      </c>
      <c r="N30" s="0" t="s">
        <v>28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1000</v>
      </c>
      <c r="E31" s="0" t="n">
        <f aca="false">D31*2.83168</f>
        <v>2831.68</v>
      </c>
      <c r="F31" s="0" t="n">
        <v>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v>1.05799</v>
      </c>
      <c r="M31" s="4" t="n">
        <f aca="false">L31/2.83168</f>
        <v>0.373626257204204</v>
      </c>
      <c r="N31" s="0" t="s">
        <v>28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21000</v>
      </c>
      <c r="E32" s="0" t="n">
        <f aca="false">D32*2.83168</f>
        <v>59465.28</v>
      </c>
      <c r="F32" s="0" t="n">
        <v>1</v>
      </c>
      <c r="G32" s="0" t="n">
        <v>12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v>0.98671</v>
      </c>
      <c r="M32" s="4" t="n">
        <f aca="false">L32/2.83168</f>
        <v>0.348453921347045</v>
      </c>
      <c r="N3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295.95</v>
      </c>
      <c r="M2" s="0" t="n">
        <v>295.95</v>
      </c>
      <c r="N2" s="0" t="s">
        <v>17</v>
      </c>
      <c r="O2" s="0" t="s">
        <v>108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v>0.02269595392</v>
      </c>
      <c r="M3" s="2" t="n">
        <v>0.02269595392</v>
      </c>
      <c r="N3" s="0" t="s">
        <v>19</v>
      </c>
      <c r="O3" s="0" t="s">
        <v>109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0.03661955173</v>
      </c>
      <c r="M4" s="2" t="n">
        <v>0.03661955173</v>
      </c>
      <c r="N4" s="0" t="s">
        <v>19</v>
      </c>
      <c r="O4" s="0" t="s">
        <v>109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0.02124298439</v>
      </c>
      <c r="M5" s="2" t="n">
        <v>0.02124298439</v>
      </c>
      <c r="N5" s="0" t="s">
        <v>19</v>
      </c>
      <c r="O5" s="0" t="s">
        <v>109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0.02039166465</v>
      </c>
      <c r="M6" s="2" t="n">
        <v>0.02039166465</v>
      </c>
      <c r="N6" s="0" t="s">
        <v>19</v>
      </c>
      <c r="O6" s="0" t="s">
        <v>109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0.02365878794</v>
      </c>
      <c r="M7" s="2" t="n">
        <v>0.02365878794</v>
      </c>
      <c r="N7" s="0" t="s">
        <v>19</v>
      </c>
      <c r="O7" s="0" t="s">
        <v>109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0.02827343467</v>
      </c>
      <c r="M8" s="2" t="n">
        <v>0.02827343467</v>
      </c>
      <c r="N8" s="0" t="s">
        <v>19</v>
      </c>
      <c r="O8" s="0" t="s">
        <v>109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0.03314336928</v>
      </c>
      <c r="M9" s="2" t="n">
        <v>0.03314336928</v>
      </c>
      <c r="N9" s="0" t="s">
        <v>19</v>
      </c>
      <c r="O9" s="0" t="s">
        <v>109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0.04073018928</v>
      </c>
      <c r="M10" s="2" t="n">
        <v>0.04073018928</v>
      </c>
      <c r="N10" s="0" t="s">
        <v>19</v>
      </c>
      <c r="O10" s="0" t="s">
        <v>109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0.04083243049</v>
      </c>
      <c r="M11" s="2" t="n">
        <v>0.04083243049</v>
      </c>
      <c r="N11" s="0" t="s">
        <v>19</v>
      </c>
      <c r="O11" s="0" t="s">
        <v>109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0.04430227405</v>
      </c>
      <c r="M12" s="2" t="n">
        <v>0.04430227405</v>
      </c>
      <c r="N12" s="0" t="s">
        <v>19</v>
      </c>
      <c r="O12" s="0" t="s">
        <v>109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0.04546055048</v>
      </c>
      <c r="M13" s="2" t="n">
        <v>0.04546055048</v>
      </c>
      <c r="N13" s="0" t="s">
        <v>19</v>
      </c>
      <c r="O13" s="0" t="s">
        <v>109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0.03358350991</v>
      </c>
      <c r="M14" s="2" t="n">
        <v>0.03358350991</v>
      </c>
      <c r="N14" s="0" t="s">
        <v>19</v>
      </c>
      <c r="O14" s="0" t="s">
        <v>109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7.26+0.63</f>
        <v>7.89</v>
      </c>
      <c r="M15" s="0" t="n">
        <f aca="false">7.26+0.63</f>
        <v>7.89</v>
      </c>
      <c r="N15" s="0" t="s">
        <v>23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73.6</v>
      </c>
      <c r="M16" s="0" t="n">
        <v>73.6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f aca="false">(0.357+0.49951)/1.037</f>
        <v>0.825949855351977</v>
      </c>
      <c r="M17" s="4" t="n">
        <f aca="false">L17/2.83168</f>
        <v>0.291681918632041</v>
      </c>
      <c r="N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A1:M18 B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295.95</v>
      </c>
      <c r="M2" s="0" t="n">
        <v>295.95</v>
      </c>
      <c r="N2" s="0" t="s">
        <v>17</v>
      </c>
      <c r="O2" s="0" t="s">
        <v>108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v>0.02269595392</v>
      </c>
      <c r="M3" s="2" t="n">
        <v>0.02269595392</v>
      </c>
      <c r="N3" s="0" t="s">
        <v>19</v>
      </c>
      <c r="O3" s="0" t="s">
        <v>109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v>0.03661955173</v>
      </c>
      <c r="M4" s="2" t="n">
        <v>0.03661955173</v>
      </c>
      <c r="N4" s="0" t="s">
        <v>19</v>
      </c>
      <c r="O4" s="0" t="s">
        <v>109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0.02124298439</v>
      </c>
      <c r="M5" s="2" t="n">
        <v>0.02124298439</v>
      </c>
      <c r="N5" s="0" t="s">
        <v>19</v>
      </c>
      <c r="O5" s="0" t="s">
        <v>109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0.02039166465</v>
      </c>
      <c r="M6" s="2" t="n">
        <v>0.02039166465</v>
      </c>
      <c r="N6" s="0" t="s">
        <v>19</v>
      </c>
      <c r="O6" s="0" t="s">
        <v>109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0.02365878794</v>
      </c>
      <c r="M7" s="2" t="n">
        <v>0.02365878794</v>
      </c>
      <c r="N7" s="0" t="s">
        <v>19</v>
      </c>
      <c r="O7" s="0" t="s">
        <v>109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0.02827343467</v>
      </c>
      <c r="M8" s="2" t="n">
        <v>0.02827343467</v>
      </c>
      <c r="N8" s="0" t="s">
        <v>19</v>
      </c>
      <c r="O8" s="0" t="s">
        <v>109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0.03314336928</v>
      </c>
      <c r="M9" s="2" t="n">
        <v>0.03314336928</v>
      </c>
      <c r="N9" s="0" t="s">
        <v>19</v>
      </c>
      <c r="O9" s="0" t="s">
        <v>109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v>0.04073018928</v>
      </c>
      <c r="M10" s="2" t="n">
        <v>0.04073018928</v>
      </c>
      <c r="N10" s="0" t="s">
        <v>19</v>
      </c>
      <c r="O10" s="0" t="s">
        <v>109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v>0.04083243049</v>
      </c>
      <c r="M11" s="2" t="n">
        <v>0.04083243049</v>
      </c>
      <c r="N11" s="0" t="s">
        <v>19</v>
      </c>
      <c r="O11" s="0" t="s">
        <v>109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v>0.04430227405</v>
      </c>
      <c r="M12" s="2" t="n">
        <v>0.04430227405</v>
      </c>
      <c r="N12" s="0" t="s">
        <v>19</v>
      </c>
      <c r="O12" s="0" t="s">
        <v>109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v>0.04546055048</v>
      </c>
      <c r="M13" s="2" t="n">
        <v>0.04546055048</v>
      </c>
      <c r="N13" s="0" t="s">
        <v>19</v>
      </c>
      <c r="O13" s="0" t="s">
        <v>109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v>0.03358350991</v>
      </c>
      <c r="M14" s="2" t="n">
        <v>0.03358350991</v>
      </c>
      <c r="N14" s="0" t="s">
        <v>19</v>
      </c>
      <c r="O14" s="0" t="s">
        <v>109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7.26+0.63</f>
        <v>7.89</v>
      </c>
      <c r="M15" s="0" t="n">
        <f aca="false">7.26+0.63</f>
        <v>7.89</v>
      </c>
      <c r="N15" s="0" t="s">
        <v>23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73.6</v>
      </c>
      <c r="M16" s="0" t="n">
        <v>73.6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18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4" t="n">
        <f aca="false">(0.357+0.49951)/1.037</f>
        <v>0.825949855351977</v>
      </c>
      <c r="M17" s="4" t="n">
        <f aca="false">L17/2.83168</f>
        <v>0.291681918632041</v>
      </c>
      <c r="N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O63" activeCellId="1" sqref="A1:M18 O6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9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29.64</v>
      </c>
      <c r="M2" s="0" t="n">
        <v>29.64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9</v>
      </c>
      <c r="I3" s="0" t="n">
        <v>21</v>
      </c>
      <c r="J3" s="0" t="n">
        <v>0</v>
      </c>
      <c r="K3" s="0" t="n">
        <v>4</v>
      </c>
      <c r="L3" s="0" t="n">
        <v>10.49</v>
      </c>
      <c r="M3" s="0" t="n">
        <v>10.49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24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9</v>
      </c>
      <c r="I4" s="0" t="n">
        <v>21</v>
      </c>
      <c r="J4" s="0" t="n">
        <v>0</v>
      </c>
      <c r="K4" s="0" t="n">
        <v>4</v>
      </c>
      <c r="L4" s="0" t="n">
        <v>14.79</v>
      </c>
      <c r="M4" s="0" t="n">
        <v>14.79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25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9</v>
      </c>
      <c r="I5" s="0" t="n">
        <v>21</v>
      </c>
      <c r="J5" s="0" t="n">
        <v>0</v>
      </c>
      <c r="K5" s="0" t="n">
        <v>4</v>
      </c>
      <c r="L5" s="0" t="n">
        <v>10.49</v>
      </c>
      <c r="M5" s="0" t="n">
        <v>10.49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2.35-0.8</f>
        <v>1.55</v>
      </c>
      <c r="M6" s="0" t="n">
        <f aca="false">2.35-0.8</f>
        <v>1.55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9</v>
      </c>
      <c r="J7" s="0" t="n">
        <v>0</v>
      </c>
      <c r="K7" s="0" t="n">
        <v>4</v>
      </c>
      <c r="L7" s="0" t="n">
        <f aca="false">0.02236+0.01859</f>
        <v>0.04095</v>
      </c>
      <c r="M7" s="0" t="n">
        <f aca="false">0.02236+0.01859</f>
        <v>0.04095</v>
      </c>
      <c r="N7" s="0" t="s">
        <v>19</v>
      </c>
      <c r="O7" s="0" t="s">
        <v>127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9</v>
      </c>
      <c r="I8" s="0" t="n">
        <v>21</v>
      </c>
      <c r="J8" s="0" t="n">
        <v>0</v>
      </c>
      <c r="K8" s="0" t="n">
        <v>4</v>
      </c>
      <c r="L8" s="0" t="n">
        <f aca="false">0.0475+0.02839</f>
        <v>0.07589</v>
      </c>
      <c r="M8" s="0" t="n">
        <f aca="false">0.0475+0.02839</f>
        <v>0.07589</v>
      </c>
      <c r="N8" s="0" t="s">
        <v>19</v>
      </c>
      <c r="O8" s="0" t="s">
        <v>127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12</v>
      </c>
      <c r="H9" s="0" t="n">
        <v>21</v>
      </c>
      <c r="I9" s="0" t="n">
        <v>24</v>
      </c>
      <c r="J9" s="0" t="n">
        <v>0</v>
      </c>
      <c r="K9" s="0" t="n">
        <v>4</v>
      </c>
      <c r="L9" s="0" t="n">
        <f aca="false">0.02236+0.01859</f>
        <v>0.04095</v>
      </c>
      <c r="M9" s="0" t="n">
        <f aca="false">0.02236+0.01859</f>
        <v>0.04095</v>
      </c>
      <c r="N9" s="0" t="s">
        <v>19</v>
      </c>
      <c r="O9" s="0" t="s">
        <v>127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12</v>
      </c>
      <c r="H10" s="0" t="n">
        <v>21</v>
      </c>
      <c r="I10" s="0" t="n">
        <v>24</v>
      </c>
      <c r="J10" s="0" t="n">
        <v>5</v>
      </c>
      <c r="K10" s="0" t="n">
        <v>6</v>
      </c>
      <c r="L10" s="0" t="n">
        <f aca="false">0.02236+0.01859</f>
        <v>0.04095</v>
      </c>
      <c r="M10" s="0" t="n">
        <f aca="false">0.02236+0.01859</f>
        <v>0.04095</v>
      </c>
      <c r="N10" s="0" t="s">
        <v>19</v>
      </c>
      <c r="O10" s="0" t="s">
        <v>127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2</v>
      </c>
      <c r="G11" s="0" t="n">
        <v>2</v>
      </c>
      <c r="H11" s="0" t="n">
        <v>0</v>
      </c>
      <c r="I11" s="0" t="n">
        <v>9</v>
      </c>
      <c r="J11" s="0" t="n">
        <v>0</v>
      </c>
      <c r="K11" s="0" t="n">
        <v>4</v>
      </c>
      <c r="L11" s="0" t="n">
        <f aca="false">0.02236+0.02097</f>
        <v>0.04333</v>
      </c>
      <c r="M11" s="0" t="n">
        <f aca="false">0.02236+0.02097</f>
        <v>0.04333</v>
      </c>
      <c r="N11" s="0" t="s">
        <v>19</v>
      </c>
      <c r="O11" s="0" t="s">
        <v>127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2</v>
      </c>
      <c r="G12" s="0" t="n">
        <v>2</v>
      </c>
      <c r="H12" s="0" t="n">
        <v>9</v>
      </c>
      <c r="I12" s="0" t="n">
        <v>21</v>
      </c>
      <c r="J12" s="0" t="n">
        <v>0</v>
      </c>
      <c r="K12" s="0" t="n">
        <v>4</v>
      </c>
      <c r="L12" s="0" t="n">
        <f aca="false">0.0475+0.03206</f>
        <v>0.07956</v>
      </c>
      <c r="M12" s="0" t="n">
        <f aca="false">0.0475+0.03206</f>
        <v>0.07956</v>
      </c>
      <c r="N12" s="0" t="s">
        <v>19</v>
      </c>
      <c r="O12" s="0" t="s">
        <v>127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2</v>
      </c>
      <c r="G13" s="0" t="n">
        <v>2</v>
      </c>
      <c r="H13" s="0" t="n">
        <v>21</v>
      </c>
      <c r="I13" s="0" t="n">
        <v>24</v>
      </c>
      <c r="J13" s="0" t="n">
        <v>0</v>
      </c>
      <c r="K13" s="0" t="n">
        <v>4</v>
      </c>
      <c r="L13" s="0" t="n">
        <f aca="false">0.02236+0.02097</f>
        <v>0.04333</v>
      </c>
      <c r="M13" s="0" t="n">
        <f aca="false">0.02236+0.02097</f>
        <v>0.04333</v>
      </c>
      <c r="N13" s="0" t="s">
        <v>19</v>
      </c>
      <c r="O13" s="0" t="s">
        <v>127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21</v>
      </c>
      <c r="I14" s="0" t="n">
        <v>24</v>
      </c>
      <c r="J14" s="0" t="n">
        <v>5</v>
      </c>
      <c r="K14" s="0" t="n">
        <v>6</v>
      </c>
      <c r="L14" s="0" t="n">
        <f aca="false">0.02236+0.02097</f>
        <v>0.04333</v>
      </c>
      <c r="M14" s="0" t="n">
        <f aca="false">0.02236+0.02097</f>
        <v>0.04333</v>
      </c>
      <c r="N14" s="0" t="s">
        <v>19</v>
      </c>
      <c r="O14" s="0" t="s">
        <v>127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3</v>
      </c>
      <c r="G15" s="0" t="n">
        <v>3</v>
      </c>
      <c r="H15" s="0" t="n">
        <v>0</v>
      </c>
      <c r="I15" s="0" t="n">
        <v>9</v>
      </c>
      <c r="J15" s="0" t="n">
        <v>0</v>
      </c>
      <c r="K15" s="0" t="n">
        <v>4</v>
      </c>
      <c r="L15" s="0" t="n">
        <f aca="false">0.02236+0.0218</f>
        <v>0.04416</v>
      </c>
      <c r="M15" s="0" t="n">
        <f aca="false">0.02236+0.0218</f>
        <v>0.04416</v>
      </c>
      <c r="N15" s="0" t="s">
        <v>19</v>
      </c>
      <c r="O15" s="0" t="s">
        <v>127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3</v>
      </c>
      <c r="G16" s="0" t="n">
        <v>3</v>
      </c>
      <c r="H16" s="0" t="n">
        <v>9</v>
      </c>
      <c r="I16" s="0" t="n">
        <v>21</v>
      </c>
      <c r="J16" s="0" t="n">
        <v>0</v>
      </c>
      <c r="K16" s="0" t="n">
        <v>4</v>
      </c>
      <c r="L16" s="0" t="n">
        <f aca="false">0.0475+0.03332</f>
        <v>0.08082</v>
      </c>
      <c r="M16" s="0" t="n">
        <f aca="false">0.0475+0.03332</f>
        <v>0.08082</v>
      </c>
      <c r="N16" s="0" t="s">
        <v>19</v>
      </c>
      <c r="O16" s="0" t="s">
        <v>127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3</v>
      </c>
      <c r="G17" s="0" t="n">
        <v>3</v>
      </c>
      <c r="H17" s="0" t="n">
        <v>21</v>
      </c>
      <c r="I17" s="0" t="n">
        <v>24</v>
      </c>
      <c r="J17" s="0" t="n">
        <v>0</v>
      </c>
      <c r="K17" s="0" t="n">
        <v>4</v>
      </c>
      <c r="L17" s="0" t="n">
        <f aca="false">0.02236+0.0218</f>
        <v>0.04416</v>
      </c>
      <c r="M17" s="0" t="n">
        <f aca="false">0.02236+0.0218</f>
        <v>0.04416</v>
      </c>
      <c r="N17" s="0" t="s">
        <v>19</v>
      </c>
      <c r="O17" s="0" t="s">
        <v>127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21</v>
      </c>
      <c r="I18" s="0" t="n">
        <v>24</v>
      </c>
      <c r="J18" s="0" t="n">
        <v>5</v>
      </c>
      <c r="K18" s="0" t="n">
        <v>6</v>
      </c>
      <c r="L18" s="0" t="n">
        <f aca="false">0.02236+0.0218</f>
        <v>0.04416</v>
      </c>
      <c r="M18" s="0" t="n">
        <f aca="false">0.02236+0.0218</f>
        <v>0.04416</v>
      </c>
      <c r="N18" s="0" t="s">
        <v>19</v>
      </c>
      <c r="O18" s="0" t="s">
        <v>127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4</v>
      </c>
      <c r="G19" s="0" t="n">
        <v>4</v>
      </c>
      <c r="H19" s="0" t="n">
        <v>0</v>
      </c>
      <c r="I19" s="0" t="n">
        <v>9</v>
      </c>
      <c r="J19" s="0" t="n">
        <v>0</v>
      </c>
      <c r="K19" s="0" t="n">
        <v>4</v>
      </c>
      <c r="L19" s="0" t="n">
        <f aca="false">0.02236+0.02292</f>
        <v>0.04528</v>
      </c>
      <c r="M19" s="0" t="n">
        <f aca="false">0.02236+0.02292</f>
        <v>0.04528</v>
      </c>
      <c r="N19" s="0" t="s">
        <v>19</v>
      </c>
      <c r="O19" s="0" t="s">
        <v>127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4</v>
      </c>
      <c r="G20" s="0" t="n">
        <v>4</v>
      </c>
      <c r="H20" s="0" t="n">
        <v>9</v>
      </c>
      <c r="I20" s="0" t="n">
        <v>21</v>
      </c>
      <c r="J20" s="0" t="n">
        <v>0</v>
      </c>
      <c r="K20" s="0" t="n">
        <v>4</v>
      </c>
      <c r="L20" s="0" t="n">
        <f aca="false">0.0475+0.035</f>
        <v>0.0825</v>
      </c>
      <c r="M20" s="0" t="n">
        <f aca="false">0.0475+0.035</f>
        <v>0.0825</v>
      </c>
      <c r="N20" s="0" t="s">
        <v>19</v>
      </c>
      <c r="O20" s="0" t="s">
        <v>127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21</v>
      </c>
      <c r="I21" s="0" t="n">
        <v>24</v>
      </c>
      <c r="J21" s="0" t="n">
        <v>0</v>
      </c>
      <c r="K21" s="0" t="n">
        <v>4</v>
      </c>
      <c r="L21" s="0" t="n">
        <f aca="false">0.02236+0.02292</f>
        <v>0.04528</v>
      </c>
      <c r="M21" s="0" t="n">
        <f aca="false">0.02236+0.02292</f>
        <v>0.04528</v>
      </c>
      <c r="N21" s="0" t="s">
        <v>19</v>
      </c>
      <c r="O21" s="0" t="s">
        <v>127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21</v>
      </c>
      <c r="I22" s="0" t="n">
        <v>24</v>
      </c>
      <c r="J22" s="0" t="n">
        <v>5</v>
      </c>
      <c r="K22" s="0" t="n">
        <v>6</v>
      </c>
      <c r="L22" s="0" t="n">
        <f aca="false">0.02236+0.02292</f>
        <v>0.04528</v>
      </c>
      <c r="M22" s="0" t="n">
        <f aca="false">0.02236+0.02292</f>
        <v>0.04528</v>
      </c>
      <c r="N22" s="0" t="s">
        <v>19</v>
      </c>
      <c r="O22" s="0" t="s">
        <v>127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5</v>
      </c>
      <c r="G23" s="0" t="n">
        <v>5</v>
      </c>
      <c r="H23" s="0" t="n">
        <v>0</v>
      </c>
      <c r="I23" s="0" t="n">
        <v>9</v>
      </c>
      <c r="J23" s="0" t="n">
        <v>0</v>
      </c>
      <c r="K23" s="0" t="n">
        <v>4</v>
      </c>
      <c r="L23" s="0" t="n">
        <f aca="false">0.02236+0.02597</f>
        <v>0.04833</v>
      </c>
      <c r="M23" s="0" t="n">
        <f aca="false">0.02236+0.02597</f>
        <v>0.04833</v>
      </c>
      <c r="N23" s="0" t="s">
        <v>19</v>
      </c>
      <c r="O23" s="0" t="s">
        <v>127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5</v>
      </c>
      <c r="G24" s="0" t="n">
        <v>5</v>
      </c>
      <c r="H24" s="0" t="n">
        <v>9</v>
      </c>
      <c r="I24" s="0" t="n">
        <v>21</v>
      </c>
      <c r="J24" s="0" t="n">
        <v>0</v>
      </c>
      <c r="K24" s="0" t="n">
        <v>4</v>
      </c>
      <c r="L24" s="0" t="n">
        <f aca="false">0.0475+0.0397</f>
        <v>0.0872</v>
      </c>
      <c r="M24" s="0" t="n">
        <f aca="false">0.0475+0.0397</f>
        <v>0.0872</v>
      </c>
      <c r="N24" s="0" t="s">
        <v>19</v>
      </c>
      <c r="O24" s="0" t="s">
        <v>127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5</v>
      </c>
      <c r="G25" s="0" t="n">
        <v>5</v>
      </c>
      <c r="H25" s="0" t="n">
        <v>21</v>
      </c>
      <c r="I25" s="0" t="n">
        <v>24</v>
      </c>
      <c r="J25" s="0" t="n">
        <v>0</v>
      </c>
      <c r="K25" s="0" t="n">
        <v>4</v>
      </c>
      <c r="L25" s="0" t="n">
        <f aca="false">0.02236+0.02597</f>
        <v>0.04833</v>
      </c>
      <c r="M25" s="0" t="n">
        <f aca="false">0.02236+0.02597</f>
        <v>0.04833</v>
      </c>
      <c r="N25" s="0" t="s">
        <v>19</v>
      </c>
      <c r="O25" s="0" t="s">
        <v>127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21</v>
      </c>
      <c r="I26" s="0" t="n">
        <v>24</v>
      </c>
      <c r="J26" s="0" t="n">
        <v>5</v>
      </c>
      <c r="K26" s="0" t="n">
        <v>6</v>
      </c>
      <c r="L26" s="0" t="n">
        <f aca="false">0.02236+0.02597</f>
        <v>0.04833</v>
      </c>
      <c r="M26" s="0" t="n">
        <f aca="false">0.02236+0.02597</f>
        <v>0.04833</v>
      </c>
      <c r="N26" s="0" t="s">
        <v>19</v>
      </c>
      <c r="O26" s="0" t="s">
        <v>127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6</v>
      </c>
      <c r="G27" s="0" t="n">
        <v>6</v>
      </c>
      <c r="H27" s="0" t="n">
        <v>0</v>
      </c>
      <c r="I27" s="0" t="n">
        <v>9</v>
      </c>
      <c r="J27" s="0" t="n">
        <v>0</v>
      </c>
      <c r="K27" s="0" t="n">
        <v>4</v>
      </c>
      <c r="L27" s="0" t="n">
        <f aca="false">0.02236+0.02902</f>
        <v>0.05138</v>
      </c>
      <c r="M27" s="0" t="n">
        <f aca="false">0.02236+0.02902</f>
        <v>0.05138</v>
      </c>
      <c r="N27" s="0" t="s">
        <v>19</v>
      </c>
      <c r="O27" s="0" t="s">
        <v>127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6</v>
      </c>
      <c r="G28" s="0" t="n">
        <v>6</v>
      </c>
      <c r="H28" s="0" t="n">
        <v>9</v>
      </c>
      <c r="I28" s="0" t="n">
        <v>21</v>
      </c>
      <c r="J28" s="0" t="n">
        <v>0</v>
      </c>
      <c r="K28" s="0" t="n">
        <v>4</v>
      </c>
      <c r="L28" s="0" t="n">
        <f aca="false">0.0475+0.04438</f>
        <v>0.09188</v>
      </c>
      <c r="M28" s="0" t="n">
        <f aca="false">0.0475+0.04438</f>
        <v>0.09188</v>
      </c>
      <c r="N28" s="0" t="s">
        <v>19</v>
      </c>
      <c r="O28" s="0" t="s">
        <v>127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6</v>
      </c>
      <c r="G29" s="0" t="n">
        <v>6</v>
      </c>
      <c r="H29" s="0" t="n">
        <v>21</v>
      </c>
      <c r="I29" s="0" t="n">
        <v>24</v>
      </c>
      <c r="J29" s="0" t="n">
        <v>0</v>
      </c>
      <c r="K29" s="0" t="n">
        <v>4</v>
      </c>
      <c r="L29" s="0" t="n">
        <f aca="false">0.02236+0.02902</f>
        <v>0.05138</v>
      </c>
      <c r="M29" s="0" t="n">
        <f aca="false">0.02236+0.02902</f>
        <v>0.05138</v>
      </c>
      <c r="N29" s="0" t="s">
        <v>19</v>
      </c>
      <c r="O29" s="0" t="s">
        <v>127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21</v>
      </c>
      <c r="I30" s="0" t="n">
        <v>24</v>
      </c>
      <c r="J30" s="0" t="n">
        <v>5</v>
      </c>
      <c r="K30" s="0" t="n">
        <v>6</v>
      </c>
      <c r="L30" s="0" t="n">
        <f aca="false">0.02236+0.02902</f>
        <v>0.05138</v>
      </c>
      <c r="M30" s="0" t="n">
        <f aca="false">0.02236+0.02902</f>
        <v>0.05138</v>
      </c>
      <c r="N30" s="0" t="s">
        <v>19</v>
      </c>
      <c r="O30" s="0" t="s">
        <v>127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7</v>
      </c>
      <c r="G31" s="0" t="n">
        <v>7</v>
      </c>
      <c r="H31" s="0" t="n">
        <v>0</v>
      </c>
      <c r="I31" s="0" t="n">
        <v>9</v>
      </c>
      <c r="J31" s="0" t="n">
        <v>0</v>
      </c>
      <c r="K31" s="0" t="n">
        <v>4</v>
      </c>
      <c r="L31" s="0" t="n">
        <f aca="false">0.02236+0.02476</f>
        <v>0.04712</v>
      </c>
      <c r="M31" s="0" t="n">
        <f aca="false">0.02236+0.02476</f>
        <v>0.04712</v>
      </c>
      <c r="N31" s="0" t="s">
        <v>19</v>
      </c>
      <c r="O31" s="0" t="s">
        <v>127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7</v>
      </c>
      <c r="G32" s="0" t="n">
        <v>7</v>
      </c>
      <c r="H32" s="0" t="n">
        <v>9</v>
      </c>
      <c r="I32" s="0" t="n">
        <v>21</v>
      </c>
      <c r="J32" s="0" t="n">
        <v>0</v>
      </c>
      <c r="K32" s="0" t="n">
        <v>4</v>
      </c>
      <c r="L32" s="0" t="n">
        <f aca="false">0.0475+0.03786</f>
        <v>0.08536</v>
      </c>
      <c r="M32" s="0" t="n">
        <f aca="false">0.0475+0.03786</f>
        <v>0.08536</v>
      </c>
      <c r="N32" s="0" t="s">
        <v>19</v>
      </c>
      <c r="O32" s="0" t="s">
        <v>127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7</v>
      </c>
      <c r="G33" s="0" t="n">
        <v>7</v>
      </c>
      <c r="H33" s="0" t="n">
        <v>21</v>
      </c>
      <c r="I33" s="0" t="n">
        <v>24</v>
      </c>
      <c r="J33" s="0" t="n">
        <v>0</v>
      </c>
      <c r="K33" s="0" t="n">
        <v>4</v>
      </c>
      <c r="L33" s="0" t="n">
        <f aca="false">0.02236+0.02476</f>
        <v>0.04712</v>
      </c>
      <c r="M33" s="0" t="n">
        <f aca="false">0.02236+0.02476</f>
        <v>0.04712</v>
      </c>
      <c r="N33" s="0" t="s">
        <v>19</v>
      </c>
      <c r="O33" s="0" t="s">
        <v>127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21</v>
      </c>
      <c r="I34" s="0" t="n">
        <v>24</v>
      </c>
      <c r="J34" s="0" t="n">
        <v>5</v>
      </c>
      <c r="K34" s="0" t="n">
        <v>6</v>
      </c>
      <c r="L34" s="0" t="n">
        <f aca="false">0.02236+0.02476</f>
        <v>0.04712</v>
      </c>
      <c r="M34" s="0" t="n">
        <f aca="false">0.02236+0.02476</f>
        <v>0.04712</v>
      </c>
      <c r="N34" s="0" t="s">
        <v>19</v>
      </c>
      <c r="O34" s="0" t="s">
        <v>127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8</v>
      </c>
      <c r="G35" s="0" t="n">
        <v>8</v>
      </c>
      <c r="H35" s="0" t="n">
        <v>0</v>
      </c>
      <c r="I35" s="0" t="n">
        <v>9</v>
      </c>
      <c r="J35" s="0" t="n">
        <v>0</v>
      </c>
      <c r="K35" s="0" t="n">
        <v>4</v>
      </c>
      <c r="L35" s="0" t="n">
        <f aca="false">0.02236+0.02416</f>
        <v>0.04652</v>
      </c>
      <c r="M35" s="0" t="n">
        <f aca="false">0.02236+0.02416</f>
        <v>0.04652</v>
      </c>
      <c r="N35" s="0" t="s">
        <v>19</v>
      </c>
      <c r="O35" s="0" t="s">
        <v>127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8</v>
      </c>
      <c r="G36" s="0" t="n">
        <v>8</v>
      </c>
      <c r="H36" s="0" t="n">
        <v>9</v>
      </c>
      <c r="I36" s="0" t="n">
        <v>21</v>
      </c>
      <c r="J36" s="0" t="n">
        <v>0</v>
      </c>
      <c r="K36" s="0" t="n">
        <v>4</v>
      </c>
      <c r="L36" s="0" t="n">
        <f aca="false">0.0475+0.03696</f>
        <v>0.08446</v>
      </c>
      <c r="M36" s="0" t="n">
        <f aca="false">0.0475+0.03696</f>
        <v>0.08446</v>
      </c>
      <c r="N36" s="0" t="s">
        <v>19</v>
      </c>
      <c r="O36" s="0" t="s">
        <v>127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8</v>
      </c>
      <c r="G37" s="0" t="n">
        <v>8</v>
      </c>
      <c r="H37" s="0" t="n">
        <v>21</v>
      </c>
      <c r="I37" s="0" t="n">
        <v>24</v>
      </c>
      <c r="J37" s="0" t="n">
        <v>0</v>
      </c>
      <c r="K37" s="0" t="n">
        <v>4</v>
      </c>
      <c r="L37" s="0" t="n">
        <f aca="false">0.02236+0.02416</f>
        <v>0.04652</v>
      </c>
      <c r="M37" s="0" t="n">
        <f aca="false">0.02236+0.02416</f>
        <v>0.04652</v>
      </c>
      <c r="N37" s="0" t="s">
        <v>19</v>
      </c>
      <c r="O37" s="0" t="s">
        <v>127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21</v>
      </c>
      <c r="I38" s="0" t="n">
        <v>24</v>
      </c>
      <c r="J38" s="0" t="n">
        <v>5</v>
      </c>
      <c r="K38" s="0" t="n">
        <v>6</v>
      </c>
      <c r="L38" s="0" t="n">
        <f aca="false">0.02236+0.02416</f>
        <v>0.04652</v>
      </c>
      <c r="M38" s="0" t="n">
        <f aca="false">0.02236+0.02416</f>
        <v>0.04652</v>
      </c>
      <c r="N38" s="0" t="s">
        <v>19</v>
      </c>
      <c r="O38" s="0" t="s">
        <v>127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9</v>
      </c>
      <c r="G39" s="0" t="n">
        <v>9</v>
      </c>
      <c r="H39" s="0" t="n">
        <v>0</v>
      </c>
      <c r="I39" s="0" t="n">
        <v>9</v>
      </c>
      <c r="J39" s="0" t="n">
        <v>0</v>
      </c>
      <c r="K39" s="0" t="n">
        <v>4</v>
      </c>
      <c r="L39" s="0" t="n">
        <f aca="false">0.02236+0.02462</f>
        <v>0.04698</v>
      </c>
      <c r="M39" s="0" t="n">
        <f aca="false">0.02236+0.02462</f>
        <v>0.04698</v>
      </c>
      <c r="N39" s="0" t="s">
        <v>19</v>
      </c>
      <c r="O39" s="0" t="s">
        <v>127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9</v>
      </c>
      <c r="G40" s="0" t="n">
        <v>9</v>
      </c>
      <c r="H40" s="0" t="n">
        <v>9</v>
      </c>
      <c r="I40" s="0" t="n">
        <v>21</v>
      </c>
      <c r="J40" s="0" t="n">
        <v>0</v>
      </c>
      <c r="K40" s="0" t="n">
        <v>4</v>
      </c>
      <c r="L40" s="0" t="n">
        <f aca="false">0.0475+0.03763</f>
        <v>0.08513</v>
      </c>
      <c r="M40" s="0" t="n">
        <f aca="false">0.0475+0.03763</f>
        <v>0.08513</v>
      </c>
      <c r="N40" s="0" t="s">
        <v>19</v>
      </c>
      <c r="O40" s="0" t="s">
        <v>127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9</v>
      </c>
      <c r="G41" s="0" t="n">
        <v>9</v>
      </c>
      <c r="H41" s="0" t="n">
        <v>21</v>
      </c>
      <c r="I41" s="0" t="n">
        <v>24</v>
      </c>
      <c r="J41" s="0" t="n">
        <v>0</v>
      </c>
      <c r="K41" s="0" t="n">
        <v>4</v>
      </c>
      <c r="L41" s="0" t="n">
        <f aca="false">0.02236+0.02462</f>
        <v>0.04698</v>
      </c>
      <c r="M41" s="0" t="n">
        <f aca="false">0.02236+0.02462</f>
        <v>0.04698</v>
      </c>
      <c r="N41" s="0" t="s">
        <v>19</v>
      </c>
      <c r="O41" s="0" t="s">
        <v>127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21</v>
      </c>
      <c r="I42" s="0" t="n">
        <v>24</v>
      </c>
      <c r="J42" s="0" t="n">
        <v>5</v>
      </c>
      <c r="K42" s="0" t="n">
        <v>6</v>
      </c>
      <c r="L42" s="0" t="n">
        <f aca="false">0.02236+0.02462</f>
        <v>0.04698</v>
      </c>
      <c r="M42" s="0" t="n">
        <f aca="false">0.02236+0.02462</f>
        <v>0.04698</v>
      </c>
      <c r="N42" s="0" t="s">
        <v>19</v>
      </c>
      <c r="O42" s="0" t="s">
        <v>127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10</v>
      </c>
      <c r="G43" s="0" t="n">
        <v>10</v>
      </c>
      <c r="H43" s="0" t="n">
        <v>0</v>
      </c>
      <c r="I43" s="0" t="n">
        <v>9</v>
      </c>
      <c r="J43" s="0" t="n">
        <v>0</v>
      </c>
      <c r="K43" s="0" t="n">
        <v>4</v>
      </c>
      <c r="L43" s="0" t="n">
        <f aca="false">0.02236+0.02511</f>
        <v>0.04747</v>
      </c>
      <c r="M43" s="0" t="n">
        <f aca="false">0.02236+0.02511</f>
        <v>0.04747</v>
      </c>
      <c r="N43" s="0" t="s">
        <v>19</v>
      </c>
      <c r="O43" s="0" t="s">
        <v>127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10</v>
      </c>
      <c r="G44" s="0" t="n">
        <v>10</v>
      </c>
      <c r="H44" s="0" t="n">
        <v>9</v>
      </c>
      <c r="I44" s="0" t="n">
        <v>21</v>
      </c>
      <c r="J44" s="0" t="n">
        <v>0</v>
      </c>
      <c r="K44" s="0" t="n">
        <v>4</v>
      </c>
      <c r="L44" s="0" t="n">
        <f aca="false">0.0475+0.03838</f>
        <v>0.08588</v>
      </c>
      <c r="M44" s="0" t="n">
        <f aca="false">0.0475+0.03838</f>
        <v>0.08588</v>
      </c>
      <c r="N44" s="0" t="s">
        <v>19</v>
      </c>
      <c r="O44" s="0" t="s">
        <v>127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10</v>
      </c>
      <c r="G45" s="0" t="n">
        <v>10</v>
      </c>
      <c r="H45" s="0" t="n">
        <v>21</v>
      </c>
      <c r="I45" s="0" t="n">
        <v>24</v>
      </c>
      <c r="J45" s="0" t="n">
        <v>0</v>
      </c>
      <c r="K45" s="0" t="n">
        <v>4</v>
      </c>
      <c r="L45" s="0" t="n">
        <f aca="false">0.02236+0.02511</f>
        <v>0.04747</v>
      </c>
      <c r="M45" s="0" t="n">
        <f aca="false">0.02236+0.02511</f>
        <v>0.04747</v>
      </c>
      <c r="N45" s="0" t="s">
        <v>19</v>
      </c>
      <c r="O45" s="0" t="s">
        <v>127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21</v>
      </c>
      <c r="I46" s="0" t="n">
        <v>24</v>
      </c>
      <c r="J46" s="0" t="n">
        <v>5</v>
      </c>
      <c r="K46" s="0" t="n">
        <v>6</v>
      </c>
      <c r="L46" s="0" t="n">
        <f aca="false">0.02236+0.02511</f>
        <v>0.04747</v>
      </c>
      <c r="M46" s="0" t="n">
        <f aca="false">0.02236+0.02511</f>
        <v>0.04747</v>
      </c>
      <c r="N46" s="0" t="s">
        <v>19</v>
      </c>
      <c r="O46" s="0" t="s">
        <v>127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11</v>
      </c>
      <c r="G47" s="0" t="n">
        <v>11</v>
      </c>
      <c r="H47" s="0" t="n">
        <v>0</v>
      </c>
      <c r="I47" s="0" t="n">
        <v>9</v>
      </c>
      <c r="J47" s="0" t="n">
        <v>0</v>
      </c>
      <c r="K47" s="0" t="n">
        <v>4</v>
      </c>
      <c r="L47" s="0" t="n">
        <f aca="false">0.02236+0.02302</f>
        <v>0.04538</v>
      </c>
      <c r="M47" s="0" t="n">
        <f aca="false">0.02236+0.02302</f>
        <v>0.04538</v>
      </c>
      <c r="N47" s="0" t="s">
        <v>19</v>
      </c>
      <c r="O47" s="0" t="s">
        <v>127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11</v>
      </c>
      <c r="G48" s="0" t="n">
        <v>11</v>
      </c>
      <c r="H48" s="0" t="n">
        <v>9</v>
      </c>
      <c r="I48" s="0" t="n">
        <v>21</v>
      </c>
      <c r="J48" s="0" t="n">
        <v>0</v>
      </c>
      <c r="K48" s="0" t="n">
        <v>4</v>
      </c>
      <c r="L48" s="0" t="n">
        <f aca="false">0.0475+0.03519</f>
        <v>0.08269</v>
      </c>
      <c r="M48" s="0" t="n">
        <f aca="false">0.0475+0.03519</f>
        <v>0.08269</v>
      </c>
      <c r="N48" s="0" t="s">
        <v>19</v>
      </c>
      <c r="O48" s="0" t="s">
        <v>127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11</v>
      </c>
      <c r="G49" s="0" t="n">
        <v>11</v>
      </c>
      <c r="H49" s="0" t="n">
        <v>21</v>
      </c>
      <c r="I49" s="0" t="n">
        <v>24</v>
      </c>
      <c r="J49" s="0" t="n">
        <v>0</v>
      </c>
      <c r="K49" s="0" t="n">
        <v>4</v>
      </c>
      <c r="L49" s="0" t="n">
        <f aca="false">0.02236+0.02302</f>
        <v>0.04538</v>
      </c>
      <c r="M49" s="0" t="n">
        <f aca="false">0.02236+0.02302</f>
        <v>0.04538</v>
      </c>
      <c r="N49" s="0" t="s">
        <v>19</v>
      </c>
      <c r="O49" s="0" t="s">
        <v>127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21</v>
      </c>
      <c r="I50" s="0" t="n">
        <v>24</v>
      </c>
      <c r="J50" s="0" t="n">
        <v>5</v>
      </c>
      <c r="K50" s="0" t="n">
        <v>6</v>
      </c>
      <c r="L50" s="0" t="n">
        <f aca="false">0.02236+0.02302</f>
        <v>0.04538</v>
      </c>
      <c r="M50" s="0" t="n">
        <f aca="false">0.02236+0.02302</f>
        <v>0.04538</v>
      </c>
      <c r="N50" s="0" t="s">
        <v>19</v>
      </c>
      <c r="O50" s="0" t="s">
        <v>127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12</v>
      </c>
      <c r="G51" s="0" t="n">
        <v>12</v>
      </c>
      <c r="H51" s="0" t="n">
        <v>0</v>
      </c>
      <c r="I51" s="0" t="n">
        <v>9</v>
      </c>
      <c r="J51" s="0" t="n">
        <v>0</v>
      </c>
      <c r="K51" s="0" t="n">
        <v>4</v>
      </c>
      <c r="L51" s="0" t="n">
        <f aca="false">0.02236+0.02145</f>
        <v>0.04381</v>
      </c>
      <c r="M51" s="0" t="n">
        <f aca="false">0.02236+0.02145</f>
        <v>0.04381</v>
      </c>
      <c r="N51" s="0" t="s">
        <v>19</v>
      </c>
      <c r="O51" s="0" t="s">
        <v>127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12</v>
      </c>
      <c r="G52" s="0" t="n">
        <v>12</v>
      </c>
      <c r="H52" s="0" t="n">
        <v>9</v>
      </c>
      <c r="I52" s="0" t="n">
        <v>21</v>
      </c>
      <c r="J52" s="0" t="n">
        <v>0</v>
      </c>
      <c r="K52" s="0" t="n">
        <v>4</v>
      </c>
      <c r="L52" s="0" t="n">
        <f aca="false">0.0475+0.03279</f>
        <v>0.08029</v>
      </c>
      <c r="M52" s="0" t="n">
        <f aca="false">0.0475+0.03279</f>
        <v>0.08029</v>
      </c>
      <c r="N52" s="0" t="s">
        <v>19</v>
      </c>
      <c r="O52" s="0" t="s">
        <v>127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12</v>
      </c>
      <c r="G53" s="0" t="n">
        <v>12</v>
      </c>
      <c r="H53" s="0" t="n">
        <v>21</v>
      </c>
      <c r="I53" s="0" t="n">
        <v>24</v>
      </c>
      <c r="J53" s="0" t="n">
        <v>0</v>
      </c>
      <c r="K53" s="0" t="n">
        <v>4</v>
      </c>
      <c r="L53" s="0" t="n">
        <f aca="false">0.02236+0.02145</f>
        <v>0.04381</v>
      </c>
      <c r="M53" s="0" t="n">
        <f aca="false">0.02236+0.02145</f>
        <v>0.04381</v>
      </c>
      <c r="N53" s="0" t="s">
        <v>19</v>
      </c>
      <c r="O53" s="0" t="s">
        <v>127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21</v>
      </c>
      <c r="I54" s="0" t="n">
        <v>24</v>
      </c>
      <c r="J54" s="0" t="n">
        <v>5</v>
      </c>
      <c r="K54" s="0" t="n">
        <v>6</v>
      </c>
      <c r="L54" s="0" t="n">
        <f aca="false">0.02236+0.02145</f>
        <v>0.04381</v>
      </c>
      <c r="M54" s="0" t="n">
        <f aca="false">0.02236+0.02145</f>
        <v>0.04381</v>
      </c>
      <c r="N54" s="0" t="s">
        <v>19</v>
      </c>
      <c r="O54" s="0" t="s">
        <v>127</v>
      </c>
    </row>
    <row r="55" customFormat="false" ht="15" hidden="false" customHeight="false" outlineLevel="0" collapsed="false">
      <c r="A55" s="0" t="s">
        <v>27</v>
      </c>
      <c r="B55" s="0" t="s">
        <v>16</v>
      </c>
      <c r="L55" s="0" t="n">
        <v>50</v>
      </c>
      <c r="M55" s="0" t="n">
        <v>50</v>
      </c>
      <c r="N55" s="0" t="s">
        <v>17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0</v>
      </c>
      <c r="E56" s="0" t="n">
        <v>0</v>
      </c>
      <c r="F56" s="0" t="n">
        <v>1</v>
      </c>
      <c r="G56" s="0" t="n">
        <v>3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v>0.540022</v>
      </c>
      <c r="M56" s="2" t="n">
        <f aca="false">L56/2.83168</f>
        <v>0.190707283308848</v>
      </c>
      <c r="N56" s="0" t="s">
        <v>28</v>
      </c>
      <c r="O56" s="0" t="s">
        <v>128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0</v>
      </c>
      <c r="E57" s="0" t="n">
        <v>0</v>
      </c>
      <c r="F57" s="0" t="n">
        <v>4</v>
      </c>
      <c r="G57" s="0" t="n">
        <v>4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v>0.426132</v>
      </c>
      <c r="M57" s="2" t="n">
        <f aca="false">L57/2.83168</f>
        <v>0.150487343202622</v>
      </c>
      <c r="N57" s="0" t="s">
        <v>28</v>
      </c>
      <c r="O57" s="0" t="s">
        <v>128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5</v>
      </c>
      <c r="G58" s="0" t="n">
        <v>5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v>0.479052</v>
      </c>
      <c r="M58" s="2" t="n">
        <f aca="false">L58/2.83168</f>
        <v>0.169175895581422</v>
      </c>
      <c r="N58" s="0" t="s">
        <v>28</v>
      </c>
      <c r="O58" s="0" t="s">
        <v>128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6</v>
      </c>
      <c r="G59" s="0" t="n">
        <v>8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v>0.471042</v>
      </c>
      <c r="M59" s="2" t="n">
        <f aca="false">L59/2.83168</f>
        <v>0.166347186122726</v>
      </c>
      <c r="N59" s="0" t="s">
        <v>28</v>
      </c>
      <c r="O59" s="0" t="s">
        <v>128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9</v>
      </c>
      <c r="G60" s="0" t="n">
        <v>9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v>0.674353</v>
      </c>
      <c r="M60" s="2" t="n">
        <f aca="false">L60/2.83168</f>
        <v>0.238145906317098</v>
      </c>
      <c r="N60" s="0" t="s">
        <v>28</v>
      </c>
      <c r="O60" s="0" t="s">
        <v>128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0</v>
      </c>
      <c r="E61" s="0" t="n">
        <v>0</v>
      </c>
      <c r="F61" s="0" t="n">
        <v>10</v>
      </c>
      <c r="G61" s="0" t="n">
        <v>10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v>0.945413</v>
      </c>
      <c r="M61" s="2" t="n">
        <f aca="false">L61/2.83168</f>
        <v>0.333869999434964</v>
      </c>
      <c r="N61" s="0" t="s">
        <v>28</v>
      </c>
      <c r="O61" s="0" t="s">
        <v>128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11</v>
      </c>
      <c r="G62" s="0" t="n">
        <v>11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v>0.961769</v>
      </c>
      <c r="M62" s="2" t="n">
        <f aca="false">L62/2.83168</f>
        <v>0.339646075827777</v>
      </c>
      <c r="N62" s="0" t="s">
        <v>28</v>
      </c>
      <c r="O62" s="0" t="s">
        <v>128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12</v>
      </c>
      <c r="G63" s="0" t="n">
        <v>12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v>0.953479</v>
      </c>
      <c r="M63" s="2" t="n">
        <f aca="false">L63/2.83168</f>
        <v>0.336718485139564</v>
      </c>
      <c r="N63" s="0" t="s">
        <v>28</v>
      </c>
      <c r="O63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1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51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19.7601*30</f>
        <v>592.803</v>
      </c>
      <c r="M2" s="0" t="n">
        <f aca="false">19.7601*30</f>
        <v>592.803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10</v>
      </c>
      <c r="I3" s="0" t="n">
        <v>22</v>
      </c>
      <c r="J3" s="0" t="n">
        <v>0</v>
      </c>
      <c r="K3" s="0" t="n">
        <v>4</v>
      </c>
      <c r="L3" s="0" t="n">
        <f aca="false">0.06777+0.00764</f>
        <v>0.07541</v>
      </c>
      <c r="M3" s="0" t="n">
        <f aca="false">0.06777+0.00764</f>
        <v>0.07541</v>
      </c>
      <c r="N3" s="0" t="s">
        <v>19</v>
      </c>
      <c r="O3" s="0" t="s">
        <v>129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10</v>
      </c>
      <c r="I4" s="0" t="n">
        <v>22</v>
      </c>
      <c r="J4" s="0" t="n">
        <v>0</v>
      </c>
      <c r="K4" s="0" t="n">
        <v>4</v>
      </c>
      <c r="L4" s="0" t="n">
        <f aca="false">0.07908+0.00764</f>
        <v>0.08672</v>
      </c>
      <c r="M4" s="0" t="n">
        <f aca="false">0.07908+0.00764</f>
        <v>0.08672</v>
      </c>
      <c r="N4" s="0" t="s">
        <v>19</v>
      </c>
      <c r="O4" s="0" t="s">
        <v>129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10</v>
      </c>
      <c r="I5" s="0" t="n">
        <v>22</v>
      </c>
      <c r="J5" s="0" t="n">
        <v>0</v>
      </c>
      <c r="K5" s="0" t="n">
        <v>4</v>
      </c>
      <c r="L5" s="0" t="n">
        <f aca="false">0.06777+0.00764</f>
        <v>0.07541</v>
      </c>
      <c r="M5" s="0" t="n">
        <f aca="false">0.06777+0.00764</f>
        <v>0.07541</v>
      </c>
      <c r="N5" s="0" t="s">
        <v>19</v>
      </c>
      <c r="O5" s="0" t="s">
        <v>129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10</v>
      </c>
      <c r="J6" s="0" t="n">
        <v>0</v>
      </c>
      <c r="K6" s="0" t="n">
        <v>4</v>
      </c>
      <c r="L6" s="0" t="n">
        <f aca="false">0.05028+0.00764</f>
        <v>0.05792</v>
      </c>
      <c r="M6" s="0" t="n">
        <f aca="false">0.05028+0.00764</f>
        <v>0.05792</v>
      </c>
      <c r="N6" s="0" t="s">
        <v>19</v>
      </c>
      <c r="O6" s="0" t="s">
        <v>129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22</v>
      </c>
      <c r="I7" s="0" t="n">
        <v>24</v>
      </c>
      <c r="J7" s="0" t="n">
        <v>0</v>
      </c>
      <c r="K7" s="0" t="n">
        <v>4</v>
      </c>
      <c r="L7" s="0" t="n">
        <f aca="false">0.05028+0.00764</f>
        <v>0.05792</v>
      </c>
      <c r="M7" s="0" t="n">
        <f aca="false">0.05028+0.00764</f>
        <v>0.05792</v>
      </c>
      <c r="N7" s="0" t="s">
        <v>19</v>
      </c>
      <c r="O7" s="0" t="s">
        <v>129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12</v>
      </c>
      <c r="H8" s="0" t="n">
        <v>0</v>
      </c>
      <c r="I8" s="0" t="n">
        <v>24</v>
      </c>
      <c r="J8" s="0" t="n">
        <v>5</v>
      </c>
      <c r="K8" s="0" t="n">
        <v>6</v>
      </c>
      <c r="L8" s="0" t="n">
        <f aca="false">0.05028+0.00764</f>
        <v>0.05792</v>
      </c>
      <c r="M8" s="0" t="n">
        <f aca="false">0.05028+0.00764</f>
        <v>0.05792</v>
      </c>
      <c r="N8" s="0" t="s">
        <v>19</v>
      </c>
      <c r="O8" s="0" t="s">
        <v>129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22</v>
      </c>
      <c r="D9" s="0" t="n">
        <v>0</v>
      </c>
      <c r="E9" s="0" t="n">
        <v>0</v>
      </c>
      <c r="F9" s="0" t="n">
        <v>1</v>
      </c>
      <c r="G9" s="0" t="n">
        <v>5</v>
      </c>
      <c r="H9" s="0" t="n">
        <v>10</v>
      </c>
      <c r="I9" s="0" t="n">
        <v>22</v>
      </c>
      <c r="J9" s="0" t="n">
        <v>0</v>
      </c>
      <c r="K9" s="0" t="n">
        <v>4</v>
      </c>
      <c r="L9" s="0" t="n">
        <v>12.733</v>
      </c>
      <c r="M9" s="0" t="n">
        <v>12.733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21</v>
      </c>
      <c r="C10" s="0" t="s">
        <v>24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10</v>
      </c>
      <c r="I10" s="0" t="n">
        <v>22</v>
      </c>
      <c r="J10" s="0" t="n">
        <v>0</v>
      </c>
      <c r="K10" s="0" t="n">
        <v>4</v>
      </c>
      <c r="L10" s="0" t="n">
        <v>17.699</v>
      </c>
      <c r="M10" s="0" t="n">
        <v>17.699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21</v>
      </c>
      <c r="C11" s="0" t="s">
        <v>25</v>
      </c>
      <c r="D11" s="0" t="n">
        <v>0</v>
      </c>
      <c r="E11" s="0" t="n">
        <v>0</v>
      </c>
      <c r="F11" s="0" t="n">
        <v>10</v>
      </c>
      <c r="G11" s="0" t="n">
        <v>12</v>
      </c>
      <c r="H11" s="0" t="n">
        <v>10</v>
      </c>
      <c r="I11" s="0" t="n">
        <v>22</v>
      </c>
      <c r="J11" s="0" t="n">
        <v>0</v>
      </c>
      <c r="K11" s="0" t="n">
        <v>4</v>
      </c>
      <c r="L11" s="0" t="n">
        <v>12.733</v>
      </c>
      <c r="M11" s="0" t="n">
        <v>12.733</v>
      </c>
      <c r="N11" s="0" t="s">
        <v>23</v>
      </c>
    </row>
    <row r="12" customFormat="false" ht="15" hidden="false" customHeight="false" outlineLevel="0" collapsed="false">
      <c r="A12" s="0" t="s">
        <v>15</v>
      </c>
      <c r="B12" s="0" t="s">
        <v>21</v>
      </c>
      <c r="C12" s="0" t="s">
        <v>30</v>
      </c>
      <c r="D12" s="0" t="n">
        <v>0</v>
      </c>
      <c r="E12" s="0" t="n">
        <v>0</v>
      </c>
      <c r="F12" s="0" t="n">
        <v>1</v>
      </c>
      <c r="G12" s="0" t="n">
        <v>12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2.25</v>
      </c>
      <c r="M12" s="0" t="n">
        <v>2.25</v>
      </c>
      <c r="N12" s="0" t="s">
        <v>23</v>
      </c>
    </row>
    <row r="13" customFormat="false" ht="15" hidden="false" customHeight="false" outlineLevel="0" collapsed="false">
      <c r="A13" s="0" t="s">
        <v>27</v>
      </c>
      <c r="B13" s="0" t="s">
        <v>16</v>
      </c>
      <c r="L13" s="0" t="n">
        <f aca="false">15*30</f>
        <v>450</v>
      </c>
      <c r="M13" s="0" t="n">
        <f aca="false">15*30</f>
        <v>450</v>
      </c>
      <c r="N13" s="0" t="s">
        <v>17</v>
      </c>
      <c r="O13" s="0" t="s">
        <v>47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0.4503+0.6036</f>
        <v>1.0539</v>
      </c>
      <c r="M14" s="7" t="n">
        <f aca="false">L14/2.83168</f>
        <v>0.372181884958752</v>
      </c>
      <c r="N1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5" activeCellId="1" sqref="A1:M18 A4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(10.97+7.95)*30</f>
        <v>567.6</v>
      </c>
      <c r="M2" s="0" t="n">
        <f aca="false">(10.97+7.95)*30</f>
        <v>567.6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7</v>
      </c>
      <c r="J3" s="0" t="n">
        <v>0</v>
      </c>
      <c r="K3" s="0" t="n">
        <v>6</v>
      </c>
      <c r="L3" s="0" t="n">
        <f aca="false">0.090217 + 0.0036</f>
        <v>0.093817</v>
      </c>
      <c r="M3" s="0" t="n">
        <f aca="false">0.090217 + 0.0036</f>
        <v>0.093817</v>
      </c>
      <c r="N3" s="0" t="s">
        <v>19</v>
      </c>
      <c r="O3" s="0" t="s">
        <v>34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7</v>
      </c>
      <c r="I4" s="0" t="n">
        <v>24</v>
      </c>
      <c r="J4" s="0" t="n">
        <v>0</v>
      </c>
      <c r="K4" s="0" t="n">
        <v>6</v>
      </c>
      <c r="L4" s="0" t="n">
        <f aca="false">0.0221+0.090217</f>
        <v>0.112317</v>
      </c>
      <c r="M4" s="0" t="n">
        <f aca="false">0.0221+0.090217</f>
        <v>0.112317</v>
      </c>
      <c r="N4" s="0" t="s">
        <v>19</v>
      </c>
      <c r="O4" s="0" t="s">
        <v>34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2</v>
      </c>
      <c r="G5" s="0" t="n">
        <v>2</v>
      </c>
      <c r="H5" s="0" t="n">
        <v>0</v>
      </c>
      <c r="I5" s="0" t="n">
        <v>7</v>
      </c>
      <c r="J5" s="0" t="n">
        <v>0</v>
      </c>
      <c r="K5" s="0" t="n">
        <v>6</v>
      </c>
      <c r="L5" s="0" t="n">
        <f aca="false">0.095051 + 0.0036</f>
        <v>0.098651</v>
      </c>
      <c r="M5" s="0" t="n">
        <f aca="false">0.095051 + 0.0036</f>
        <v>0.098651</v>
      </c>
      <c r="N5" s="0" t="s">
        <v>19</v>
      </c>
      <c r="O5" s="0" t="s">
        <v>34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7</v>
      </c>
      <c r="I6" s="0" t="n">
        <v>24</v>
      </c>
      <c r="J6" s="0" t="n">
        <v>0</v>
      </c>
      <c r="K6" s="0" t="n">
        <v>6</v>
      </c>
      <c r="L6" s="0" t="n">
        <f aca="false">0.0221+0.095051</f>
        <v>0.117151</v>
      </c>
      <c r="M6" s="0" t="n">
        <f aca="false">0.0221+0.095051</f>
        <v>0.117151</v>
      </c>
      <c r="N6" s="0" t="s">
        <v>19</v>
      </c>
      <c r="O6" s="0" t="s">
        <v>34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7</v>
      </c>
      <c r="J7" s="0" t="n">
        <v>0</v>
      </c>
      <c r="K7" s="0" t="n">
        <v>6</v>
      </c>
      <c r="L7" s="0" t="n">
        <f aca="false">0.106337 + 0.0036</f>
        <v>0.109937</v>
      </c>
      <c r="M7" s="0" t="n">
        <f aca="false">0.106337 + 0.0036</f>
        <v>0.109937</v>
      </c>
      <c r="N7" s="0" t="s">
        <v>19</v>
      </c>
      <c r="O7" s="0" t="s">
        <v>34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3</v>
      </c>
      <c r="G8" s="0" t="n">
        <v>3</v>
      </c>
      <c r="H8" s="0" t="n">
        <v>7</v>
      </c>
      <c r="I8" s="0" t="n">
        <v>24</v>
      </c>
      <c r="J8" s="0" t="n">
        <v>0</v>
      </c>
      <c r="K8" s="0" t="n">
        <v>6</v>
      </c>
      <c r="L8" s="0" t="n">
        <f aca="false">0.0221+0.106337</f>
        <v>0.128437</v>
      </c>
      <c r="M8" s="0" t="n">
        <f aca="false">0.0221+0.106337</f>
        <v>0.128437</v>
      </c>
      <c r="N8" s="0" t="s">
        <v>19</v>
      </c>
      <c r="O8" s="0" t="s">
        <v>34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4</v>
      </c>
      <c r="G9" s="0" t="n">
        <v>4</v>
      </c>
      <c r="H9" s="0" t="n">
        <v>0</v>
      </c>
      <c r="I9" s="0" t="n">
        <v>7</v>
      </c>
      <c r="J9" s="0" t="n">
        <v>0</v>
      </c>
      <c r="K9" s="0" t="n">
        <v>6</v>
      </c>
      <c r="L9" s="0" t="n">
        <f aca="false">0.113402  + 0.0036</f>
        <v>0.117002</v>
      </c>
      <c r="M9" s="0" t="n">
        <f aca="false">0.113402  + 0.0036</f>
        <v>0.117002</v>
      </c>
      <c r="N9" s="0" t="s">
        <v>19</v>
      </c>
      <c r="O9" s="0" t="s">
        <v>34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4</v>
      </c>
      <c r="G10" s="0" t="n">
        <v>4</v>
      </c>
      <c r="H10" s="0" t="n">
        <v>7</v>
      </c>
      <c r="I10" s="0" t="n">
        <v>24</v>
      </c>
      <c r="J10" s="0" t="n">
        <v>0</v>
      </c>
      <c r="K10" s="0" t="n">
        <v>6</v>
      </c>
      <c r="L10" s="0" t="n">
        <f aca="false">0.0221+0.113402</f>
        <v>0.135502</v>
      </c>
      <c r="M10" s="0" t="n">
        <f aca="false">0.0221+0.113402</f>
        <v>0.135502</v>
      </c>
      <c r="N10" s="0" t="s">
        <v>19</v>
      </c>
      <c r="O10" s="0" t="s">
        <v>34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5</v>
      </c>
      <c r="H11" s="0" t="n">
        <v>0</v>
      </c>
      <c r="I11" s="0" t="n">
        <v>7</v>
      </c>
      <c r="J11" s="0" t="n">
        <v>0</v>
      </c>
      <c r="K11" s="0" t="n">
        <v>6</v>
      </c>
      <c r="L11" s="0" t="n">
        <f aca="false">0.11078  + 0.0036</f>
        <v>0.11438</v>
      </c>
      <c r="M11" s="0" t="n">
        <f aca="false">0.11078  + 0.0036</f>
        <v>0.11438</v>
      </c>
      <c r="N11" s="0" t="s">
        <v>19</v>
      </c>
      <c r="O11" s="0" t="s">
        <v>34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5</v>
      </c>
      <c r="G12" s="0" t="n">
        <v>5</v>
      </c>
      <c r="H12" s="0" t="n">
        <v>7</v>
      </c>
      <c r="I12" s="0" t="n">
        <v>24</v>
      </c>
      <c r="J12" s="0" t="n">
        <v>0</v>
      </c>
      <c r="K12" s="0" t="n">
        <v>6</v>
      </c>
      <c r="L12" s="0" t="n">
        <f aca="false">0.0221+0.11078</f>
        <v>0.13288</v>
      </c>
      <c r="M12" s="0" t="n">
        <f aca="false">0.0221+0.11078</f>
        <v>0.13288</v>
      </c>
      <c r="N12" s="0" t="s">
        <v>19</v>
      </c>
      <c r="O12" s="0" t="s">
        <v>34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7</v>
      </c>
      <c r="J13" s="0" t="n">
        <v>0</v>
      </c>
      <c r="K13" s="0" t="n">
        <v>6</v>
      </c>
      <c r="L13" s="0" t="n">
        <f aca="false">0.0036+0.109676</f>
        <v>0.113276</v>
      </c>
      <c r="M13" s="0" t="n">
        <f aca="false">0.0036+0.109676</f>
        <v>0.113276</v>
      </c>
      <c r="N13" s="0" t="s">
        <v>19</v>
      </c>
      <c r="O13" s="0" t="s">
        <v>34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6</v>
      </c>
      <c r="H14" s="0" t="n">
        <v>7</v>
      </c>
      <c r="I14" s="0" t="n">
        <v>10</v>
      </c>
      <c r="J14" s="0" t="n">
        <v>0</v>
      </c>
      <c r="K14" s="0" t="n">
        <v>5</v>
      </c>
      <c r="L14" s="0" t="n">
        <f aca="false">0.0221+0.109676</f>
        <v>0.131776</v>
      </c>
      <c r="M14" s="0" t="n">
        <f aca="false">0.0221+0.109676</f>
        <v>0.131776</v>
      </c>
      <c r="N14" s="0" t="s">
        <v>19</v>
      </c>
      <c r="O14" s="0" t="s">
        <v>34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6</v>
      </c>
      <c r="G15" s="0" t="n">
        <v>6</v>
      </c>
      <c r="H15" s="0" t="n">
        <v>10</v>
      </c>
      <c r="I15" s="0" t="n">
        <v>22</v>
      </c>
      <c r="J15" s="0" t="n">
        <v>0</v>
      </c>
      <c r="K15" s="0" t="n">
        <v>5</v>
      </c>
      <c r="L15" s="0" t="n">
        <f aca="false">0.0344+0.109676</f>
        <v>0.144076</v>
      </c>
      <c r="M15" s="0" t="n">
        <f aca="false">0.0344+0.109676</f>
        <v>0.144076</v>
      </c>
      <c r="N15" s="0" t="s">
        <v>19</v>
      </c>
      <c r="O15" s="0" t="s">
        <v>34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6</v>
      </c>
      <c r="G16" s="0" t="n">
        <v>6</v>
      </c>
      <c r="H16" s="0" t="n">
        <v>22</v>
      </c>
      <c r="I16" s="0" t="n">
        <v>24</v>
      </c>
      <c r="J16" s="0" t="n">
        <v>0</v>
      </c>
      <c r="K16" s="0" t="n">
        <v>5</v>
      </c>
      <c r="L16" s="0" t="n">
        <f aca="false">0.0221+0.109676</f>
        <v>0.131776</v>
      </c>
      <c r="M16" s="0" t="n">
        <f aca="false">0.0221+0.109676</f>
        <v>0.131776</v>
      </c>
      <c r="N16" s="0" t="s">
        <v>19</v>
      </c>
      <c r="O16" s="0" t="s">
        <v>34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6</v>
      </c>
      <c r="G17" s="0" t="n">
        <v>6</v>
      </c>
      <c r="H17" s="0" t="n">
        <v>7</v>
      </c>
      <c r="I17" s="0" t="n">
        <v>24</v>
      </c>
      <c r="J17" s="0" t="n">
        <v>6</v>
      </c>
      <c r="K17" s="0" t="n">
        <v>6</v>
      </c>
      <c r="L17" s="0" t="n">
        <f aca="false">0.0221+0.109676</f>
        <v>0.131776</v>
      </c>
      <c r="M17" s="0" t="n">
        <f aca="false">0.0221+0.109676</f>
        <v>0.131776</v>
      </c>
      <c r="N17" s="0" t="s">
        <v>19</v>
      </c>
      <c r="O17" s="0" t="s">
        <v>34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7</v>
      </c>
      <c r="G18" s="0" t="n">
        <v>7</v>
      </c>
      <c r="H18" s="0" t="n">
        <v>0</v>
      </c>
      <c r="I18" s="0" t="n">
        <v>7</v>
      </c>
      <c r="J18" s="0" t="n">
        <v>0</v>
      </c>
      <c r="K18" s="0" t="n">
        <v>6</v>
      </c>
      <c r="L18" s="0" t="n">
        <f aca="false">0.0036+0.104179</f>
        <v>0.107779</v>
      </c>
      <c r="M18" s="0" t="n">
        <f aca="false">0.0036+0.104179</f>
        <v>0.107779</v>
      </c>
      <c r="N18" s="0" t="s">
        <v>19</v>
      </c>
      <c r="O18" s="0" t="s">
        <v>34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7</v>
      </c>
      <c r="G19" s="0" t="n">
        <v>7</v>
      </c>
      <c r="H19" s="0" t="n">
        <v>7</v>
      </c>
      <c r="I19" s="0" t="n">
        <v>10</v>
      </c>
      <c r="J19" s="0" t="n">
        <v>0</v>
      </c>
      <c r="K19" s="0" t="n">
        <v>5</v>
      </c>
      <c r="L19" s="0" t="n">
        <f aca="false">0.0221+0.104179</f>
        <v>0.126279</v>
      </c>
      <c r="M19" s="0" t="n">
        <f aca="false">0.0221+0.104179</f>
        <v>0.126279</v>
      </c>
      <c r="N19" s="0" t="s">
        <v>19</v>
      </c>
      <c r="O19" s="0" t="s">
        <v>34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7</v>
      </c>
      <c r="G20" s="0" t="n">
        <v>7</v>
      </c>
      <c r="H20" s="0" t="n">
        <v>10</v>
      </c>
      <c r="I20" s="0" t="n">
        <v>22</v>
      </c>
      <c r="J20" s="0" t="n">
        <v>0</v>
      </c>
      <c r="K20" s="0" t="n">
        <v>5</v>
      </c>
      <c r="L20" s="0" t="n">
        <f aca="false">0.0344+0.104179</f>
        <v>0.138579</v>
      </c>
      <c r="M20" s="0" t="n">
        <f aca="false">0.0344+0.104179</f>
        <v>0.138579</v>
      </c>
      <c r="N20" s="0" t="s">
        <v>19</v>
      </c>
      <c r="O20" s="0" t="s">
        <v>34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7</v>
      </c>
      <c r="G21" s="0" t="n">
        <v>7</v>
      </c>
      <c r="H21" s="0" t="n">
        <v>22</v>
      </c>
      <c r="I21" s="0" t="n">
        <v>24</v>
      </c>
      <c r="J21" s="0" t="n">
        <v>0</v>
      </c>
      <c r="K21" s="0" t="n">
        <v>5</v>
      </c>
      <c r="L21" s="0" t="n">
        <f aca="false">0.0221+0.104179</f>
        <v>0.126279</v>
      </c>
      <c r="M21" s="0" t="n">
        <f aca="false">0.0221+0.104179</f>
        <v>0.126279</v>
      </c>
      <c r="N21" s="0" t="s">
        <v>19</v>
      </c>
      <c r="O21" s="0" t="s">
        <v>34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7</v>
      </c>
      <c r="G22" s="0" t="n">
        <v>7</v>
      </c>
      <c r="H22" s="0" t="n">
        <v>7</v>
      </c>
      <c r="I22" s="0" t="n">
        <v>24</v>
      </c>
      <c r="J22" s="0" t="n">
        <v>6</v>
      </c>
      <c r="K22" s="0" t="n">
        <v>6</v>
      </c>
      <c r="L22" s="0" t="n">
        <f aca="false">0.0221+0.104179</f>
        <v>0.126279</v>
      </c>
      <c r="M22" s="0" t="n">
        <f aca="false">0.0221+0.104179</f>
        <v>0.126279</v>
      </c>
      <c r="N22" s="0" t="s">
        <v>19</v>
      </c>
      <c r="O22" s="0" t="s">
        <v>34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8</v>
      </c>
      <c r="G23" s="0" t="n">
        <v>8</v>
      </c>
      <c r="H23" s="0" t="n">
        <v>0</v>
      </c>
      <c r="I23" s="0" t="n">
        <v>7</v>
      </c>
      <c r="J23" s="0" t="n">
        <v>0</v>
      </c>
      <c r="K23" s="0" t="n">
        <v>6</v>
      </c>
      <c r="L23" s="0" t="n">
        <f aca="false">0.0036+0.111505</f>
        <v>0.115105</v>
      </c>
      <c r="M23" s="0" t="n">
        <f aca="false">0.0036+0.111505</f>
        <v>0.115105</v>
      </c>
      <c r="N23" s="0" t="s">
        <v>19</v>
      </c>
      <c r="O23" s="0" t="s">
        <v>34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8</v>
      </c>
      <c r="G24" s="0" t="n">
        <v>8</v>
      </c>
      <c r="H24" s="0" t="n">
        <v>7</v>
      </c>
      <c r="I24" s="0" t="n">
        <v>10</v>
      </c>
      <c r="J24" s="0" t="n">
        <v>0</v>
      </c>
      <c r="K24" s="0" t="n">
        <v>5</v>
      </c>
      <c r="L24" s="0" t="n">
        <f aca="false">0.0221+0.111505</f>
        <v>0.133605</v>
      </c>
      <c r="M24" s="0" t="n">
        <f aca="false">0.0221+0.111505</f>
        <v>0.133605</v>
      </c>
      <c r="N24" s="0" t="s">
        <v>19</v>
      </c>
      <c r="O24" s="0" t="s">
        <v>34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10</v>
      </c>
      <c r="I25" s="0" t="n">
        <v>22</v>
      </c>
      <c r="J25" s="0" t="n">
        <v>0</v>
      </c>
      <c r="K25" s="0" t="n">
        <v>5</v>
      </c>
      <c r="L25" s="0" t="n">
        <f aca="false">0.0344+0.111505</f>
        <v>0.145905</v>
      </c>
      <c r="M25" s="0" t="n">
        <f aca="false">0.0344+0.111505</f>
        <v>0.145905</v>
      </c>
      <c r="N25" s="0" t="s">
        <v>19</v>
      </c>
      <c r="O25" s="0" t="s">
        <v>34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8</v>
      </c>
      <c r="G26" s="0" t="n">
        <v>8</v>
      </c>
      <c r="H26" s="0" t="n">
        <v>22</v>
      </c>
      <c r="I26" s="0" t="n">
        <v>24</v>
      </c>
      <c r="J26" s="0" t="n">
        <v>0</v>
      </c>
      <c r="K26" s="0" t="n">
        <v>5</v>
      </c>
      <c r="L26" s="0" t="n">
        <f aca="false">0.0221+0.111505</f>
        <v>0.133605</v>
      </c>
      <c r="M26" s="0" t="n">
        <f aca="false">0.0221+0.111505</f>
        <v>0.133605</v>
      </c>
      <c r="N26" s="0" t="s">
        <v>19</v>
      </c>
      <c r="O26" s="0" t="s">
        <v>34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8</v>
      </c>
      <c r="G27" s="0" t="n">
        <v>8</v>
      </c>
      <c r="H27" s="0" t="n">
        <v>7</v>
      </c>
      <c r="I27" s="0" t="n">
        <v>24</v>
      </c>
      <c r="J27" s="0" t="n">
        <v>6</v>
      </c>
      <c r="K27" s="0" t="n">
        <v>6</v>
      </c>
      <c r="L27" s="0" t="n">
        <f aca="false">0.0221+0.111505</f>
        <v>0.133605</v>
      </c>
      <c r="M27" s="0" t="n">
        <f aca="false">0.0221+0.111505</f>
        <v>0.133605</v>
      </c>
      <c r="N27" s="0" t="s">
        <v>19</v>
      </c>
      <c r="O27" s="0" t="s">
        <v>34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9</v>
      </c>
      <c r="G28" s="0" t="n">
        <v>9</v>
      </c>
      <c r="H28" s="0" t="n">
        <v>0</v>
      </c>
      <c r="I28" s="0" t="n">
        <v>7</v>
      </c>
      <c r="J28" s="0" t="n">
        <v>0</v>
      </c>
      <c r="K28" s="0" t="n">
        <v>6</v>
      </c>
      <c r="L28" s="0" t="n">
        <f aca="false">0.0036+0.116613</f>
        <v>0.120213</v>
      </c>
      <c r="M28" s="0" t="n">
        <f aca="false">0.0036+0.116613</f>
        <v>0.120213</v>
      </c>
      <c r="N28" s="0" t="s">
        <v>19</v>
      </c>
      <c r="O28" s="0" t="s">
        <v>34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7</v>
      </c>
      <c r="I29" s="0" t="n">
        <v>10</v>
      </c>
      <c r="J29" s="0" t="n">
        <v>0</v>
      </c>
      <c r="K29" s="0" t="n">
        <v>5</v>
      </c>
      <c r="L29" s="0" t="n">
        <f aca="false">0.0221+0.116613</f>
        <v>0.138713</v>
      </c>
      <c r="M29" s="0" t="n">
        <f aca="false">0.0221+0.116613</f>
        <v>0.138713</v>
      </c>
      <c r="N29" s="0" t="s">
        <v>19</v>
      </c>
      <c r="O29" s="0" t="s">
        <v>34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9</v>
      </c>
      <c r="G30" s="0" t="n">
        <v>9</v>
      </c>
      <c r="H30" s="0" t="n">
        <v>10</v>
      </c>
      <c r="I30" s="0" t="n">
        <v>22</v>
      </c>
      <c r="J30" s="0" t="n">
        <v>0</v>
      </c>
      <c r="K30" s="0" t="n">
        <v>5</v>
      </c>
      <c r="L30" s="0" t="n">
        <f aca="false">0.0344+0.116613</f>
        <v>0.151013</v>
      </c>
      <c r="M30" s="0" t="n">
        <f aca="false">0.0344+0.116613</f>
        <v>0.151013</v>
      </c>
      <c r="N30" s="0" t="s">
        <v>19</v>
      </c>
      <c r="O30" s="0" t="s">
        <v>34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9</v>
      </c>
      <c r="G31" s="0" t="n">
        <v>9</v>
      </c>
      <c r="H31" s="0" t="n">
        <v>22</v>
      </c>
      <c r="I31" s="0" t="n">
        <v>24</v>
      </c>
      <c r="J31" s="0" t="n">
        <v>0</v>
      </c>
      <c r="K31" s="0" t="n">
        <v>5</v>
      </c>
      <c r="L31" s="0" t="n">
        <f aca="false">0.0221+0.116613</f>
        <v>0.138713</v>
      </c>
      <c r="M31" s="0" t="n">
        <f aca="false">0.0221+0.116613</f>
        <v>0.138713</v>
      </c>
      <c r="N31" s="0" t="s">
        <v>19</v>
      </c>
      <c r="O31" s="0" t="s">
        <v>34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9</v>
      </c>
      <c r="G32" s="0" t="n">
        <v>9</v>
      </c>
      <c r="H32" s="0" t="n">
        <v>7</v>
      </c>
      <c r="I32" s="0" t="n">
        <v>24</v>
      </c>
      <c r="J32" s="0" t="n">
        <v>6</v>
      </c>
      <c r="K32" s="0" t="n">
        <v>6</v>
      </c>
      <c r="L32" s="0" t="n">
        <f aca="false">0.0221+0.116613</f>
        <v>0.138713</v>
      </c>
      <c r="M32" s="0" t="n">
        <f aca="false">0.0221+0.116613</f>
        <v>0.138713</v>
      </c>
      <c r="N32" s="0" t="s">
        <v>19</v>
      </c>
      <c r="O32" s="0" t="s">
        <v>34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7</v>
      </c>
      <c r="J33" s="0" t="n">
        <v>0</v>
      </c>
      <c r="K33" s="0" t="n">
        <v>6</v>
      </c>
      <c r="L33" s="0" t="n">
        <f aca="false">0.113535 + 0.0036</f>
        <v>0.117135</v>
      </c>
      <c r="M33" s="0" t="n">
        <f aca="false">0.113535 + 0.0036</f>
        <v>0.117135</v>
      </c>
      <c r="N33" s="0" t="s">
        <v>19</v>
      </c>
      <c r="O33" s="0" t="s">
        <v>34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10</v>
      </c>
      <c r="G34" s="0" t="n">
        <v>10</v>
      </c>
      <c r="H34" s="0" t="n">
        <v>7</v>
      </c>
      <c r="I34" s="0" t="n">
        <v>24</v>
      </c>
      <c r="J34" s="0" t="n">
        <v>0</v>
      </c>
      <c r="K34" s="0" t="n">
        <v>6</v>
      </c>
      <c r="L34" s="0" t="n">
        <f aca="false">0.0221+0.113535</f>
        <v>0.135635</v>
      </c>
      <c r="M34" s="0" t="n">
        <f aca="false">0.0221+0.113535</f>
        <v>0.135635</v>
      </c>
      <c r="N34" s="0" t="s">
        <v>19</v>
      </c>
      <c r="O34" s="0" t="s">
        <v>34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11</v>
      </c>
      <c r="G35" s="0" t="n">
        <v>11</v>
      </c>
      <c r="H35" s="0" t="n">
        <v>0</v>
      </c>
      <c r="I35" s="0" t="n">
        <v>7</v>
      </c>
      <c r="J35" s="0" t="n">
        <v>0</v>
      </c>
      <c r="K35" s="0" t="n">
        <v>6</v>
      </c>
      <c r="L35" s="0" t="n">
        <f aca="false">0.114378  + 0.0036</f>
        <v>0.117978</v>
      </c>
      <c r="M35" s="0" t="n">
        <f aca="false">0.114378  + 0.0036</f>
        <v>0.117978</v>
      </c>
      <c r="N35" s="0" t="s">
        <v>19</v>
      </c>
      <c r="O35" s="0" t="s">
        <v>34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11</v>
      </c>
      <c r="G36" s="0" t="n">
        <v>11</v>
      </c>
      <c r="H36" s="0" t="n">
        <v>7</v>
      </c>
      <c r="I36" s="0" t="n">
        <v>24</v>
      </c>
      <c r="J36" s="0" t="n">
        <v>0</v>
      </c>
      <c r="K36" s="0" t="n">
        <v>6</v>
      </c>
      <c r="L36" s="0" t="n">
        <f aca="false">0.0221+0.114378</f>
        <v>0.136478</v>
      </c>
      <c r="M36" s="0" t="n">
        <f aca="false">0.0221+0.114378</f>
        <v>0.136478</v>
      </c>
      <c r="N36" s="0" t="s">
        <v>19</v>
      </c>
      <c r="O36" s="0" t="s">
        <v>34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12</v>
      </c>
      <c r="G37" s="0" t="n">
        <v>12</v>
      </c>
      <c r="H37" s="0" t="n">
        <v>0</v>
      </c>
      <c r="I37" s="0" t="n">
        <v>7</v>
      </c>
      <c r="J37" s="0" t="n">
        <v>0</v>
      </c>
      <c r="K37" s="0" t="n">
        <v>6</v>
      </c>
      <c r="L37" s="0" t="n">
        <f aca="false">0.118608+0.0036</f>
        <v>0.122208</v>
      </c>
      <c r="M37" s="0" t="n">
        <f aca="false">0.118608+0.0036</f>
        <v>0.122208</v>
      </c>
      <c r="N37" s="0" t="s">
        <v>19</v>
      </c>
      <c r="O37" s="0" t="s">
        <v>34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12</v>
      </c>
      <c r="G38" s="0" t="n">
        <v>12</v>
      </c>
      <c r="H38" s="0" t="n">
        <v>7</v>
      </c>
      <c r="I38" s="0" t="n">
        <v>24</v>
      </c>
      <c r="J38" s="0" t="n">
        <v>0</v>
      </c>
      <c r="K38" s="0" t="n">
        <v>6</v>
      </c>
      <c r="L38" s="0" t="n">
        <f aca="false">0.0221+0.118608</f>
        <v>0.140708</v>
      </c>
      <c r="M38" s="0" t="n">
        <f aca="false">0.0221+0.118608</f>
        <v>0.140708</v>
      </c>
      <c r="N38" s="0" t="s">
        <v>19</v>
      </c>
      <c r="O38" s="0" t="s">
        <v>34</v>
      </c>
    </row>
    <row r="39" customFormat="false" ht="15" hidden="false" customHeight="false" outlineLevel="0" collapsed="false">
      <c r="A39" s="0" t="s">
        <v>15</v>
      </c>
      <c r="B39" s="0" t="s">
        <v>21</v>
      </c>
      <c r="C39" s="0" t="s">
        <v>26</v>
      </c>
      <c r="D39" s="0" t="n">
        <v>0</v>
      </c>
      <c r="E39" s="0" t="n">
        <v>0</v>
      </c>
      <c r="F39" s="0" t="n">
        <v>1</v>
      </c>
      <c r="G39" s="0" t="n">
        <v>12</v>
      </c>
      <c r="H39" s="0" t="n">
        <v>0</v>
      </c>
      <c r="I39" s="0" t="n">
        <v>7</v>
      </c>
      <c r="J39" s="0" t="n">
        <v>0</v>
      </c>
      <c r="K39" s="0" t="n">
        <v>6</v>
      </c>
      <c r="L39" s="0" t="n">
        <v>0</v>
      </c>
      <c r="M39" s="0" t="n">
        <v>0</v>
      </c>
      <c r="N39" s="0" t="s">
        <v>23</v>
      </c>
    </row>
    <row r="40" customFormat="false" ht="15" hidden="false" customHeight="false" outlineLevel="0" collapsed="false">
      <c r="A40" s="0" t="s">
        <v>15</v>
      </c>
      <c r="B40" s="0" t="s">
        <v>21</v>
      </c>
      <c r="C40" s="0" t="s">
        <v>35</v>
      </c>
      <c r="D40" s="0" t="n">
        <v>0</v>
      </c>
      <c r="E40" s="0" t="n">
        <v>0</v>
      </c>
      <c r="F40" s="0" t="n">
        <v>1</v>
      </c>
      <c r="G40" s="0" t="n">
        <v>5</v>
      </c>
      <c r="H40" s="0" t="n">
        <v>7</v>
      </c>
      <c r="I40" s="0" t="n">
        <v>24</v>
      </c>
      <c r="J40" s="0" t="n">
        <v>0</v>
      </c>
      <c r="K40" s="0" t="n">
        <v>6</v>
      </c>
      <c r="L40" s="0" t="n">
        <v>6.28</v>
      </c>
      <c r="M40" s="0" t="n">
        <v>6.28</v>
      </c>
      <c r="N40" s="0" t="s">
        <v>23</v>
      </c>
    </row>
    <row r="41" customFormat="false" ht="15" hidden="false" customHeight="false" outlineLevel="0" collapsed="false">
      <c r="A41" s="0" t="s">
        <v>15</v>
      </c>
      <c r="B41" s="0" t="s">
        <v>21</v>
      </c>
      <c r="C41" s="0" t="s">
        <v>36</v>
      </c>
      <c r="D41" s="0" t="n">
        <v>0</v>
      </c>
      <c r="E41" s="0" t="n">
        <v>0</v>
      </c>
      <c r="F41" s="0" t="n">
        <v>6</v>
      </c>
      <c r="G41" s="0" t="n">
        <v>9</v>
      </c>
      <c r="H41" s="0" t="n">
        <v>7</v>
      </c>
      <c r="I41" s="0" t="n">
        <v>10</v>
      </c>
      <c r="J41" s="0" t="n">
        <v>0</v>
      </c>
      <c r="K41" s="0" t="n">
        <v>5</v>
      </c>
      <c r="L41" s="0" t="n">
        <v>6.28</v>
      </c>
      <c r="M41" s="0" t="n">
        <v>6.28</v>
      </c>
      <c r="N41" s="0" t="s">
        <v>23</v>
      </c>
    </row>
    <row r="42" customFormat="false" ht="15" hidden="false" customHeight="false" outlineLevel="0" collapsed="false">
      <c r="A42" s="0" t="s">
        <v>15</v>
      </c>
      <c r="B42" s="0" t="s">
        <v>21</v>
      </c>
      <c r="C42" s="0" t="s">
        <v>37</v>
      </c>
      <c r="D42" s="0" t="n">
        <v>0</v>
      </c>
      <c r="E42" s="0" t="n">
        <v>0</v>
      </c>
      <c r="F42" s="0" t="n">
        <v>6</v>
      </c>
      <c r="G42" s="0" t="n">
        <v>9</v>
      </c>
      <c r="H42" s="0" t="n">
        <v>10</v>
      </c>
      <c r="I42" s="0" t="n">
        <v>22</v>
      </c>
      <c r="J42" s="0" t="n">
        <v>0</v>
      </c>
      <c r="K42" s="0" t="n">
        <v>5</v>
      </c>
      <c r="L42" s="0" t="n">
        <v>25.63</v>
      </c>
      <c r="M42" s="0" t="n">
        <v>25.63</v>
      </c>
      <c r="N42" s="0" t="s">
        <v>23</v>
      </c>
    </row>
    <row r="43" customFormat="false" ht="15" hidden="false" customHeight="false" outlineLevel="0" collapsed="false">
      <c r="A43" s="0" t="s">
        <v>15</v>
      </c>
      <c r="B43" s="0" t="s">
        <v>21</v>
      </c>
      <c r="C43" s="0" t="s">
        <v>36</v>
      </c>
      <c r="D43" s="0" t="n">
        <v>0</v>
      </c>
      <c r="E43" s="0" t="n">
        <v>0</v>
      </c>
      <c r="F43" s="0" t="n">
        <v>6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5</v>
      </c>
      <c r="L43" s="0" t="n">
        <v>6.28</v>
      </c>
      <c r="M43" s="0" t="n">
        <v>6.28</v>
      </c>
      <c r="N43" s="0" t="s">
        <v>23</v>
      </c>
    </row>
    <row r="44" customFormat="false" ht="15" hidden="false" customHeight="false" outlineLevel="0" collapsed="false">
      <c r="A44" s="0" t="s">
        <v>15</v>
      </c>
      <c r="B44" s="0" t="s">
        <v>21</v>
      </c>
      <c r="C44" s="0" t="s">
        <v>38</v>
      </c>
      <c r="D44" s="0" t="n">
        <v>0</v>
      </c>
      <c r="E44" s="0" t="n">
        <v>0</v>
      </c>
      <c r="F44" s="0" t="n">
        <v>1</v>
      </c>
      <c r="G44" s="0" t="n">
        <v>5</v>
      </c>
      <c r="H44" s="0" t="n">
        <v>7</v>
      </c>
      <c r="I44" s="0" t="n">
        <v>24</v>
      </c>
      <c r="J44" s="0" t="n">
        <v>0</v>
      </c>
      <c r="K44" s="0" t="n">
        <v>6</v>
      </c>
      <c r="L44" s="0" t="n">
        <v>6.28</v>
      </c>
      <c r="M44" s="0" t="n">
        <v>6.28</v>
      </c>
      <c r="N44" s="0" t="s">
        <v>23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153.35+0.25805</f>
        <v>153.60805</v>
      </c>
      <c r="M45" s="4" t="n">
        <f aca="false">L45/2.83168</f>
        <v>54.2462601706407</v>
      </c>
      <c r="N45" s="0" t="s">
        <v>28</v>
      </c>
      <c r="O45" s="0" t="s">
        <v>29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10</v>
      </c>
      <c r="E46" s="0" t="n">
        <f aca="false">D46*2.83168</f>
        <v>28.3168</v>
      </c>
      <c r="F46" s="0" t="n">
        <v>1</v>
      </c>
      <c r="G46" s="0" t="n">
        <v>1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0.2247+0.25805</f>
        <v>0.48275</v>
      </c>
      <c r="M46" s="4" t="n">
        <f aca="false">L46/2.83168</f>
        <v>0.170481834105549</v>
      </c>
      <c r="N46" s="0" t="s">
        <v>28</v>
      </c>
      <c r="O46" s="0" t="s">
        <v>29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0</v>
      </c>
      <c r="E47" s="0" t="n">
        <v>0</v>
      </c>
      <c r="F47" s="0" t="n">
        <v>2</v>
      </c>
      <c r="G47" s="0" t="n">
        <v>2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153.35+0.331761</f>
        <v>153.681761</v>
      </c>
      <c r="M47" s="4" t="n">
        <f aca="false">L47/2.83168</f>
        <v>54.2722910074585</v>
      </c>
      <c r="N47" s="0" t="s">
        <v>28</v>
      </c>
      <c r="O47" s="0" t="s">
        <v>29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10</v>
      </c>
      <c r="E48" s="0" t="n">
        <f aca="false">D48*2.83168</f>
        <v>28.3168</v>
      </c>
      <c r="F48" s="0" t="n">
        <v>2</v>
      </c>
      <c r="G48" s="0" t="n">
        <v>2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0.2247+0.331761</f>
        <v>0.556461</v>
      </c>
      <c r="M48" s="4" t="n">
        <f aca="false">L48/2.83168</f>
        <v>0.196512670923268</v>
      </c>
      <c r="N48" s="0" t="s">
        <v>28</v>
      </c>
      <c r="O48" s="0" t="s">
        <v>29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0</v>
      </c>
      <c r="E49" s="0" t="n">
        <v>0</v>
      </c>
      <c r="F49" s="0" t="n">
        <v>3</v>
      </c>
      <c r="G49" s="0" t="n">
        <v>3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153.35+0.293576</f>
        <v>153.643576</v>
      </c>
      <c r="M49" s="4" t="n">
        <f aca="false">L49/2.83168</f>
        <v>54.258806079783</v>
      </c>
      <c r="N49" s="0" t="s">
        <v>28</v>
      </c>
      <c r="O49" s="0" t="s">
        <v>29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10</v>
      </c>
      <c r="E50" s="0" t="n">
        <f aca="false">D50*2.83168</f>
        <v>28.3168</v>
      </c>
      <c r="F50" s="0" t="n">
        <v>3</v>
      </c>
      <c r="G50" s="0" t="n">
        <v>3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0.2247+0.293576</f>
        <v>0.518276</v>
      </c>
      <c r="M50" s="4" t="n">
        <f aca="false">L50/2.83168</f>
        <v>0.183027743247825</v>
      </c>
      <c r="N50" s="0" t="s">
        <v>28</v>
      </c>
      <c r="O50" s="0" t="s">
        <v>29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0</v>
      </c>
      <c r="E51" s="0" t="n">
        <v>0</v>
      </c>
      <c r="F51" s="0" t="n">
        <v>4</v>
      </c>
      <c r="G51" s="0" t="n">
        <v>4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153.35+0.302202</f>
        <v>153.652202</v>
      </c>
      <c r="M51" s="4" t="n">
        <f aca="false">L51/2.83168</f>
        <v>54.2618523279467</v>
      </c>
      <c r="N51" s="0" t="s">
        <v>28</v>
      </c>
      <c r="O51" s="0" t="s">
        <v>29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10</v>
      </c>
      <c r="E52" s="0" t="n">
        <f aca="false">D52*2.83168</f>
        <v>28.3168</v>
      </c>
      <c r="F52" s="0" t="n">
        <v>4</v>
      </c>
      <c r="G52" s="0" t="n">
        <v>4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0.2247+0.302202</f>
        <v>0.526902</v>
      </c>
      <c r="M52" s="4" t="n">
        <f aca="false">L52/2.83168</f>
        <v>0.186073991411459</v>
      </c>
      <c r="N52" s="0" t="s">
        <v>28</v>
      </c>
      <c r="O52" s="0" t="s">
        <v>29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0</v>
      </c>
      <c r="E53" s="0" t="n">
        <v>0</v>
      </c>
      <c r="F53" s="0" t="n">
        <v>5</v>
      </c>
      <c r="G53" s="0" t="n">
        <v>5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153.35+0.252852</f>
        <v>153.602852</v>
      </c>
      <c r="M53" s="4" t="n">
        <f aca="false">L53/2.83168</f>
        <v>54.2444245112442</v>
      </c>
      <c r="N53" s="0" t="s">
        <v>28</v>
      </c>
      <c r="O53" s="0" t="s">
        <v>29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10</v>
      </c>
      <c r="E54" s="0" t="n">
        <f aca="false">D54*2.83168</f>
        <v>28.3168</v>
      </c>
      <c r="F54" s="0" t="n">
        <v>5</v>
      </c>
      <c r="G54" s="0" t="n">
        <v>5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0.2247+0.252852</f>
        <v>0.477552</v>
      </c>
      <c r="M54" s="4" t="n">
        <f aca="false">L54/2.83168</f>
        <v>0.168646174709007</v>
      </c>
      <c r="N54" s="0" t="s">
        <v>28</v>
      </c>
      <c r="O54" s="0" t="s">
        <v>29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0</v>
      </c>
      <c r="E55" s="0" t="n">
        <v>0</v>
      </c>
      <c r="F55" s="0" t="n">
        <v>6</v>
      </c>
      <c r="G55" s="0" t="n">
        <v>6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153.35+0.324212</f>
        <v>153.674212</v>
      </c>
      <c r="M55" s="4" t="n">
        <f aca="false">L55/2.83168</f>
        <v>54.2696250988812</v>
      </c>
      <c r="N55" s="0" t="s">
        <v>28</v>
      </c>
      <c r="O55" s="0" t="s">
        <v>29</v>
      </c>
    </row>
    <row r="56" customFormat="false" ht="15" hidden="false" customHeight="false" outlineLevel="0" collapsed="false">
      <c r="A56" s="0" t="s">
        <v>27</v>
      </c>
      <c r="B56" s="0" t="s">
        <v>18</v>
      </c>
      <c r="D56" s="0" t="n">
        <v>10</v>
      </c>
      <c r="E56" s="0" t="n">
        <v>28.3168</v>
      </c>
      <c r="F56" s="0" t="n">
        <v>6</v>
      </c>
      <c r="G56" s="0" t="n">
        <v>6</v>
      </c>
      <c r="H56" s="0" t="n">
        <v>0</v>
      </c>
      <c r="I56" s="0" t="n">
        <v>24</v>
      </c>
      <c r="J56" s="0" t="n">
        <v>0</v>
      </c>
      <c r="K56" s="0" t="n">
        <v>6</v>
      </c>
      <c r="L56" s="0" t="n">
        <f aca="false">0.2247+0.324212</f>
        <v>0.548912</v>
      </c>
      <c r="M56" s="4" t="n">
        <f aca="false">L56/2.83168</f>
        <v>0.193846762346028</v>
      </c>
      <c r="N56" s="0" t="s">
        <v>28</v>
      </c>
      <c r="O56" s="0" t="s">
        <v>29</v>
      </c>
    </row>
    <row r="57" customFormat="false" ht="15" hidden="false" customHeight="false" outlineLevel="0" collapsed="false">
      <c r="A57" s="0" t="s">
        <v>27</v>
      </c>
      <c r="B57" s="0" t="s">
        <v>18</v>
      </c>
      <c r="D57" s="0" t="n">
        <v>0</v>
      </c>
      <c r="E57" s="0" t="n">
        <v>0</v>
      </c>
      <c r="F57" s="0" t="n">
        <v>7</v>
      </c>
      <c r="G57" s="0" t="n">
        <v>7</v>
      </c>
      <c r="H57" s="0" t="n">
        <v>0</v>
      </c>
      <c r="I57" s="0" t="n">
        <v>24</v>
      </c>
      <c r="J57" s="0" t="n">
        <v>0</v>
      </c>
      <c r="K57" s="0" t="n">
        <v>6</v>
      </c>
      <c r="L57" s="0" t="n">
        <f aca="false">153.35+0.370327</f>
        <v>153.720327</v>
      </c>
      <c r="M57" s="4" t="n">
        <f aca="false">L57/2.83168</f>
        <v>54.2859104842355</v>
      </c>
      <c r="N57" s="0" t="s">
        <v>28</v>
      </c>
      <c r="O57" s="0" t="s">
        <v>29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10</v>
      </c>
      <c r="E58" s="0" t="n">
        <v>28.3168</v>
      </c>
      <c r="F58" s="0" t="n">
        <v>7</v>
      </c>
      <c r="G58" s="0" t="n">
        <v>7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0.2247+0.370327</f>
        <v>0.595027</v>
      </c>
      <c r="M58" s="4" t="n">
        <f aca="false">L58/2.83168</f>
        <v>0.210132147700305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0</v>
      </c>
      <c r="E59" s="0" t="n">
        <v>0</v>
      </c>
      <c r="F59" s="0" t="n">
        <v>8</v>
      </c>
      <c r="G59" s="0" t="n">
        <v>8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153.35+0.35029</f>
        <v>153.70029</v>
      </c>
      <c r="M59" s="4" t="n">
        <f aca="false">L59/2.83168</f>
        <v>54.2788344728218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10</v>
      </c>
      <c r="E60" s="0" t="n">
        <v>28.3168</v>
      </c>
      <c r="F60" s="0" t="n">
        <v>8</v>
      </c>
      <c r="G60" s="0" t="n">
        <v>8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0.2247+0.35029</f>
        <v>0.57499</v>
      </c>
      <c r="M60" s="4" t="n">
        <f aca="false">L60/2.83168</f>
        <v>0.203056136286586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0</v>
      </c>
      <c r="E61" s="0" t="n">
        <v>0</v>
      </c>
      <c r="F61" s="0" t="n">
        <v>9</v>
      </c>
      <c r="G61" s="0" t="n">
        <v>9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153.35+0.416127</f>
        <v>153.766127</v>
      </c>
      <c r="M61" s="4" t="n">
        <f aca="false">L61/2.83168</f>
        <v>54.3020846282066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10</v>
      </c>
      <c r="E62" s="0" t="n">
        <v>28.3168</v>
      </c>
      <c r="F62" s="0" t="n">
        <v>9</v>
      </c>
      <c r="G62" s="0" t="n">
        <v>9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0.2247+0.416127</f>
        <v>0.640827</v>
      </c>
      <c r="M62" s="4" t="n">
        <f aca="false">L62/2.83168</f>
        <v>0.226306291671375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0</v>
      </c>
      <c r="E63" s="0" t="n">
        <v>0</v>
      </c>
      <c r="F63" s="0" t="n">
        <v>10</v>
      </c>
      <c r="G63" s="0" t="n">
        <v>10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153.35+0.556773</f>
        <v>153.906773</v>
      </c>
      <c r="M63" s="4" t="n">
        <f aca="false">L63/2.83168</f>
        <v>54.3517533760877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10</v>
      </c>
      <c r="E64" s="0" t="n">
        <v>28.3168</v>
      </c>
      <c r="F64" s="0" t="n">
        <v>10</v>
      </c>
      <c r="G64" s="0" t="n">
        <v>10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0.2247+0.556773</f>
        <v>0.781473</v>
      </c>
      <c r="M64" s="4" t="n">
        <f aca="false">L64/2.83168</f>
        <v>0.275975039552492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0</v>
      </c>
      <c r="E65" s="0" t="n">
        <v>0</v>
      </c>
      <c r="F65" s="0" t="n">
        <v>11</v>
      </c>
      <c r="G65" s="0" t="n">
        <v>11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153.35+0.576949</f>
        <v>153.926949</v>
      </c>
      <c r="M65" s="4" t="n">
        <f aca="false">L65/2.83168</f>
        <v>54.3588784749689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10</v>
      </c>
      <c r="E66" s="0" t="n">
        <v>28.3168</v>
      </c>
      <c r="F66" s="0" t="n">
        <v>11</v>
      </c>
      <c r="G66" s="0" t="n">
        <v>11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0.2247+0.576949</f>
        <v>0.801649</v>
      </c>
      <c r="M66" s="4" t="n">
        <f aca="false">L66/2.83168</f>
        <v>0.283100138433721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0</v>
      </c>
      <c r="E67" s="0" t="n">
        <v>0</v>
      </c>
      <c r="F67" s="0" t="n">
        <v>12</v>
      </c>
      <c r="G67" s="0" t="n">
        <v>12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153.35+0.545748</f>
        <v>153.895748</v>
      </c>
      <c r="M67" s="4" t="n">
        <f aca="false">L67/2.83168</f>
        <v>54.3478599276754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10</v>
      </c>
      <c r="E68" s="0" t="n">
        <v>28.3168</v>
      </c>
      <c r="F68" s="0" t="n">
        <v>12</v>
      </c>
      <c r="G68" s="0" t="n">
        <v>12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0.2247+0.545748</f>
        <v>0.770448</v>
      </c>
      <c r="M68" s="4" t="n">
        <f aca="false">L68/2.83168</f>
        <v>0.272081591140242</v>
      </c>
      <c r="N68" s="0" t="s">
        <v>28</v>
      </c>
      <c r="O68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1164.77+35.03</f>
        <v>1199.8</v>
      </c>
      <c r="M2" s="0" t="n">
        <f aca="false">1164.77+35.03</f>
        <v>1199.8</v>
      </c>
      <c r="N2" s="0" t="s">
        <v>17</v>
      </c>
      <c r="O2" s="0" t="s">
        <v>130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f aca="false">0.00121+0.0244678</f>
        <v>0.0256778</v>
      </c>
      <c r="M3" s="2" t="n">
        <f aca="false">0.00121+0.0244678</f>
        <v>0.0256778</v>
      </c>
      <c r="N3" s="0" t="s">
        <v>19</v>
      </c>
      <c r="O3" s="0" t="s">
        <v>131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f aca="false">0.00121+0.0445597</f>
        <v>0.0457697</v>
      </c>
      <c r="M4" s="2" t="n">
        <f aca="false">0.00121+0.0445597</f>
        <v>0.0457697</v>
      </c>
      <c r="N4" s="0" t="s">
        <v>19</v>
      </c>
      <c r="O4" s="0" t="s">
        <v>131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f aca="false">0.00121+0.02273642</f>
        <v>0.02394642</v>
      </c>
      <c r="M5" s="2" t="n">
        <f aca="false">0.00121+0.02273642</f>
        <v>0.02394642</v>
      </c>
      <c r="N5" s="0" t="s">
        <v>19</v>
      </c>
      <c r="O5" s="0" t="s">
        <v>131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f aca="false">0.00121+0.026576292</f>
        <v>0.027786292</v>
      </c>
      <c r="M6" s="2" t="n">
        <f aca="false">0.00121+0.026576292</f>
        <v>0.027786292</v>
      </c>
      <c r="N6" s="0" t="s">
        <v>19</v>
      </c>
      <c r="O6" s="0" t="s">
        <v>131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f aca="false">0.00121+0.026425685</f>
        <v>0.027635685</v>
      </c>
      <c r="M7" s="2" t="n">
        <f aca="false">0.00121+0.026425685</f>
        <v>0.027635685</v>
      </c>
      <c r="N7" s="0" t="s">
        <v>19</v>
      </c>
      <c r="O7" s="0" t="s">
        <v>131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f aca="false">0.00121+0.032569458</f>
        <v>0.033779458</v>
      </c>
      <c r="M8" s="2" t="n">
        <f aca="false">0.00121+0.032569458</f>
        <v>0.033779458</v>
      </c>
      <c r="N8" s="0" t="s">
        <v>19</v>
      </c>
      <c r="O8" s="0" t="s">
        <v>131</v>
      </c>
    </row>
    <row r="9" customFormat="false" ht="16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15" t="n">
        <f aca="false">0.00121+0.03256946</f>
        <v>0.03377946</v>
      </c>
      <c r="M9" s="15" t="n">
        <f aca="false">0.00121+0.03256946</f>
        <v>0.03377946</v>
      </c>
      <c r="N9" s="0" t="s">
        <v>19</v>
      </c>
      <c r="O9" s="0" t="s">
        <v>131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f aca="false">0.00121+0.043616868</f>
        <v>0.044826868</v>
      </c>
      <c r="M10" s="2" t="n">
        <f aca="false">0.00121+0.043616868</f>
        <v>0.044826868</v>
      </c>
      <c r="N10" s="0" t="s">
        <v>19</v>
      </c>
      <c r="O10" s="0" t="s">
        <v>131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f aca="false">0.00121+0.044587306</f>
        <v>0.045797306</v>
      </c>
      <c r="M11" s="2" t="n">
        <f aca="false">0.00121+0.044587306</f>
        <v>0.045797306</v>
      </c>
      <c r="N11" s="0" t="s">
        <v>19</v>
      </c>
      <c r="O11" s="0" t="s">
        <v>131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f aca="false">0.00121+0.055849073</f>
        <v>0.057059073</v>
      </c>
      <c r="M12" s="2" t="n">
        <f aca="false">0.00121+0.055849073</f>
        <v>0.057059073</v>
      </c>
      <c r="N12" s="0" t="s">
        <v>19</v>
      </c>
      <c r="O12" s="0" t="s">
        <v>131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f aca="false">0.00121+0.050181969</f>
        <v>0.051391969</v>
      </c>
      <c r="M13" s="2" t="n">
        <f aca="false">0.00121+0.050181969</f>
        <v>0.051391969</v>
      </c>
      <c r="N13" s="0" t="s">
        <v>19</v>
      </c>
      <c r="O13" s="0" t="s">
        <v>131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f aca="false">0.00121+0.0328868</f>
        <v>0.0340968</v>
      </c>
      <c r="M14" s="2" t="n">
        <f aca="false">0.00121+0.0328868</f>
        <v>0.0340968</v>
      </c>
      <c r="N14" s="0" t="s">
        <v>19</v>
      </c>
      <c r="O14" s="0" t="s">
        <v>131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0.34+7.3</f>
        <v>7.64</v>
      </c>
      <c r="M15" s="0" t="n">
        <f aca="false">0.34+7.3</f>
        <v>7.64</v>
      </c>
      <c r="N15" s="0" t="s">
        <v>23</v>
      </c>
      <c r="O15" s="0" t="s">
        <v>132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918</v>
      </c>
      <c r="M16" s="0" t="n">
        <v>918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21</v>
      </c>
      <c r="C17" s="0" t="s">
        <v>30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0.87835*24</f>
        <v>21.0804</v>
      </c>
      <c r="M17" s="2" t="n">
        <f aca="false">L17/2.83168</f>
        <v>7.44448525257091</v>
      </c>
      <c r="N17" s="0" t="s">
        <v>42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0.06036+0.2887</f>
        <v>0.34906</v>
      </c>
      <c r="M18" s="2" t="n">
        <f aca="false">L18/2.83168</f>
        <v>0.123269578483444</v>
      </c>
      <c r="N18" s="0" t="s">
        <v>28</v>
      </c>
      <c r="O18" s="0" t="s">
        <v>29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2</v>
      </c>
      <c r="G19" s="0" t="n">
        <v>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0.06036+0.294</f>
        <v>0.35436</v>
      </c>
      <c r="M19" s="2" t="n">
        <f aca="false">L19/2.83168</f>
        <v>0.125141258899311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0.06036+0.3219</f>
        <v>0.38226</v>
      </c>
      <c r="M20" s="2" t="n">
        <f aca="false">L20/2.83168</f>
        <v>0.134994067126229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0.06036+0.4633</f>
        <v>0.52366</v>
      </c>
      <c r="M21" s="2" t="n">
        <f aca="false">L21/2.83168</f>
        <v>0.184929088032546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0.06036+0.5323</f>
        <v>0.59266</v>
      </c>
      <c r="M22" s="2" t="n">
        <f aca="false">L22/2.83168</f>
        <v>0.209296248163634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6</v>
      </c>
      <c r="G23" s="0" t="n">
        <v>6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0.06036+0.577</f>
        <v>0.63736</v>
      </c>
      <c r="M23" s="2" t="n">
        <f aca="false">L23/2.83168</f>
        <v>0.2250819301616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0.06036+0.6277</f>
        <v>0.68806</v>
      </c>
      <c r="M24" s="2" t="n">
        <f aca="false">L24/2.83168</f>
        <v>0.242986495649226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0.06036+0.6524</f>
        <v>0.71276</v>
      </c>
      <c r="M25" s="2" t="n">
        <f aca="false">L25/2.83168</f>
        <v>0.251709232681659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9</v>
      </c>
      <c r="G26" s="0" t="n">
        <v>9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0.06036+0.6617</f>
        <v>0.72206</v>
      </c>
      <c r="M26" s="2" t="n">
        <f aca="false">L26/2.83168</f>
        <v>0.254993502090632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10</v>
      </c>
      <c r="G27" s="0" t="n">
        <v>10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0.06036+0.7256</f>
        <v>0.78596</v>
      </c>
      <c r="M27" s="2" t="n">
        <f aca="false">L27/2.83168</f>
        <v>0.277559611255509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0</v>
      </c>
      <c r="E28" s="0" t="n">
        <v>0</v>
      </c>
      <c r="F28" s="0" t="n">
        <v>11</v>
      </c>
      <c r="G28" s="0" t="n">
        <v>11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0.06036+0.7387</f>
        <v>0.79906</v>
      </c>
      <c r="M28" s="2" t="n">
        <f aca="false">L28/2.83168</f>
        <v>0.282185840207933</v>
      </c>
      <c r="N28" s="0" t="s">
        <v>28</v>
      </c>
      <c r="O28" s="0" t="s">
        <v>29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12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0.06036+0.6814</f>
        <v>0.74176</v>
      </c>
      <c r="M29" s="2" t="n">
        <f aca="false">L29/2.83168</f>
        <v>0.261950502881682</v>
      </c>
      <c r="N29" s="0" t="s">
        <v>28</v>
      </c>
      <c r="O29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5" activeCellId="1" sqref="A1:M18 N10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2.33"/>
    <col collapsed="false" customWidth="true" hidden="false" outlineLevel="0" max="11" min="11" style="0" width="13.66"/>
    <col collapsed="false" customWidth="true" hidden="false" outlineLevel="0" max="13" min="12" style="0" width="14.17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0" t="n">
        <f aca="false">32.9+0.551098</f>
        <v>33.451098</v>
      </c>
      <c r="M58" s="7" t="n">
        <f aca="false">L58/2.83168</f>
        <v>11.8131632105323</v>
      </c>
      <c r="N58" s="0" t="s">
        <v>28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3</v>
      </c>
      <c r="E59" s="6" t="n">
        <f aca="false">D59*2.83168</f>
        <v>8.49504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0.9223+0.551098</f>
        <v>1.473398</v>
      </c>
      <c r="M59" s="7" t="n">
        <f aca="false">L59/2.83168</f>
        <v>0.520326449316307</v>
      </c>
      <c r="N59" s="0" t="s">
        <v>28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90</v>
      </c>
      <c r="E60" s="6" t="n">
        <f aca="false">D60*2.83168</f>
        <v>254.8512</v>
      </c>
      <c r="F60" s="0" t="n">
        <v>1</v>
      </c>
      <c r="G60" s="0" t="n">
        <v>1</v>
      </c>
      <c r="H60" s="0" t="n">
        <v>0</v>
      </c>
      <c r="I60" s="0" t="n">
        <v>24</v>
      </c>
      <c r="J60" s="0" t="n">
        <v>0</v>
      </c>
      <c r="K60" s="0" t="n">
        <v>6</v>
      </c>
      <c r="L60" s="0" t="n">
        <f aca="false">0.484+0.551098</f>
        <v>1.035098</v>
      </c>
      <c r="M60" s="7" t="n">
        <f aca="false">L60/2.83168</f>
        <v>0.365542010396655</v>
      </c>
      <c r="N60" s="0" t="s">
        <v>28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3000</v>
      </c>
      <c r="E61" s="0" t="n">
        <f aca="false">D61*2.83168</f>
        <v>8495.04</v>
      </c>
      <c r="F61" s="0" t="n">
        <v>1</v>
      </c>
      <c r="G61" s="0" t="n">
        <v>1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0.3335+0.551098</f>
        <v>0.884598</v>
      </c>
      <c r="M61" s="7" t="n">
        <f aca="false">L61/2.83168</f>
        <v>0.31239334953102</v>
      </c>
      <c r="N61" s="0" t="s">
        <v>28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2</v>
      </c>
      <c r="G62" s="0" t="n">
        <v>2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32.9+0.536697</f>
        <v>33.436697</v>
      </c>
      <c r="M62" s="7" t="n">
        <f aca="false">L62/2.83168</f>
        <v>11.8080775370098</v>
      </c>
      <c r="N62" s="0" t="s">
        <v>28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3</v>
      </c>
      <c r="E63" s="6" t="n">
        <f aca="false">D63*2.83168</f>
        <v>8.49504</v>
      </c>
      <c r="F63" s="0" t="n">
        <v>2</v>
      </c>
      <c r="G63" s="0" t="n">
        <v>2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0.9223+0.536697</f>
        <v>1.458997</v>
      </c>
      <c r="M63" s="7" t="n">
        <f aca="false">L63/2.83168</f>
        <v>0.515240775793875</v>
      </c>
      <c r="N63" s="0" t="s">
        <v>28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90</v>
      </c>
      <c r="E64" s="6" t="n">
        <f aca="false">D64*2.83168</f>
        <v>254.8512</v>
      </c>
      <c r="F64" s="0" t="n">
        <v>2</v>
      </c>
      <c r="G64" s="0" t="n">
        <v>2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0.484+0.536697</f>
        <v>1.020697</v>
      </c>
      <c r="M64" s="7" t="n">
        <f aca="false">L64/2.83168</f>
        <v>0.360456336874223</v>
      </c>
      <c r="N64" s="0" t="s">
        <v>28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3000</v>
      </c>
      <c r="E65" s="0" t="n">
        <f aca="false">D65*2.83168</f>
        <v>8495.04</v>
      </c>
      <c r="F65" s="0" t="n">
        <v>2</v>
      </c>
      <c r="G65" s="0" t="n">
        <v>2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0.3335+0.536697</f>
        <v>0.870197</v>
      </c>
      <c r="M65" s="7" t="n">
        <f aca="false">L65/2.83168</f>
        <v>0.307307676008589</v>
      </c>
      <c r="N65" s="0" t="s">
        <v>28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3</v>
      </c>
      <c r="G66" s="0" t="n">
        <v>3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32.9+0.518574</f>
        <v>33.418574</v>
      </c>
      <c r="M66" s="7" t="n">
        <f aca="false">L66/2.83168</f>
        <v>11.8016774494293</v>
      </c>
      <c r="N66" s="0" t="s">
        <v>28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3</v>
      </c>
      <c r="E67" s="6" t="n">
        <f aca="false">D67*2.83168</f>
        <v>8.49504</v>
      </c>
      <c r="F67" s="0" t="n">
        <v>3</v>
      </c>
      <c r="G67" s="0" t="n">
        <v>3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0.9223+0.518574</f>
        <v>1.440874</v>
      </c>
      <c r="M67" s="7" t="n">
        <f aca="false">L67/2.83168</f>
        <v>0.508840688213357</v>
      </c>
      <c r="N67" s="0" t="s">
        <v>28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90</v>
      </c>
      <c r="E68" s="6" t="n">
        <f aca="false">D68*2.83168</f>
        <v>254.8512</v>
      </c>
      <c r="F68" s="0" t="n">
        <v>3</v>
      </c>
      <c r="G68" s="0" t="n">
        <v>3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0.484+0.518574</f>
        <v>1.002574</v>
      </c>
      <c r="M68" s="7" t="n">
        <f aca="false">L68/2.83168</f>
        <v>0.354056249293706</v>
      </c>
      <c r="N68" s="0" t="s">
        <v>28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3000</v>
      </c>
      <c r="E69" s="0" t="n">
        <f aca="false">D69*2.83168</f>
        <v>8495.04</v>
      </c>
      <c r="F69" s="0" t="n">
        <v>3</v>
      </c>
      <c r="G69" s="0" t="n">
        <v>3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0.3335+0.518574</f>
        <v>0.852074</v>
      </c>
      <c r="M69" s="7" t="n">
        <f aca="false">L69/2.83168</f>
        <v>0.300907588428071</v>
      </c>
      <c r="N69" s="0" t="s">
        <v>28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4</v>
      </c>
      <c r="G70" s="0" t="n">
        <v>4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32.9+0.479056</f>
        <v>33.379056</v>
      </c>
      <c r="M70" s="7" t="n">
        <f aca="false">L70/2.83168</f>
        <v>11.7877217764719</v>
      </c>
      <c r="N70" s="0" t="s">
        <v>28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3</v>
      </c>
      <c r="E71" s="6" t="n">
        <f aca="false">D71*2.83168</f>
        <v>8.49504</v>
      </c>
      <c r="F71" s="0" t="n">
        <v>4</v>
      </c>
      <c r="G71" s="0" t="n">
        <v>4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0.9223+0.479056</f>
        <v>1.401356</v>
      </c>
      <c r="M71" s="7" t="n">
        <f aca="false">L71/2.83168</f>
        <v>0.494885015255961</v>
      </c>
      <c r="N71" s="0" t="s">
        <v>28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90</v>
      </c>
      <c r="E72" s="6" t="n">
        <f aca="false">D72*2.83168</f>
        <v>254.8512</v>
      </c>
      <c r="F72" s="0" t="n">
        <v>4</v>
      </c>
      <c r="G72" s="0" t="n">
        <v>4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0.484+0.479056</f>
        <v>0.963056</v>
      </c>
      <c r="M72" s="7" t="n">
        <f aca="false">L72/2.83168</f>
        <v>0.340100576336309</v>
      </c>
      <c r="N72" s="0" t="s">
        <v>28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3000</v>
      </c>
      <c r="E73" s="0" t="n">
        <f aca="false">D73*2.83168</f>
        <v>8495.04</v>
      </c>
      <c r="F73" s="0" t="n">
        <v>4</v>
      </c>
      <c r="G73" s="0" t="n">
        <v>4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0.3335+0.479056</f>
        <v>0.812556</v>
      </c>
      <c r="M73" s="7" t="n">
        <f aca="false">L73/2.83168</f>
        <v>0.286951915470675</v>
      </c>
      <c r="N73" s="0" t="s">
        <v>28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5</v>
      </c>
      <c r="G74" s="0" t="n">
        <v>5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32.9+0.421929</f>
        <v>33.321929</v>
      </c>
      <c r="M74" s="7" t="n">
        <f aca="false">L74/2.83168</f>
        <v>11.7675475336196</v>
      </c>
      <c r="N74" s="0" t="s">
        <v>28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3</v>
      </c>
      <c r="E75" s="6" t="n">
        <f aca="false">D75*2.83168</f>
        <v>8.49504</v>
      </c>
      <c r="F75" s="0" t="n">
        <v>5</v>
      </c>
      <c r="G75" s="0" t="n">
        <v>5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0.9223+0.421929</f>
        <v>1.344229</v>
      </c>
      <c r="M75" s="7" t="n">
        <f aca="false">L75/2.83168</f>
        <v>0.474710772403661</v>
      </c>
      <c r="N75" s="0" t="s">
        <v>28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90</v>
      </c>
      <c r="E76" s="6" t="n">
        <f aca="false">D76*2.83168</f>
        <v>254.8512</v>
      </c>
      <c r="F76" s="0" t="n">
        <v>5</v>
      </c>
      <c r="G76" s="0" t="n">
        <v>5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0.484+0.421929</f>
        <v>0.905929</v>
      </c>
      <c r="M76" s="7" t="n">
        <f aca="false">L76/2.83168</f>
        <v>0.319926333484009</v>
      </c>
      <c r="N76" s="0" t="s">
        <v>28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3000</v>
      </c>
      <c r="E77" s="0" t="n">
        <f aca="false">D77*2.83168</f>
        <v>8495.04</v>
      </c>
      <c r="F77" s="0" t="n">
        <v>5</v>
      </c>
      <c r="G77" s="0" t="n">
        <v>5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0.3335+0.421929</f>
        <v>0.755429</v>
      </c>
      <c r="M77" s="7" t="n">
        <f aca="false">L77/2.83168</f>
        <v>0.266777672618375</v>
      </c>
      <c r="N77" s="0" t="s">
        <v>28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6</v>
      </c>
      <c r="G78" s="0" t="n">
        <v>6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32.9+0.490438</f>
        <v>33.390438</v>
      </c>
      <c r="M78" s="7" t="n">
        <f aca="false">L78/2.83168</f>
        <v>11.7917412984518</v>
      </c>
      <c r="N78" s="0" t="s">
        <v>28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3</v>
      </c>
      <c r="E79" s="6" t="n">
        <f aca="false">D79*2.83168</f>
        <v>8.49504</v>
      </c>
      <c r="F79" s="0" t="n">
        <v>6</v>
      </c>
      <c r="G79" s="0" t="n">
        <v>6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0.9223+0.490438</f>
        <v>1.412738</v>
      </c>
      <c r="M79" s="7" t="n">
        <f aca="false">L79/2.83168</f>
        <v>0.498904537235846</v>
      </c>
      <c r="N79" s="0" t="s">
        <v>28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90</v>
      </c>
      <c r="E80" s="6" t="n">
        <f aca="false">D80*2.83168</f>
        <v>254.8512</v>
      </c>
      <c r="F80" s="0" t="n">
        <v>6</v>
      </c>
      <c r="G80" s="0" t="n">
        <v>6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0.484+0.490438</f>
        <v>0.974438</v>
      </c>
      <c r="M80" s="7" t="n">
        <f aca="false">L80/2.83168</f>
        <v>0.344120098316194</v>
      </c>
      <c r="N80" s="0" t="s">
        <v>28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3000</v>
      </c>
      <c r="E81" s="0" t="n">
        <f aca="false">D81*2.83168</f>
        <v>8495.04</v>
      </c>
      <c r="F81" s="0" t="n">
        <v>6</v>
      </c>
      <c r="G81" s="0" t="n">
        <v>6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0.3335+0.490438</f>
        <v>0.823938</v>
      </c>
      <c r="M81" s="7" t="n">
        <f aca="false">L81/2.83168</f>
        <v>0.290971437450559</v>
      </c>
      <c r="N81" s="0" t="s">
        <v>28</v>
      </c>
    </row>
    <row r="82" customFormat="false" ht="15" hidden="false" customHeight="false" outlineLevel="0" collapsed="false">
      <c r="A82" s="0" t="s">
        <v>27</v>
      </c>
      <c r="B82" s="0" t="s">
        <v>18</v>
      </c>
      <c r="D82" s="0" t="n">
        <v>0</v>
      </c>
      <c r="E82" s="0" t="n">
        <v>0</v>
      </c>
      <c r="F82" s="0" t="n">
        <v>7</v>
      </c>
      <c r="G82" s="0" t="n">
        <v>7</v>
      </c>
      <c r="H82" s="0" t="n">
        <v>0</v>
      </c>
      <c r="I82" s="0" t="n">
        <v>24</v>
      </c>
      <c r="J82" s="0" t="n">
        <v>0</v>
      </c>
      <c r="K82" s="0" t="n">
        <v>6</v>
      </c>
      <c r="L82" s="0" t="n">
        <f aca="false">32.9+0.510338</f>
        <v>33.410338</v>
      </c>
      <c r="M82" s="7" t="n">
        <f aca="false">L82/2.83168</f>
        <v>11.7987689286925</v>
      </c>
      <c r="N82" s="0" t="s">
        <v>28</v>
      </c>
    </row>
    <row r="83" customFormat="false" ht="15" hidden="false" customHeight="false" outlineLevel="0" collapsed="false">
      <c r="A83" s="0" t="s">
        <v>27</v>
      </c>
      <c r="B83" s="0" t="s">
        <v>18</v>
      </c>
      <c r="D83" s="0" t="n">
        <v>3</v>
      </c>
      <c r="E83" s="6" t="n">
        <f aca="false">D83*2.83168</f>
        <v>8.49504</v>
      </c>
      <c r="F83" s="0" t="n">
        <v>7</v>
      </c>
      <c r="G83" s="0" t="n">
        <v>7</v>
      </c>
      <c r="H83" s="0" t="n">
        <v>0</v>
      </c>
      <c r="I83" s="0" t="n">
        <v>24</v>
      </c>
      <c r="J83" s="0" t="n">
        <v>0</v>
      </c>
      <c r="K83" s="0" t="n">
        <v>6</v>
      </c>
      <c r="L83" s="0" t="n">
        <f aca="false">0.9223+0.510338</f>
        <v>1.432638</v>
      </c>
      <c r="M83" s="7" t="n">
        <f aca="false">L83/2.83168</f>
        <v>0.505932167476551</v>
      </c>
      <c r="N83" s="0" t="s">
        <v>28</v>
      </c>
    </row>
    <row r="84" customFormat="false" ht="15" hidden="false" customHeight="false" outlineLevel="0" collapsed="false">
      <c r="A84" s="0" t="s">
        <v>27</v>
      </c>
      <c r="B84" s="0" t="s">
        <v>18</v>
      </c>
      <c r="D84" s="0" t="n">
        <v>90</v>
      </c>
      <c r="E84" s="6" t="n">
        <f aca="false">D84*2.83168</f>
        <v>254.8512</v>
      </c>
      <c r="F84" s="0" t="n">
        <v>7</v>
      </c>
      <c r="G84" s="0" t="n">
        <v>7</v>
      </c>
      <c r="H84" s="0" t="n">
        <v>0</v>
      </c>
      <c r="I84" s="0" t="n">
        <v>24</v>
      </c>
      <c r="J84" s="0" t="n">
        <v>0</v>
      </c>
      <c r="K84" s="0" t="n">
        <v>6</v>
      </c>
      <c r="L84" s="0" t="n">
        <f aca="false">0.484+0.510338</f>
        <v>0.994338</v>
      </c>
      <c r="M84" s="7" t="n">
        <f aca="false">L84/2.83168</f>
        <v>0.351147728556899</v>
      </c>
      <c r="N84" s="0" t="s">
        <v>28</v>
      </c>
    </row>
    <row r="85" customFormat="false" ht="15" hidden="false" customHeight="false" outlineLevel="0" collapsed="false">
      <c r="A85" s="0" t="s">
        <v>27</v>
      </c>
      <c r="B85" s="0" t="s">
        <v>18</v>
      </c>
      <c r="D85" s="0" t="n">
        <v>3000</v>
      </c>
      <c r="E85" s="0" t="n">
        <f aca="false">D85*2.83168</f>
        <v>8495.04</v>
      </c>
      <c r="F85" s="0" t="n">
        <v>7</v>
      </c>
      <c r="G85" s="0" t="n">
        <v>7</v>
      </c>
      <c r="H85" s="0" t="n">
        <v>0</v>
      </c>
      <c r="I85" s="0" t="n">
        <v>24</v>
      </c>
      <c r="J85" s="0" t="n">
        <v>0</v>
      </c>
      <c r="K85" s="0" t="n">
        <v>6</v>
      </c>
      <c r="L85" s="0" t="n">
        <f aca="false">0.3335+0.510338</f>
        <v>0.843838</v>
      </c>
      <c r="M85" s="7" t="n">
        <f aca="false">L85/2.83168</f>
        <v>0.297999067691265</v>
      </c>
      <c r="N85" s="0" t="s">
        <v>28</v>
      </c>
    </row>
    <row r="86" customFormat="false" ht="15" hidden="false" customHeight="false" outlineLevel="0" collapsed="false">
      <c r="A86" s="0" t="s">
        <v>27</v>
      </c>
      <c r="B86" s="0" t="s">
        <v>18</v>
      </c>
      <c r="D86" s="0" t="n">
        <v>0</v>
      </c>
      <c r="E86" s="0" t="n">
        <v>0</v>
      </c>
      <c r="F86" s="0" t="n">
        <v>8</v>
      </c>
      <c r="G86" s="0" t="n">
        <v>8</v>
      </c>
      <c r="H86" s="0" t="n">
        <v>0</v>
      </c>
      <c r="I86" s="0" t="n">
        <v>24</v>
      </c>
      <c r="J86" s="0" t="n">
        <v>0</v>
      </c>
      <c r="K86" s="0" t="n">
        <v>6</v>
      </c>
      <c r="L86" s="0" t="n">
        <f aca="false">32.9+0.595963</f>
        <v>33.495963</v>
      </c>
      <c r="M86" s="7" t="n">
        <f aca="false">L86/2.83168</f>
        <v>11.8290071618262</v>
      </c>
      <c r="N86" s="0" t="s">
        <v>28</v>
      </c>
    </row>
    <row r="87" customFormat="false" ht="15" hidden="false" customHeight="false" outlineLevel="0" collapsed="false">
      <c r="A87" s="0" t="s">
        <v>27</v>
      </c>
      <c r="B87" s="0" t="s">
        <v>18</v>
      </c>
      <c r="D87" s="0" t="n">
        <v>3</v>
      </c>
      <c r="E87" s="6" t="n">
        <f aca="false">D87*2.83168</f>
        <v>8.49504</v>
      </c>
      <c r="F87" s="0" t="n">
        <v>8</v>
      </c>
      <c r="G87" s="0" t="n">
        <v>8</v>
      </c>
      <c r="H87" s="0" t="n">
        <v>0</v>
      </c>
      <c r="I87" s="0" t="n">
        <v>24</v>
      </c>
      <c r="J87" s="0" t="n">
        <v>0</v>
      </c>
      <c r="K87" s="0" t="n">
        <v>6</v>
      </c>
      <c r="L87" s="0" t="n">
        <f aca="false">0.9223+0.595963</f>
        <v>1.518263</v>
      </c>
      <c r="M87" s="7" t="n">
        <f aca="false">L87/2.83168</f>
        <v>0.536170400610238</v>
      </c>
      <c r="N87" s="0" t="s">
        <v>28</v>
      </c>
    </row>
    <row r="88" customFormat="false" ht="15" hidden="false" customHeight="false" outlineLevel="0" collapsed="false">
      <c r="A88" s="0" t="s">
        <v>27</v>
      </c>
      <c r="B88" s="0" t="s">
        <v>18</v>
      </c>
      <c r="D88" s="0" t="n">
        <v>90</v>
      </c>
      <c r="E88" s="6" t="n">
        <f aca="false">D88*2.83168</f>
        <v>254.8512</v>
      </c>
      <c r="F88" s="0" t="n">
        <v>8</v>
      </c>
      <c r="G88" s="0" t="n">
        <v>8</v>
      </c>
      <c r="H88" s="0" t="n">
        <v>0</v>
      </c>
      <c r="I88" s="0" t="n">
        <v>24</v>
      </c>
      <c r="J88" s="0" t="n">
        <v>0</v>
      </c>
      <c r="K88" s="0" t="n">
        <v>6</v>
      </c>
      <c r="L88" s="0" t="n">
        <f aca="false">0.484+0.595963</f>
        <v>1.079963</v>
      </c>
      <c r="M88" s="7" t="n">
        <f aca="false">L88/2.83168</f>
        <v>0.381385961690586</v>
      </c>
      <c r="N88" s="0" t="s">
        <v>28</v>
      </c>
    </row>
    <row r="89" customFormat="false" ht="15" hidden="false" customHeight="false" outlineLevel="0" collapsed="false">
      <c r="A89" s="0" t="s">
        <v>27</v>
      </c>
      <c r="B89" s="0" t="s">
        <v>18</v>
      </c>
      <c r="D89" s="0" t="n">
        <v>3000</v>
      </c>
      <c r="E89" s="0" t="n">
        <f aca="false">D89*2.83168</f>
        <v>8495.04</v>
      </c>
      <c r="F89" s="0" t="n">
        <v>8</v>
      </c>
      <c r="G89" s="0" t="n">
        <v>8</v>
      </c>
      <c r="H89" s="0" t="n">
        <v>0</v>
      </c>
      <c r="I89" s="0" t="n">
        <v>24</v>
      </c>
      <c r="J89" s="0" t="n">
        <v>0</v>
      </c>
      <c r="K89" s="0" t="n">
        <v>6</v>
      </c>
      <c r="L89" s="0" t="n">
        <f aca="false">0.3335+0.595963</f>
        <v>0.929463</v>
      </c>
      <c r="M89" s="7" t="n">
        <f aca="false">L89/2.83168</f>
        <v>0.328237300824952</v>
      </c>
      <c r="N89" s="0" t="s">
        <v>28</v>
      </c>
    </row>
    <row r="90" customFormat="false" ht="15" hidden="false" customHeight="false" outlineLevel="0" collapsed="false">
      <c r="A90" s="0" t="s">
        <v>27</v>
      </c>
      <c r="B90" s="0" t="s">
        <v>18</v>
      </c>
      <c r="D90" s="0" t="n">
        <v>0</v>
      </c>
      <c r="E90" s="0" t="n">
        <v>0</v>
      </c>
      <c r="F90" s="0" t="n">
        <v>9</v>
      </c>
      <c r="G90" s="0" t="n">
        <v>9</v>
      </c>
      <c r="H90" s="0" t="n">
        <v>0</v>
      </c>
      <c r="I90" s="0" t="n">
        <v>24</v>
      </c>
      <c r="J90" s="0" t="n">
        <v>0</v>
      </c>
      <c r="K90" s="0" t="n">
        <v>6</v>
      </c>
      <c r="L90" s="0" t="n">
        <f aca="false">32.9+0.574746</f>
        <v>33.474746</v>
      </c>
      <c r="M90" s="7" t="n">
        <f aca="false">L90/2.83168</f>
        <v>11.8215144366595</v>
      </c>
      <c r="N90" s="0" t="s">
        <v>28</v>
      </c>
    </row>
    <row r="91" customFormat="false" ht="15" hidden="false" customHeight="false" outlineLevel="0" collapsed="false">
      <c r="A91" s="0" t="s">
        <v>27</v>
      </c>
      <c r="B91" s="0" t="s">
        <v>18</v>
      </c>
      <c r="D91" s="0" t="n">
        <v>3</v>
      </c>
      <c r="E91" s="6" t="n">
        <f aca="false">D91*2.83168</f>
        <v>8.49504</v>
      </c>
      <c r="F91" s="0" t="n">
        <v>9</v>
      </c>
      <c r="G91" s="0" t="n">
        <v>9</v>
      </c>
      <c r="H91" s="0" t="n">
        <v>0</v>
      </c>
      <c r="I91" s="0" t="n">
        <v>24</v>
      </c>
      <c r="J91" s="0" t="n">
        <v>0</v>
      </c>
      <c r="K91" s="0" t="n">
        <v>6</v>
      </c>
      <c r="L91" s="0" t="n">
        <f aca="false">0.9223+0.574746</f>
        <v>1.497046</v>
      </c>
      <c r="M91" s="7" t="n">
        <f aca="false">L91/2.83168</f>
        <v>0.528677675443553</v>
      </c>
      <c r="N91" s="0" t="s">
        <v>28</v>
      </c>
    </row>
    <row r="92" customFormat="false" ht="15" hidden="false" customHeight="false" outlineLevel="0" collapsed="false">
      <c r="A92" s="0" t="s">
        <v>27</v>
      </c>
      <c r="B92" s="0" t="s">
        <v>18</v>
      </c>
      <c r="D92" s="0" t="n">
        <v>90</v>
      </c>
      <c r="E92" s="6" t="n">
        <f aca="false">D92*2.83168</f>
        <v>254.8512</v>
      </c>
      <c r="F92" s="0" t="n">
        <v>9</v>
      </c>
      <c r="G92" s="0" t="n">
        <v>9</v>
      </c>
      <c r="H92" s="0" t="n">
        <v>0</v>
      </c>
      <c r="I92" s="0" t="n">
        <v>24</v>
      </c>
      <c r="J92" s="0" t="n">
        <v>0</v>
      </c>
      <c r="K92" s="0" t="n">
        <v>6</v>
      </c>
      <c r="L92" s="0" t="n">
        <f aca="false">0.484+0.574746</f>
        <v>1.058746</v>
      </c>
      <c r="M92" s="7" t="n">
        <f aca="false">L92/2.83168</f>
        <v>0.373893236523901</v>
      </c>
      <c r="N92" s="0" t="s">
        <v>28</v>
      </c>
    </row>
    <row r="93" customFormat="false" ht="15" hidden="false" customHeight="false" outlineLevel="0" collapsed="false">
      <c r="A93" s="0" t="s">
        <v>27</v>
      </c>
      <c r="B93" s="0" t="s">
        <v>18</v>
      </c>
      <c r="D93" s="0" t="n">
        <v>3000</v>
      </c>
      <c r="E93" s="0" t="n">
        <f aca="false">D93*2.83168</f>
        <v>8495.04</v>
      </c>
      <c r="F93" s="0" t="n">
        <v>9</v>
      </c>
      <c r="G93" s="0" t="n">
        <v>9</v>
      </c>
      <c r="H93" s="0" t="n">
        <v>0</v>
      </c>
      <c r="I93" s="0" t="n">
        <v>24</v>
      </c>
      <c r="J93" s="0" t="n">
        <v>0</v>
      </c>
      <c r="K93" s="0" t="n">
        <v>6</v>
      </c>
      <c r="L93" s="0" t="n">
        <f aca="false">0.3335+0.574746</f>
        <v>0.908246</v>
      </c>
      <c r="M93" s="7" t="n">
        <f aca="false">L93/2.83168</f>
        <v>0.320744575658266</v>
      </c>
      <c r="N93" s="0" t="s">
        <v>28</v>
      </c>
    </row>
    <row r="94" customFormat="false" ht="15" hidden="false" customHeight="false" outlineLevel="0" collapsed="false">
      <c r="A94" s="0" t="s">
        <v>27</v>
      </c>
      <c r="B94" s="0" t="s">
        <v>18</v>
      </c>
      <c r="D94" s="0" t="n">
        <v>0</v>
      </c>
      <c r="E94" s="0" t="n">
        <v>0</v>
      </c>
      <c r="F94" s="0" t="n">
        <v>10</v>
      </c>
      <c r="G94" s="0" t="n">
        <v>10</v>
      </c>
      <c r="H94" s="0" t="n">
        <v>0</v>
      </c>
      <c r="I94" s="0" t="n">
        <v>24</v>
      </c>
      <c r="J94" s="0" t="n">
        <v>0</v>
      </c>
      <c r="K94" s="0" t="n">
        <v>6</v>
      </c>
      <c r="L94" s="0" t="n">
        <f aca="false">32.9+0.658035</f>
        <v>33.558035</v>
      </c>
      <c r="M94" s="7" t="n">
        <f aca="false">L94/2.83168</f>
        <v>11.8509277178212</v>
      </c>
      <c r="N94" s="0" t="s">
        <v>28</v>
      </c>
    </row>
    <row r="95" customFormat="false" ht="15" hidden="false" customHeight="false" outlineLevel="0" collapsed="false">
      <c r="A95" s="0" t="s">
        <v>27</v>
      </c>
      <c r="B95" s="0" t="s">
        <v>18</v>
      </c>
      <c r="D95" s="0" t="n">
        <v>3</v>
      </c>
      <c r="E95" s="6" t="n">
        <f aca="false">D95*2.83168</f>
        <v>8.49504</v>
      </c>
      <c r="F95" s="0" t="n">
        <v>10</v>
      </c>
      <c r="G95" s="0" t="n">
        <v>10</v>
      </c>
      <c r="H95" s="0" t="n">
        <v>0</v>
      </c>
      <c r="I95" s="0" t="n">
        <v>24</v>
      </c>
      <c r="J95" s="0" t="n">
        <v>0</v>
      </c>
      <c r="K95" s="0" t="n">
        <v>6</v>
      </c>
      <c r="L95" s="0" t="n">
        <f aca="false">0.9223+0.658035</f>
        <v>1.580335</v>
      </c>
      <c r="M95" s="7" t="n">
        <f aca="false">L95/2.83168</f>
        <v>0.558090956605266</v>
      </c>
      <c r="N95" s="0" t="s">
        <v>28</v>
      </c>
    </row>
    <row r="96" customFormat="false" ht="15" hidden="false" customHeight="false" outlineLevel="0" collapsed="false">
      <c r="A96" s="0" t="s">
        <v>27</v>
      </c>
      <c r="B96" s="0" t="s">
        <v>18</v>
      </c>
      <c r="D96" s="0" t="n">
        <v>90</v>
      </c>
      <c r="E96" s="6" t="n">
        <f aca="false">D96*2.83168</f>
        <v>254.8512</v>
      </c>
      <c r="F96" s="0" t="n">
        <v>10</v>
      </c>
      <c r="G96" s="0" t="n">
        <v>10</v>
      </c>
      <c r="H96" s="0" t="n">
        <v>0</v>
      </c>
      <c r="I96" s="0" t="n">
        <v>24</v>
      </c>
      <c r="J96" s="0" t="n">
        <v>0</v>
      </c>
      <c r="K96" s="0" t="n">
        <v>6</v>
      </c>
      <c r="L96" s="0" t="n">
        <f aca="false">0.484+0.658035</f>
        <v>1.142035</v>
      </c>
      <c r="M96" s="7" t="n">
        <f aca="false">L96/2.83168</f>
        <v>0.403306517685614</v>
      </c>
      <c r="N96" s="0" t="s">
        <v>28</v>
      </c>
    </row>
    <row r="97" customFormat="false" ht="15" hidden="false" customHeight="false" outlineLevel="0" collapsed="false">
      <c r="A97" s="0" t="s">
        <v>27</v>
      </c>
      <c r="B97" s="0" t="s">
        <v>18</v>
      </c>
      <c r="D97" s="0" t="n">
        <v>3000</v>
      </c>
      <c r="E97" s="0" t="n">
        <f aca="false">D97*2.83168</f>
        <v>8495.04</v>
      </c>
      <c r="F97" s="0" t="n">
        <v>10</v>
      </c>
      <c r="G97" s="0" t="n">
        <v>10</v>
      </c>
      <c r="H97" s="0" t="n">
        <v>0</v>
      </c>
      <c r="I97" s="0" t="n">
        <v>24</v>
      </c>
      <c r="J97" s="0" t="n">
        <v>0</v>
      </c>
      <c r="K97" s="0" t="n">
        <v>6</v>
      </c>
      <c r="L97" s="0" t="n">
        <f aca="false">0.3335+0.658035</f>
        <v>0.991535</v>
      </c>
      <c r="M97" s="7" t="n">
        <f aca="false">L97/2.83168</f>
        <v>0.35015785681998</v>
      </c>
      <c r="N97" s="0" t="s">
        <v>28</v>
      </c>
    </row>
    <row r="98" customFormat="false" ht="15" hidden="false" customHeight="false" outlineLevel="0" collapsed="false">
      <c r="A98" s="0" t="s">
        <v>27</v>
      </c>
      <c r="B98" s="0" t="s">
        <v>18</v>
      </c>
      <c r="D98" s="0" t="n">
        <v>0</v>
      </c>
      <c r="E98" s="0" t="n">
        <v>0</v>
      </c>
      <c r="F98" s="0" t="n">
        <v>11</v>
      </c>
      <c r="G98" s="0" t="n">
        <v>11</v>
      </c>
      <c r="H98" s="0" t="n">
        <v>0</v>
      </c>
      <c r="I98" s="0" t="n">
        <v>24</v>
      </c>
      <c r="J98" s="0" t="n">
        <v>0</v>
      </c>
      <c r="K98" s="0" t="n">
        <v>6</v>
      </c>
      <c r="L98" s="0" t="n">
        <f aca="false">32.9+0.659757</f>
        <v>33.559757</v>
      </c>
      <c r="M98" s="7" t="n">
        <f aca="false">L98/2.83168</f>
        <v>11.8515358373828</v>
      </c>
      <c r="N98" s="0" t="s">
        <v>28</v>
      </c>
    </row>
    <row r="99" customFormat="false" ht="15" hidden="false" customHeight="false" outlineLevel="0" collapsed="false">
      <c r="A99" s="0" t="s">
        <v>27</v>
      </c>
      <c r="B99" s="0" t="s">
        <v>18</v>
      </c>
      <c r="D99" s="0" t="n">
        <v>3</v>
      </c>
      <c r="E99" s="6" t="n">
        <f aca="false">D99*2.83168</f>
        <v>8.49504</v>
      </c>
      <c r="F99" s="0" t="n">
        <v>11</v>
      </c>
      <c r="G99" s="0" t="n">
        <v>11</v>
      </c>
      <c r="H99" s="0" t="n">
        <v>0</v>
      </c>
      <c r="I99" s="0" t="n">
        <v>24</v>
      </c>
      <c r="J99" s="0" t="n">
        <v>0</v>
      </c>
      <c r="K99" s="0" t="n">
        <v>6</v>
      </c>
      <c r="L99" s="0" t="n">
        <f aca="false">0.9223+0.659757</f>
        <v>1.582057</v>
      </c>
      <c r="M99" s="7" t="n">
        <f aca="false">L99/2.83168</f>
        <v>0.558699076166799</v>
      </c>
      <c r="N99" s="0" t="s">
        <v>28</v>
      </c>
    </row>
    <row r="100" customFormat="false" ht="15" hidden="false" customHeight="false" outlineLevel="0" collapsed="false">
      <c r="A100" s="0" t="s">
        <v>27</v>
      </c>
      <c r="B100" s="0" t="s">
        <v>18</v>
      </c>
      <c r="D100" s="0" t="n">
        <v>90</v>
      </c>
      <c r="E100" s="6" t="n">
        <f aca="false">D100*2.83168</f>
        <v>254.8512</v>
      </c>
      <c r="F100" s="0" t="n">
        <v>11</v>
      </c>
      <c r="G100" s="0" t="n">
        <v>11</v>
      </c>
      <c r="H100" s="0" t="n">
        <v>0</v>
      </c>
      <c r="I100" s="0" t="n">
        <v>24</v>
      </c>
      <c r="J100" s="0" t="n">
        <v>0</v>
      </c>
      <c r="K100" s="0" t="n">
        <v>6</v>
      </c>
      <c r="L100" s="0" t="n">
        <f aca="false">0.484+0.659757</f>
        <v>1.143757</v>
      </c>
      <c r="M100" s="7" t="n">
        <f aca="false">L100/2.83168</f>
        <v>0.403914637247147</v>
      </c>
      <c r="N100" s="0" t="s">
        <v>28</v>
      </c>
    </row>
    <row r="101" customFormat="false" ht="15" hidden="false" customHeight="false" outlineLevel="0" collapsed="false">
      <c r="A101" s="0" t="s">
        <v>27</v>
      </c>
      <c r="B101" s="0" t="s">
        <v>18</v>
      </c>
      <c r="D101" s="0" t="n">
        <v>3000</v>
      </c>
      <c r="E101" s="0" t="n">
        <f aca="false">D101*2.83168</f>
        <v>8495.04</v>
      </c>
      <c r="F101" s="0" t="n">
        <v>11</v>
      </c>
      <c r="G101" s="0" t="n">
        <v>11</v>
      </c>
      <c r="H101" s="0" t="n">
        <v>0</v>
      </c>
      <c r="I101" s="0" t="n">
        <v>24</v>
      </c>
      <c r="J101" s="0" t="n">
        <v>0</v>
      </c>
      <c r="K101" s="0" t="n">
        <v>6</v>
      </c>
      <c r="L101" s="0" t="n">
        <f aca="false">0.3335+0.659757</f>
        <v>0.993257</v>
      </c>
      <c r="M101" s="7" t="n">
        <f aca="false">L101/2.83168</f>
        <v>0.350765976381512</v>
      </c>
      <c r="N101" s="0" t="s">
        <v>28</v>
      </c>
    </row>
    <row r="102" customFormat="false" ht="15" hidden="false" customHeight="false" outlineLevel="0" collapsed="false">
      <c r="A102" s="0" t="s">
        <v>27</v>
      </c>
      <c r="B102" s="0" t="s">
        <v>18</v>
      </c>
      <c r="D102" s="0" t="n">
        <v>0</v>
      </c>
      <c r="E102" s="0" t="n">
        <v>0</v>
      </c>
      <c r="F102" s="0" t="n">
        <v>12</v>
      </c>
      <c r="G102" s="0" t="n">
        <v>12</v>
      </c>
      <c r="H102" s="0" t="n">
        <v>0</v>
      </c>
      <c r="I102" s="0" t="n">
        <v>24</v>
      </c>
      <c r="J102" s="0" t="n">
        <v>0</v>
      </c>
      <c r="K102" s="0" t="n">
        <v>6</v>
      </c>
      <c r="L102" s="0" t="n">
        <f aca="false">32.9+0.690801</f>
        <v>33.590801</v>
      </c>
      <c r="M102" s="7" t="n">
        <f aca="false">L102/2.83168</f>
        <v>11.8624989405583</v>
      </c>
      <c r="N102" s="0" t="s">
        <v>28</v>
      </c>
    </row>
    <row r="103" customFormat="false" ht="15" hidden="false" customHeight="false" outlineLevel="0" collapsed="false">
      <c r="A103" s="0" t="s">
        <v>27</v>
      </c>
      <c r="B103" s="0" t="s">
        <v>18</v>
      </c>
      <c r="D103" s="0" t="n">
        <v>3</v>
      </c>
      <c r="E103" s="6" t="n">
        <f aca="false">D103*2.83168</f>
        <v>8.49504</v>
      </c>
      <c r="F103" s="0" t="n">
        <v>12</v>
      </c>
      <c r="G103" s="0" t="n">
        <v>12</v>
      </c>
      <c r="H103" s="0" t="n">
        <v>0</v>
      </c>
      <c r="I103" s="0" t="n">
        <v>24</v>
      </c>
      <c r="J103" s="0" t="n">
        <v>0</v>
      </c>
      <c r="K103" s="0" t="n">
        <v>6</v>
      </c>
      <c r="L103" s="0" t="n">
        <f aca="false">0.9223+0.690801</f>
        <v>1.613101</v>
      </c>
      <c r="M103" s="7" t="n">
        <f aca="false">L103/2.83168</f>
        <v>0.569662179342299</v>
      </c>
      <c r="N103" s="0" t="s">
        <v>28</v>
      </c>
    </row>
    <row r="104" customFormat="false" ht="15" hidden="false" customHeight="false" outlineLevel="0" collapsed="false">
      <c r="A104" s="0" t="s">
        <v>27</v>
      </c>
      <c r="B104" s="0" t="s">
        <v>18</v>
      </c>
      <c r="D104" s="0" t="n">
        <v>90</v>
      </c>
      <c r="E104" s="6" t="n">
        <f aca="false">D104*2.83168</f>
        <v>254.8512</v>
      </c>
      <c r="F104" s="0" t="n">
        <v>12</v>
      </c>
      <c r="G104" s="0" t="n">
        <v>12</v>
      </c>
      <c r="H104" s="0" t="n">
        <v>0</v>
      </c>
      <c r="I104" s="0" t="n">
        <v>24</v>
      </c>
      <c r="J104" s="0" t="n">
        <v>0</v>
      </c>
      <c r="K104" s="0" t="n">
        <v>6</v>
      </c>
      <c r="L104" s="0" t="n">
        <f aca="false">0.484+0.690801</f>
        <v>1.174801</v>
      </c>
      <c r="M104" s="7" t="n">
        <f aca="false">L104/2.83168</f>
        <v>0.414877740422647</v>
      </c>
      <c r="N104" s="0" t="s">
        <v>28</v>
      </c>
    </row>
    <row r="105" customFormat="false" ht="15" hidden="false" customHeight="false" outlineLevel="0" collapsed="false">
      <c r="A105" s="0" t="s">
        <v>27</v>
      </c>
      <c r="B105" s="0" t="s">
        <v>18</v>
      </c>
      <c r="D105" s="0" t="n">
        <v>3000</v>
      </c>
      <c r="E105" s="0" t="n">
        <f aca="false">D105*2.83168</f>
        <v>8495.04</v>
      </c>
      <c r="F105" s="0" t="n">
        <v>12</v>
      </c>
      <c r="G105" s="0" t="n">
        <v>12</v>
      </c>
      <c r="H105" s="0" t="n">
        <v>0</v>
      </c>
      <c r="I105" s="0" t="n">
        <v>24</v>
      </c>
      <c r="J105" s="0" t="n">
        <v>0</v>
      </c>
      <c r="K105" s="0" t="n">
        <v>6</v>
      </c>
      <c r="L105" s="0" t="n">
        <f aca="false">0.3335+0.690801</f>
        <v>1.024301</v>
      </c>
      <c r="M105" s="7" t="n">
        <f aca="false">L105/2.83168</f>
        <v>0.361729079557012</v>
      </c>
      <c r="N10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1" sqref="A1:M18 O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6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3.66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7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143.09</v>
      </c>
      <c r="M2" s="0" t="n">
        <v>143.09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22</v>
      </c>
      <c r="D3" s="0" t="n">
        <v>0</v>
      </c>
      <c r="E3" s="0" t="n">
        <v>0</v>
      </c>
      <c r="F3" s="0" t="n">
        <v>1</v>
      </c>
      <c r="G3" s="0" t="n">
        <v>5</v>
      </c>
      <c r="H3" s="0" t="n">
        <v>8</v>
      </c>
      <c r="I3" s="0" t="n">
        <v>22</v>
      </c>
      <c r="J3" s="0" t="n">
        <v>0</v>
      </c>
      <c r="K3" s="0" t="n">
        <v>4</v>
      </c>
      <c r="L3" s="0" t="n">
        <v>13.96</v>
      </c>
      <c r="M3" s="0" t="n">
        <v>13.96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61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v>4.21</v>
      </c>
      <c r="M4" s="0" t="n">
        <v>4.21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24</v>
      </c>
      <c r="D5" s="0" t="n">
        <v>0</v>
      </c>
      <c r="E5" s="0" t="n">
        <v>0</v>
      </c>
      <c r="F5" s="0" t="n">
        <v>6</v>
      </c>
      <c r="G5" s="0" t="n">
        <v>9</v>
      </c>
      <c r="H5" s="0" t="n">
        <v>8</v>
      </c>
      <c r="I5" s="0" t="n">
        <v>22</v>
      </c>
      <c r="J5" s="0" t="n">
        <v>0</v>
      </c>
      <c r="K5" s="0" t="n">
        <v>4</v>
      </c>
      <c r="L5" s="0" t="n">
        <f aca="false">18.44</f>
        <v>18.44</v>
      </c>
      <c r="M5" s="0" t="n">
        <f aca="false">18.44</f>
        <v>18.44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62</v>
      </c>
      <c r="D6" s="0" t="n">
        <v>0</v>
      </c>
      <c r="E6" s="0" t="n">
        <v>0</v>
      </c>
      <c r="F6" s="0" t="n">
        <v>6</v>
      </c>
      <c r="G6" s="0" t="n">
        <v>9</v>
      </c>
      <c r="H6" s="0" t="n">
        <v>8</v>
      </c>
      <c r="I6" s="0" t="n">
        <v>18</v>
      </c>
      <c r="J6" s="0" t="n">
        <v>0</v>
      </c>
      <c r="K6" s="0" t="n">
        <v>4</v>
      </c>
      <c r="L6" s="0" t="n">
        <v>9.15</v>
      </c>
      <c r="M6" s="0" t="n">
        <v>9.15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21</v>
      </c>
      <c r="C7" s="0" t="s">
        <v>63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16.66</v>
      </c>
      <c r="M7" s="0" t="n">
        <v>16.66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21</v>
      </c>
      <c r="C8" s="0" t="s">
        <v>25</v>
      </c>
      <c r="D8" s="0" t="n">
        <v>0</v>
      </c>
      <c r="E8" s="0" t="n">
        <v>0</v>
      </c>
      <c r="F8" s="0" t="n">
        <v>10</v>
      </c>
      <c r="G8" s="0" t="n">
        <v>12</v>
      </c>
      <c r="H8" s="0" t="n">
        <v>8</v>
      </c>
      <c r="I8" s="0" t="n">
        <v>22</v>
      </c>
      <c r="J8" s="0" t="n">
        <v>0</v>
      </c>
      <c r="K8" s="0" t="n">
        <v>4</v>
      </c>
      <c r="L8" s="0" t="n">
        <v>13.96</v>
      </c>
      <c r="M8" s="0" t="n">
        <v>13.96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21</v>
      </c>
      <c r="C9" s="0" t="s">
        <v>64</v>
      </c>
      <c r="D9" s="0" t="n">
        <v>0</v>
      </c>
      <c r="E9" s="0" t="n">
        <v>0</v>
      </c>
      <c r="F9" s="0" t="n">
        <v>10</v>
      </c>
      <c r="G9" s="0" t="n">
        <v>12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4.21</v>
      </c>
      <c r="M9" s="0" t="n">
        <v>4.21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v>0.0446782</v>
      </c>
      <c r="M10" s="0" t="n">
        <v>0.0446782</v>
      </c>
      <c r="N10" s="0" t="s">
        <v>19</v>
      </c>
      <c r="O10" s="0" t="s">
        <v>65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22</v>
      </c>
      <c r="I11" s="0" t="n">
        <v>24</v>
      </c>
      <c r="J11" s="0" t="n">
        <v>0</v>
      </c>
      <c r="K11" s="0" t="n">
        <v>4</v>
      </c>
      <c r="L11" s="0" t="n">
        <v>0.0446782</v>
      </c>
      <c r="M11" s="0" t="n">
        <v>0.0446782</v>
      </c>
      <c r="N11" s="0" t="s">
        <v>19</v>
      </c>
      <c r="O11" s="0" t="s">
        <v>65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8</v>
      </c>
      <c r="I12" s="0" t="n">
        <v>22</v>
      </c>
      <c r="J12" s="0" t="n">
        <v>0</v>
      </c>
      <c r="K12" s="0" t="n">
        <v>4</v>
      </c>
      <c r="L12" s="0" t="n">
        <v>0.0442539247311827</v>
      </c>
      <c r="M12" s="0" t="n">
        <v>0.0442539247311827</v>
      </c>
      <c r="N12" s="0" t="s">
        <v>19</v>
      </c>
      <c r="O12" s="0" t="s">
        <v>65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0</v>
      </c>
      <c r="I13" s="0" t="n">
        <v>24</v>
      </c>
      <c r="J13" s="0" t="n">
        <v>5</v>
      </c>
      <c r="K13" s="0" t="n">
        <v>6</v>
      </c>
      <c r="L13" s="0" t="n">
        <v>0.0446782</v>
      </c>
      <c r="M13" s="0" t="n">
        <v>0.0446782</v>
      </c>
      <c r="N13" s="0" t="s">
        <v>19</v>
      </c>
      <c r="O13" s="0" t="s">
        <v>65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2</v>
      </c>
      <c r="G14" s="0" t="n">
        <v>2</v>
      </c>
      <c r="H14" s="0" t="n">
        <v>0</v>
      </c>
      <c r="I14" s="0" t="n">
        <v>8</v>
      </c>
      <c r="J14" s="0" t="n">
        <v>0</v>
      </c>
      <c r="K14" s="0" t="n">
        <v>4</v>
      </c>
      <c r="L14" s="0" t="n">
        <v>0.0559765</v>
      </c>
      <c r="M14" s="0" t="n">
        <v>0.0559765</v>
      </c>
      <c r="N14" s="0" t="s">
        <v>19</v>
      </c>
      <c r="O14" s="0" t="s">
        <v>65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2</v>
      </c>
      <c r="G15" s="0" t="n">
        <v>2</v>
      </c>
      <c r="H15" s="0" t="n">
        <v>22</v>
      </c>
      <c r="I15" s="0" t="n">
        <v>24</v>
      </c>
      <c r="J15" s="0" t="n">
        <v>0</v>
      </c>
      <c r="K15" s="0" t="n">
        <v>4</v>
      </c>
      <c r="L15" s="0" t="n">
        <v>0.0559765</v>
      </c>
      <c r="M15" s="0" t="n">
        <v>0.0559765</v>
      </c>
      <c r="N15" s="0" t="s">
        <v>19</v>
      </c>
      <c r="O15" s="0" t="s">
        <v>65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8</v>
      </c>
      <c r="I16" s="0" t="n">
        <v>22</v>
      </c>
      <c r="J16" s="0" t="n">
        <v>0</v>
      </c>
      <c r="K16" s="0" t="n">
        <v>4</v>
      </c>
      <c r="L16" s="0" t="n">
        <v>0.0726803869047619</v>
      </c>
      <c r="M16" s="0" t="n">
        <v>0.0726803869047619</v>
      </c>
      <c r="N16" s="0" t="s">
        <v>19</v>
      </c>
      <c r="O16" s="0" t="s">
        <v>65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2</v>
      </c>
      <c r="G17" s="0" t="n">
        <v>2</v>
      </c>
      <c r="H17" s="0" t="n">
        <v>0</v>
      </c>
      <c r="I17" s="0" t="n">
        <v>24</v>
      </c>
      <c r="J17" s="0" t="n">
        <v>5</v>
      </c>
      <c r="K17" s="0" t="n">
        <v>6</v>
      </c>
      <c r="L17" s="0" t="n">
        <v>0.0559765</v>
      </c>
      <c r="M17" s="0" t="n">
        <v>0.0559765</v>
      </c>
      <c r="N17" s="0" t="s">
        <v>19</v>
      </c>
      <c r="O17" s="0" t="s">
        <v>65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8</v>
      </c>
      <c r="J18" s="0" t="n">
        <v>0</v>
      </c>
      <c r="K18" s="0" t="n">
        <v>4</v>
      </c>
      <c r="L18" s="0" t="n">
        <v>0.0347283544303797</v>
      </c>
      <c r="M18" s="0" t="n">
        <v>0.0347283544303797</v>
      </c>
      <c r="N18" s="0" t="s">
        <v>19</v>
      </c>
      <c r="O18" s="0" t="s">
        <v>65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22</v>
      </c>
      <c r="I19" s="0" t="n">
        <v>24</v>
      </c>
      <c r="J19" s="0" t="n">
        <v>0</v>
      </c>
      <c r="K19" s="0" t="n">
        <v>4</v>
      </c>
      <c r="L19" s="0" t="n">
        <v>0.0347283544303797</v>
      </c>
      <c r="M19" s="0" t="n">
        <v>0.0347283544303797</v>
      </c>
      <c r="N19" s="0" t="s">
        <v>19</v>
      </c>
      <c r="O19" s="0" t="s">
        <v>65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8</v>
      </c>
      <c r="I20" s="0" t="n">
        <v>22</v>
      </c>
      <c r="J20" s="0" t="n">
        <v>0</v>
      </c>
      <c r="K20" s="0" t="n">
        <v>4</v>
      </c>
      <c r="L20" s="0" t="n">
        <v>0.0372985060565275</v>
      </c>
      <c r="M20" s="0" t="n">
        <v>0.0372985060565275</v>
      </c>
      <c r="N20" s="0" t="s">
        <v>19</v>
      </c>
      <c r="O20" s="0" t="s">
        <v>65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24</v>
      </c>
      <c r="J21" s="0" t="n">
        <v>5</v>
      </c>
      <c r="K21" s="0" t="n">
        <v>6</v>
      </c>
      <c r="L21" s="0" t="n">
        <v>0.0347283544303797</v>
      </c>
      <c r="M21" s="0" t="n">
        <v>0.0347283544303797</v>
      </c>
      <c r="N21" s="0" t="s">
        <v>19</v>
      </c>
      <c r="O21" s="0" t="s">
        <v>65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4</v>
      </c>
      <c r="G22" s="0" t="n">
        <v>4</v>
      </c>
      <c r="H22" s="0" t="n">
        <v>0</v>
      </c>
      <c r="I22" s="0" t="n">
        <v>8</v>
      </c>
      <c r="J22" s="0" t="n">
        <v>0</v>
      </c>
      <c r="K22" s="0" t="n">
        <v>4</v>
      </c>
      <c r="L22" s="0" t="n">
        <v>0.02936025</v>
      </c>
      <c r="M22" s="0" t="n">
        <v>0.02936025</v>
      </c>
      <c r="N22" s="0" t="s">
        <v>19</v>
      </c>
      <c r="O22" s="0" t="s">
        <v>65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4</v>
      </c>
      <c r="G23" s="0" t="n">
        <v>4</v>
      </c>
      <c r="H23" s="0" t="n">
        <v>22</v>
      </c>
      <c r="I23" s="0" t="n">
        <v>24</v>
      </c>
      <c r="J23" s="0" t="n">
        <v>0</v>
      </c>
      <c r="K23" s="0" t="n">
        <v>4</v>
      </c>
      <c r="L23" s="0" t="n">
        <v>0.02936025</v>
      </c>
      <c r="M23" s="0" t="n">
        <v>0.02936025</v>
      </c>
      <c r="N23" s="0" t="s">
        <v>19</v>
      </c>
      <c r="O23" s="0" t="s">
        <v>65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4</v>
      </c>
      <c r="G24" s="0" t="n">
        <v>4</v>
      </c>
      <c r="H24" s="0" t="n">
        <v>8</v>
      </c>
      <c r="I24" s="0" t="n">
        <v>22</v>
      </c>
      <c r="J24" s="0" t="n">
        <v>0</v>
      </c>
      <c r="K24" s="0" t="n">
        <v>4</v>
      </c>
      <c r="L24" s="0" t="n">
        <v>0.0324524999999999</v>
      </c>
      <c r="M24" s="0" t="n">
        <v>0.0324524999999999</v>
      </c>
      <c r="N24" s="0" t="s">
        <v>19</v>
      </c>
      <c r="O24" s="0" t="s">
        <v>65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5</v>
      </c>
      <c r="K25" s="0" t="n">
        <v>6</v>
      </c>
      <c r="L25" s="0" t="n">
        <v>0.02936025</v>
      </c>
      <c r="M25" s="0" t="n">
        <v>0.02936025</v>
      </c>
      <c r="N25" s="0" t="s">
        <v>19</v>
      </c>
      <c r="O25" s="0" t="s">
        <v>65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8</v>
      </c>
      <c r="J26" s="0" t="n">
        <v>0</v>
      </c>
      <c r="K26" s="0" t="n">
        <v>4</v>
      </c>
      <c r="L26" s="0" t="n">
        <v>0.0289716999999999</v>
      </c>
      <c r="M26" s="0" t="n">
        <v>0.0289716999999999</v>
      </c>
      <c r="N26" s="0" t="s">
        <v>19</v>
      </c>
      <c r="O26" s="0" t="s">
        <v>65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5</v>
      </c>
      <c r="G27" s="0" t="n">
        <v>5</v>
      </c>
      <c r="H27" s="0" t="n">
        <v>22</v>
      </c>
      <c r="I27" s="0" t="n">
        <v>24</v>
      </c>
      <c r="J27" s="0" t="n">
        <v>0</v>
      </c>
      <c r="K27" s="0" t="n">
        <v>4</v>
      </c>
      <c r="L27" s="0" t="n">
        <v>0.0289716999999999</v>
      </c>
      <c r="M27" s="0" t="n">
        <v>0.0289716999999999</v>
      </c>
      <c r="N27" s="0" t="s">
        <v>19</v>
      </c>
      <c r="O27" s="0" t="s">
        <v>65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5</v>
      </c>
      <c r="G28" s="0" t="n">
        <v>5</v>
      </c>
      <c r="H28" s="0" t="n">
        <v>8</v>
      </c>
      <c r="I28" s="0" t="n">
        <v>22</v>
      </c>
      <c r="J28" s="0" t="n">
        <v>0</v>
      </c>
      <c r="K28" s="0" t="n">
        <v>4</v>
      </c>
      <c r="L28" s="0" t="n">
        <v>0.0340073118279569</v>
      </c>
      <c r="M28" s="0" t="n">
        <v>0.0340073118279569</v>
      </c>
      <c r="N28" s="0" t="s">
        <v>19</v>
      </c>
      <c r="O28" s="0" t="s">
        <v>65</v>
      </c>
    </row>
    <row r="29" customFormat="false" ht="15" hidden="false" customHeight="false" outlineLevel="0" collapsed="false">
      <c r="A29" s="0" t="s">
        <v>15</v>
      </c>
      <c r="B29" s="0" t="s">
        <v>18</v>
      </c>
      <c r="D29" s="0" t="n">
        <v>0</v>
      </c>
      <c r="E29" s="0" t="n">
        <v>0</v>
      </c>
      <c r="F29" s="0" t="n">
        <v>5</v>
      </c>
      <c r="G29" s="0" t="n">
        <v>5</v>
      </c>
      <c r="H29" s="0" t="n">
        <v>0</v>
      </c>
      <c r="I29" s="0" t="n">
        <v>24</v>
      </c>
      <c r="J29" s="0" t="n">
        <v>5</v>
      </c>
      <c r="K29" s="0" t="n">
        <v>6</v>
      </c>
      <c r="L29" s="0" t="n">
        <v>0.0289716999999999</v>
      </c>
      <c r="M29" s="0" t="n">
        <v>0.0289716999999999</v>
      </c>
      <c r="N29" s="0" t="s">
        <v>19</v>
      </c>
      <c r="O29" s="0" t="s">
        <v>65</v>
      </c>
    </row>
    <row r="30" customFormat="false" ht="15" hidden="false" customHeight="false" outlineLevel="0" collapsed="false">
      <c r="A30" s="0" t="s">
        <v>15</v>
      </c>
      <c r="B30" s="0" t="s">
        <v>18</v>
      </c>
      <c r="D30" s="0" t="n">
        <v>0</v>
      </c>
      <c r="E30" s="0" t="n">
        <v>0</v>
      </c>
      <c r="F30" s="0" t="n">
        <v>6</v>
      </c>
      <c r="G30" s="0" t="n">
        <v>6</v>
      </c>
      <c r="H30" s="0" t="n">
        <v>0</v>
      </c>
      <c r="I30" s="0" t="n">
        <v>8</v>
      </c>
      <c r="J30" s="0" t="n">
        <v>0</v>
      </c>
      <c r="K30" s="0" t="n">
        <v>4</v>
      </c>
      <c r="L30" s="0" t="n">
        <v>0.03385825</v>
      </c>
      <c r="M30" s="0" t="n">
        <v>0.03385825</v>
      </c>
      <c r="N30" s="0" t="s">
        <v>19</v>
      </c>
      <c r="O30" s="0" t="s">
        <v>65</v>
      </c>
    </row>
    <row r="31" customFormat="false" ht="15" hidden="false" customHeight="false" outlineLevel="0" collapsed="false">
      <c r="A31" s="0" t="s">
        <v>15</v>
      </c>
      <c r="B31" s="0" t="s">
        <v>18</v>
      </c>
      <c r="D31" s="0" t="n">
        <v>0</v>
      </c>
      <c r="E31" s="0" t="n">
        <v>0</v>
      </c>
      <c r="F31" s="0" t="n">
        <v>6</v>
      </c>
      <c r="G31" s="0" t="n">
        <v>6</v>
      </c>
      <c r="H31" s="0" t="n">
        <v>22</v>
      </c>
      <c r="I31" s="0" t="n">
        <v>24</v>
      </c>
      <c r="J31" s="0" t="n">
        <v>0</v>
      </c>
      <c r="K31" s="0" t="n">
        <v>4</v>
      </c>
      <c r="L31" s="0" t="n">
        <v>0.03385825</v>
      </c>
      <c r="M31" s="0" t="n">
        <v>0.03385825</v>
      </c>
      <c r="N31" s="0" t="s">
        <v>19</v>
      </c>
      <c r="O31" s="0" t="s">
        <v>65</v>
      </c>
    </row>
    <row r="32" customFormat="false" ht="15" hidden="false" customHeight="false" outlineLevel="0" collapsed="false">
      <c r="A32" s="0" t="s">
        <v>15</v>
      </c>
      <c r="B32" s="0" t="s">
        <v>18</v>
      </c>
      <c r="D32" s="0" t="n">
        <v>0</v>
      </c>
      <c r="E32" s="0" t="n">
        <v>0</v>
      </c>
      <c r="F32" s="0" t="n">
        <v>6</v>
      </c>
      <c r="G32" s="0" t="n">
        <v>6</v>
      </c>
      <c r="H32" s="0" t="n">
        <v>8</v>
      </c>
      <c r="I32" s="0" t="n">
        <v>22</v>
      </c>
      <c r="J32" s="0" t="n">
        <v>0</v>
      </c>
      <c r="K32" s="0" t="n">
        <v>4</v>
      </c>
      <c r="L32" s="0" t="n">
        <v>0.0427393333333333</v>
      </c>
      <c r="M32" s="0" t="n">
        <v>0.0427393333333333</v>
      </c>
      <c r="N32" s="0" t="s">
        <v>19</v>
      </c>
      <c r="O32" s="0" t="s">
        <v>65</v>
      </c>
    </row>
    <row r="33" customFormat="false" ht="15" hidden="false" customHeight="false" outlineLevel="0" collapsed="false">
      <c r="A33" s="0" t="s">
        <v>15</v>
      </c>
      <c r="B33" s="0" t="s">
        <v>18</v>
      </c>
      <c r="D33" s="0" t="n">
        <v>0</v>
      </c>
      <c r="E33" s="0" t="n">
        <v>0</v>
      </c>
      <c r="F33" s="0" t="n">
        <v>6</v>
      </c>
      <c r="G33" s="0" t="n">
        <v>6</v>
      </c>
      <c r="H33" s="0" t="n">
        <v>0</v>
      </c>
      <c r="I33" s="0" t="n">
        <v>24</v>
      </c>
      <c r="J33" s="0" t="n">
        <v>5</v>
      </c>
      <c r="K33" s="0" t="n">
        <v>6</v>
      </c>
      <c r="L33" s="0" t="n">
        <v>0.03385825</v>
      </c>
      <c r="M33" s="0" t="n">
        <v>0.03385825</v>
      </c>
      <c r="N33" s="0" t="s">
        <v>19</v>
      </c>
      <c r="O33" s="0" t="s">
        <v>65</v>
      </c>
    </row>
    <row r="34" customFormat="false" ht="15" hidden="false" customHeight="false" outlineLevel="0" collapsed="false">
      <c r="A34" s="0" t="s">
        <v>15</v>
      </c>
      <c r="B34" s="0" t="s">
        <v>18</v>
      </c>
      <c r="D34" s="0" t="n">
        <v>0</v>
      </c>
      <c r="E34" s="0" t="n">
        <v>0</v>
      </c>
      <c r="F34" s="0" t="n">
        <v>7</v>
      </c>
      <c r="G34" s="0" t="n">
        <v>7</v>
      </c>
      <c r="H34" s="0" t="n">
        <v>0</v>
      </c>
      <c r="I34" s="0" t="n">
        <v>8</v>
      </c>
      <c r="J34" s="0" t="n">
        <v>0</v>
      </c>
      <c r="K34" s="0" t="n">
        <v>4</v>
      </c>
      <c r="L34" s="0" t="n">
        <v>0.0374733333333333</v>
      </c>
      <c r="M34" s="0" t="n">
        <v>0.0374733333333333</v>
      </c>
      <c r="N34" s="0" t="s">
        <v>19</v>
      </c>
      <c r="O34" s="0" t="s">
        <v>65</v>
      </c>
    </row>
    <row r="35" customFormat="false" ht="15" hidden="false" customHeight="false" outlineLevel="0" collapsed="false">
      <c r="A35" s="0" t="s">
        <v>15</v>
      </c>
      <c r="B35" s="0" t="s">
        <v>18</v>
      </c>
      <c r="D35" s="0" t="n">
        <v>0</v>
      </c>
      <c r="E35" s="0" t="n">
        <v>0</v>
      </c>
      <c r="F35" s="0" t="n">
        <v>7</v>
      </c>
      <c r="G35" s="0" t="n">
        <v>7</v>
      </c>
      <c r="H35" s="0" t="n">
        <v>22</v>
      </c>
      <c r="I35" s="0" t="n">
        <v>24</v>
      </c>
      <c r="J35" s="0" t="n">
        <v>0</v>
      </c>
      <c r="K35" s="0" t="n">
        <v>4</v>
      </c>
      <c r="L35" s="0" t="n">
        <v>0.0374733333333333</v>
      </c>
      <c r="M35" s="0" t="n">
        <v>0.0374733333333333</v>
      </c>
      <c r="N35" s="0" t="s">
        <v>19</v>
      </c>
      <c r="O35" s="0" t="s">
        <v>65</v>
      </c>
    </row>
    <row r="36" customFormat="false" ht="15" hidden="false" customHeight="false" outlineLevel="0" collapsed="false">
      <c r="A36" s="0" t="s">
        <v>15</v>
      </c>
      <c r="B36" s="0" t="s">
        <v>18</v>
      </c>
      <c r="D36" s="0" t="n">
        <v>0</v>
      </c>
      <c r="E36" s="0" t="n">
        <v>0</v>
      </c>
      <c r="F36" s="0" t="n">
        <v>7</v>
      </c>
      <c r="G36" s="0" t="n">
        <v>7</v>
      </c>
      <c r="H36" s="0" t="n">
        <v>8</v>
      </c>
      <c r="I36" s="0" t="n">
        <v>22</v>
      </c>
      <c r="J36" s="0" t="n">
        <v>0</v>
      </c>
      <c r="K36" s="0" t="n">
        <v>4</v>
      </c>
      <c r="L36" s="0" t="n">
        <v>0.0499019489247311</v>
      </c>
      <c r="M36" s="0" t="n">
        <v>0.0499019489247311</v>
      </c>
      <c r="N36" s="0" t="s">
        <v>19</v>
      </c>
      <c r="O36" s="0" t="s">
        <v>65</v>
      </c>
    </row>
    <row r="37" customFormat="false" ht="15" hidden="false" customHeight="false" outlineLevel="0" collapsed="false">
      <c r="A37" s="0" t="s">
        <v>15</v>
      </c>
      <c r="B37" s="0" t="s">
        <v>18</v>
      </c>
      <c r="D37" s="0" t="n">
        <v>0</v>
      </c>
      <c r="E37" s="0" t="n">
        <v>0</v>
      </c>
      <c r="F37" s="0" t="n">
        <v>7</v>
      </c>
      <c r="G37" s="0" t="n">
        <v>7</v>
      </c>
      <c r="H37" s="0" t="n">
        <v>0</v>
      </c>
      <c r="I37" s="0" t="n">
        <v>24</v>
      </c>
      <c r="J37" s="0" t="n">
        <v>5</v>
      </c>
      <c r="K37" s="0" t="n">
        <v>6</v>
      </c>
      <c r="L37" s="0" t="n">
        <v>0.0374733333333333</v>
      </c>
      <c r="M37" s="0" t="n">
        <v>0.0374733333333333</v>
      </c>
      <c r="N37" s="0" t="s">
        <v>19</v>
      </c>
      <c r="O37" s="0" t="s">
        <v>65</v>
      </c>
    </row>
    <row r="38" customFormat="false" ht="15" hidden="false" customHeight="false" outlineLevel="0" collapsed="false">
      <c r="A38" s="0" t="s">
        <v>15</v>
      </c>
      <c r="B38" s="0" t="s">
        <v>18</v>
      </c>
      <c r="D38" s="0" t="n">
        <v>0</v>
      </c>
      <c r="E38" s="0" t="n">
        <v>0</v>
      </c>
      <c r="F38" s="0" t="n">
        <v>8</v>
      </c>
      <c r="G38" s="0" t="n">
        <v>8</v>
      </c>
      <c r="H38" s="0" t="n">
        <v>0</v>
      </c>
      <c r="I38" s="0" t="n">
        <v>8</v>
      </c>
      <c r="J38" s="0" t="n">
        <v>0</v>
      </c>
      <c r="K38" s="0" t="n">
        <v>4</v>
      </c>
      <c r="L38" s="0" t="n">
        <v>0.0418393333333333</v>
      </c>
      <c r="M38" s="0" t="n">
        <v>0.0418393333333333</v>
      </c>
      <c r="N38" s="0" t="s">
        <v>19</v>
      </c>
      <c r="O38" s="0" t="s">
        <v>65</v>
      </c>
    </row>
    <row r="39" customFormat="false" ht="15" hidden="false" customHeight="false" outlineLevel="0" collapsed="false">
      <c r="A39" s="0" t="s">
        <v>15</v>
      </c>
      <c r="B39" s="0" t="s">
        <v>18</v>
      </c>
      <c r="D39" s="0" t="n">
        <v>0</v>
      </c>
      <c r="E39" s="0" t="n">
        <v>0</v>
      </c>
      <c r="F39" s="0" t="n">
        <v>8</v>
      </c>
      <c r="G39" s="0" t="n">
        <v>8</v>
      </c>
      <c r="H39" s="0" t="n">
        <v>22</v>
      </c>
      <c r="I39" s="0" t="n">
        <v>24</v>
      </c>
      <c r="J39" s="0" t="n">
        <v>0</v>
      </c>
      <c r="K39" s="0" t="n">
        <v>4</v>
      </c>
      <c r="L39" s="0" t="n">
        <v>0.0418393333333333</v>
      </c>
      <c r="M39" s="0" t="n">
        <v>0.0418393333333333</v>
      </c>
      <c r="N39" s="0" t="s">
        <v>19</v>
      </c>
      <c r="O39" s="0" t="s">
        <v>65</v>
      </c>
    </row>
    <row r="40" customFormat="false" ht="15" hidden="false" customHeight="false" outlineLevel="0" collapsed="false">
      <c r="A40" s="0" t="s">
        <v>15</v>
      </c>
      <c r="B40" s="0" t="s">
        <v>18</v>
      </c>
      <c r="D40" s="0" t="n">
        <v>0</v>
      </c>
      <c r="E40" s="0" t="n">
        <v>0</v>
      </c>
      <c r="F40" s="0" t="n">
        <v>8</v>
      </c>
      <c r="G40" s="0" t="n">
        <v>8</v>
      </c>
      <c r="H40" s="0" t="n">
        <v>8</v>
      </c>
      <c r="I40" s="0" t="n">
        <v>22</v>
      </c>
      <c r="J40" s="0" t="n">
        <v>0</v>
      </c>
      <c r="K40" s="0" t="n">
        <v>4</v>
      </c>
      <c r="L40" s="0" t="n">
        <v>0.0547961155913978</v>
      </c>
      <c r="M40" s="0" t="n">
        <v>0.0547961155913978</v>
      </c>
      <c r="N40" s="0" t="s">
        <v>19</v>
      </c>
      <c r="O40" s="0" t="s">
        <v>65</v>
      </c>
    </row>
    <row r="41" customFormat="false" ht="15" hidden="false" customHeight="false" outlineLevel="0" collapsed="false">
      <c r="A41" s="0" t="s">
        <v>15</v>
      </c>
      <c r="B41" s="0" t="s">
        <v>18</v>
      </c>
      <c r="D41" s="0" t="n">
        <v>0</v>
      </c>
      <c r="E41" s="0" t="n">
        <v>0</v>
      </c>
      <c r="F41" s="0" t="n">
        <v>8</v>
      </c>
      <c r="G41" s="0" t="n">
        <v>8</v>
      </c>
      <c r="H41" s="0" t="n">
        <v>0</v>
      </c>
      <c r="I41" s="0" t="n">
        <v>24</v>
      </c>
      <c r="J41" s="0" t="n">
        <v>5</v>
      </c>
      <c r="K41" s="0" t="n">
        <v>6</v>
      </c>
      <c r="L41" s="0" t="n">
        <v>0.0418393333333333</v>
      </c>
      <c r="M41" s="0" t="n">
        <v>0.0418393333333333</v>
      </c>
      <c r="N41" s="0" t="s">
        <v>19</v>
      </c>
      <c r="O41" s="0" t="s">
        <v>65</v>
      </c>
    </row>
    <row r="42" customFormat="false" ht="15" hidden="false" customHeight="false" outlineLevel="0" collapsed="false">
      <c r="A42" s="0" t="s">
        <v>15</v>
      </c>
      <c r="B42" s="0" t="s">
        <v>18</v>
      </c>
      <c r="D42" s="0" t="n">
        <v>0</v>
      </c>
      <c r="E42" s="0" t="n">
        <v>0</v>
      </c>
      <c r="F42" s="0" t="n">
        <v>9</v>
      </c>
      <c r="G42" s="0" t="n">
        <v>9</v>
      </c>
      <c r="H42" s="0" t="n">
        <v>0</v>
      </c>
      <c r="I42" s="0" t="n">
        <v>8</v>
      </c>
      <c r="J42" s="0" t="n">
        <v>0</v>
      </c>
      <c r="K42" s="0" t="n">
        <v>4</v>
      </c>
      <c r="L42" s="0" t="n">
        <v>0.045309375</v>
      </c>
      <c r="M42" s="0" t="n">
        <v>0.045309375</v>
      </c>
      <c r="N42" s="0" t="s">
        <v>19</v>
      </c>
      <c r="O42" s="0" t="s">
        <v>65</v>
      </c>
    </row>
    <row r="43" customFormat="false" ht="15" hidden="false" customHeight="false" outlineLevel="0" collapsed="false">
      <c r="A43" s="0" t="s">
        <v>15</v>
      </c>
      <c r="B43" s="0" t="s">
        <v>18</v>
      </c>
      <c r="D43" s="0" t="n">
        <v>0</v>
      </c>
      <c r="E43" s="0" t="n">
        <v>0</v>
      </c>
      <c r="F43" s="0" t="n">
        <v>9</v>
      </c>
      <c r="G43" s="0" t="n">
        <v>9</v>
      </c>
      <c r="H43" s="0" t="n">
        <v>22</v>
      </c>
      <c r="I43" s="0" t="n">
        <v>24</v>
      </c>
      <c r="J43" s="0" t="n">
        <v>0</v>
      </c>
      <c r="K43" s="0" t="n">
        <v>4</v>
      </c>
      <c r="L43" s="0" t="n">
        <v>0.045309375</v>
      </c>
      <c r="M43" s="0" t="n">
        <v>0.045309375</v>
      </c>
      <c r="N43" s="0" t="s">
        <v>19</v>
      </c>
      <c r="O43" s="0" t="s">
        <v>65</v>
      </c>
    </row>
    <row r="44" customFormat="false" ht="15" hidden="false" customHeight="false" outlineLevel="0" collapsed="false">
      <c r="A44" s="0" t="s">
        <v>15</v>
      </c>
      <c r="B44" s="0" t="s">
        <v>18</v>
      </c>
      <c r="D44" s="0" t="n">
        <v>0</v>
      </c>
      <c r="E44" s="0" t="n">
        <v>0</v>
      </c>
      <c r="F44" s="0" t="n">
        <v>9</v>
      </c>
      <c r="G44" s="0" t="n">
        <v>9</v>
      </c>
      <c r="H44" s="0" t="n">
        <v>8</v>
      </c>
      <c r="I44" s="0" t="n">
        <v>22</v>
      </c>
      <c r="J44" s="0" t="n">
        <v>0</v>
      </c>
      <c r="K44" s="0" t="n">
        <v>4</v>
      </c>
      <c r="L44" s="0" t="n">
        <v>0.0563079444444444</v>
      </c>
      <c r="M44" s="0" t="n">
        <v>0.0563079444444444</v>
      </c>
      <c r="N44" s="0" t="s">
        <v>19</v>
      </c>
      <c r="O44" s="0" t="s">
        <v>65</v>
      </c>
    </row>
    <row r="45" customFormat="false" ht="15" hidden="false" customHeight="false" outlineLevel="0" collapsed="false">
      <c r="A45" s="0" t="s">
        <v>15</v>
      </c>
      <c r="B45" s="0" t="s">
        <v>18</v>
      </c>
      <c r="D45" s="0" t="n">
        <v>0</v>
      </c>
      <c r="E45" s="0" t="n">
        <v>0</v>
      </c>
      <c r="F45" s="0" t="n">
        <v>9</v>
      </c>
      <c r="G45" s="0" t="n">
        <v>9</v>
      </c>
      <c r="H45" s="0" t="n">
        <v>0</v>
      </c>
      <c r="I45" s="0" t="n">
        <v>24</v>
      </c>
      <c r="J45" s="0" t="n">
        <v>5</v>
      </c>
      <c r="K45" s="0" t="n">
        <v>6</v>
      </c>
      <c r="L45" s="0" t="n">
        <v>0.045309375</v>
      </c>
      <c r="M45" s="0" t="n">
        <v>0.045309375</v>
      </c>
      <c r="N45" s="0" t="s">
        <v>19</v>
      </c>
      <c r="O45" s="0" t="s">
        <v>65</v>
      </c>
    </row>
    <row r="46" customFormat="false" ht="15" hidden="false" customHeight="false" outlineLevel="0" collapsed="false">
      <c r="A46" s="0" t="s">
        <v>15</v>
      </c>
      <c r="B46" s="0" t="s">
        <v>18</v>
      </c>
      <c r="D46" s="0" t="n">
        <v>0</v>
      </c>
      <c r="E46" s="0" t="n">
        <v>0</v>
      </c>
      <c r="F46" s="0" t="n">
        <v>10</v>
      </c>
      <c r="G46" s="0" t="n">
        <v>10</v>
      </c>
      <c r="H46" s="0" t="n">
        <v>0</v>
      </c>
      <c r="I46" s="0" t="n">
        <v>8</v>
      </c>
      <c r="J46" s="0" t="n">
        <v>0</v>
      </c>
      <c r="K46" s="0" t="n">
        <v>4</v>
      </c>
      <c r="L46" s="0" t="n">
        <v>0.0512567999999999</v>
      </c>
      <c r="M46" s="0" t="n">
        <v>0.0512567999999999</v>
      </c>
      <c r="N46" s="0" t="s">
        <v>19</v>
      </c>
      <c r="O46" s="0" t="s">
        <v>65</v>
      </c>
    </row>
    <row r="47" customFormat="false" ht="15" hidden="false" customHeight="false" outlineLevel="0" collapsed="false">
      <c r="A47" s="0" t="s">
        <v>15</v>
      </c>
      <c r="B47" s="0" t="s">
        <v>18</v>
      </c>
      <c r="D47" s="0" t="n">
        <v>0</v>
      </c>
      <c r="E47" s="0" t="n">
        <v>0</v>
      </c>
      <c r="F47" s="0" t="n">
        <v>10</v>
      </c>
      <c r="G47" s="0" t="n">
        <v>10</v>
      </c>
      <c r="H47" s="0" t="n">
        <v>22</v>
      </c>
      <c r="I47" s="0" t="n">
        <v>24</v>
      </c>
      <c r="J47" s="0" t="n">
        <v>0</v>
      </c>
      <c r="K47" s="0" t="n">
        <v>4</v>
      </c>
      <c r="L47" s="0" t="n">
        <v>0.0512567999999999</v>
      </c>
      <c r="M47" s="0" t="n">
        <v>0.0512567999999999</v>
      </c>
      <c r="N47" s="0" t="s">
        <v>19</v>
      </c>
      <c r="O47" s="0" t="s">
        <v>65</v>
      </c>
    </row>
    <row r="48" customFormat="false" ht="15" hidden="false" customHeight="false" outlineLevel="0" collapsed="false">
      <c r="A48" s="0" t="s">
        <v>15</v>
      </c>
      <c r="B48" s="0" t="s">
        <v>18</v>
      </c>
      <c r="D48" s="0" t="n">
        <v>0</v>
      </c>
      <c r="E48" s="0" t="n">
        <v>0</v>
      </c>
      <c r="F48" s="0" t="n">
        <v>10</v>
      </c>
      <c r="G48" s="0" t="n">
        <v>10</v>
      </c>
      <c r="H48" s="0" t="n">
        <v>8</v>
      </c>
      <c r="I48" s="0" t="n">
        <v>22</v>
      </c>
      <c r="J48" s="0" t="n">
        <v>0</v>
      </c>
      <c r="K48" s="0" t="n">
        <v>4</v>
      </c>
      <c r="L48" s="0" t="n">
        <v>0.0623680779569892</v>
      </c>
      <c r="M48" s="0" t="n">
        <v>0.0623680779569892</v>
      </c>
      <c r="N48" s="0" t="s">
        <v>19</v>
      </c>
      <c r="O48" s="0" t="s">
        <v>65</v>
      </c>
    </row>
    <row r="49" customFormat="false" ht="15" hidden="false" customHeight="false" outlineLevel="0" collapsed="false">
      <c r="A49" s="0" t="s">
        <v>15</v>
      </c>
      <c r="B49" s="0" t="s">
        <v>18</v>
      </c>
      <c r="D49" s="0" t="n">
        <v>0</v>
      </c>
      <c r="E49" s="0" t="n">
        <v>0</v>
      </c>
      <c r="F49" s="0" t="n">
        <v>10</v>
      </c>
      <c r="G49" s="0" t="n">
        <v>10</v>
      </c>
      <c r="H49" s="0" t="n">
        <v>0</v>
      </c>
      <c r="I49" s="0" t="n">
        <v>24</v>
      </c>
      <c r="J49" s="0" t="n">
        <v>5</v>
      </c>
      <c r="K49" s="0" t="n">
        <v>6</v>
      </c>
      <c r="L49" s="0" t="n">
        <v>0.0512567999999999</v>
      </c>
      <c r="M49" s="0" t="n">
        <v>0.0512567999999999</v>
      </c>
      <c r="N49" s="0" t="s">
        <v>19</v>
      </c>
      <c r="O49" s="0" t="s">
        <v>65</v>
      </c>
    </row>
    <row r="50" customFormat="false" ht="15" hidden="false" customHeight="false" outlineLevel="0" collapsed="false">
      <c r="A50" s="0" t="s">
        <v>15</v>
      </c>
      <c r="B50" s="0" t="s">
        <v>18</v>
      </c>
      <c r="D50" s="0" t="n">
        <v>0</v>
      </c>
      <c r="E50" s="0" t="n">
        <v>0</v>
      </c>
      <c r="F50" s="0" t="n">
        <v>11</v>
      </c>
      <c r="G50" s="0" t="n">
        <v>11</v>
      </c>
      <c r="H50" s="0" t="n">
        <v>0</v>
      </c>
      <c r="I50" s="0" t="n">
        <v>8</v>
      </c>
      <c r="J50" s="0" t="n">
        <v>0</v>
      </c>
      <c r="K50" s="0" t="n">
        <v>4</v>
      </c>
      <c r="L50" s="0" t="n">
        <v>0.0574638271604938</v>
      </c>
      <c r="M50" s="0" t="n">
        <v>0.0574638271604938</v>
      </c>
      <c r="N50" s="0" t="s">
        <v>19</v>
      </c>
      <c r="O50" s="0" t="s">
        <v>65</v>
      </c>
    </row>
    <row r="51" customFormat="false" ht="15" hidden="false" customHeight="false" outlineLevel="0" collapsed="false">
      <c r="A51" s="0" t="s">
        <v>15</v>
      </c>
      <c r="B51" s="0" t="s">
        <v>18</v>
      </c>
      <c r="D51" s="0" t="n">
        <v>0</v>
      </c>
      <c r="E51" s="0" t="n">
        <v>0</v>
      </c>
      <c r="F51" s="0" t="n">
        <v>11</v>
      </c>
      <c r="G51" s="0" t="n">
        <v>11</v>
      </c>
      <c r="H51" s="0" t="n">
        <v>22</v>
      </c>
      <c r="I51" s="0" t="n">
        <v>24</v>
      </c>
      <c r="J51" s="0" t="n">
        <v>0</v>
      </c>
      <c r="K51" s="0" t="n">
        <v>4</v>
      </c>
      <c r="L51" s="0" t="n">
        <v>0.0574638271604938</v>
      </c>
      <c r="M51" s="0" t="n">
        <v>0.0574638271604938</v>
      </c>
      <c r="N51" s="0" t="s">
        <v>19</v>
      </c>
      <c r="O51" s="0" t="s">
        <v>65</v>
      </c>
    </row>
    <row r="52" customFormat="false" ht="15" hidden="false" customHeight="false" outlineLevel="0" collapsed="false">
      <c r="A52" s="0" t="s">
        <v>15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8</v>
      </c>
      <c r="I52" s="0" t="n">
        <v>22</v>
      </c>
      <c r="J52" s="0" t="n">
        <v>0</v>
      </c>
      <c r="K52" s="0" t="n">
        <v>4</v>
      </c>
      <c r="L52" s="0" t="n">
        <v>0.0650027600554785</v>
      </c>
      <c r="M52" s="0" t="n">
        <v>0.0650027600554785</v>
      </c>
      <c r="N52" s="0" t="s">
        <v>19</v>
      </c>
      <c r="O52" s="0" t="s">
        <v>65</v>
      </c>
    </row>
    <row r="53" customFormat="false" ht="15" hidden="false" customHeight="false" outlineLevel="0" collapsed="false">
      <c r="A53" s="0" t="s">
        <v>15</v>
      </c>
      <c r="B53" s="0" t="s">
        <v>18</v>
      </c>
      <c r="D53" s="0" t="n">
        <v>0</v>
      </c>
      <c r="E53" s="0" t="n">
        <v>0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5</v>
      </c>
      <c r="K53" s="0" t="n">
        <v>6</v>
      </c>
      <c r="L53" s="0" t="n">
        <v>0.0574638271604938</v>
      </c>
      <c r="M53" s="0" t="n">
        <v>0.0574638271604938</v>
      </c>
      <c r="N53" s="0" t="s">
        <v>19</v>
      </c>
      <c r="O53" s="0" t="s">
        <v>65</v>
      </c>
    </row>
    <row r="54" customFormat="false" ht="15" hidden="false" customHeight="false" outlineLevel="0" collapsed="false">
      <c r="A54" s="0" t="s">
        <v>15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8</v>
      </c>
      <c r="J54" s="0" t="n">
        <v>0</v>
      </c>
      <c r="K54" s="0" t="n">
        <v>4</v>
      </c>
      <c r="L54" s="0" t="n">
        <v>0.0449075</v>
      </c>
      <c r="M54" s="0" t="n">
        <v>0.0449075</v>
      </c>
      <c r="N54" s="0" t="s">
        <v>19</v>
      </c>
      <c r="O54" s="0" t="s">
        <v>65</v>
      </c>
    </row>
    <row r="55" customFormat="false" ht="15" hidden="false" customHeight="false" outlineLevel="0" collapsed="false">
      <c r="A55" s="0" t="s">
        <v>15</v>
      </c>
      <c r="B55" s="0" t="s">
        <v>18</v>
      </c>
      <c r="D55" s="0" t="n">
        <v>0</v>
      </c>
      <c r="E55" s="0" t="n">
        <v>0</v>
      </c>
      <c r="F55" s="0" t="n">
        <v>12</v>
      </c>
      <c r="G55" s="0" t="n">
        <v>12</v>
      </c>
      <c r="H55" s="0" t="n">
        <v>22</v>
      </c>
      <c r="I55" s="0" t="n">
        <v>24</v>
      </c>
      <c r="J55" s="0" t="n">
        <v>0</v>
      </c>
      <c r="K55" s="0" t="n">
        <v>4</v>
      </c>
      <c r="L55" s="0" t="n">
        <v>0.0449075</v>
      </c>
      <c r="M55" s="0" t="n">
        <v>0.0449075</v>
      </c>
      <c r="N55" s="0" t="s">
        <v>19</v>
      </c>
      <c r="O55" s="0" t="s">
        <v>65</v>
      </c>
    </row>
    <row r="56" customFormat="false" ht="15" hidden="false" customHeight="false" outlineLevel="0" collapsed="false">
      <c r="A56" s="0" t="s">
        <v>15</v>
      </c>
      <c r="B56" s="0" t="s">
        <v>18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8</v>
      </c>
      <c r="I56" s="0" t="n">
        <v>22</v>
      </c>
      <c r="J56" s="0" t="n">
        <v>0</v>
      </c>
      <c r="K56" s="0" t="n">
        <v>4</v>
      </c>
      <c r="L56" s="0" t="n">
        <v>0.0551881720430107</v>
      </c>
      <c r="M56" s="0" t="n">
        <v>0.0551881720430107</v>
      </c>
      <c r="N56" s="0" t="s">
        <v>19</v>
      </c>
      <c r="O56" s="0" t="s">
        <v>65</v>
      </c>
    </row>
    <row r="57" customFormat="false" ht="15" hidden="false" customHeight="false" outlineLevel="0" collapsed="false">
      <c r="A57" s="0" t="s">
        <v>15</v>
      </c>
      <c r="B57" s="0" t="s">
        <v>18</v>
      </c>
      <c r="D57" s="0" t="n">
        <v>0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24</v>
      </c>
      <c r="J57" s="0" t="n">
        <v>5</v>
      </c>
      <c r="K57" s="0" t="n">
        <v>6</v>
      </c>
      <c r="L57" s="0" t="n">
        <v>0.0449075</v>
      </c>
      <c r="M57" s="0" t="n">
        <v>0.0449075</v>
      </c>
      <c r="N57" s="0" t="s">
        <v>19</v>
      </c>
      <c r="O57" s="0" t="s">
        <v>65</v>
      </c>
    </row>
    <row r="58" customFormat="false" ht="15" hidden="false" customHeight="false" outlineLevel="0" collapsed="false">
      <c r="A58" s="0" t="s">
        <v>27</v>
      </c>
      <c r="B58" s="0" t="s">
        <v>18</v>
      </c>
      <c r="D58" s="0" t="n">
        <v>0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24</v>
      </c>
      <c r="J58" s="0" t="n">
        <v>0</v>
      </c>
      <c r="K58" s="0" t="n">
        <v>6</v>
      </c>
      <c r="L58" s="7" t="n">
        <f aca="false">250+0.269727</f>
        <v>250.269727</v>
      </c>
      <c r="M58" s="4" t="n">
        <f aca="false">L58/2.83168</f>
        <v>88.3820654169963</v>
      </c>
      <c r="N58" s="0" t="s">
        <v>28</v>
      </c>
      <c r="O58" s="0" t="s">
        <v>29</v>
      </c>
    </row>
    <row r="59" customFormat="false" ht="15" hidden="false" customHeight="false" outlineLevel="0" collapsed="false">
      <c r="A59" s="0" t="s">
        <v>27</v>
      </c>
      <c r="B59" s="0" t="s">
        <v>18</v>
      </c>
      <c r="D59" s="0" t="n">
        <v>10</v>
      </c>
      <c r="E59" s="0" t="n">
        <f aca="false">D59*2.83168</f>
        <v>28.3168</v>
      </c>
      <c r="F59" s="0" t="n">
        <v>1</v>
      </c>
      <c r="G59" s="0" t="n">
        <v>1</v>
      </c>
      <c r="H59" s="0" t="n">
        <v>0</v>
      </c>
      <c r="I59" s="0" t="n">
        <v>24</v>
      </c>
      <c r="J59" s="0" t="n">
        <v>0</v>
      </c>
      <c r="K59" s="0" t="n">
        <v>6</v>
      </c>
      <c r="L59" s="0" t="n">
        <f aca="false">0.2632+0.269727</f>
        <v>0.532927</v>
      </c>
      <c r="M59" s="4" t="n">
        <f aca="false">L59/2.83168</f>
        <v>0.188201703582326</v>
      </c>
      <c r="N59" s="0" t="s">
        <v>28</v>
      </c>
      <c r="O59" s="0" t="s">
        <v>29</v>
      </c>
    </row>
    <row r="60" customFormat="false" ht="15" hidden="false" customHeight="false" outlineLevel="0" collapsed="false">
      <c r="A60" s="0" t="s">
        <v>27</v>
      </c>
      <c r="B60" s="0" t="s">
        <v>18</v>
      </c>
      <c r="D60" s="0" t="n">
        <v>0</v>
      </c>
      <c r="E60" s="0" t="n">
        <v>0</v>
      </c>
      <c r="F60" s="0" t="n">
        <v>2</v>
      </c>
      <c r="G60" s="0" t="n">
        <v>2</v>
      </c>
      <c r="H60" s="0" t="n">
        <v>0</v>
      </c>
      <c r="I60" s="0" t="n">
        <v>24</v>
      </c>
      <c r="J60" s="0" t="n">
        <v>0</v>
      </c>
      <c r="K60" s="0" t="n">
        <v>6</v>
      </c>
      <c r="L60" s="7" t="n">
        <f aca="false">250+0.343588</f>
        <v>250.343588</v>
      </c>
      <c r="M60" s="4" t="n">
        <f aca="false">L60/2.83168</f>
        <v>88.4081492259012</v>
      </c>
      <c r="N60" s="0" t="s">
        <v>28</v>
      </c>
      <c r="O60" s="0" t="s">
        <v>29</v>
      </c>
    </row>
    <row r="61" customFormat="false" ht="15" hidden="false" customHeight="false" outlineLevel="0" collapsed="false">
      <c r="A61" s="0" t="s">
        <v>27</v>
      </c>
      <c r="B61" s="0" t="s">
        <v>18</v>
      </c>
      <c r="D61" s="0" t="n">
        <v>10</v>
      </c>
      <c r="E61" s="0" t="n">
        <f aca="false">D61*2.83168</f>
        <v>28.3168</v>
      </c>
      <c r="F61" s="0" t="n">
        <v>2</v>
      </c>
      <c r="G61" s="0" t="n">
        <v>2</v>
      </c>
      <c r="H61" s="0" t="n">
        <v>0</v>
      </c>
      <c r="I61" s="0" t="n">
        <v>24</v>
      </c>
      <c r="J61" s="0" t="n">
        <v>0</v>
      </c>
      <c r="K61" s="0" t="n">
        <v>6</v>
      </c>
      <c r="L61" s="0" t="n">
        <f aca="false">0.2632+0.343588</f>
        <v>0.606788</v>
      </c>
      <c r="M61" s="4" t="n">
        <f aca="false">L61/2.83168</f>
        <v>0.214285512487287</v>
      </c>
      <c r="N61" s="0" t="s">
        <v>28</v>
      </c>
      <c r="O61" s="0" t="s">
        <v>29</v>
      </c>
    </row>
    <row r="62" customFormat="false" ht="15" hidden="false" customHeight="false" outlineLevel="0" collapsed="false">
      <c r="A62" s="0" t="s">
        <v>27</v>
      </c>
      <c r="B62" s="0" t="s">
        <v>18</v>
      </c>
      <c r="D62" s="0" t="n">
        <v>0</v>
      </c>
      <c r="E62" s="0" t="n">
        <v>0</v>
      </c>
      <c r="F62" s="0" t="n">
        <v>3</v>
      </c>
      <c r="G62" s="0" t="n">
        <v>3</v>
      </c>
      <c r="H62" s="0" t="n">
        <v>0</v>
      </c>
      <c r="I62" s="0" t="n">
        <v>24</v>
      </c>
      <c r="J62" s="0" t="n">
        <v>0</v>
      </c>
      <c r="K62" s="0" t="n">
        <v>6</v>
      </c>
      <c r="L62" s="0" t="n">
        <f aca="false">0.30532+250</f>
        <v>250.30532</v>
      </c>
      <c r="M62" s="4" t="n">
        <f aca="false">L62/2.83168</f>
        <v>88.3946349870042</v>
      </c>
      <c r="N62" s="0" t="s">
        <v>28</v>
      </c>
      <c r="O62" s="0" t="s">
        <v>29</v>
      </c>
    </row>
    <row r="63" customFormat="false" ht="15" hidden="false" customHeight="false" outlineLevel="0" collapsed="false">
      <c r="A63" s="0" t="s">
        <v>27</v>
      </c>
      <c r="B63" s="0" t="s">
        <v>18</v>
      </c>
      <c r="D63" s="0" t="n">
        <v>10</v>
      </c>
      <c r="E63" s="0" t="n">
        <f aca="false">D63*2.83168</f>
        <v>28.3168</v>
      </c>
      <c r="F63" s="0" t="n">
        <v>3</v>
      </c>
      <c r="G63" s="0" t="n">
        <v>3</v>
      </c>
      <c r="H63" s="0" t="n">
        <v>0</v>
      </c>
      <c r="I63" s="0" t="n">
        <v>24</v>
      </c>
      <c r="J63" s="0" t="n">
        <v>0</v>
      </c>
      <c r="K63" s="0" t="n">
        <v>6</v>
      </c>
      <c r="L63" s="0" t="n">
        <f aca="false">0.2632+0.30532</f>
        <v>0.56852</v>
      </c>
      <c r="M63" s="4" t="n">
        <f aca="false">L63/2.83168</f>
        <v>0.200771273590236</v>
      </c>
      <c r="N63" s="0" t="s">
        <v>28</v>
      </c>
      <c r="O63" s="0" t="s">
        <v>29</v>
      </c>
    </row>
    <row r="64" customFormat="false" ht="15" hidden="false" customHeight="false" outlineLevel="0" collapsed="false">
      <c r="A64" s="0" t="s">
        <v>27</v>
      </c>
      <c r="B64" s="0" t="s">
        <v>18</v>
      </c>
      <c r="D64" s="0" t="n">
        <v>0</v>
      </c>
      <c r="E64" s="0" t="n">
        <v>0</v>
      </c>
      <c r="F64" s="0" t="n">
        <v>4</v>
      </c>
      <c r="G64" s="0" t="n">
        <v>4</v>
      </c>
      <c r="H64" s="0" t="n">
        <v>0</v>
      </c>
      <c r="I64" s="0" t="n">
        <v>24</v>
      </c>
      <c r="J64" s="0" t="n">
        <v>0</v>
      </c>
      <c r="K64" s="0" t="n">
        <v>6</v>
      </c>
      <c r="L64" s="0" t="n">
        <f aca="false">0.31388+250</f>
        <v>250.31388</v>
      </c>
      <c r="M64" s="4" t="n">
        <f aca="false">L64/2.83168</f>
        <v>88.3976579274494</v>
      </c>
      <c r="N64" s="0" t="s">
        <v>28</v>
      </c>
      <c r="O64" s="0" t="s">
        <v>29</v>
      </c>
    </row>
    <row r="65" customFormat="false" ht="15" hidden="false" customHeight="false" outlineLevel="0" collapsed="false">
      <c r="A65" s="0" t="s">
        <v>27</v>
      </c>
      <c r="B65" s="0" t="s">
        <v>18</v>
      </c>
      <c r="D65" s="0" t="n">
        <v>10</v>
      </c>
      <c r="E65" s="0" t="n">
        <f aca="false">D65*2.83168</f>
        <v>28.3168</v>
      </c>
      <c r="F65" s="0" t="n">
        <v>4</v>
      </c>
      <c r="G65" s="0" t="n">
        <v>4</v>
      </c>
      <c r="H65" s="0" t="n">
        <v>0</v>
      </c>
      <c r="I65" s="0" t="n">
        <v>24</v>
      </c>
      <c r="J65" s="0" t="n">
        <v>0</v>
      </c>
      <c r="K65" s="0" t="n">
        <v>6</v>
      </c>
      <c r="L65" s="0" t="n">
        <f aca="false">0.2632+0.31388</f>
        <v>0.57708</v>
      </c>
      <c r="M65" s="4" t="n">
        <f aca="false">L65/2.83168</f>
        <v>0.203794214035484</v>
      </c>
      <c r="N65" s="0" t="s">
        <v>28</v>
      </c>
      <c r="O65" s="0" t="s">
        <v>29</v>
      </c>
    </row>
    <row r="66" customFormat="false" ht="15" hidden="false" customHeight="false" outlineLevel="0" collapsed="false">
      <c r="A66" s="0" t="s">
        <v>27</v>
      </c>
      <c r="B66" s="0" t="s">
        <v>18</v>
      </c>
      <c r="D66" s="0" t="n">
        <v>0</v>
      </c>
      <c r="E66" s="0" t="n">
        <v>0</v>
      </c>
      <c r="F66" s="0" t="n">
        <v>5</v>
      </c>
      <c r="G66" s="0" t="n">
        <v>5</v>
      </c>
      <c r="H66" s="0" t="n">
        <v>0</v>
      </c>
      <c r="I66" s="0" t="n">
        <v>24</v>
      </c>
      <c r="J66" s="0" t="n">
        <v>0</v>
      </c>
      <c r="K66" s="0" t="n">
        <v>6</v>
      </c>
      <c r="L66" s="0" t="n">
        <f aca="false">0.264282+250</f>
        <v>250.264282</v>
      </c>
      <c r="M66" s="4" t="n">
        <f aca="false">L66/2.83168</f>
        <v>88.3801425302294</v>
      </c>
      <c r="N66" s="0" t="s">
        <v>28</v>
      </c>
      <c r="O66" s="0" t="s">
        <v>29</v>
      </c>
    </row>
    <row r="67" customFormat="false" ht="15" hidden="false" customHeight="false" outlineLevel="0" collapsed="false">
      <c r="A67" s="0" t="s">
        <v>27</v>
      </c>
      <c r="B67" s="0" t="s">
        <v>18</v>
      </c>
      <c r="D67" s="0" t="n">
        <v>10</v>
      </c>
      <c r="E67" s="0" t="n">
        <f aca="false">D67*2.83168</f>
        <v>28.3168</v>
      </c>
      <c r="F67" s="0" t="n">
        <v>5</v>
      </c>
      <c r="G67" s="0" t="n">
        <v>5</v>
      </c>
      <c r="H67" s="0" t="n">
        <v>0</v>
      </c>
      <c r="I67" s="0" t="n">
        <v>24</v>
      </c>
      <c r="J67" s="0" t="n">
        <v>0</v>
      </c>
      <c r="K67" s="0" t="n">
        <v>6</v>
      </c>
      <c r="L67" s="0" t="n">
        <f aca="false">0.2632+0.264282</f>
        <v>0.527482</v>
      </c>
      <c r="M67" s="4" t="n">
        <f aca="false">L67/2.83168</f>
        <v>0.186278816815459</v>
      </c>
      <c r="N67" s="0" t="s">
        <v>28</v>
      </c>
      <c r="O67" s="0" t="s">
        <v>29</v>
      </c>
    </row>
    <row r="68" customFormat="false" ht="15" hidden="false" customHeight="false" outlineLevel="0" collapsed="false">
      <c r="A68" s="0" t="s">
        <v>27</v>
      </c>
      <c r="B68" s="0" t="s">
        <v>18</v>
      </c>
      <c r="D68" s="0" t="n">
        <v>0</v>
      </c>
      <c r="E68" s="0" t="n">
        <v>0</v>
      </c>
      <c r="F68" s="0" t="n">
        <v>6</v>
      </c>
      <c r="G68" s="0" t="n">
        <v>6</v>
      </c>
      <c r="H68" s="0" t="n">
        <v>0</v>
      </c>
      <c r="I68" s="0" t="n">
        <v>24</v>
      </c>
      <c r="J68" s="0" t="n">
        <v>0</v>
      </c>
      <c r="K68" s="0" t="n">
        <v>6</v>
      </c>
      <c r="L68" s="0" t="n">
        <f aca="false">0.336001+250</f>
        <v>250.336001</v>
      </c>
      <c r="M68" s="4" t="n">
        <f aca="false">L68/2.83168</f>
        <v>88.4054698977286</v>
      </c>
      <c r="N68" s="0" t="s">
        <v>28</v>
      </c>
      <c r="O68" s="0" t="s">
        <v>29</v>
      </c>
    </row>
    <row r="69" customFormat="false" ht="15" hidden="false" customHeight="false" outlineLevel="0" collapsed="false">
      <c r="A69" s="0" t="s">
        <v>27</v>
      </c>
      <c r="B69" s="0" t="s">
        <v>18</v>
      </c>
      <c r="D69" s="0" t="n">
        <v>10</v>
      </c>
      <c r="E69" s="0" t="n">
        <v>28.3168</v>
      </c>
      <c r="F69" s="0" t="n">
        <v>6</v>
      </c>
      <c r="G69" s="0" t="n">
        <v>6</v>
      </c>
      <c r="H69" s="0" t="n">
        <v>0</v>
      </c>
      <c r="I69" s="0" t="n">
        <v>24</v>
      </c>
      <c r="J69" s="0" t="n">
        <v>0</v>
      </c>
      <c r="K69" s="0" t="n">
        <v>6</v>
      </c>
      <c r="L69" s="0" t="n">
        <f aca="false">0.2632+0.336001</f>
        <v>0.599201</v>
      </c>
      <c r="M69" s="4" t="n">
        <f aca="false">L69/2.83168</f>
        <v>0.211606184314612</v>
      </c>
      <c r="N69" s="0" t="s">
        <v>28</v>
      </c>
      <c r="O69" s="0" t="s">
        <v>29</v>
      </c>
    </row>
    <row r="70" customFormat="false" ht="15" hidden="false" customHeight="false" outlineLevel="0" collapsed="false">
      <c r="A70" s="0" t="s">
        <v>27</v>
      </c>
      <c r="B70" s="0" t="s">
        <v>18</v>
      </c>
      <c r="D70" s="0" t="n">
        <v>0</v>
      </c>
      <c r="E70" s="0" t="n">
        <v>0</v>
      </c>
      <c r="F70" s="0" t="n">
        <v>7</v>
      </c>
      <c r="G70" s="0" t="n">
        <v>7</v>
      </c>
      <c r="H70" s="0" t="n">
        <v>0</v>
      </c>
      <c r="I70" s="0" t="n">
        <v>24</v>
      </c>
      <c r="J70" s="0" t="n">
        <v>0</v>
      </c>
      <c r="K70" s="0" t="n">
        <v>6</v>
      </c>
      <c r="L70" s="0" t="n">
        <f aca="false">0.382348+250</f>
        <v>250.382348</v>
      </c>
      <c r="M70" s="4" t="n">
        <f aca="false">L70/2.83168</f>
        <v>88.4218372132444</v>
      </c>
      <c r="N70" s="0" t="s">
        <v>28</v>
      </c>
      <c r="O70" s="0" t="s">
        <v>29</v>
      </c>
    </row>
    <row r="71" customFormat="false" ht="15" hidden="false" customHeight="false" outlineLevel="0" collapsed="false">
      <c r="A71" s="0" t="s">
        <v>27</v>
      </c>
      <c r="B71" s="0" t="s">
        <v>18</v>
      </c>
      <c r="D71" s="0" t="n">
        <v>10</v>
      </c>
      <c r="E71" s="0" t="n">
        <v>28.3168</v>
      </c>
      <c r="F71" s="0" t="n">
        <v>7</v>
      </c>
      <c r="G71" s="0" t="n">
        <v>7</v>
      </c>
      <c r="H71" s="0" t="n">
        <v>0</v>
      </c>
      <c r="I71" s="0" t="n">
        <v>24</v>
      </c>
      <c r="J71" s="0" t="n">
        <v>0</v>
      </c>
      <c r="K71" s="0" t="n">
        <v>6</v>
      </c>
      <c r="L71" s="0" t="n">
        <f aca="false">0.2632+0.382348</f>
        <v>0.645548</v>
      </c>
      <c r="M71" s="4" t="n">
        <f aca="false">L71/2.83168</f>
        <v>0.227973499830489</v>
      </c>
      <c r="N71" s="0" t="s">
        <v>28</v>
      </c>
      <c r="O71" s="0" t="s">
        <v>29</v>
      </c>
    </row>
    <row r="72" customFormat="false" ht="15" hidden="false" customHeight="false" outlineLevel="0" collapsed="false">
      <c r="A72" s="0" t="s">
        <v>27</v>
      </c>
      <c r="B72" s="0" t="s">
        <v>18</v>
      </c>
      <c r="D72" s="0" t="n">
        <v>0</v>
      </c>
      <c r="E72" s="0" t="n">
        <v>0</v>
      </c>
      <c r="F72" s="0" t="n">
        <v>8</v>
      </c>
      <c r="G72" s="0" t="n">
        <v>8</v>
      </c>
      <c r="H72" s="0" t="n">
        <v>0</v>
      </c>
      <c r="I72" s="0" t="n">
        <v>24</v>
      </c>
      <c r="J72" s="0" t="n">
        <v>0</v>
      </c>
      <c r="K72" s="0" t="n">
        <v>6</v>
      </c>
      <c r="L72" s="0" t="n">
        <f aca="false">0.362432+250</f>
        <v>250.362432</v>
      </c>
      <c r="M72" s="4" t="n">
        <f aca="false">L72/2.83168</f>
        <v>88.4148039326478</v>
      </c>
      <c r="N72" s="0" t="s">
        <v>28</v>
      </c>
      <c r="O72" s="0" t="s">
        <v>29</v>
      </c>
    </row>
    <row r="73" customFormat="false" ht="15" hidden="false" customHeight="false" outlineLevel="0" collapsed="false">
      <c r="A73" s="0" t="s">
        <v>27</v>
      </c>
      <c r="B73" s="0" t="s">
        <v>18</v>
      </c>
      <c r="D73" s="0" t="n">
        <v>10</v>
      </c>
      <c r="E73" s="0" t="n">
        <v>28.3168</v>
      </c>
      <c r="F73" s="0" t="n">
        <v>8</v>
      </c>
      <c r="G73" s="0" t="n">
        <v>8</v>
      </c>
      <c r="H73" s="0" t="n">
        <v>0</v>
      </c>
      <c r="I73" s="0" t="n">
        <v>24</v>
      </c>
      <c r="J73" s="0" t="n">
        <v>0</v>
      </c>
      <c r="K73" s="0" t="n">
        <v>6</v>
      </c>
      <c r="L73" s="0" t="n">
        <f aca="false">0.2632+0.362432</f>
        <v>0.625632</v>
      </c>
      <c r="M73" s="4" t="n">
        <f aca="false">L73/2.83168</f>
        <v>0.220940219233812</v>
      </c>
      <c r="N73" s="0" t="s">
        <v>28</v>
      </c>
      <c r="O73" s="0" t="s">
        <v>29</v>
      </c>
    </row>
    <row r="74" customFormat="false" ht="15" hidden="false" customHeight="false" outlineLevel="0" collapsed="false">
      <c r="A74" s="0" t="s">
        <v>27</v>
      </c>
      <c r="B74" s="0" t="s">
        <v>18</v>
      </c>
      <c r="D74" s="0" t="n">
        <v>0</v>
      </c>
      <c r="E74" s="0" t="n">
        <v>0</v>
      </c>
      <c r="F74" s="0" t="n">
        <v>9</v>
      </c>
      <c r="G74" s="0" t="n">
        <v>9</v>
      </c>
      <c r="H74" s="0" t="n">
        <v>0</v>
      </c>
      <c r="I74" s="0" t="n">
        <v>24</v>
      </c>
      <c r="J74" s="0" t="n">
        <v>0</v>
      </c>
      <c r="K74" s="0" t="n">
        <v>6</v>
      </c>
      <c r="L74" s="0" t="n">
        <f aca="false">0.426913+250</f>
        <v>250.426913</v>
      </c>
      <c r="M74" s="4" t="n">
        <f aca="false">L74/2.83168</f>
        <v>88.4375752203639</v>
      </c>
      <c r="N74" s="0" t="s">
        <v>28</v>
      </c>
      <c r="O74" s="0" t="s">
        <v>29</v>
      </c>
    </row>
    <row r="75" customFormat="false" ht="15" hidden="false" customHeight="false" outlineLevel="0" collapsed="false">
      <c r="A75" s="0" t="s">
        <v>27</v>
      </c>
      <c r="B75" s="0" t="s">
        <v>18</v>
      </c>
      <c r="D75" s="0" t="n">
        <v>10</v>
      </c>
      <c r="E75" s="0" t="n">
        <v>28.3168</v>
      </c>
      <c r="F75" s="0" t="n">
        <v>9</v>
      </c>
      <c r="G75" s="0" t="n">
        <v>9</v>
      </c>
      <c r="H75" s="0" t="n">
        <v>0</v>
      </c>
      <c r="I75" s="0" t="n">
        <v>24</v>
      </c>
      <c r="J75" s="0" t="n">
        <v>0</v>
      </c>
      <c r="K75" s="0" t="n">
        <v>6</v>
      </c>
      <c r="L75" s="0" t="n">
        <f aca="false">0.2632+0.426913</f>
        <v>0.690113</v>
      </c>
      <c r="M75" s="4" t="n">
        <f aca="false">L75/2.83168</f>
        <v>0.243711506949938</v>
      </c>
      <c r="N75" s="0" t="s">
        <v>28</v>
      </c>
      <c r="O75" s="0" t="s">
        <v>29</v>
      </c>
    </row>
    <row r="76" customFormat="false" ht="15" hidden="false" customHeight="false" outlineLevel="0" collapsed="false">
      <c r="A76" s="0" t="s">
        <v>27</v>
      </c>
      <c r="B76" s="0" t="s">
        <v>18</v>
      </c>
      <c r="D76" s="0" t="n">
        <v>0</v>
      </c>
      <c r="E76" s="0" t="n">
        <v>0</v>
      </c>
      <c r="F76" s="0" t="n">
        <v>10</v>
      </c>
      <c r="G76" s="0" t="n">
        <v>10</v>
      </c>
      <c r="H76" s="0" t="n">
        <v>0</v>
      </c>
      <c r="I76" s="0" t="n">
        <v>24</v>
      </c>
      <c r="J76" s="0" t="n">
        <v>0</v>
      </c>
      <c r="K76" s="0" t="n">
        <v>6</v>
      </c>
      <c r="L76" s="0" t="n">
        <f aca="false">0.567246+250</f>
        <v>250.567246</v>
      </c>
      <c r="M76" s="4" t="n">
        <f aca="false">L76/2.83168</f>
        <v>88.4871334331563</v>
      </c>
      <c r="N76" s="0" t="s">
        <v>28</v>
      </c>
      <c r="O76" s="0" t="s">
        <v>29</v>
      </c>
    </row>
    <row r="77" customFormat="false" ht="15" hidden="false" customHeight="false" outlineLevel="0" collapsed="false">
      <c r="A77" s="0" t="s">
        <v>27</v>
      </c>
      <c r="B77" s="0" t="s">
        <v>18</v>
      </c>
      <c r="D77" s="0" t="n">
        <v>10</v>
      </c>
      <c r="E77" s="0" t="n">
        <v>28.3168</v>
      </c>
      <c r="F77" s="0" t="n">
        <v>10</v>
      </c>
      <c r="G77" s="0" t="n">
        <v>10</v>
      </c>
      <c r="H77" s="0" t="n">
        <v>0</v>
      </c>
      <c r="I77" s="0" t="n">
        <v>24</v>
      </c>
      <c r="J77" s="0" t="n">
        <v>0</v>
      </c>
      <c r="K77" s="0" t="n">
        <v>6</v>
      </c>
      <c r="L77" s="0" t="n">
        <f aca="false">0.2632+0.567246</f>
        <v>0.830446</v>
      </c>
      <c r="M77" s="4" t="n">
        <f aca="false">L77/2.83168</f>
        <v>0.293269719742344</v>
      </c>
      <c r="N77" s="0" t="s">
        <v>28</v>
      </c>
      <c r="O77" s="0" t="s">
        <v>29</v>
      </c>
    </row>
    <row r="78" customFormat="false" ht="15" hidden="false" customHeight="false" outlineLevel="0" collapsed="false">
      <c r="A78" s="0" t="s">
        <v>27</v>
      </c>
      <c r="B78" s="0" t="s">
        <v>18</v>
      </c>
      <c r="D78" s="0" t="n">
        <v>0</v>
      </c>
      <c r="E78" s="0" t="n">
        <v>0</v>
      </c>
      <c r="F78" s="0" t="n">
        <v>11</v>
      </c>
      <c r="G78" s="0" t="n">
        <v>11</v>
      </c>
      <c r="H78" s="0" t="n">
        <v>0</v>
      </c>
      <c r="I78" s="0" t="n">
        <v>24</v>
      </c>
      <c r="J78" s="0" t="n">
        <v>0</v>
      </c>
      <c r="K78" s="0" t="n">
        <v>6</v>
      </c>
      <c r="L78" s="0" t="n">
        <f aca="false">0.58759+250</f>
        <v>250.58759</v>
      </c>
      <c r="M78" s="4" t="n">
        <f aca="false">L78/2.83168</f>
        <v>88.4943178607752</v>
      </c>
      <c r="N78" s="0" t="s">
        <v>28</v>
      </c>
      <c r="O78" s="0" t="s">
        <v>29</v>
      </c>
    </row>
    <row r="79" customFormat="false" ht="15" hidden="false" customHeight="false" outlineLevel="0" collapsed="false">
      <c r="A79" s="0" t="s">
        <v>27</v>
      </c>
      <c r="B79" s="0" t="s">
        <v>18</v>
      </c>
      <c r="D79" s="0" t="n">
        <v>10</v>
      </c>
      <c r="E79" s="0" t="n">
        <v>28.3168</v>
      </c>
      <c r="F79" s="0" t="n">
        <v>11</v>
      </c>
      <c r="G79" s="0" t="n">
        <v>11</v>
      </c>
      <c r="H79" s="0" t="n">
        <v>0</v>
      </c>
      <c r="I79" s="0" t="n">
        <v>24</v>
      </c>
      <c r="J79" s="0" t="n">
        <v>0</v>
      </c>
      <c r="K79" s="0" t="n">
        <v>6</v>
      </c>
      <c r="L79" s="0" t="n">
        <f aca="false">0.2632+0.58759</f>
        <v>0.85079</v>
      </c>
      <c r="M79" s="4" t="n">
        <f aca="false">L79/2.83168</f>
        <v>0.300454147361284</v>
      </c>
      <c r="N79" s="0" t="s">
        <v>28</v>
      </c>
      <c r="O79" s="0" t="s">
        <v>29</v>
      </c>
    </row>
    <row r="80" customFormat="false" ht="15" hidden="false" customHeight="false" outlineLevel="0" collapsed="false">
      <c r="A80" s="0" t="s">
        <v>27</v>
      </c>
      <c r="B80" s="0" t="s">
        <v>18</v>
      </c>
      <c r="D80" s="0" t="n">
        <v>0</v>
      </c>
      <c r="E80" s="0" t="n">
        <v>0</v>
      </c>
      <c r="F80" s="0" t="n">
        <v>12</v>
      </c>
      <c r="G80" s="0" t="n">
        <v>12</v>
      </c>
      <c r="H80" s="0" t="n">
        <v>0</v>
      </c>
      <c r="I80" s="0" t="n">
        <v>24</v>
      </c>
      <c r="J80" s="0" t="n">
        <v>0</v>
      </c>
      <c r="K80" s="0" t="n">
        <v>6</v>
      </c>
      <c r="L80" s="0" t="n">
        <f aca="false">0.55643+250</f>
        <v>250.55643</v>
      </c>
      <c r="M80" s="4" t="n">
        <f aca="false">L80/2.83168</f>
        <v>88.4833137925189</v>
      </c>
      <c r="N80" s="0" t="s">
        <v>28</v>
      </c>
      <c r="O80" s="0" t="s">
        <v>29</v>
      </c>
    </row>
    <row r="81" customFormat="false" ht="15" hidden="false" customHeight="false" outlineLevel="0" collapsed="false">
      <c r="A81" s="0" t="s">
        <v>27</v>
      </c>
      <c r="B81" s="0" t="s">
        <v>18</v>
      </c>
      <c r="D81" s="0" t="n">
        <v>10</v>
      </c>
      <c r="E81" s="0" t="n">
        <v>28.3168</v>
      </c>
      <c r="F81" s="0" t="n">
        <v>12</v>
      </c>
      <c r="G81" s="0" t="n">
        <v>12</v>
      </c>
      <c r="H81" s="0" t="n">
        <v>0</v>
      </c>
      <c r="I81" s="0" t="n">
        <v>24</v>
      </c>
      <c r="J81" s="0" t="n">
        <v>0</v>
      </c>
      <c r="K81" s="0" t="n">
        <v>6</v>
      </c>
      <c r="L81" s="0" t="n">
        <f aca="false">0.2632+0.55643</f>
        <v>0.81963</v>
      </c>
      <c r="M81" s="4" t="n">
        <f aca="false">L81/2.83168</f>
        <v>0.289450079104984</v>
      </c>
      <c r="N81" s="0" t="s">
        <v>28</v>
      </c>
      <c r="O8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29" activeCellId="1" sqref="A1:M18 A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370.81+21.54</f>
        <v>392.35</v>
      </c>
      <c r="M2" s="0" t="n">
        <f aca="false">370.81+21.54</f>
        <v>392.35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1.7531</v>
      </c>
      <c r="M3" s="0" t="n">
        <v>1.7531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51</v>
      </c>
      <c r="D4" s="0" t="n">
        <v>0</v>
      </c>
      <c r="E4" s="0" t="n">
        <v>0</v>
      </c>
      <c r="F4" s="0" t="n">
        <v>6</v>
      </c>
      <c r="G4" s="0" t="n">
        <v>9</v>
      </c>
      <c r="H4" s="0" t="n">
        <v>7</v>
      </c>
      <c r="I4" s="0" t="n">
        <v>21</v>
      </c>
      <c r="J4" s="0" t="n">
        <v>0</v>
      </c>
      <c r="K4" s="0" t="n">
        <v>4</v>
      </c>
      <c r="L4" s="0" t="n">
        <v>9.7321</v>
      </c>
      <c r="M4" s="0" t="n">
        <v>9.7321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v>0.03026328046</v>
      </c>
      <c r="M5" s="2" t="n">
        <v>0.03026328046</v>
      </c>
      <c r="N5" s="0" t="s">
        <v>19</v>
      </c>
      <c r="O5" s="0" t="s">
        <v>53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2</v>
      </c>
      <c r="G6" s="0" t="n">
        <v>2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v>0.04197765785</v>
      </c>
      <c r="M6" s="2" t="n">
        <v>0.04197765785</v>
      </c>
      <c r="N6" s="0" t="s">
        <v>19</v>
      </c>
      <c r="O6" s="0" t="s">
        <v>53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3</v>
      </c>
      <c r="G7" s="0" t="n">
        <v>3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v>0.02246983126</v>
      </c>
      <c r="M7" s="2" t="n">
        <v>0.02246983126</v>
      </c>
      <c r="N7" s="0" t="s">
        <v>19</v>
      </c>
      <c r="O7" s="0" t="s">
        <v>53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4</v>
      </c>
      <c r="G8" s="0" t="n">
        <v>4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v>0.02029172656</v>
      </c>
      <c r="M8" s="2" t="n">
        <v>0.02029172656</v>
      </c>
      <c r="N8" s="0" t="s">
        <v>19</v>
      </c>
      <c r="O8" s="0" t="s">
        <v>53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5</v>
      </c>
      <c r="G9" s="0" t="n">
        <v>5</v>
      </c>
      <c r="H9" s="0" t="n">
        <v>0</v>
      </c>
      <c r="I9" s="0" t="n">
        <v>24</v>
      </c>
      <c r="J9" s="0" t="n">
        <v>0</v>
      </c>
      <c r="K9" s="0" t="n">
        <v>6</v>
      </c>
      <c r="L9" s="2" t="n">
        <v>0.02401874148</v>
      </c>
      <c r="M9" s="2" t="n">
        <v>0.02401874148</v>
      </c>
      <c r="N9" s="0" t="s">
        <v>19</v>
      </c>
      <c r="O9" s="0" t="s">
        <v>53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6</v>
      </c>
      <c r="H10" s="0" t="n">
        <v>0</v>
      </c>
      <c r="I10" s="0" t="n">
        <v>7</v>
      </c>
      <c r="J10" s="0" t="n">
        <v>0</v>
      </c>
      <c r="K10" s="0" t="n">
        <v>4</v>
      </c>
      <c r="L10" s="2" t="n">
        <v>0.02185411019</v>
      </c>
      <c r="M10" s="2" t="n">
        <v>0.02185411019</v>
      </c>
      <c r="N10" s="0" t="s">
        <v>19</v>
      </c>
      <c r="O10" s="0" t="s">
        <v>53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6</v>
      </c>
      <c r="H11" s="0" t="n">
        <v>21</v>
      </c>
      <c r="I11" s="0" t="n">
        <v>24</v>
      </c>
      <c r="J11" s="0" t="n">
        <v>0</v>
      </c>
      <c r="K11" s="0" t="n">
        <v>4</v>
      </c>
      <c r="L11" s="2" t="n">
        <v>0.02185411019</v>
      </c>
      <c r="M11" s="2" t="n">
        <v>0.02185411019</v>
      </c>
      <c r="N11" s="0" t="s">
        <v>19</v>
      </c>
      <c r="O11" s="0" t="s">
        <v>53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6</v>
      </c>
      <c r="H12" s="0" t="n">
        <v>7</v>
      </c>
      <c r="I12" s="0" t="n">
        <v>21</v>
      </c>
      <c r="J12" s="0" t="n">
        <v>0</v>
      </c>
      <c r="K12" s="0" t="n">
        <v>4</v>
      </c>
      <c r="L12" s="2" t="n">
        <v>0.02827895213</v>
      </c>
      <c r="M12" s="2" t="n">
        <v>0.02827895213</v>
      </c>
      <c r="N12" s="0" t="s">
        <v>19</v>
      </c>
      <c r="O12" s="0" t="s">
        <v>53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6</v>
      </c>
      <c r="H13" s="0" t="n">
        <v>0</v>
      </c>
      <c r="I13" s="0" t="n">
        <v>24</v>
      </c>
      <c r="J13" s="0" t="n">
        <v>5</v>
      </c>
      <c r="K13" s="0" t="n">
        <v>6</v>
      </c>
      <c r="L13" s="2" t="n">
        <v>0.02185411019</v>
      </c>
      <c r="M13" s="2" t="n">
        <v>0.02185411019</v>
      </c>
      <c r="N13" s="0" t="s">
        <v>19</v>
      </c>
      <c r="O13" s="0" t="s">
        <v>53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7</v>
      </c>
      <c r="G14" s="0" t="n">
        <v>7</v>
      </c>
      <c r="H14" s="0" t="n">
        <v>0</v>
      </c>
      <c r="I14" s="0" t="n">
        <v>7</v>
      </c>
      <c r="J14" s="0" t="n">
        <v>0</v>
      </c>
      <c r="K14" s="0" t="n">
        <v>4</v>
      </c>
      <c r="L14" s="2" t="n">
        <v>0.02547955439</v>
      </c>
      <c r="M14" s="2" t="n">
        <v>0.02547955439</v>
      </c>
      <c r="N14" s="0" t="s">
        <v>19</v>
      </c>
      <c r="O14" s="0" t="s">
        <v>53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7</v>
      </c>
      <c r="G15" s="0" t="n">
        <v>7</v>
      </c>
      <c r="H15" s="0" t="n">
        <v>21</v>
      </c>
      <c r="I15" s="0" t="n">
        <v>24</v>
      </c>
      <c r="J15" s="0" t="n">
        <v>0</v>
      </c>
      <c r="K15" s="0" t="n">
        <v>4</v>
      </c>
      <c r="L15" s="2" t="n">
        <v>0.02547955439</v>
      </c>
      <c r="M15" s="2" t="n">
        <v>0.02547955439</v>
      </c>
      <c r="N15" s="0" t="s">
        <v>19</v>
      </c>
      <c r="O15" s="0" t="s">
        <v>53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7</v>
      </c>
      <c r="G16" s="0" t="n">
        <v>7</v>
      </c>
      <c r="H16" s="0" t="n">
        <v>7</v>
      </c>
      <c r="I16" s="0" t="n">
        <v>21</v>
      </c>
      <c r="J16" s="0" t="n">
        <v>0</v>
      </c>
      <c r="K16" s="0" t="n">
        <v>4</v>
      </c>
      <c r="L16" s="2" t="n">
        <v>0.03298182177</v>
      </c>
      <c r="M16" s="2" t="n">
        <v>0.03298182177</v>
      </c>
      <c r="N16" s="0" t="s">
        <v>19</v>
      </c>
      <c r="O16" s="0" t="s">
        <v>53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7</v>
      </c>
      <c r="G17" s="0" t="n">
        <v>7</v>
      </c>
      <c r="H17" s="0" t="n">
        <v>0</v>
      </c>
      <c r="I17" s="0" t="n">
        <v>24</v>
      </c>
      <c r="J17" s="0" t="n">
        <v>5</v>
      </c>
      <c r="K17" s="0" t="n">
        <v>6</v>
      </c>
      <c r="L17" s="2" t="n">
        <v>0.02547955439</v>
      </c>
      <c r="M17" s="2" t="n">
        <v>0.02547955439</v>
      </c>
      <c r="N17" s="0" t="s">
        <v>19</v>
      </c>
      <c r="O17" s="0" t="s">
        <v>53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8</v>
      </c>
      <c r="G18" s="0" t="n">
        <v>8</v>
      </c>
      <c r="H18" s="0" t="n">
        <v>0</v>
      </c>
      <c r="I18" s="0" t="n">
        <v>7</v>
      </c>
      <c r="J18" s="0" t="n">
        <v>0</v>
      </c>
      <c r="K18" s="0" t="n">
        <v>4</v>
      </c>
      <c r="L18" s="2" t="n">
        <v>0.03039418679</v>
      </c>
      <c r="M18" s="2" t="n">
        <v>0.03039418679</v>
      </c>
      <c r="N18" s="0" t="s">
        <v>19</v>
      </c>
      <c r="O18" s="0" t="s">
        <v>53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8</v>
      </c>
      <c r="G19" s="0" t="n">
        <v>8</v>
      </c>
      <c r="H19" s="0" t="n">
        <v>21</v>
      </c>
      <c r="I19" s="0" t="n">
        <v>24</v>
      </c>
      <c r="J19" s="0" t="n">
        <v>0</v>
      </c>
      <c r="K19" s="0" t="n">
        <v>4</v>
      </c>
      <c r="L19" s="2" t="n">
        <v>0.03039418679</v>
      </c>
      <c r="M19" s="2" t="n">
        <v>0.03039418679</v>
      </c>
      <c r="N19" s="0" t="s">
        <v>19</v>
      </c>
      <c r="O19" s="0" t="s">
        <v>53</v>
      </c>
    </row>
    <row r="20" customFormat="false" ht="15" hidden="false" customHeight="false" outlineLevel="0" collapsed="false">
      <c r="A20" s="0" t="s">
        <v>15</v>
      </c>
      <c r="B20" s="0" t="s">
        <v>18</v>
      </c>
      <c r="D20" s="0" t="n">
        <v>0</v>
      </c>
      <c r="E20" s="0" t="n">
        <v>0</v>
      </c>
      <c r="F20" s="0" t="n">
        <v>8</v>
      </c>
      <c r="G20" s="0" t="n">
        <v>8</v>
      </c>
      <c r="H20" s="0" t="n">
        <v>7</v>
      </c>
      <c r="I20" s="0" t="n">
        <v>21</v>
      </c>
      <c r="J20" s="0" t="n">
        <v>0</v>
      </c>
      <c r="K20" s="0" t="n">
        <v>4</v>
      </c>
      <c r="L20" s="2" t="n">
        <v>0.04021782333</v>
      </c>
      <c r="M20" s="2" t="n">
        <v>0.04021782333</v>
      </c>
      <c r="N20" s="0" t="s">
        <v>19</v>
      </c>
      <c r="O20" s="0" t="s">
        <v>53</v>
      </c>
    </row>
    <row r="21" customFormat="false" ht="15" hidden="false" customHeight="false" outlineLevel="0" collapsed="false">
      <c r="A21" s="0" t="s">
        <v>15</v>
      </c>
      <c r="B21" s="0" t="s">
        <v>18</v>
      </c>
      <c r="D21" s="0" t="n">
        <v>0</v>
      </c>
      <c r="E21" s="0" t="n">
        <v>0</v>
      </c>
      <c r="F21" s="0" t="n">
        <v>8</v>
      </c>
      <c r="G21" s="0" t="n">
        <v>8</v>
      </c>
      <c r="H21" s="0" t="n">
        <v>0</v>
      </c>
      <c r="I21" s="0" t="n">
        <v>24</v>
      </c>
      <c r="J21" s="0" t="n">
        <v>5</v>
      </c>
      <c r="K21" s="0" t="n">
        <v>6</v>
      </c>
      <c r="L21" s="2" t="n">
        <v>0.03039418679</v>
      </c>
      <c r="M21" s="2" t="n">
        <v>0.03039418679</v>
      </c>
      <c r="N21" s="0" t="s">
        <v>19</v>
      </c>
      <c r="O21" s="0" t="s">
        <v>53</v>
      </c>
    </row>
    <row r="22" customFormat="false" ht="15" hidden="false" customHeight="false" outlineLevel="0" collapsed="false">
      <c r="A22" s="0" t="s">
        <v>15</v>
      </c>
      <c r="B22" s="0" t="s">
        <v>18</v>
      </c>
      <c r="D22" s="0" t="n">
        <v>0</v>
      </c>
      <c r="E22" s="0" t="n">
        <v>0</v>
      </c>
      <c r="F22" s="0" t="n">
        <v>9</v>
      </c>
      <c r="G22" s="0" t="n">
        <v>9</v>
      </c>
      <c r="H22" s="0" t="n">
        <v>0</v>
      </c>
      <c r="I22" s="0" t="n">
        <v>7</v>
      </c>
      <c r="J22" s="0" t="n">
        <v>0</v>
      </c>
      <c r="K22" s="0" t="n">
        <v>4</v>
      </c>
      <c r="L22" s="2" t="n">
        <v>0.03288250393</v>
      </c>
      <c r="M22" s="2" t="n">
        <v>0.03288250393</v>
      </c>
      <c r="N22" s="0" t="s">
        <v>19</v>
      </c>
      <c r="O22" s="0" t="s">
        <v>53</v>
      </c>
    </row>
    <row r="23" customFormat="false" ht="15" hidden="false" customHeight="false" outlineLevel="0" collapsed="false">
      <c r="A23" s="0" t="s">
        <v>15</v>
      </c>
      <c r="B23" s="0" t="s">
        <v>18</v>
      </c>
      <c r="D23" s="0" t="n">
        <v>0</v>
      </c>
      <c r="E23" s="0" t="n">
        <v>0</v>
      </c>
      <c r="F23" s="0" t="n">
        <v>9</v>
      </c>
      <c r="G23" s="0" t="n">
        <v>9</v>
      </c>
      <c r="H23" s="0" t="n">
        <v>21</v>
      </c>
      <c r="I23" s="0" t="n">
        <v>24</v>
      </c>
      <c r="J23" s="0" t="n">
        <v>0</v>
      </c>
      <c r="K23" s="0" t="n">
        <v>4</v>
      </c>
      <c r="L23" s="2" t="n">
        <v>0.03288250393</v>
      </c>
      <c r="M23" s="2" t="n">
        <v>0.03288250393</v>
      </c>
      <c r="N23" s="0" t="s">
        <v>19</v>
      </c>
      <c r="O23" s="0" t="s">
        <v>53</v>
      </c>
    </row>
    <row r="24" customFormat="false" ht="15" hidden="false" customHeight="false" outlineLevel="0" collapsed="false">
      <c r="A24" s="0" t="s">
        <v>15</v>
      </c>
      <c r="B24" s="0" t="s">
        <v>18</v>
      </c>
      <c r="D24" s="0" t="n">
        <v>0</v>
      </c>
      <c r="E24" s="0" t="n">
        <v>0</v>
      </c>
      <c r="F24" s="0" t="n">
        <v>9</v>
      </c>
      <c r="G24" s="0" t="n">
        <v>9</v>
      </c>
      <c r="H24" s="0" t="n">
        <v>7</v>
      </c>
      <c r="I24" s="0" t="n">
        <v>21</v>
      </c>
      <c r="J24" s="0" t="n">
        <v>0</v>
      </c>
      <c r="K24" s="0" t="n">
        <v>4</v>
      </c>
      <c r="L24" s="2" t="n">
        <v>0.04111021253</v>
      </c>
      <c r="M24" s="2" t="n">
        <v>0.04111021253</v>
      </c>
      <c r="N24" s="0" t="s">
        <v>19</v>
      </c>
      <c r="O24" s="0" t="s">
        <v>53</v>
      </c>
    </row>
    <row r="25" customFormat="false" ht="15" hidden="false" customHeight="false" outlineLevel="0" collapsed="false">
      <c r="A25" s="0" t="s">
        <v>15</v>
      </c>
      <c r="B25" s="0" t="s">
        <v>18</v>
      </c>
      <c r="D25" s="0" t="n">
        <v>0</v>
      </c>
      <c r="E25" s="0" t="n">
        <v>0</v>
      </c>
      <c r="F25" s="0" t="n">
        <v>9</v>
      </c>
      <c r="G25" s="0" t="n">
        <v>9</v>
      </c>
      <c r="H25" s="0" t="n">
        <v>0</v>
      </c>
      <c r="I25" s="0" t="n">
        <v>24</v>
      </c>
      <c r="J25" s="0" t="n">
        <v>5</v>
      </c>
      <c r="K25" s="0" t="n">
        <v>6</v>
      </c>
      <c r="L25" s="2" t="n">
        <v>0.03288250393</v>
      </c>
      <c r="M25" s="2" t="n">
        <v>0.03288250393</v>
      </c>
      <c r="N25" s="0" t="s">
        <v>19</v>
      </c>
      <c r="O25" s="0" t="s">
        <v>53</v>
      </c>
    </row>
    <row r="26" customFormat="false" ht="15" hidden="false" customHeight="false" outlineLevel="0" collapsed="false">
      <c r="A26" s="0" t="s">
        <v>15</v>
      </c>
      <c r="B26" s="0" t="s">
        <v>18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24</v>
      </c>
      <c r="J26" s="0" t="n">
        <v>0</v>
      </c>
      <c r="K26" s="0" t="n">
        <v>6</v>
      </c>
      <c r="L26" s="2" t="n">
        <v>0.04695841244</v>
      </c>
      <c r="M26" s="2" t="n">
        <v>0.04695841244</v>
      </c>
      <c r="N26" s="0" t="s">
        <v>19</v>
      </c>
      <c r="O26" s="0" t="s">
        <v>53</v>
      </c>
    </row>
    <row r="27" customFormat="false" ht="15" hidden="false" customHeight="false" outlineLevel="0" collapsed="false">
      <c r="A27" s="0" t="s">
        <v>15</v>
      </c>
      <c r="B27" s="0" t="s">
        <v>18</v>
      </c>
      <c r="D27" s="0" t="n">
        <v>0</v>
      </c>
      <c r="E27" s="0" t="n">
        <v>0</v>
      </c>
      <c r="F27" s="0" t="n">
        <v>11</v>
      </c>
      <c r="G27" s="0" t="n">
        <v>11</v>
      </c>
      <c r="H27" s="0" t="n">
        <v>0</v>
      </c>
      <c r="I27" s="0" t="n">
        <v>24</v>
      </c>
      <c r="J27" s="0" t="n">
        <v>0</v>
      </c>
      <c r="K27" s="0" t="n">
        <v>6</v>
      </c>
      <c r="L27" s="2" t="n">
        <v>0.04758554855</v>
      </c>
      <c r="M27" s="2" t="n">
        <v>0.04758554855</v>
      </c>
      <c r="N27" s="0" t="s">
        <v>19</v>
      </c>
      <c r="O27" s="0" t="s">
        <v>53</v>
      </c>
    </row>
    <row r="28" customFormat="false" ht="15" hidden="false" customHeight="false" outlineLevel="0" collapsed="false">
      <c r="A28" s="0" t="s">
        <v>15</v>
      </c>
      <c r="B28" s="0" t="s">
        <v>18</v>
      </c>
      <c r="D28" s="0" t="n">
        <v>0</v>
      </c>
      <c r="E28" s="0" t="n">
        <v>0</v>
      </c>
      <c r="F28" s="0" t="n">
        <v>12</v>
      </c>
      <c r="G28" s="0" t="n">
        <v>12</v>
      </c>
      <c r="H28" s="0" t="n">
        <v>0</v>
      </c>
      <c r="I28" s="0" t="n">
        <v>24</v>
      </c>
      <c r="J28" s="0" t="n">
        <v>0</v>
      </c>
      <c r="K28" s="0" t="n">
        <v>6</v>
      </c>
      <c r="L28" s="2" t="n">
        <v>0.03343870927</v>
      </c>
      <c r="M28" s="2" t="n">
        <v>0.03343870927</v>
      </c>
      <c r="N28" s="0" t="s">
        <v>19</v>
      </c>
      <c r="O28" s="0" t="s">
        <v>53</v>
      </c>
    </row>
    <row r="29" customFormat="false" ht="15" hidden="false" customHeight="false" outlineLevel="0" collapsed="false">
      <c r="A29" s="0" t="s">
        <v>27</v>
      </c>
      <c r="B29" s="0" t="s">
        <v>16</v>
      </c>
      <c r="L29" s="0" t="n">
        <v>17.75</v>
      </c>
      <c r="M29" s="0" t="n">
        <v>17.75</v>
      </c>
      <c r="N29" s="0" t="s">
        <v>17</v>
      </c>
    </row>
    <row r="30" customFormat="false" ht="15" hidden="false" customHeight="false" outlineLevel="0" collapsed="false">
      <c r="A30" s="0" t="s">
        <v>27</v>
      </c>
      <c r="B30" s="0" t="s">
        <v>21</v>
      </c>
      <c r="C30" s="0" t="s">
        <v>54</v>
      </c>
      <c r="D30" s="0" t="n">
        <v>0</v>
      </c>
      <c r="E30" s="0" t="n">
        <v>0</v>
      </c>
      <c r="F30" s="0" t="n">
        <v>1</v>
      </c>
      <c r="G30" s="0" t="n">
        <v>4</v>
      </c>
      <c r="H30" s="0" t="n">
        <v>0</v>
      </c>
      <c r="I30" s="0" t="n">
        <v>24</v>
      </c>
      <c r="J30" s="0" t="n">
        <v>0</v>
      </c>
      <c r="K30" s="0" t="n">
        <v>6</v>
      </c>
      <c r="L30" s="6" t="n">
        <f aca="false">4.0632 *24</f>
        <v>97.5168</v>
      </c>
      <c r="M30" s="2" t="n">
        <f aca="false">L30/2.83168</f>
        <v>34.4377895807436</v>
      </c>
      <c r="N30" s="0" t="s">
        <v>42</v>
      </c>
    </row>
    <row r="31" customFormat="false" ht="15" hidden="false" customHeight="false" outlineLevel="0" collapsed="false">
      <c r="A31" s="0" t="s">
        <v>27</v>
      </c>
      <c r="B31" s="0" t="s">
        <v>21</v>
      </c>
      <c r="C31" s="0" t="s">
        <v>54</v>
      </c>
      <c r="D31" s="0" t="n">
        <v>0</v>
      </c>
      <c r="E31" s="0" t="n">
        <v>0</v>
      </c>
      <c r="F31" s="0" t="n">
        <v>11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6" t="n">
        <f aca="false">4.0632 *24</f>
        <v>97.5168</v>
      </c>
      <c r="M31" s="2" t="n">
        <f aca="false">L31/2.83168</f>
        <v>34.4377895807436</v>
      </c>
      <c r="N31" s="0" t="s">
        <v>42</v>
      </c>
    </row>
    <row r="32" customFormat="false" ht="15" hidden="false" customHeight="false" outlineLevel="0" collapsed="false">
      <c r="A32" s="0" t="s">
        <v>27</v>
      </c>
      <c r="B32" s="0" t="s">
        <v>18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24</v>
      </c>
      <c r="J32" s="0" t="n">
        <v>0</v>
      </c>
      <c r="K32" s="0" t="n">
        <v>6</v>
      </c>
      <c r="L32" s="0" t="n">
        <f aca="false">0.043725+0.472702</f>
        <v>0.516427</v>
      </c>
      <c r="M32" s="2" t="n">
        <f aca="false">L32/2.83168</f>
        <v>0.182374773985761</v>
      </c>
      <c r="N32" s="0" t="s">
        <v>28</v>
      </c>
    </row>
    <row r="33" customFormat="false" ht="15" hidden="false" customHeight="false" outlineLevel="0" collapsed="false">
      <c r="A33" s="0" t="s">
        <v>27</v>
      </c>
      <c r="B33" s="0" t="s">
        <v>18</v>
      </c>
      <c r="D33" s="0" t="n">
        <v>1000</v>
      </c>
      <c r="E33" s="0" t="n">
        <f aca="false">D33*2.83168</f>
        <v>2831.68</v>
      </c>
      <c r="F33" s="0" t="n">
        <v>1</v>
      </c>
      <c r="G33" s="0" t="n">
        <v>1</v>
      </c>
      <c r="H33" s="0" t="n">
        <v>0</v>
      </c>
      <c r="I33" s="0" t="n">
        <v>24</v>
      </c>
      <c r="J33" s="0" t="n">
        <v>0</v>
      </c>
      <c r="K33" s="0" t="n">
        <v>6</v>
      </c>
      <c r="L33" s="0" t="n">
        <f aca="false">0.043078+0.472702</f>
        <v>0.51578</v>
      </c>
      <c r="M33" s="2" t="n">
        <f aca="false">L33/2.83168</f>
        <v>0.182146287716126</v>
      </c>
      <c r="N33" s="0" t="s">
        <v>28</v>
      </c>
    </row>
    <row r="34" customFormat="false" ht="15" hidden="false" customHeight="false" outlineLevel="0" collapsed="false">
      <c r="A34" s="0" t="s">
        <v>27</v>
      </c>
      <c r="B34" s="0" t="s">
        <v>18</v>
      </c>
      <c r="D34" s="0" t="n">
        <v>0</v>
      </c>
      <c r="E34" s="0" t="n">
        <v>0</v>
      </c>
      <c r="F34" s="0" t="n">
        <v>2</v>
      </c>
      <c r="G34" s="0" t="n">
        <v>2</v>
      </c>
      <c r="H34" s="0" t="n">
        <v>0</v>
      </c>
      <c r="I34" s="0" t="n">
        <v>24</v>
      </c>
      <c r="J34" s="0" t="n">
        <v>0</v>
      </c>
      <c r="K34" s="0" t="n">
        <v>6</v>
      </c>
      <c r="L34" s="0" t="n">
        <f aca="false">0.043725+0.5016</f>
        <v>0.545325</v>
      </c>
      <c r="M34" s="2" t="n">
        <f aca="false">L34/2.83168</f>
        <v>0.19258002316646</v>
      </c>
      <c r="N34" s="0" t="s">
        <v>28</v>
      </c>
    </row>
    <row r="35" customFormat="false" ht="15" hidden="false" customHeight="false" outlineLevel="0" collapsed="false">
      <c r="A35" s="0" t="s">
        <v>27</v>
      </c>
      <c r="B35" s="0" t="s">
        <v>18</v>
      </c>
      <c r="D35" s="0" t="n">
        <v>1000</v>
      </c>
      <c r="E35" s="0" t="n">
        <f aca="false">D35*2.83168</f>
        <v>2831.68</v>
      </c>
      <c r="F35" s="0" t="n">
        <v>2</v>
      </c>
      <c r="G35" s="0" t="n">
        <v>2</v>
      </c>
      <c r="H35" s="0" t="n">
        <v>0</v>
      </c>
      <c r="I35" s="0" t="n">
        <v>24</v>
      </c>
      <c r="J35" s="0" t="n">
        <v>0</v>
      </c>
      <c r="K35" s="0" t="n">
        <v>6</v>
      </c>
      <c r="L35" s="0" t="n">
        <f aca="false">0.043078+0.5016</f>
        <v>0.544678</v>
      </c>
      <c r="M35" s="2" t="n">
        <f aca="false">L35/2.83168</f>
        <v>0.192351536896824</v>
      </c>
      <c r="N35" s="0" t="s">
        <v>28</v>
      </c>
    </row>
    <row r="36" customFormat="false" ht="15" hidden="false" customHeight="false" outlineLevel="0" collapsed="false">
      <c r="A36" s="0" t="s">
        <v>27</v>
      </c>
      <c r="B36" s="0" t="s">
        <v>18</v>
      </c>
      <c r="D36" s="0" t="n">
        <v>0</v>
      </c>
      <c r="E36" s="0" t="n">
        <v>0</v>
      </c>
      <c r="F36" s="0" t="n">
        <v>3</v>
      </c>
      <c r="G36" s="0" t="n">
        <v>3</v>
      </c>
      <c r="H36" s="0" t="n">
        <v>0</v>
      </c>
      <c r="I36" s="0" t="n">
        <v>24</v>
      </c>
      <c r="J36" s="0" t="n">
        <v>0</v>
      </c>
      <c r="K36" s="0" t="n">
        <v>6</v>
      </c>
      <c r="L36" s="0" t="n">
        <f aca="false">0.043725+0.509192</f>
        <v>0.552917</v>
      </c>
      <c r="M36" s="2" t="n">
        <f aca="false">L36/2.83168</f>
        <v>0.195261117075376</v>
      </c>
      <c r="N36" s="0" t="s">
        <v>28</v>
      </c>
    </row>
    <row r="37" customFormat="false" ht="15" hidden="false" customHeight="false" outlineLevel="0" collapsed="false">
      <c r="A37" s="0" t="s">
        <v>27</v>
      </c>
      <c r="B37" s="0" t="s">
        <v>18</v>
      </c>
      <c r="D37" s="0" t="n">
        <v>1000</v>
      </c>
      <c r="E37" s="0" t="n">
        <f aca="false">D37*2.83168</f>
        <v>2831.68</v>
      </c>
      <c r="F37" s="0" t="n">
        <v>3</v>
      </c>
      <c r="G37" s="0" t="n">
        <v>3</v>
      </c>
      <c r="H37" s="0" t="n">
        <v>0</v>
      </c>
      <c r="I37" s="0" t="n">
        <v>24</v>
      </c>
      <c r="J37" s="0" t="n">
        <v>0</v>
      </c>
      <c r="K37" s="0" t="n">
        <v>6</v>
      </c>
      <c r="L37" s="0" t="n">
        <f aca="false">0.043078+0.509192</f>
        <v>0.55227</v>
      </c>
      <c r="M37" s="2" t="n">
        <f aca="false">L37/2.83168</f>
        <v>0.195032630805741</v>
      </c>
      <c r="N37" s="0" t="s">
        <v>28</v>
      </c>
    </row>
    <row r="38" customFormat="false" ht="15" hidden="false" customHeight="false" outlineLevel="0" collapsed="false">
      <c r="A38" s="0" t="s">
        <v>27</v>
      </c>
      <c r="B38" s="0" t="s">
        <v>18</v>
      </c>
      <c r="D38" s="0" t="n">
        <v>0</v>
      </c>
      <c r="E38" s="0" t="n">
        <v>0</v>
      </c>
      <c r="F38" s="0" t="n">
        <v>4</v>
      </c>
      <c r="G38" s="0" t="n">
        <v>4</v>
      </c>
      <c r="H38" s="0" t="n">
        <v>0</v>
      </c>
      <c r="I38" s="0" t="n">
        <v>24</v>
      </c>
      <c r="J38" s="0" t="n">
        <v>0</v>
      </c>
      <c r="K38" s="0" t="n">
        <v>6</v>
      </c>
      <c r="L38" s="0" t="n">
        <f aca="false">0.043725+0.479845</f>
        <v>0.52357</v>
      </c>
      <c r="M38" s="2" t="n">
        <f aca="false">L38/2.83168</f>
        <v>0.184897304780201</v>
      </c>
      <c r="N38" s="0" t="s">
        <v>28</v>
      </c>
    </row>
    <row r="39" customFormat="false" ht="15" hidden="false" customHeight="false" outlineLevel="0" collapsed="false">
      <c r="A39" s="0" t="s">
        <v>27</v>
      </c>
      <c r="B39" s="0" t="s">
        <v>18</v>
      </c>
      <c r="D39" s="0" t="n">
        <v>1000</v>
      </c>
      <c r="E39" s="0" t="n">
        <f aca="false">D39*2.83168</f>
        <v>2831.68</v>
      </c>
      <c r="F39" s="0" t="n">
        <v>4</v>
      </c>
      <c r="G39" s="0" t="n">
        <v>4</v>
      </c>
      <c r="H39" s="0" t="n">
        <v>0</v>
      </c>
      <c r="I39" s="0" t="n">
        <v>24</v>
      </c>
      <c r="J39" s="0" t="n">
        <v>0</v>
      </c>
      <c r="K39" s="0" t="n">
        <v>6</v>
      </c>
      <c r="L39" s="0" t="n">
        <f aca="false">0.043078+0.479845</f>
        <v>0.522923</v>
      </c>
      <c r="M39" s="2" t="n">
        <f aca="false">L39/2.83168</f>
        <v>0.184668818510566</v>
      </c>
      <c r="N39" s="0" t="s">
        <v>28</v>
      </c>
    </row>
    <row r="40" customFormat="false" ht="15" hidden="false" customHeight="false" outlineLevel="0" collapsed="false">
      <c r="A40" s="0" t="s">
        <v>27</v>
      </c>
      <c r="B40" s="0" t="s">
        <v>18</v>
      </c>
      <c r="D40" s="0" t="n">
        <v>0</v>
      </c>
      <c r="E40" s="0" t="n">
        <v>0</v>
      </c>
      <c r="F40" s="0" t="n">
        <v>5</v>
      </c>
      <c r="G40" s="0" t="n">
        <v>5</v>
      </c>
      <c r="H40" s="0" t="n">
        <v>0</v>
      </c>
      <c r="I40" s="0" t="n">
        <v>24</v>
      </c>
      <c r="J40" s="0" t="n">
        <v>0</v>
      </c>
      <c r="K40" s="0" t="n">
        <v>6</v>
      </c>
      <c r="L40" s="0" t="n">
        <f aca="false">0.043725+0.514437</f>
        <v>0.558162</v>
      </c>
      <c r="M40" s="2" t="n">
        <f aca="false">L40/2.83168</f>
        <v>0.197113374392587</v>
      </c>
      <c r="N40" s="0" t="s">
        <v>28</v>
      </c>
    </row>
    <row r="41" customFormat="false" ht="15" hidden="false" customHeight="false" outlineLevel="0" collapsed="false">
      <c r="A41" s="0" t="s">
        <v>27</v>
      </c>
      <c r="B41" s="0" t="s">
        <v>18</v>
      </c>
      <c r="D41" s="0" t="n">
        <v>1000</v>
      </c>
      <c r="E41" s="0" t="n">
        <f aca="false">D41*2.83168</f>
        <v>2831.68</v>
      </c>
      <c r="F41" s="0" t="n">
        <v>5</v>
      </c>
      <c r="G41" s="0" t="n">
        <v>5</v>
      </c>
      <c r="H41" s="0" t="n">
        <v>0</v>
      </c>
      <c r="I41" s="0" t="n">
        <v>24</v>
      </c>
      <c r="J41" s="0" t="n">
        <v>0</v>
      </c>
      <c r="K41" s="0" t="n">
        <v>6</v>
      </c>
      <c r="L41" s="0" t="n">
        <f aca="false">0.043078+0.514437</f>
        <v>0.557515</v>
      </c>
      <c r="M41" s="2" t="n">
        <f aca="false">L41/2.83168</f>
        <v>0.196884888122952</v>
      </c>
      <c r="N41" s="0" t="s">
        <v>28</v>
      </c>
    </row>
    <row r="42" customFormat="false" ht="15" hidden="false" customHeight="false" outlineLevel="0" collapsed="false">
      <c r="A42" s="0" t="s">
        <v>27</v>
      </c>
      <c r="B42" s="0" t="s">
        <v>18</v>
      </c>
      <c r="D42" s="0" t="n">
        <v>0</v>
      </c>
      <c r="E42" s="0" t="n">
        <v>0</v>
      </c>
      <c r="F42" s="0" t="n">
        <v>6</v>
      </c>
      <c r="G42" s="0" t="n">
        <v>6</v>
      </c>
      <c r="H42" s="0" t="n">
        <v>0</v>
      </c>
      <c r="I42" s="0" t="n">
        <v>24</v>
      </c>
      <c r="J42" s="0" t="n">
        <v>0</v>
      </c>
      <c r="K42" s="0" t="n">
        <v>6</v>
      </c>
      <c r="L42" s="0" t="n">
        <f aca="false">0.043725+0.520431</f>
        <v>0.564156</v>
      </c>
      <c r="M42" s="2" t="n">
        <f aca="false">L42/2.83168</f>
        <v>0.199230138998757</v>
      </c>
      <c r="N42" s="0" t="s">
        <v>28</v>
      </c>
    </row>
    <row r="43" customFormat="false" ht="15" hidden="false" customHeight="false" outlineLevel="0" collapsed="false">
      <c r="A43" s="0" t="s">
        <v>27</v>
      </c>
      <c r="B43" s="0" t="s">
        <v>18</v>
      </c>
      <c r="D43" s="0" t="n">
        <v>1000</v>
      </c>
      <c r="E43" s="0" t="n">
        <f aca="false">D43*2.83168</f>
        <v>2831.68</v>
      </c>
      <c r="F43" s="0" t="n">
        <v>6</v>
      </c>
      <c r="G43" s="0" t="n">
        <v>6</v>
      </c>
      <c r="H43" s="0" t="n">
        <v>0</v>
      </c>
      <c r="I43" s="0" t="n">
        <v>24</v>
      </c>
      <c r="J43" s="0" t="n">
        <v>0</v>
      </c>
      <c r="K43" s="0" t="n">
        <v>6</v>
      </c>
      <c r="L43" s="0" t="n">
        <f aca="false">0.043078+0.520431</f>
        <v>0.563509</v>
      </c>
      <c r="M43" s="2" t="n">
        <f aca="false">L43/2.83168</f>
        <v>0.199001652729122</v>
      </c>
      <c r="N43" s="0" t="s">
        <v>28</v>
      </c>
    </row>
    <row r="44" customFormat="false" ht="15" hidden="false" customHeight="false" outlineLevel="0" collapsed="false">
      <c r="A44" s="0" t="s">
        <v>27</v>
      </c>
      <c r="B44" s="0" t="s">
        <v>18</v>
      </c>
      <c r="D44" s="0" t="n">
        <v>0</v>
      </c>
      <c r="E44" s="0" t="n">
        <v>0</v>
      </c>
      <c r="F44" s="0" t="n">
        <v>7</v>
      </c>
      <c r="G44" s="0" t="n">
        <v>7</v>
      </c>
      <c r="H44" s="0" t="n">
        <v>0</v>
      </c>
      <c r="I44" s="0" t="n">
        <v>24</v>
      </c>
      <c r="J44" s="0" t="n">
        <v>0</v>
      </c>
      <c r="K44" s="0" t="n">
        <v>6</v>
      </c>
      <c r="L44" s="0" t="n">
        <f aca="false">0.043725+0.580022</f>
        <v>0.623747</v>
      </c>
      <c r="M44" s="2" t="n">
        <f aca="false">L44/2.83168</f>
        <v>0.22027453667081</v>
      </c>
      <c r="N44" s="0" t="s">
        <v>28</v>
      </c>
    </row>
    <row r="45" customFormat="false" ht="15" hidden="false" customHeight="false" outlineLevel="0" collapsed="false">
      <c r="A45" s="0" t="s">
        <v>27</v>
      </c>
      <c r="B45" s="0" t="s">
        <v>18</v>
      </c>
      <c r="D45" s="0" t="n">
        <v>1000</v>
      </c>
      <c r="E45" s="0" t="n">
        <f aca="false">D45*2.83168</f>
        <v>2831.68</v>
      </c>
      <c r="F45" s="0" t="n">
        <v>7</v>
      </c>
      <c r="G45" s="0" t="n">
        <v>7</v>
      </c>
      <c r="H45" s="0" t="n">
        <v>0</v>
      </c>
      <c r="I45" s="0" t="n">
        <v>24</v>
      </c>
      <c r="J45" s="0" t="n">
        <v>0</v>
      </c>
      <c r="K45" s="0" t="n">
        <v>6</v>
      </c>
      <c r="L45" s="0" t="n">
        <f aca="false">0.043078+0.580022</f>
        <v>0.6231</v>
      </c>
      <c r="M45" s="2" t="n">
        <f aca="false">L45/2.83168</f>
        <v>0.220046050401175</v>
      </c>
      <c r="N45" s="0" t="s">
        <v>28</v>
      </c>
    </row>
    <row r="46" customFormat="false" ht="15" hidden="false" customHeight="false" outlineLevel="0" collapsed="false">
      <c r="A46" s="0" t="s">
        <v>27</v>
      </c>
      <c r="B46" s="0" t="s">
        <v>18</v>
      </c>
      <c r="D46" s="0" t="n">
        <v>0</v>
      </c>
      <c r="E46" s="0" t="n">
        <v>0</v>
      </c>
      <c r="F46" s="0" t="n">
        <v>8</v>
      </c>
      <c r="G46" s="0" t="n">
        <v>8</v>
      </c>
      <c r="H46" s="0" t="n">
        <v>0</v>
      </c>
      <c r="I46" s="0" t="n">
        <v>24</v>
      </c>
      <c r="J46" s="0" t="n">
        <v>0</v>
      </c>
      <c r="K46" s="0" t="n">
        <v>6</v>
      </c>
      <c r="L46" s="0" t="n">
        <f aca="false">0.043725+0.626594</f>
        <v>0.670319</v>
      </c>
      <c r="M46" s="2" t="n">
        <f aca="false">L46/2.83168</f>
        <v>0.23672131031755</v>
      </c>
      <c r="N46" s="0" t="s">
        <v>28</v>
      </c>
    </row>
    <row r="47" customFormat="false" ht="15" hidden="false" customHeight="false" outlineLevel="0" collapsed="false">
      <c r="A47" s="0" t="s">
        <v>27</v>
      </c>
      <c r="B47" s="0" t="s">
        <v>18</v>
      </c>
      <c r="D47" s="0" t="n">
        <v>1000</v>
      </c>
      <c r="E47" s="0" t="n">
        <f aca="false">D47*2.83168</f>
        <v>2831.68</v>
      </c>
      <c r="F47" s="0" t="n">
        <v>8</v>
      </c>
      <c r="G47" s="0" t="n">
        <v>8</v>
      </c>
      <c r="H47" s="0" t="n">
        <v>0</v>
      </c>
      <c r="I47" s="0" t="n">
        <v>24</v>
      </c>
      <c r="J47" s="0" t="n">
        <v>0</v>
      </c>
      <c r="K47" s="0" t="n">
        <v>6</v>
      </c>
      <c r="L47" s="0" t="n">
        <f aca="false">0.043078+0.626594</f>
        <v>0.669672</v>
      </c>
      <c r="M47" s="2" t="n">
        <f aca="false">L47/2.83168</f>
        <v>0.236492824047915</v>
      </c>
      <c r="N47" s="0" t="s">
        <v>28</v>
      </c>
    </row>
    <row r="48" customFormat="false" ht="15" hidden="false" customHeight="false" outlineLevel="0" collapsed="false">
      <c r="A48" s="0" t="s">
        <v>27</v>
      </c>
      <c r="B48" s="0" t="s">
        <v>18</v>
      </c>
      <c r="D48" s="0" t="n">
        <v>0</v>
      </c>
      <c r="E48" s="0" t="n">
        <v>0</v>
      </c>
      <c r="F48" s="0" t="n">
        <v>9</v>
      </c>
      <c r="G48" s="0" t="n">
        <v>9</v>
      </c>
      <c r="H48" s="0" t="n">
        <v>0</v>
      </c>
      <c r="I48" s="0" t="n">
        <v>24</v>
      </c>
      <c r="J48" s="0" t="n">
        <v>0</v>
      </c>
      <c r="K48" s="0" t="n">
        <v>6</v>
      </c>
      <c r="L48" s="0" t="n">
        <f aca="false">0.043725+0.658859</f>
        <v>0.702584</v>
      </c>
      <c r="M48" s="2" t="n">
        <f aca="false">L48/2.83168</f>
        <v>0.248115606283196</v>
      </c>
      <c r="N48" s="0" t="s">
        <v>28</v>
      </c>
    </row>
    <row r="49" customFormat="false" ht="15" hidden="false" customHeight="false" outlineLevel="0" collapsed="false">
      <c r="A49" s="0" t="s">
        <v>27</v>
      </c>
      <c r="B49" s="0" t="s">
        <v>18</v>
      </c>
      <c r="D49" s="0" t="n">
        <v>1000</v>
      </c>
      <c r="E49" s="0" t="n">
        <f aca="false">D49*2.83168</f>
        <v>2831.68</v>
      </c>
      <c r="F49" s="0" t="n">
        <v>9</v>
      </c>
      <c r="G49" s="0" t="n">
        <v>9</v>
      </c>
      <c r="H49" s="0" t="n">
        <v>0</v>
      </c>
      <c r="I49" s="0" t="n">
        <v>24</v>
      </c>
      <c r="J49" s="0" t="n">
        <v>0</v>
      </c>
      <c r="K49" s="0" t="n">
        <v>6</v>
      </c>
      <c r="L49" s="0" t="n">
        <f aca="false">0.043078+0.658859</f>
        <v>0.701937</v>
      </c>
      <c r="M49" s="2" t="n">
        <f aca="false">L49/2.83168</f>
        <v>0.247887120013561</v>
      </c>
      <c r="N49" s="0" t="s">
        <v>28</v>
      </c>
    </row>
    <row r="50" customFormat="false" ht="15" hidden="false" customHeight="false" outlineLevel="0" collapsed="false">
      <c r="A50" s="0" t="s">
        <v>27</v>
      </c>
      <c r="B50" s="0" t="s">
        <v>18</v>
      </c>
      <c r="D50" s="0" t="n">
        <v>0</v>
      </c>
      <c r="E50" s="0" t="n">
        <v>0</v>
      </c>
      <c r="F50" s="0" t="n">
        <v>10</v>
      </c>
      <c r="G50" s="0" t="n">
        <v>10</v>
      </c>
      <c r="H50" s="0" t="n">
        <v>0</v>
      </c>
      <c r="I50" s="0" t="n">
        <v>24</v>
      </c>
      <c r="J50" s="0" t="n">
        <v>0</v>
      </c>
      <c r="K50" s="0" t="n">
        <v>6</v>
      </c>
      <c r="L50" s="0" t="n">
        <f aca="false">0.043725+0.804461</f>
        <v>0.848186</v>
      </c>
      <c r="M50" s="2" t="n">
        <f aca="false">L50/2.83168</f>
        <v>0.299534551926771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18</v>
      </c>
      <c r="D51" s="0" t="n">
        <v>1000</v>
      </c>
      <c r="E51" s="0" t="n">
        <f aca="false">D51*2.83168</f>
        <v>2831.68</v>
      </c>
      <c r="F51" s="0" t="n">
        <v>10</v>
      </c>
      <c r="G51" s="0" t="n">
        <v>10</v>
      </c>
      <c r="H51" s="0" t="n">
        <v>0</v>
      </c>
      <c r="I51" s="0" t="n">
        <v>24</v>
      </c>
      <c r="J51" s="0" t="n">
        <v>0</v>
      </c>
      <c r="K51" s="0" t="n">
        <v>6</v>
      </c>
      <c r="L51" s="0" t="n">
        <f aca="false">0.043078+0.804461</f>
        <v>0.847539</v>
      </c>
      <c r="M51" s="2" t="n">
        <f aca="false">L51/2.83168</f>
        <v>0.299306065657136</v>
      </c>
      <c r="N51" s="0" t="s">
        <v>28</v>
      </c>
    </row>
    <row r="52" customFormat="false" ht="15" hidden="false" customHeight="false" outlineLevel="0" collapsed="false">
      <c r="A52" s="0" t="s">
        <v>27</v>
      </c>
      <c r="B52" s="0" t="s">
        <v>18</v>
      </c>
      <c r="D52" s="0" t="n">
        <v>0</v>
      </c>
      <c r="E52" s="0" t="n">
        <v>0</v>
      </c>
      <c r="F52" s="0" t="n">
        <v>11</v>
      </c>
      <c r="G52" s="0" t="n">
        <v>11</v>
      </c>
      <c r="H52" s="0" t="n">
        <v>0</v>
      </c>
      <c r="I52" s="0" t="n">
        <v>24</v>
      </c>
      <c r="J52" s="0" t="n">
        <v>0</v>
      </c>
      <c r="K52" s="0" t="n">
        <v>6</v>
      </c>
      <c r="L52" s="0" t="n">
        <f aca="false">0.043725+0.853798</f>
        <v>0.897523</v>
      </c>
      <c r="M52" s="2" t="n">
        <f aca="false">L52/2.83168</f>
        <v>0.316957777714996</v>
      </c>
      <c r="N52" s="0" t="s">
        <v>28</v>
      </c>
    </row>
    <row r="53" customFormat="false" ht="15" hidden="false" customHeight="false" outlineLevel="0" collapsed="false">
      <c r="A53" s="0" t="s">
        <v>27</v>
      </c>
      <c r="B53" s="0" t="s">
        <v>18</v>
      </c>
      <c r="D53" s="0" t="n">
        <v>1000</v>
      </c>
      <c r="E53" s="0" t="n">
        <f aca="false">D53*2.83168</f>
        <v>2831.68</v>
      </c>
      <c r="F53" s="0" t="n">
        <v>11</v>
      </c>
      <c r="G53" s="0" t="n">
        <v>11</v>
      </c>
      <c r="H53" s="0" t="n">
        <v>0</v>
      </c>
      <c r="I53" s="0" t="n">
        <v>24</v>
      </c>
      <c r="J53" s="0" t="n">
        <v>0</v>
      </c>
      <c r="K53" s="0" t="n">
        <v>6</v>
      </c>
      <c r="L53" s="0" t="n">
        <f aca="false">0.043078+0.853798</f>
        <v>0.896876</v>
      </c>
      <c r="M53" s="2" t="n">
        <f aca="false">L53/2.83168</f>
        <v>0.316729291445361</v>
      </c>
      <c r="N53" s="0" t="s">
        <v>28</v>
      </c>
    </row>
    <row r="54" customFormat="false" ht="15" hidden="false" customHeight="false" outlineLevel="0" collapsed="false">
      <c r="A54" s="0" t="s">
        <v>27</v>
      </c>
      <c r="B54" s="0" t="s">
        <v>18</v>
      </c>
      <c r="D54" s="0" t="n">
        <v>0</v>
      </c>
      <c r="E54" s="0" t="n">
        <v>0</v>
      </c>
      <c r="F54" s="0" t="n">
        <v>12</v>
      </c>
      <c r="G54" s="0" t="n">
        <v>12</v>
      </c>
      <c r="H54" s="0" t="n">
        <v>0</v>
      </c>
      <c r="I54" s="0" t="n">
        <v>24</v>
      </c>
      <c r="J54" s="0" t="n">
        <v>0</v>
      </c>
      <c r="K54" s="0" t="n">
        <v>6</v>
      </c>
      <c r="L54" s="0" t="n">
        <f aca="false">0.043725+0.775689</f>
        <v>0.819414</v>
      </c>
      <c r="M54" s="2" t="n">
        <f aca="false">L54/2.83168</f>
        <v>0.289373799299356</v>
      </c>
      <c r="N54" s="0" t="s">
        <v>28</v>
      </c>
    </row>
    <row r="55" customFormat="false" ht="15" hidden="false" customHeight="false" outlineLevel="0" collapsed="false">
      <c r="A55" s="0" t="s">
        <v>27</v>
      </c>
      <c r="B55" s="0" t="s">
        <v>18</v>
      </c>
      <c r="D55" s="0" t="n">
        <v>1000</v>
      </c>
      <c r="E55" s="0" t="n">
        <f aca="false">D55*2.83168</f>
        <v>2831.68</v>
      </c>
      <c r="F55" s="0" t="n">
        <v>12</v>
      </c>
      <c r="G55" s="0" t="n">
        <v>12</v>
      </c>
      <c r="H55" s="0" t="n">
        <v>0</v>
      </c>
      <c r="I55" s="0" t="n">
        <v>24</v>
      </c>
      <c r="J55" s="0" t="n">
        <v>0</v>
      </c>
      <c r="K55" s="0" t="n">
        <v>6</v>
      </c>
      <c r="L55" s="0" t="n">
        <f aca="false">0.043078+0.775689</f>
        <v>0.818767</v>
      </c>
      <c r="M55" s="2" t="n">
        <f aca="false">L55/2.83168</f>
        <v>0.289145313029721</v>
      </c>
      <c r="N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8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f aca="false">1164.77+35.03</f>
        <v>1199.8</v>
      </c>
      <c r="M2" s="0" t="n">
        <f aca="false">1164.77+35.03</f>
        <v>1199.8</v>
      </c>
      <c r="N2" s="0" t="s">
        <v>17</v>
      </c>
      <c r="O2" s="0" t="s">
        <v>130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2" t="n">
        <f aca="false">0.00121+0.0244678</f>
        <v>0.0256778</v>
      </c>
      <c r="M3" s="2" t="n">
        <f aca="false">0.00121+0.0244678</f>
        <v>0.0256778</v>
      </c>
      <c r="N3" s="0" t="s">
        <v>19</v>
      </c>
      <c r="O3" s="0" t="s">
        <v>131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2" t="n">
        <f aca="false">0.00121+0.0445597</f>
        <v>0.0457697</v>
      </c>
      <c r="M4" s="2" t="n">
        <f aca="false">0.00121+0.0445597</f>
        <v>0.0457697</v>
      </c>
      <c r="N4" s="0" t="s">
        <v>19</v>
      </c>
      <c r="O4" s="0" t="s">
        <v>131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2" t="n">
        <f aca="false">0.00121+0.02273642</f>
        <v>0.02394642</v>
      </c>
      <c r="M5" s="2" t="n">
        <f aca="false">0.00121+0.02273642</f>
        <v>0.02394642</v>
      </c>
      <c r="N5" s="0" t="s">
        <v>19</v>
      </c>
      <c r="O5" s="0" t="s">
        <v>131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2" t="n">
        <f aca="false">0.00121+0.026576292</f>
        <v>0.027786292</v>
      </c>
      <c r="M6" s="2" t="n">
        <f aca="false">0.00121+0.026576292</f>
        <v>0.027786292</v>
      </c>
      <c r="N6" s="0" t="s">
        <v>19</v>
      </c>
      <c r="O6" s="0" t="s">
        <v>131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2" t="n">
        <f aca="false">0.00121+0.026425685</f>
        <v>0.027635685</v>
      </c>
      <c r="M7" s="2" t="n">
        <f aca="false">0.00121+0.026425685</f>
        <v>0.027635685</v>
      </c>
      <c r="N7" s="0" t="s">
        <v>19</v>
      </c>
      <c r="O7" s="0" t="s">
        <v>131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2" t="n">
        <f aca="false">0.00121+0.032569458</f>
        <v>0.033779458</v>
      </c>
      <c r="M8" s="2" t="n">
        <f aca="false">0.00121+0.032569458</f>
        <v>0.033779458</v>
      </c>
      <c r="N8" s="0" t="s">
        <v>19</v>
      </c>
      <c r="O8" s="0" t="s">
        <v>131</v>
      </c>
    </row>
    <row r="9" customFormat="false" ht="16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15" t="n">
        <f aca="false">0.00121+0.03256946</f>
        <v>0.03377946</v>
      </c>
      <c r="M9" s="15" t="n">
        <f aca="false">0.00121+0.03256946</f>
        <v>0.03377946</v>
      </c>
      <c r="N9" s="0" t="s">
        <v>19</v>
      </c>
      <c r="O9" s="0" t="s">
        <v>131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2" t="n">
        <f aca="false">0.00121+0.043616868</f>
        <v>0.044826868</v>
      </c>
      <c r="M10" s="2" t="n">
        <f aca="false">0.00121+0.043616868</f>
        <v>0.044826868</v>
      </c>
      <c r="N10" s="0" t="s">
        <v>19</v>
      </c>
      <c r="O10" s="0" t="s">
        <v>131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2" t="n">
        <f aca="false">0.00121+0.044587306</f>
        <v>0.045797306</v>
      </c>
      <c r="M11" s="2" t="n">
        <f aca="false">0.00121+0.044587306</f>
        <v>0.045797306</v>
      </c>
      <c r="N11" s="0" t="s">
        <v>19</v>
      </c>
      <c r="O11" s="0" t="s">
        <v>131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2" t="n">
        <f aca="false">0.00121+0.055849073</f>
        <v>0.057059073</v>
      </c>
      <c r="M12" s="2" t="n">
        <f aca="false">0.00121+0.055849073</f>
        <v>0.057059073</v>
      </c>
      <c r="N12" s="0" t="s">
        <v>19</v>
      </c>
      <c r="O12" s="0" t="s">
        <v>131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2" t="n">
        <f aca="false">0.00121+0.050181969</f>
        <v>0.051391969</v>
      </c>
      <c r="M13" s="2" t="n">
        <f aca="false">0.00121+0.050181969</f>
        <v>0.051391969</v>
      </c>
      <c r="N13" s="0" t="s">
        <v>19</v>
      </c>
      <c r="O13" s="0" t="s">
        <v>131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2" t="n">
        <f aca="false">0.00121+0.0328868</f>
        <v>0.0340968</v>
      </c>
      <c r="M14" s="2" t="n">
        <f aca="false">0.00121+0.0328868</f>
        <v>0.0340968</v>
      </c>
      <c r="N14" s="0" t="s">
        <v>19</v>
      </c>
      <c r="O14" s="0" t="s">
        <v>131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30</v>
      </c>
      <c r="D15" s="0" t="n">
        <v>0</v>
      </c>
      <c r="E15" s="0" t="n">
        <v>0</v>
      </c>
      <c r="F15" s="0" t="n">
        <v>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0.34+7.3</f>
        <v>7.64</v>
      </c>
      <c r="M15" s="0" t="n">
        <f aca="false">0.34+7.3</f>
        <v>7.64</v>
      </c>
      <c r="N15" s="0" t="s">
        <v>23</v>
      </c>
      <c r="O15" s="0" t="s">
        <v>132</v>
      </c>
    </row>
    <row r="16" customFormat="false" ht="15" hidden="false" customHeight="false" outlineLevel="0" collapsed="false">
      <c r="A16" s="0" t="s">
        <v>27</v>
      </c>
      <c r="B16" s="0" t="s">
        <v>16</v>
      </c>
      <c r="L16" s="0" t="n">
        <v>918</v>
      </c>
      <c r="M16" s="0" t="n">
        <v>918</v>
      </c>
      <c r="N16" s="0" t="s">
        <v>17</v>
      </c>
    </row>
    <row r="17" customFormat="false" ht="15" hidden="false" customHeight="false" outlineLevel="0" collapsed="false">
      <c r="A17" s="0" t="s">
        <v>27</v>
      </c>
      <c r="B17" s="0" t="s">
        <v>21</v>
      </c>
      <c r="C17" s="0" t="s">
        <v>30</v>
      </c>
      <c r="D17" s="0" t="n">
        <v>0</v>
      </c>
      <c r="E17" s="0" t="n">
        <v>0</v>
      </c>
      <c r="F17" s="0" t="n">
        <v>1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0.87835*24</f>
        <v>21.0804</v>
      </c>
      <c r="M17" s="2" t="n">
        <f aca="false">L17/2.83168</f>
        <v>7.44448525257091</v>
      </c>
      <c r="N17" s="0" t="s">
        <v>42</v>
      </c>
    </row>
    <row r="18" customFormat="false" ht="15" hidden="false" customHeight="false" outlineLevel="0" collapsed="false">
      <c r="A18" s="0" t="s">
        <v>27</v>
      </c>
      <c r="B18" s="0" t="s">
        <v>18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24</v>
      </c>
      <c r="J18" s="0" t="n">
        <v>0</v>
      </c>
      <c r="K18" s="0" t="n">
        <v>6</v>
      </c>
      <c r="L18" s="0" t="n">
        <f aca="false">0.06036+0.2887</f>
        <v>0.34906</v>
      </c>
      <c r="M18" s="2" t="n">
        <f aca="false">L18/2.83168</f>
        <v>0.123269578483444</v>
      </c>
      <c r="N18" s="0" t="s">
        <v>28</v>
      </c>
      <c r="O18" s="0" t="s">
        <v>29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2</v>
      </c>
      <c r="G19" s="0" t="n">
        <v>2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0.06036+0.294</f>
        <v>0.35436</v>
      </c>
      <c r="M19" s="2" t="n">
        <f aca="false">L19/2.83168</f>
        <v>0.125141258899311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0.06036+0.3219</f>
        <v>0.38226</v>
      </c>
      <c r="M20" s="2" t="n">
        <f aca="false">L20/2.83168</f>
        <v>0.134994067126229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4</v>
      </c>
      <c r="G21" s="0" t="n">
        <v>4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0.06036+0.4633</f>
        <v>0.52366</v>
      </c>
      <c r="M21" s="2" t="n">
        <f aca="false">L21/2.83168</f>
        <v>0.184929088032546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5</v>
      </c>
      <c r="G22" s="0" t="n">
        <v>5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0.06036+0.5323</f>
        <v>0.59266</v>
      </c>
      <c r="M22" s="2" t="n">
        <f aca="false">L22/2.83168</f>
        <v>0.209296248163634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6</v>
      </c>
      <c r="G23" s="0" t="n">
        <v>6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0.06036+0.577</f>
        <v>0.63736</v>
      </c>
      <c r="M23" s="2" t="n">
        <f aca="false">L23/2.83168</f>
        <v>0.2250819301616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7</v>
      </c>
      <c r="G24" s="0" t="n">
        <v>7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0.06036+0.6277</f>
        <v>0.68806</v>
      </c>
      <c r="M24" s="2" t="n">
        <f aca="false">L24/2.83168</f>
        <v>0.242986495649226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8</v>
      </c>
      <c r="G25" s="0" t="n">
        <v>8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0.06036+0.6524</f>
        <v>0.71276</v>
      </c>
      <c r="M25" s="2" t="n">
        <f aca="false">L25/2.83168</f>
        <v>0.251709232681659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9</v>
      </c>
      <c r="G26" s="0" t="n">
        <v>9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0.06036+0.6617</f>
        <v>0.72206</v>
      </c>
      <c r="M26" s="2" t="n">
        <f aca="false">L26/2.83168</f>
        <v>0.254993502090632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10</v>
      </c>
      <c r="G27" s="0" t="n">
        <v>10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0.06036+0.7256</f>
        <v>0.78596</v>
      </c>
      <c r="M27" s="2" t="n">
        <f aca="false">L27/2.83168</f>
        <v>0.277559611255509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0</v>
      </c>
      <c r="E28" s="0" t="n">
        <v>0</v>
      </c>
      <c r="F28" s="0" t="n">
        <v>11</v>
      </c>
      <c r="G28" s="0" t="n">
        <v>11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0.06036+0.7387</f>
        <v>0.79906</v>
      </c>
      <c r="M28" s="2" t="n">
        <f aca="false">L28/2.83168</f>
        <v>0.282185840207933</v>
      </c>
      <c r="N28" s="0" t="s">
        <v>28</v>
      </c>
      <c r="O28" s="0" t="s">
        <v>29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12</v>
      </c>
      <c r="G29" s="0" t="n">
        <v>12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0.06036+0.6814</f>
        <v>0.74176</v>
      </c>
      <c r="M29" s="2" t="n">
        <f aca="false">L29/2.83168</f>
        <v>0.261950502881682</v>
      </c>
      <c r="N29" s="0" t="s">
        <v>28</v>
      </c>
      <c r="O29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A1:M18 C2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360</v>
      </c>
      <c r="M2" s="0" t="n">
        <v>360</v>
      </c>
      <c r="N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f aca="false">0.0241+0.11537</f>
        <v>0.13947</v>
      </c>
      <c r="M3" s="0" t="n">
        <f aca="false">0.0241+0.11537</f>
        <v>0.13947</v>
      </c>
      <c r="N3" s="0" t="s">
        <v>19</v>
      </c>
    </row>
    <row r="4" customFormat="false" ht="15" hidden="false" customHeight="false" outlineLevel="0" collapsed="false">
      <c r="A4" s="0" t="s">
        <v>15</v>
      </c>
      <c r="B4" s="0" t="s">
        <v>18</v>
      </c>
      <c r="D4" s="0" t="n">
        <v>0</v>
      </c>
      <c r="E4" s="0" t="n">
        <v>0</v>
      </c>
      <c r="F4" s="0" t="n">
        <v>2</v>
      </c>
      <c r="G4" s="0" t="n">
        <v>2</v>
      </c>
      <c r="H4" s="0" t="n">
        <v>0</v>
      </c>
      <c r="I4" s="0" t="n">
        <v>24</v>
      </c>
      <c r="J4" s="0" t="n">
        <v>0</v>
      </c>
      <c r="K4" s="0" t="n">
        <v>6</v>
      </c>
      <c r="L4" s="0" t="n">
        <f aca="false">0.0241+0.11562</f>
        <v>0.13972</v>
      </c>
      <c r="M4" s="0" t="n">
        <f aca="false">0.0241+0.11562</f>
        <v>0.13972</v>
      </c>
      <c r="N4" s="0" t="s">
        <v>19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0</v>
      </c>
      <c r="I5" s="0" t="n">
        <v>24</v>
      </c>
      <c r="J5" s="0" t="n">
        <v>0</v>
      </c>
      <c r="K5" s="0" t="n">
        <v>6</v>
      </c>
      <c r="L5" s="0" t="n">
        <f aca="false">0.0241+0.10477</f>
        <v>0.12887</v>
      </c>
      <c r="M5" s="0" t="n">
        <f aca="false">0.0241+0.10477</f>
        <v>0.12887</v>
      </c>
      <c r="N5" s="0" t="s">
        <v>19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4</v>
      </c>
      <c r="G6" s="0" t="n">
        <v>4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f aca="false">0.0241+0.10223</f>
        <v>0.12633</v>
      </c>
      <c r="M6" s="0" t="n">
        <f aca="false">0.0241+0.10223</f>
        <v>0.12633</v>
      </c>
      <c r="N6" s="0" t="s">
        <v>19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5</v>
      </c>
      <c r="G7" s="0" t="n">
        <v>5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f aca="false">0.0241+0.09437</f>
        <v>0.11847</v>
      </c>
      <c r="M7" s="0" t="n">
        <f aca="false">0.0241+0.09437</f>
        <v>0.11847</v>
      </c>
      <c r="N7" s="0" t="s">
        <v>19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6</v>
      </c>
      <c r="H8" s="0" t="n">
        <v>0</v>
      </c>
      <c r="I8" s="0" t="n">
        <v>24</v>
      </c>
      <c r="J8" s="0" t="n">
        <v>0</v>
      </c>
      <c r="K8" s="0" t="n">
        <v>6</v>
      </c>
      <c r="L8" s="0" t="n">
        <f aca="false">0.0241+0.0875</f>
        <v>0.1116</v>
      </c>
      <c r="M8" s="0" t="n">
        <f aca="false">0.0241+0.0875</f>
        <v>0.1116</v>
      </c>
      <c r="N8" s="0" t="s">
        <v>19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7</v>
      </c>
      <c r="G9" s="0" t="n">
        <v>7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f aca="false">0.0241+0.09341</f>
        <v>0.11751</v>
      </c>
      <c r="M9" s="0" t="n">
        <f aca="false">0.0241+0.09341</f>
        <v>0.11751</v>
      </c>
      <c r="N9" s="0" t="s">
        <v>19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8</v>
      </c>
      <c r="G10" s="0" t="n">
        <v>8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f aca="false">0.0241+0.0914</f>
        <v>0.1155</v>
      </c>
      <c r="M10" s="0" t="n">
        <f aca="false">0.0241+0.0914</f>
        <v>0.1155</v>
      </c>
      <c r="N10" s="0" t="s">
        <v>19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9</v>
      </c>
      <c r="G11" s="0" t="n">
        <v>9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f aca="false">0.0241+0.08879</f>
        <v>0.11289</v>
      </c>
      <c r="M11" s="0" t="n">
        <f aca="false">0.0241+0.08879</f>
        <v>0.11289</v>
      </c>
      <c r="N11" s="0" t="s">
        <v>19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10</v>
      </c>
      <c r="G12" s="0" t="n">
        <v>10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f aca="false">0.0241+0.10761</f>
        <v>0.13171</v>
      </c>
      <c r="M12" s="0" t="n">
        <f aca="false">0.0241+0.10761</f>
        <v>0.13171</v>
      </c>
      <c r="N12" s="0" t="s">
        <v>19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11</v>
      </c>
      <c r="G13" s="0" t="n">
        <v>11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f aca="false">0.0241+0.12301</f>
        <v>0.14711</v>
      </c>
      <c r="M13" s="0" t="n">
        <f aca="false">0.0241+0.12301</f>
        <v>0.14711</v>
      </c>
      <c r="N13" s="0" t="s">
        <v>19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12</v>
      </c>
      <c r="G14" s="0" t="n">
        <v>12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f aca="false">0.0241+0.15919</f>
        <v>0.18329</v>
      </c>
      <c r="M14" s="0" t="n">
        <f aca="false">0.0241+0.15919</f>
        <v>0.18329</v>
      </c>
      <c r="N14" s="0" t="s">
        <v>19</v>
      </c>
    </row>
    <row r="15" customFormat="false" ht="15" hidden="false" customHeight="false" outlineLevel="0" collapsed="false">
      <c r="A15" s="0" t="s">
        <v>15</v>
      </c>
      <c r="B15" s="0" t="s">
        <v>21</v>
      </c>
      <c r="C15" s="0" t="s">
        <v>50</v>
      </c>
      <c r="D15" s="0" t="n">
        <v>0</v>
      </c>
      <c r="E15" s="0" t="n">
        <v>0</v>
      </c>
      <c r="F15" s="0" t="n">
        <v>1</v>
      </c>
      <c r="G15" s="0" t="n">
        <v>5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f aca="false">12.22+8.18</f>
        <v>20.4</v>
      </c>
      <c r="M15" s="0" t="n">
        <f aca="false">12.22+8.18</f>
        <v>20.4</v>
      </c>
      <c r="N15" s="0" t="s">
        <v>23</v>
      </c>
    </row>
    <row r="16" customFormat="false" ht="15" hidden="false" customHeight="false" outlineLevel="0" collapsed="false">
      <c r="A16" s="0" t="s">
        <v>15</v>
      </c>
      <c r="B16" s="0" t="s">
        <v>21</v>
      </c>
      <c r="C16" s="0" t="s">
        <v>51</v>
      </c>
      <c r="D16" s="0" t="n">
        <v>0</v>
      </c>
      <c r="E16" s="0" t="n">
        <v>0</v>
      </c>
      <c r="F16" s="0" t="n">
        <v>6</v>
      </c>
      <c r="G16" s="0" t="n">
        <v>9</v>
      </c>
      <c r="H16" s="0" t="n">
        <v>0</v>
      </c>
      <c r="I16" s="0" t="n">
        <v>24</v>
      </c>
      <c r="J16" s="0" t="n">
        <v>0</v>
      </c>
      <c r="K16" s="0" t="n">
        <v>6</v>
      </c>
      <c r="L16" s="0" t="n">
        <f aca="false">21.44+8.18</f>
        <v>29.62</v>
      </c>
      <c r="M16" s="0" t="n">
        <f aca="false">21.44+8.18</f>
        <v>29.62</v>
      </c>
      <c r="N16" s="0" t="s">
        <v>23</v>
      </c>
    </row>
    <row r="17" customFormat="false" ht="15" hidden="false" customHeight="false" outlineLevel="0" collapsed="false">
      <c r="A17" s="0" t="s">
        <v>15</v>
      </c>
      <c r="B17" s="0" t="s">
        <v>21</v>
      </c>
      <c r="C17" s="0" t="s">
        <v>52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0</v>
      </c>
      <c r="I17" s="0" t="n">
        <v>24</v>
      </c>
      <c r="J17" s="0" t="n">
        <v>0</v>
      </c>
      <c r="K17" s="0" t="n">
        <v>6</v>
      </c>
      <c r="L17" s="0" t="n">
        <f aca="false">12.22+8.18</f>
        <v>20.4</v>
      </c>
      <c r="M17" s="0" t="n">
        <f aca="false">12.22+8.18</f>
        <v>20.4</v>
      </c>
      <c r="N17" s="0" t="s">
        <v>23</v>
      </c>
    </row>
    <row r="18" customFormat="false" ht="15" hidden="false" customHeight="false" outlineLevel="0" collapsed="false">
      <c r="A18" s="0" t="s">
        <v>27</v>
      </c>
      <c r="B18" s="0" t="s">
        <v>16</v>
      </c>
      <c r="L18" s="0" t="n">
        <v>125</v>
      </c>
      <c r="M18" s="0" t="n">
        <v>125</v>
      </c>
      <c r="N18" s="0" t="s">
        <v>17</v>
      </c>
    </row>
    <row r="19" customFormat="false" ht="15" hidden="false" customHeight="false" outlineLevel="0" collapsed="false">
      <c r="A19" s="0" t="s">
        <v>27</v>
      </c>
      <c r="B19" s="0" t="s">
        <v>18</v>
      </c>
      <c r="D19" s="0" t="n">
        <v>0</v>
      </c>
      <c r="E19" s="0" t="n">
        <v>0</v>
      </c>
      <c r="F19" s="0" t="n">
        <v>1</v>
      </c>
      <c r="G19" s="0" t="n">
        <v>4</v>
      </c>
      <c r="H19" s="0" t="n">
        <v>0</v>
      </c>
      <c r="I19" s="0" t="n">
        <v>24</v>
      </c>
      <c r="J19" s="0" t="n">
        <v>0</v>
      </c>
      <c r="K19" s="0" t="n">
        <v>6</v>
      </c>
      <c r="L19" s="0" t="n">
        <f aca="false">0.3651+0.5867</f>
        <v>0.9518</v>
      </c>
      <c r="M19" s="4" t="n">
        <f aca="false">L19/2.83168</f>
        <v>0.336125550909707</v>
      </c>
      <c r="N19" s="0" t="s">
        <v>28</v>
      </c>
      <c r="O19" s="0" t="s">
        <v>29</v>
      </c>
    </row>
    <row r="20" customFormat="false" ht="15" hidden="false" customHeight="false" outlineLevel="0" collapsed="false">
      <c r="A20" s="0" t="s">
        <v>27</v>
      </c>
      <c r="B20" s="0" t="s">
        <v>18</v>
      </c>
      <c r="D20" s="0" t="n">
        <v>0</v>
      </c>
      <c r="E20" s="0" t="n">
        <v>0</v>
      </c>
      <c r="F20" s="0" t="n">
        <v>5</v>
      </c>
      <c r="G20" s="0" t="n">
        <v>9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f aca="false">0.3226+0.3895</f>
        <v>0.7121</v>
      </c>
      <c r="M20" s="4" t="n">
        <f aca="false">L20/2.83168</f>
        <v>0.251476155497796</v>
      </c>
      <c r="N20" s="0" t="s">
        <v>28</v>
      </c>
      <c r="O20" s="0" t="s">
        <v>29</v>
      </c>
    </row>
    <row r="21" customFormat="false" ht="15" hidden="false" customHeight="false" outlineLevel="0" collapsed="false">
      <c r="A21" s="0" t="s">
        <v>27</v>
      </c>
      <c r="B21" s="0" t="s">
        <v>18</v>
      </c>
      <c r="D21" s="0" t="n">
        <v>0</v>
      </c>
      <c r="E21" s="0" t="n">
        <v>0</v>
      </c>
      <c r="F21" s="0" t="n">
        <v>9</v>
      </c>
      <c r="G21" s="0" t="n">
        <v>10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0.3651+0.4758</f>
        <v>0.8409</v>
      </c>
      <c r="M21" s="4" t="n">
        <f aca="false">L21/2.83168</f>
        <v>0.296961521075828</v>
      </c>
      <c r="N21" s="0" t="s">
        <v>28</v>
      </c>
      <c r="O21" s="0" t="s">
        <v>29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11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0.3651+0.7282</f>
        <v>1.0933</v>
      </c>
      <c r="M22" s="4" t="n">
        <f aca="false">L22/2.83168</f>
        <v>0.386095886540852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12</v>
      </c>
      <c r="G23" s="0" t="n">
        <v>12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0.3651+0.8114</f>
        <v>1.1765</v>
      </c>
      <c r="M23" s="4" t="n">
        <f aca="false">L23/2.83168</f>
        <v>0.415477737597469</v>
      </c>
      <c r="N23" s="0" t="s">
        <v>28</v>
      </c>
      <c r="O23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1" sqref="A1:M18 O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4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7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f aca="false">0.49315*30</f>
        <v>14.7945</v>
      </c>
      <c r="M19" s="0" t="n">
        <f aca="false">0.49315*30</f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f aca="false">D20*2.83168</f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  <c r="O21" s="1"/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A1:M18 A1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4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1.51"/>
    <col collapsed="false" customWidth="true" hidden="false" outlineLevel="0" max="7" min="7" style="0" width="10.51"/>
    <col collapsed="false" customWidth="true" hidden="false" outlineLevel="0" max="8" min="8" style="0" width="9.83"/>
    <col collapsed="false" customWidth="true" hidden="false" outlineLevel="0" max="9" min="9" style="0" width="8.66"/>
    <col collapsed="false" customWidth="true" hidden="false" outlineLevel="0" max="10" min="10" style="0" width="12.33"/>
    <col collapsed="false" customWidth="true" hidden="false" outlineLevel="0" max="11" min="11" style="0" width="11.83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7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373.12</v>
      </c>
      <c r="M2" s="0" t="n">
        <v>373.12</v>
      </c>
      <c r="N2" s="0" t="s">
        <v>17</v>
      </c>
      <c r="O2" s="0" t="s">
        <v>55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43</v>
      </c>
      <c r="D3" s="0" t="n">
        <v>0</v>
      </c>
      <c r="E3" s="0" t="n">
        <v>0</v>
      </c>
      <c r="F3" s="0" t="n">
        <v>6</v>
      </c>
      <c r="G3" s="0" t="n">
        <v>9</v>
      </c>
      <c r="H3" s="0" t="n">
        <v>16</v>
      </c>
      <c r="I3" s="0" t="n">
        <v>21</v>
      </c>
      <c r="J3" s="0" t="n">
        <v>0</v>
      </c>
      <c r="K3" s="0" t="n">
        <v>4</v>
      </c>
      <c r="L3" s="0" t="n">
        <v>22.19</v>
      </c>
      <c r="M3" s="0" t="n">
        <v>22.19</v>
      </c>
      <c r="N3" s="0" t="s">
        <v>23</v>
      </c>
      <c r="O3" s="0" t="s">
        <v>56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57</v>
      </c>
      <c r="D4" s="0" t="n">
        <v>0</v>
      </c>
      <c r="E4" s="0" t="n">
        <v>0</v>
      </c>
      <c r="F4" s="0" t="n">
        <v>1</v>
      </c>
      <c r="G4" s="0" t="n">
        <v>5</v>
      </c>
      <c r="H4" s="0" t="n">
        <v>16</v>
      </c>
      <c r="I4" s="0" t="n">
        <v>21</v>
      </c>
      <c r="J4" s="0" t="n">
        <v>0</v>
      </c>
      <c r="K4" s="0" t="n">
        <v>4</v>
      </c>
      <c r="L4" s="0" t="n">
        <v>4.69</v>
      </c>
      <c r="M4" s="0" t="n">
        <v>4.69</v>
      </c>
      <c r="N4" s="0" t="s">
        <v>23</v>
      </c>
      <c r="O4" s="0" t="s">
        <v>58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59</v>
      </c>
      <c r="D5" s="0" t="n">
        <v>0</v>
      </c>
      <c r="E5" s="0" t="n">
        <v>0</v>
      </c>
      <c r="F5" s="0" t="n">
        <v>10</v>
      </c>
      <c r="G5" s="0" t="n">
        <v>12</v>
      </c>
      <c r="H5" s="0" t="n">
        <v>16</v>
      </c>
      <c r="I5" s="0" t="n">
        <v>21</v>
      </c>
      <c r="J5" s="0" t="n">
        <v>0</v>
      </c>
      <c r="K5" s="0" t="n">
        <v>4</v>
      </c>
      <c r="L5" s="0" t="n">
        <v>4.69</v>
      </c>
      <c r="M5" s="0" t="n">
        <v>4.69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30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0</v>
      </c>
      <c r="K6" s="0" t="n">
        <v>6</v>
      </c>
      <c r="L6" s="0" t="n">
        <v>16.97</v>
      </c>
      <c r="M6" s="0" t="n">
        <v>16.97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6</v>
      </c>
      <c r="G7" s="0" t="n">
        <v>9</v>
      </c>
      <c r="H7" s="0" t="n">
        <v>16</v>
      </c>
      <c r="I7" s="0" t="n">
        <v>21</v>
      </c>
      <c r="J7" s="0" t="n">
        <v>0</v>
      </c>
      <c r="K7" s="0" t="n">
        <v>4</v>
      </c>
      <c r="L7" s="0" t="n">
        <f aca="false">0.0402+0.07668</f>
        <v>0.11688</v>
      </c>
      <c r="M7" s="0" t="n">
        <f aca="false">0.0402+0.07668</f>
        <v>0.11688</v>
      </c>
      <c r="N7" s="0" t="s">
        <v>19</v>
      </c>
      <c r="O7" s="0" t="s">
        <v>60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6</v>
      </c>
      <c r="G8" s="0" t="n">
        <v>9</v>
      </c>
      <c r="H8" s="0" t="n">
        <v>0</v>
      </c>
      <c r="I8" s="0" t="n">
        <v>16</v>
      </c>
      <c r="J8" s="0" t="n">
        <v>0</v>
      </c>
      <c r="K8" s="0" t="n">
        <v>6</v>
      </c>
      <c r="L8" s="0" t="n">
        <f aca="false">0.0402+0.04401</f>
        <v>0.08421</v>
      </c>
      <c r="M8" s="0" t="n">
        <f aca="false">0.0402+0.04401</f>
        <v>0.08421</v>
      </c>
      <c r="N8" s="0" t="s">
        <v>19</v>
      </c>
      <c r="O8" s="0" t="s">
        <v>60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6</v>
      </c>
      <c r="G9" s="0" t="n">
        <v>9</v>
      </c>
      <c r="H9" s="0" t="n">
        <v>21</v>
      </c>
      <c r="I9" s="0" t="n">
        <v>24</v>
      </c>
      <c r="J9" s="0" t="n">
        <v>0</v>
      </c>
      <c r="K9" s="0" t="n">
        <v>6</v>
      </c>
      <c r="L9" s="0" t="n">
        <f aca="false">0.0402+0.04401</f>
        <v>0.08421</v>
      </c>
      <c r="M9" s="0" t="n">
        <f aca="false">0.0402+0.04401</f>
        <v>0.08421</v>
      </c>
      <c r="N9" s="0" t="s">
        <v>19</v>
      </c>
      <c r="O9" s="0" t="s">
        <v>60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9</v>
      </c>
      <c r="H10" s="0" t="n">
        <v>16</v>
      </c>
      <c r="I10" s="0" t="n">
        <v>21</v>
      </c>
      <c r="J10" s="0" t="n">
        <v>5</v>
      </c>
      <c r="K10" s="0" t="n">
        <v>6</v>
      </c>
      <c r="L10" s="0" t="n">
        <f aca="false">0.0402+0.06896</f>
        <v>0.10916</v>
      </c>
      <c r="M10" s="0" t="n">
        <f aca="false">0.0402+0.06896</f>
        <v>0.10916</v>
      </c>
      <c r="N10" s="0" t="s">
        <v>19</v>
      </c>
      <c r="O10" s="0" t="s">
        <v>60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1</v>
      </c>
      <c r="G11" s="0" t="n">
        <v>5</v>
      </c>
      <c r="H11" s="0" t="n">
        <v>16</v>
      </c>
      <c r="I11" s="0" t="n">
        <v>21</v>
      </c>
      <c r="J11" s="0" t="n">
        <v>0</v>
      </c>
      <c r="K11" s="0" t="n">
        <v>6</v>
      </c>
      <c r="L11" s="0" t="n">
        <f aca="false">0.0402+0.05783</f>
        <v>0.09803</v>
      </c>
      <c r="M11" s="0" t="n">
        <f aca="false">0.0402+0.05783</f>
        <v>0.09803</v>
      </c>
      <c r="N11" s="0" t="s">
        <v>19</v>
      </c>
      <c r="O11" s="0" t="s">
        <v>60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1</v>
      </c>
      <c r="G12" s="0" t="n">
        <v>5</v>
      </c>
      <c r="H12" s="0" t="n">
        <v>0</v>
      </c>
      <c r="I12" s="0" t="n">
        <v>8</v>
      </c>
      <c r="J12" s="0" t="n">
        <v>0</v>
      </c>
      <c r="K12" s="0" t="n">
        <v>6</v>
      </c>
      <c r="L12" s="0" t="n">
        <f aca="false">0.0402+0.04853</f>
        <v>0.08873</v>
      </c>
      <c r="M12" s="0" t="n">
        <f aca="false">0.0402+0.04853</f>
        <v>0.08873</v>
      </c>
      <c r="N12" s="0" t="s">
        <v>19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1</v>
      </c>
      <c r="G13" s="0" t="n">
        <v>5</v>
      </c>
      <c r="H13" s="0" t="n">
        <v>21</v>
      </c>
      <c r="I13" s="0" t="n">
        <v>24</v>
      </c>
      <c r="J13" s="0" t="n">
        <v>0</v>
      </c>
      <c r="K13" s="0" t="n">
        <v>6</v>
      </c>
      <c r="L13" s="0" t="n">
        <f aca="false">0.0402+0.04853</f>
        <v>0.08873</v>
      </c>
      <c r="M13" s="0" t="n">
        <f aca="false">0.0402+0.04853</f>
        <v>0.08873</v>
      </c>
      <c r="N13" s="0" t="s">
        <v>19</v>
      </c>
      <c r="O13" s="0" t="s">
        <v>60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1</v>
      </c>
      <c r="G14" s="0" t="n">
        <v>5</v>
      </c>
      <c r="H14" s="0" t="n">
        <v>8</v>
      </c>
      <c r="I14" s="0" t="n">
        <v>16</v>
      </c>
      <c r="J14" s="0" t="n">
        <v>0</v>
      </c>
      <c r="K14" s="0" t="n">
        <v>6</v>
      </c>
      <c r="L14" s="0" t="n">
        <f aca="false">0.0402+0.03111</f>
        <v>0.07131</v>
      </c>
      <c r="M14" s="0" t="n">
        <f aca="false">0.0402+0.03111</f>
        <v>0.07131</v>
      </c>
      <c r="N14" s="0" t="s">
        <v>19</v>
      </c>
      <c r="O14" s="0" t="s">
        <v>60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10</v>
      </c>
      <c r="G15" s="0" t="n">
        <v>12</v>
      </c>
      <c r="H15" s="0" t="n">
        <v>16</v>
      </c>
      <c r="I15" s="0" t="n">
        <v>21</v>
      </c>
      <c r="J15" s="0" t="n">
        <v>0</v>
      </c>
      <c r="K15" s="0" t="n">
        <v>6</v>
      </c>
      <c r="L15" s="0" t="n">
        <f aca="false">0.0402+0.05783</f>
        <v>0.09803</v>
      </c>
      <c r="M15" s="0" t="n">
        <f aca="false">0.0402+0.05783</f>
        <v>0.09803</v>
      </c>
      <c r="N15" s="0" t="s">
        <v>19</v>
      </c>
      <c r="O15" s="0" t="s">
        <v>60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10</v>
      </c>
      <c r="G16" s="0" t="n">
        <v>12</v>
      </c>
      <c r="H16" s="0" t="n">
        <v>0</v>
      </c>
      <c r="I16" s="0" t="n">
        <v>8</v>
      </c>
      <c r="J16" s="0" t="n">
        <v>0</v>
      </c>
      <c r="K16" s="0" t="n">
        <v>6</v>
      </c>
      <c r="L16" s="0" t="n">
        <f aca="false">0.0402+0.04853</f>
        <v>0.08873</v>
      </c>
      <c r="M16" s="0" t="n">
        <f aca="false">0.0402+0.04853</f>
        <v>0.08873</v>
      </c>
      <c r="N16" s="0" t="s">
        <v>19</v>
      </c>
      <c r="O16" s="0" t="s">
        <v>60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10</v>
      </c>
      <c r="G17" s="0" t="n">
        <v>12</v>
      </c>
      <c r="H17" s="0" t="n">
        <v>21</v>
      </c>
      <c r="I17" s="0" t="n">
        <v>24</v>
      </c>
      <c r="J17" s="0" t="n">
        <v>0</v>
      </c>
      <c r="K17" s="0" t="n">
        <v>6</v>
      </c>
      <c r="L17" s="0" t="n">
        <f aca="false">0.0402+0.04853</f>
        <v>0.08873</v>
      </c>
      <c r="M17" s="0" t="n">
        <f aca="false">0.0402+0.04853</f>
        <v>0.08873</v>
      </c>
      <c r="N17" s="0" t="s">
        <v>19</v>
      </c>
      <c r="O17" s="0" t="s">
        <v>60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10</v>
      </c>
      <c r="G18" s="0" t="n">
        <v>12</v>
      </c>
      <c r="H18" s="0" t="n">
        <v>8</v>
      </c>
      <c r="I18" s="0" t="n">
        <v>16</v>
      </c>
      <c r="J18" s="0" t="n">
        <v>0</v>
      </c>
      <c r="K18" s="0" t="n">
        <v>6</v>
      </c>
      <c r="L18" s="0" t="n">
        <f aca="false">0.0402+0.03111</f>
        <v>0.07131</v>
      </c>
      <c r="M18" s="0" t="n">
        <f aca="false">0.0402+0.03111</f>
        <v>0.07131</v>
      </c>
      <c r="N18" s="0" t="s">
        <v>19</v>
      </c>
      <c r="O18" s="0" t="s">
        <v>60</v>
      </c>
    </row>
    <row r="19" customFormat="false" ht="15" hidden="false" customHeight="false" outlineLevel="0" collapsed="false">
      <c r="A19" s="0" t="s">
        <v>27</v>
      </c>
      <c r="B19" s="0" t="s">
        <v>16</v>
      </c>
      <c r="L19" s="0" t="n">
        <f aca="false">0.49315*30</f>
        <v>14.7945</v>
      </c>
      <c r="M19" s="0" t="n">
        <f aca="false">0.49315*30</f>
        <v>14.7945</v>
      </c>
      <c r="N19" s="0" t="s">
        <v>17</v>
      </c>
      <c r="O19" s="0" t="s">
        <v>33</v>
      </c>
    </row>
    <row r="20" customFormat="false" ht="15" hidden="false" customHeight="false" outlineLevel="0" collapsed="false">
      <c r="A20" s="0" t="s">
        <v>27</v>
      </c>
      <c r="B20" s="0" t="s">
        <v>18</v>
      </c>
      <c r="C20" s="1"/>
      <c r="D20" s="0" t="n">
        <v>0</v>
      </c>
      <c r="E20" s="0" t="n">
        <f aca="false">D20*2.83168</f>
        <v>0</v>
      </c>
      <c r="F20" s="0" t="n">
        <v>1</v>
      </c>
      <c r="G20" s="0" t="n">
        <v>12</v>
      </c>
      <c r="H20" s="0" t="n">
        <v>0</v>
      </c>
      <c r="I20" s="0" t="n">
        <v>24</v>
      </c>
      <c r="J20" s="0" t="n">
        <v>0</v>
      </c>
      <c r="K20" s="0" t="n">
        <v>6</v>
      </c>
      <c r="L20" s="0" t="n">
        <v>1.61662</v>
      </c>
      <c r="M20" s="2" t="n">
        <f aca="false">L20/2.83168</f>
        <v>0.570904904508984</v>
      </c>
      <c r="N20" s="0" t="s">
        <v>28</v>
      </c>
    </row>
    <row r="21" customFormat="false" ht="15" hidden="false" customHeight="false" outlineLevel="0" collapsed="false">
      <c r="A21" s="0" t="s">
        <v>27</v>
      </c>
      <c r="B21" s="0" t="s">
        <v>18</v>
      </c>
      <c r="C21" s="1"/>
      <c r="D21" s="0" t="n">
        <v>250</v>
      </c>
      <c r="E21" s="0" t="n">
        <f aca="false">D21*2.83168</f>
        <v>707.92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v>1.17731</v>
      </c>
      <c r="M21" s="2" t="n">
        <f aca="false">L21/2.83168</f>
        <v>0.415763786868573</v>
      </c>
      <c r="N21" s="0" t="s">
        <v>28</v>
      </c>
      <c r="O21" s="1"/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4167</v>
      </c>
      <c r="E22" s="6" t="n">
        <f aca="false">D22*2.83168</f>
        <v>11799.61056</v>
      </c>
      <c r="F22" s="0" t="n">
        <v>1</v>
      </c>
      <c r="G22" s="0" t="n">
        <v>12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v>0.88276</v>
      </c>
      <c r="M22" s="2" t="n">
        <f aca="false">L22/2.83168</f>
        <v>0.311744264888688</v>
      </c>
      <c r="N2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A1:M18 F2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197.49</v>
      </c>
      <c r="M2" s="0" t="n">
        <v>197.49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30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24</v>
      </c>
      <c r="J3" s="0" t="n">
        <v>0</v>
      </c>
      <c r="K3" s="0" t="n">
        <v>6</v>
      </c>
      <c r="L3" s="0" t="n">
        <v>1.1589</v>
      </c>
      <c r="M3" s="0" t="n">
        <v>1.1589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79</v>
      </c>
      <c r="D4" s="0" t="n">
        <v>0</v>
      </c>
      <c r="E4" s="0" t="n">
        <v>0</v>
      </c>
      <c r="F4" s="0" t="n">
        <v>6</v>
      </c>
      <c r="G4" s="0" t="n">
        <v>10</v>
      </c>
      <c r="H4" s="0" t="n">
        <v>12</v>
      </c>
      <c r="I4" s="0" t="n">
        <v>20</v>
      </c>
      <c r="J4" s="0" t="n">
        <v>0</v>
      </c>
      <c r="K4" s="0" t="n">
        <v>4</v>
      </c>
      <c r="L4" s="0" t="n">
        <f aca="false">1.4139+9.62</f>
        <v>11.0339</v>
      </c>
      <c r="M4" s="0" t="n">
        <f aca="false">1.4139+9.62</f>
        <v>11.0339</v>
      </c>
      <c r="N4" s="0" t="s">
        <v>23</v>
      </c>
      <c r="O4" s="0" t="s">
        <v>133</v>
      </c>
    </row>
    <row r="5" customFormat="false" ht="15" hidden="false" customHeight="false" outlineLevel="0" collapsed="false">
      <c r="A5" s="0" t="s">
        <v>15</v>
      </c>
      <c r="B5" s="0" t="s">
        <v>18</v>
      </c>
      <c r="D5" s="0" t="n">
        <v>0</v>
      </c>
      <c r="E5" s="0" t="n">
        <v>0</v>
      </c>
      <c r="F5" s="0" t="n">
        <v>1</v>
      </c>
      <c r="G5" s="0" t="n">
        <v>5</v>
      </c>
      <c r="H5" s="0" t="n">
        <v>0</v>
      </c>
      <c r="I5" s="0" t="n">
        <v>8</v>
      </c>
      <c r="J5" s="0" t="n">
        <v>0</v>
      </c>
      <c r="K5" s="0" t="n">
        <v>4</v>
      </c>
      <c r="L5" s="0" t="n">
        <f aca="false">0.05406+0.00651+0.05199+0.002</f>
        <v>0.11456</v>
      </c>
      <c r="M5" s="0" t="n">
        <f aca="false">0.05406+0.00651+0.05199+0.002</f>
        <v>0.11456</v>
      </c>
      <c r="N5" s="0" t="s">
        <v>19</v>
      </c>
      <c r="O5" s="0" t="s">
        <v>134</v>
      </c>
    </row>
    <row r="6" customFormat="false" ht="15" hidden="false" customHeight="false" outlineLevel="0" collapsed="false">
      <c r="A6" s="0" t="s">
        <v>15</v>
      </c>
      <c r="B6" s="0" t="s">
        <v>18</v>
      </c>
      <c r="D6" s="0" t="n">
        <v>0</v>
      </c>
      <c r="E6" s="0" t="n">
        <v>0</v>
      </c>
      <c r="F6" s="0" t="n">
        <v>1</v>
      </c>
      <c r="G6" s="0" t="n">
        <v>5</v>
      </c>
      <c r="H6" s="0" t="n">
        <v>8</v>
      </c>
      <c r="I6" s="0" t="n">
        <v>12</v>
      </c>
      <c r="J6" s="0" t="n">
        <v>0</v>
      </c>
      <c r="K6" s="0" t="n">
        <v>4</v>
      </c>
      <c r="L6" s="0" t="n">
        <f aca="false">0.05818+0.05199+0.002+0.00651</f>
        <v>0.11868</v>
      </c>
      <c r="M6" s="0" t="n">
        <f aca="false">0.05818+0.05199+0.002+0.00651</f>
        <v>0.11868</v>
      </c>
      <c r="N6" s="0" t="s">
        <v>19</v>
      </c>
      <c r="O6" s="0" t="s">
        <v>134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5</v>
      </c>
      <c r="H7" s="0" t="n">
        <v>12</v>
      </c>
      <c r="I7" s="0" t="n">
        <v>20</v>
      </c>
      <c r="J7" s="0" t="n">
        <v>0</v>
      </c>
      <c r="K7" s="0" t="n">
        <v>4</v>
      </c>
      <c r="L7" s="0" t="n">
        <f aca="false">0.05743+0.05199+0.002+0.00651</f>
        <v>0.11793</v>
      </c>
      <c r="M7" s="0" t="n">
        <f aca="false">0.05743+0.05199+0.002+0.00651</f>
        <v>0.11793</v>
      </c>
      <c r="N7" s="0" t="s">
        <v>19</v>
      </c>
      <c r="O7" s="0" t="s">
        <v>134</v>
      </c>
    </row>
    <row r="8" customFormat="false" ht="15" hidden="false" customHeight="false" outlineLevel="0" collapsed="false">
      <c r="A8" s="0" t="s">
        <v>15</v>
      </c>
      <c r="B8" s="0" t="s">
        <v>18</v>
      </c>
      <c r="D8" s="0" t="n">
        <v>0</v>
      </c>
      <c r="E8" s="0" t="n">
        <v>0</v>
      </c>
      <c r="F8" s="0" t="n">
        <v>1</v>
      </c>
      <c r="G8" s="0" t="n">
        <v>5</v>
      </c>
      <c r="H8" s="0" t="n">
        <v>20</v>
      </c>
      <c r="I8" s="0" t="n">
        <v>24</v>
      </c>
      <c r="J8" s="0" t="n">
        <v>0</v>
      </c>
      <c r="K8" s="0" t="n">
        <v>4</v>
      </c>
      <c r="L8" s="0" t="n">
        <f aca="false">0.05818+0.05199+0.002+0.00651</f>
        <v>0.11868</v>
      </c>
      <c r="M8" s="0" t="n">
        <f aca="false">0.05818+0.05199+0.002+0.00651</f>
        <v>0.11868</v>
      </c>
      <c r="N8" s="0" t="s">
        <v>19</v>
      </c>
      <c r="O8" s="0" t="s">
        <v>134</v>
      </c>
    </row>
    <row r="9" customFormat="false" ht="15" hidden="false" customHeight="false" outlineLevel="0" collapsed="false">
      <c r="A9" s="0" t="s">
        <v>15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5</v>
      </c>
      <c r="H9" s="0" t="n">
        <v>0</v>
      </c>
      <c r="I9" s="0" t="n">
        <v>24</v>
      </c>
      <c r="J9" s="0" t="n">
        <v>5</v>
      </c>
      <c r="K9" s="0" t="n">
        <v>6</v>
      </c>
      <c r="L9" s="0" t="n">
        <f aca="false">0.05406+0.00651+0.05199+0.002</f>
        <v>0.11456</v>
      </c>
      <c r="M9" s="0" t="n">
        <f aca="false">0.05406+0.00651+0.05199+0.002</f>
        <v>0.11456</v>
      </c>
      <c r="N9" s="0" t="s">
        <v>19</v>
      </c>
      <c r="O9" s="0" t="s">
        <v>134</v>
      </c>
    </row>
    <row r="10" customFormat="false" ht="15" hidden="false" customHeight="false" outlineLevel="0" collapsed="false">
      <c r="A10" s="0" t="s">
        <v>15</v>
      </c>
      <c r="B10" s="0" t="s">
        <v>18</v>
      </c>
      <c r="D10" s="0" t="n">
        <v>0</v>
      </c>
      <c r="E10" s="0" t="n">
        <v>0</v>
      </c>
      <c r="F10" s="0" t="n">
        <v>6</v>
      </c>
      <c r="G10" s="0" t="n">
        <v>10</v>
      </c>
      <c r="H10" s="0" t="n">
        <v>0</v>
      </c>
      <c r="I10" s="0" t="n">
        <v>8</v>
      </c>
      <c r="J10" s="0" t="n">
        <v>0</v>
      </c>
      <c r="K10" s="0" t="n">
        <v>4</v>
      </c>
      <c r="L10" s="0" t="n">
        <f aca="false">0.04561+0.05199+0.004+0.00653</f>
        <v>0.10813</v>
      </c>
      <c r="M10" s="0" t="n">
        <f aca="false">0.04561+0.05199+0.004+0.00653</f>
        <v>0.10813</v>
      </c>
      <c r="N10" s="0" t="s">
        <v>19</v>
      </c>
      <c r="O10" s="0" t="s">
        <v>134</v>
      </c>
    </row>
    <row r="11" customFormat="false" ht="15" hidden="false" customHeight="false" outlineLevel="0" collapsed="false">
      <c r="A11" s="0" t="s">
        <v>15</v>
      </c>
      <c r="B11" s="0" t="s">
        <v>18</v>
      </c>
      <c r="D11" s="0" t="n">
        <v>0</v>
      </c>
      <c r="E11" s="0" t="n">
        <v>0</v>
      </c>
      <c r="F11" s="0" t="n">
        <v>6</v>
      </c>
      <c r="G11" s="0" t="n">
        <v>10</v>
      </c>
      <c r="H11" s="0" t="n">
        <v>8</v>
      </c>
      <c r="I11" s="0" t="n">
        <v>12</v>
      </c>
      <c r="J11" s="0" t="n">
        <v>0</v>
      </c>
      <c r="K11" s="0" t="n">
        <v>4</v>
      </c>
      <c r="L11" s="0" t="n">
        <f aca="false">0.05119+0.05199+0.004+0.00653</f>
        <v>0.11371</v>
      </c>
      <c r="M11" s="0" t="n">
        <f aca="false">0.05119+0.05199+0.004+0.00653</f>
        <v>0.11371</v>
      </c>
      <c r="N11" s="0" t="s">
        <v>19</v>
      </c>
      <c r="O11" s="0" t="s">
        <v>134</v>
      </c>
    </row>
    <row r="12" customFormat="false" ht="15" hidden="false" customHeight="false" outlineLevel="0" collapsed="false">
      <c r="A12" s="0" t="s">
        <v>15</v>
      </c>
      <c r="B12" s="0" t="s">
        <v>18</v>
      </c>
      <c r="D12" s="0" t="n">
        <v>0</v>
      </c>
      <c r="E12" s="0" t="n">
        <v>0</v>
      </c>
      <c r="F12" s="0" t="n">
        <v>6</v>
      </c>
      <c r="G12" s="0" t="n">
        <v>10</v>
      </c>
      <c r="H12" s="0" t="n">
        <v>12</v>
      </c>
      <c r="I12" s="0" t="n">
        <v>20</v>
      </c>
      <c r="J12" s="0" t="n">
        <v>0</v>
      </c>
      <c r="K12" s="0" t="n">
        <v>4</v>
      </c>
      <c r="L12" s="0" t="n">
        <f aca="false">0.0606+0.05199+0.004+0.00653</f>
        <v>0.12312</v>
      </c>
      <c r="M12" s="0" t="n">
        <f aca="false">0.0606+0.05199+0.004+0.00653</f>
        <v>0.12312</v>
      </c>
      <c r="N12" s="0" t="s">
        <v>19</v>
      </c>
      <c r="O12" s="0" t="s">
        <v>134</v>
      </c>
    </row>
    <row r="13" customFormat="false" ht="15" hidden="false" customHeight="false" outlineLevel="0" collapsed="false">
      <c r="A13" s="0" t="s">
        <v>15</v>
      </c>
      <c r="B13" s="0" t="s">
        <v>18</v>
      </c>
      <c r="D13" s="0" t="n">
        <v>0</v>
      </c>
      <c r="E13" s="0" t="n">
        <v>0</v>
      </c>
      <c r="F13" s="0" t="n">
        <v>6</v>
      </c>
      <c r="G13" s="0" t="n">
        <v>10</v>
      </c>
      <c r="H13" s="0" t="n">
        <v>20</v>
      </c>
      <c r="I13" s="0" t="n">
        <v>24</v>
      </c>
      <c r="J13" s="0" t="n">
        <v>0</v>
      </c>
      <c r="K13" s="0" t="n">
        <v>4</v>
      </c>
      <c r="L13" s="0" t="n">
        <f aca="false">0.05119+0.05199+0.004+0.00653</f>
        <v>0.11371</v>
      </c>
      <c r="M13" s="0" t="n">
        <f aca="false">0.05119+0.05199+0.004+0.00653</f>
        <v>0.11371</v>
      </c>
      <c r="N13" s="0" t="s">
        <v>19</v>
      </c>
      <c r="O13" s="0" t="s">
        <v>134</v>
      </c>
    </row>
    <row r="14" customFormat="false" ht="15" hidden="false" customHeight="false" outlineLevel="0" collapsed="false">
      <c r="A14" s="0" t="s">
        <v>15</v>
      </c>
      <c r="B14" s="0" t="s">
        <v>18</v>
      </c>
      <c r="D14" s="0" t="n">
        <v>0</v>
      </c>
      <c r="E14" s="0" t="n">
        <v>0</v>
      </c>
      <c r="F14" s="0" t="n">
        <v>6</v>
      </c>
      <c r="G14" s="0" t="n">
        <v>10</v>
      </c>
      <c r="H14" s="0" t="n">
        <v>0</v>
      </c>
      <c r="I14" s="0" t="n">
        <v>24</v>
      </c>
      <c r="J14" s="0" t="n">
        <v>5</v>
      </c>
      <c r="K14" s="0" t="n">
        <v>6</v>
      </c>
      <c r="L14" s="0" t="n">
        <f aca="false">0.04561+0.05199+0.004+0.00653</f>
        <v>0.10813</v>
      </c>
      <c r="M14" s="0" t="n">
        <f aca="false">0.04561+0.05199+0.004+0.00653</f>
        <v>0.10813</v>
      </c>
      <c r="N14" s="0" t="s">
        <v>19</v>
      </c>
      <c r="O14" s="0" t="s">
        <v>134</v>
      </c>
    </row>
    <row r="15" customFormat="false" ht="15" hidden="false" customHeight="false" outlineLevel="0" collapsed="false">
      <c r="A15" s="0" t="s">
        <v>15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0</v>
      </c>
      <c r="I15" s="0" t="n">
        <v>8</v>
      </c>
      <c r="J15" s="0" t="n">
        <v>0</v>
      </c>
      <c r="K15" s="0" t="n">
        <v>4</v>
      </c>
      <c r="L15" s="0" t="n">
        <f aca="false">0.0537+0.05199+0.004+0.00651</f>
        <v>0.1162</v>
      </c>
      <c r="M15" s="0" t="n">
        <f aca="false">0.0537+0.05199+0.004+0.00651</f>
        <v>0.1162</v>
      </c>
      <c r="N15" s="0" t="s">
        <v>19</v>
      </c>
      <c r="O15" s="0" t="s">
        <v>134</v>
      </c>
    </row>
    <row r="16" customFormat="false" ht="15" hidden="false" customHeight="false" outlineLevel="0" collapsed="false">
      <c r="A16" s="0" t="s">
        <v>15</v>
      </c>
      <c r="B16" s="0" t="s">
        <v>18</v>
      </c>
      <c r="D16" s="0" t="n">
        <v>0</v>
      </c>
      <c r="E16" s="0" t="n">
        <v>0</v>
      </c>
      <c r="F16" s="0" t="n">
        <v>11</v>
      </c>
      <c r="G16" s="0" t="n">
        <v>12</v>
      </c>
      <c r="H16" s="0" t="n">
        <v>8</v>
      </c>
      <c r="I16" s="0" t="n">
        <v>12</v>
      </c>
      <c r="J16" s="0" t="n">
        <v>0</v>
      </c>
      <c r="K16" s="0" t="n">
        <v>4</v>
      </c>
      <c r="L16" s="0" t="n">
        <f aca="false">0.05916+0.05199+0.004+0.00651</f>
        <v>0.12166</v>
      </c>
      <c r="M16" s="0" t="n">
        <f aca="false">0.05916+0.05199+0.004+0.00651</f>
        <v>0.12166</v>
      </c>
      <c r="N16" s="0" t="s">
        <v>19</v>
      </c>
      <c r="O16" s="0" t="s">
        <v>134</v>
      </c>
    </row>
    <row r="17" customFormat="false" ht="15" hidden="false" customHeight="false" outlineLevel="0" collapsed="false">
      <c r="A17" s="0" t="s">
        <v>15</v>
      </c>
      <c r="B17" s="0" t="s">
        <v>18</v>
      </c>
      <c r="D17" s="0" t="n">
        <v>0</v>
      </c>
      <c r="E17" s="0" t="n">
        <v>0</v>
      </c>
      <c r="F17" s="0" t="n">
        <v>11</v>
      </c>
      <c r="G17" s="0" t="n">
        <v>12</v>
      </c>
      <c r="H17" s="0" t="n">
        <v>12</v>
      </c>
      <c r="I17" s="0" t="n">
        <v>20</v>
      </c>
      <c r="J17" s="0" t="n">
        <v>0</v>
      </c>
      <c r="K17" s="0" t="n">
        <v>4</v>
      </c>
      <c r="L17" s="0" t="n">
        <f aca="false">0.05866+0.05199+0.004+0.00651</f>
        <v>0.12116</v>
      </c>
      <c r="M17" s="0" t="n">
        <f aca="false">0.05866+0.05199+0.004+0.00651</f>
        <v>0.12116</v>
      </c>
      <c r="N17" s="0" t="s">
        <v>19</v>
      </c>
      <c r="O17" s="0" t="s">
        <v>134</v>
      </c>
    </row>
    <row r="18" customFormat="false" ht="15" hidden="false" customHeight="false" outlineLevel="0" collapsed="false">
      <c r="A18" s="0" t="s">
        <v>15</v>
      </c>
      <c r="B18" s="0" t="s">
        <v>18</v>
      </c>
      <c r="D18" s="0" t="n">
        <v>0</v>
      </c>
      <c r="E18" s="0" t="n">
        <v>0</v>
      </c>
      <c r="F18" s="0" t="n">
        <v>11</v>
      </c>
      <c r="G18" s="0" t="n">
        <v>12</v>
      </c>
      <c r="H18" s="0" t="n">
        <v>20</v>
      </c>
      <c r="I18" s="0" t="n">
        <v>24</v>
      </c>
      <c r="J18" s="0" t="n">
        <v>0</v>
      </c>
      <c r="K18" s="0" t="n">
        <v>4</v>
      </c>
      <c r="L18" s="0" t="n">
        <f aca="false">0.05916+0.05199+0.004+0.00651</f>
        <v>0.12166</v>
      </c>
      <c r="M18" s="0" t="n">
        <f aca="false">0.05916+0.05199+0.004+0.00651</f>
        <v>0.12166</v>
      </c>
      <c r="N18" s="0" t="s">
        <v>19</v>
      </c>
      <c r="O18" s="0" t="s">
        <v>134</v>
      </c>
    </row>
    <row r="19" customFormat="false" ht="15" hidden="false" customHeight="false" outlineLevel="0" collapsed="false">
      <c r="A19" s="0" t="s">
        <v>15</v>
      </c>
      <c r="B19" s="0" t="s">
        <v>18</v>
      </c>
      <c r="D19" s="0" t="n">
        <v>0</v>
      </c>
      <c r="E19" s="0" t="n">
        <v>0</v>
      </c>
      <c r="F19" s="0" t="n">
        <v>11</v>
      </c>
      <c r="G19" s="0" t="n">
        <v>12</v>
      </c>
      <c r="H19" s="0" t="n">
        <v>0</v>
      </c>
      <c r="I19" s="0" t="n">
        <v>24</v>
      </c>
      <c r="J19" s="0" t="n">
        <v>5</v>
      </c>
      <c r="K19" s="0" t="n">
        <v>6</v>
      </c>
      <c r="L19" s="0" t="n">
        <f aca="false">0.0537+0.05199+0.004+0.00651</f>
        <v>0.1162</v>
      </c>
      <c r="M19" s="0" t="n">
        <f aca="false">0.0537+0.05199+0.004+0.00651</f>
        <v>0.1162</v>
      </c>
      <c r="N19" s="0" t="s">
        <v>19</v>
      </c>
      <c r="O19" s="0" t="s">
        <v>134</v>
      </c>
    </row>
    <row r="20" customFormat="false" ht="15" hidden="false" customHeight="false" outlineLevel="0" collapsed="false">
      <c r="A20" s="0" t="s">
        <v>27</v>
      </c>
      <c r="B20" s="0" t="s">
        <v>16</v>
      </c>
      <c r="L20" s="0" t="n">
        <v>63.7</v>
      </c>
      <c r="M20" s="0" t="n">
        <v>63.7</v>
      </c>
      <c r="N20" s="0" t="s">
        <v>17</v>
      </c>
    </row>
    <row r="21" customFormat="false" ht="15" hidden="false" customHeight="false" outlineLevel="0" collapsed="false">
      <c r="A21" s="0" t="s">
        <v>27</v>
      </c>
      <c r="B21" s="0" t="s">
        <v>21</v>
      </c>
      <c r="C21" s="0" t="s">
        <v>30</v>
      </c>
      <c r="D21" s="0" t="n">
        <v>0</v>
      </c>
      <c r="E21" s="0" t="n">
        <v>0</v>
      </c>
      <c r="F21" s="0" t="n">
        <v>1</v>
      </c>
      <c r="G21" s="0" t="n">
        <v>12</v>
      </c>
      <c r="H21" s="0" t="n">
        <v>0</v>
      </c>
      <c r="I21" s="0" t="n">
        <v>24</v>
      </c>
      <c r="J21" s="0" t="n">
        <v>0</v>
      </c>
      <c r="K21" s="0" t="n">
        <v>6</v>
      </c>
      <c r="L21" s="0" t="n">
        <f aca="false">0.0352 * 24</f>
        <v>0.8448</v>
      </c>
      <c r="M21" s="4" t="n">
        <f aca="false">L21/2.83168</f>
        <v>0.298338795344107</v>
      </c>
      <c r="N21" s="0" t="s">
        <v>42</v>
      </c>
    </row>
    <row r="22" customFormat="false" ht="15" hidden="false" customHeight="false" outlineLevel="0" collapsed="false">
      <c r="A22" s="0" t="s">
        <v>27</v>
      </c>
      <c r="B22" s="0" t="s">
        <v>18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24</v>
      </c>
      <c r="J22" s="0" t="n">
        <v>0</v>
      </c>
      <c r="K22" s="0" t="n">
        <v>6</v>
      </c>
      <c r="L22" s="0" t="n">
        <f aca="false">0.4006+0.4105</f>
        <v>0.8111</v>
      </c>
      <c r="M22" s="4" t="n">
        <f aca="false">L22/2.83168</f>
        <v>0.286437733077184</v>
      </c>
      <c r="N22" s="0" t="s">
        <v>28</v>
      </c>
      <c r="O22" s="0" t="s">
        <v>29</v>
      </c>
    </row>
    <row r="23" customFormat="false" ht="15" hidden="false" customHeight="false" outlineLevel="0" collapsed="false">
      <c r="A23" s="0" t="s">
        <v>27</v>
      </c>
      <c r="B23" s="0" t="s">
        <v>18</v>
      </c>
      <c r="D23" s="0" t="n">
        <v>0</v>
      </c>
      <c r="E23" s="0" t="n">
        <v>0</v>
      </c>
      <c r="F23" s="0" t="n">
        <v>2</v>
      </c>
      <c r="G23" s="0" t="n">
        <v>2</v>
      </c>
      <c r="H23" s="0" t="n">
        <v>0</v>
      </c>
      <c r="I23" s="0" t="n">
        <v>24</v>
      </c>
      <c r="J23" s="0" t="n">
        <v>0</v>
      </c>
      <c r="K23" s="0" t="n">
        <v>6</v>
      </c>
      <c r="L23" s="0" t="n">
        <f aca="false">0.4006+0.4268</f>
        <v>0.8274</v>
      </c>
      <c r="M23" s="4" t="n">
        <f aca="false">L23/2.83168</f>
        <v>0.292194033224093</v>
      </c>
      <c r="N23" s="0" t="s">
        <v>28</v>
      </c>
      <c r="O23" s="0" t="s">
        <v>29</v>
      </c>
    </row>
    <row r="24" customFormat="false" ht="15" hidden="false" customHeight="false" outlineLevel="0" collapsed="false">
      <c r="A24" s="0" t="s">
        <v>27</v>
      </c>
      <c r="B24" s="0" t="s">
        <v>18</v>
      </c>
      <c r="D24" s="0" t="n">
        <v>0</v>
      </c>
      <c r="E24" s="0" t="n">
        <v>0</v>
      </c>
      <c r="F24" s="0" t="n">
        <v>3</v>
      </c>
      <c r="G24" s="0" t="n">
        <v>3</v>
      </c>
      <c r="H24" s="0" t="n">
        <v>0</v>
      </c>
      <c r="I24" s="0" t="n">
        <v>24</v>
      </c>
      <c r="J24" s="0" t="n">
        <v>0</v>
      </c>
      <c r="K24" s="0" t="n">
        <v>6</v>
      </c>
      <c r="L24" s="0" t="n">
        <f aca="false">0.4006+0.6092</f>
        <v>1.0098</v>
      </c>
      <c r="M24" s="4" t="n">
        <f aca="false">L24/2.83168</f>
        <v>0.356608091309752</v>
      </c>
      <c r="N24" s="0" t="s">
        <v>28</v>
      </c>
      <c r="O24" s="0" t="s">
        <v>29</v>
      </c>
    </row>
    <row r="25" customFormat="false" ht="15" hidden="false" customHeight="false" outlineLevel="0" collapsed="false">
      <c r="A25" s="0" t="s">
        <v>27</v>
      </c>
      <c r="B25" s="0" t="s">
        <v>18</v>
      </c>
      <c r="D25" s="0" t="n">
        <v>0</v>
      </c>
      <c r="E25" s="0" t="n">
        <v>0</v>
      </c>
      <c r="F25" s="0" t="n">
        <v>4</v>
      </c>
      <c r="G25" s="0" t="n">
        <v>4</v>
      </c>
      <c r="H25" s="0" t="n">
        <v>0</v>
      </c>
      <c r="I25" s="0" t="n">
        <v>24</v>
      </c>
      <c r="J25" s="0" t="n">
        <v>0</v>
      </c>
      <c r="K25" s="0" t="n">
        <v>6</v>
      </c>
      <c r="L25" s="0" t="n">
        <f aca="false">0.4006+0.6512</f>
        <v>1.0518</v>
      </c>
      <c r="M25" s="4" t="n">
        <f aca="false">L25/2.83168</f>
        <v>0.371440275737371</v>
      </c>
      <c r="N25" s="0" t="s">
        <v>28</v>
      </c>
      <c r="O25" s="0" t="s">
        <v>29</v>
      </c>
    </row>
    <row r="26" customFormat="false" ht="15" hidden="false" customHeight="false" outlineLevel="0" collapsed="false">
      <c r="A26" s="0" t="s">
        <v>27</v>
      </c>
      <c r="B26" s="0" t="s">
        <v>18</v>
      </c>
      <c r="D26" s="0" t="n">
        <v>0</v>
      </c>
      <c r="E26" s="0" t="n">
        <v>0</v>
      </c>
      <c r="F26" s="0" t="n">
        <v>5</v>
      </c>
      <c r="G26" s="0" t="n">
        <v>5</v>
      </c>
      <c r="H26" s="0" t="n">
        <v>0</v>
      </c>
      <c r="I26" s="0" t="n">
        <v>24</v>
      </c>
      <c r="J26" s="0" t="n">
        <v>0</v>
      </c>
      <c r="K26" s="0" t="n">
        <v>6</v>
      </c>
      <c r="L26" s="0" t="n">
        <f aca="false">0.4006+0.669</f>
        <v>1.0696</v>
      </c>
      <c r="M26" s="4" t="n">
        <f aca="false">L26/2.83168</f>
        <v>0.377726296756696</v>
      </c>
      <c r="N26" s="0" t="s">
        <v>28</v>
      </c>
      <c r="O26" s="0" t="s">
        <v>29</v>
      </c>
    </row>
    <row r="27" customFormat="false" ht="15" hidden="false" customHeight="false" outlineLevel="0" collapsed="false">
      <c r="A27" s="0" t="s">
        <v>27</v>
      </c>
      <c r="B27" s="0" t="s">
        <v>18</v>
      </c>
      <c r="D27" s="0" t="n">
        <v>0</v>
      </c>
      <c r="E27" s="0" t="n">
        <v>0</v>
      </c>
      <c r="F27" s="0" t="n">
        <v>6</v>
      </c>
      <c r="G27" s="0" t="n">
        <v>6</v>
      </c>
      <c r="H27" s="0" t="n">
        <v>0</v>
      </c>
      <c r="I27" s="0" t="n">
        <v>24</v>
      </c>
      <c r="J27" s="0" t="n">
        <v>0</v>
      </c>
      <c r="K27" s="0" t="n">
        <v>6</v>
      </c>
      <c r="L27" s="0" t="n">
        <f aca="false">0.719+0.4006</f>
        <v>1.1196</v>
      </c>
      <c r="M27" s="4" t="n">
        <f aca="false">L27/2.83168</f>
        <v>0.395383659170528</v>
      </c>
      <c r="N27" s="0" t="s">
        <v>28</v>
      </c>
      <c r="O27" s="0" t="s">
        <v>29</v>
      </c>
    </row>
    <row r="28" customFormat="false" ht="15" hidden="false" customHeight="false" outlineLevel="0" collapsed="false">
      <c r="A28" s="0" t="s">
        <v>27</v>
      </c>
      <c r="B28" s="0" t="s">
        <v>18</v>
      </c>
      <c r="D28" s="0" t="n">
        <v>0</v>
      </c>
      <c r="E28" s="0" t="n">
        <v>0</v>
      </c>
      <c r="F28" s="0" t="n">
        <v>7</v>
      </c>
      <c r="G28" s="0" t="n">
        <v>8</v>
      </c>
      <c r="H28" s="0" t="n">
        <v>0</v>
      </c>
      <c r="I28" s="0" t="n">
        <v>24</v>
      </c>
      <c r="J28" s="0" t="n">
        <v>0</v>
      </c>
      <c r="K28" s="0" t="n">
        <v>6</v>
      </c>
      <c r="L28" s="0" t="n">
        <f aca="false">0.7747+0.4006</f>
        <v>1.1753</v>
      </c>
      <c r="M28" s="4" t="n">
        <f aca="false">L28/2.83168</f>
        <v>0.415053960899537</v>
      </c>
      <c r="N28" s="0" t="s">
        <v>28</v>
      </c>
      <c r="O28" s="0" t="s">
        <v>29</v>
      </c>
    </row>
    <row r="29" customFormat="false" ht="15" hidden="false" customHeight="false" outlineLevel="0" collapsed="false">
      <c r="A29" s="0" t="s">
        <v>27</v>
      </c>
      <c r="B29" s="0" t="s">
        <v>18</v>
      </c>
      <c r="D29" s="0" t="n">
        <v>0</v>
      </c>
      <c r="E29" s="0" t="n">
        <v>0</v>
      </c>
      <c r="F29" s="0" t="n">
        <v>9</v>
      </c>
      <c r="G29" s="0" t="n">
        <v>9</v>
      </c>
      <c r="H29" s="0" t="n">
        <v>0</v>
      </c>
      <c r="I29" s="0" t="n">
        <v>24</v>
      </c>
      <c r="J29" s="0" t="n">
        <v>0</v>
      </c>
      <c r="K29" s="0" t="n">
        <v>6</v>
      </c>
      <c r="L29" s="0" t="n">
        <f aca="false">0.6369+0.4006</f>
        <v>1.0375</v>
      </c>
      <c r="M29" s="4" t="n">
        <f aca="false">L29/2.83168</f>
        <v>0.366390270087015</v>
      </c>
      <c r="N29" s="0" t="s">
        <v>28</v>
      </c>
      <c r="O29" s="0" t="s">
        <v>29</v>
      </c>
    </row>
    <row r="30" customFormat="false" ht="15" hidden="false" customHeight="false" outlineLevel="0" collapsed="false">
      <c r="A30" s="0" t="s">
        <v>27</v>
      </c>
      <c r="B30" s="0" t="s">
        <v>18</v>
      </c>
      <c r="D30" s="0" t="n">
        <v>0</v>
      </c>
      <c r="E30" s="0" t="n">
        <v>0</v>
      </c>
      <c r="F30" s="0" t="n">
        <v>10</v>
      </c>
      <c r="G30" s="0" t="n">
        <v>11</v>
      </c>
      <c r="H30" s="0" t="n">
        <v>0</v>
      </c>
      <c r="I30" s="0" t="n">
        <v>24</v>
      </c>
      <c r="J30" s="0" t="n">
        <v>0</v>
      </c>
      <c r="K30" s="0" t="n">
        <v>6</v>
      </c>
      <c r="L30" s="0" t="n">
        <f aca="false">0.7937+0.4006</f>
        <v>1.1943</v>
      </c>
      <c r="M30" s="4" t="n">
        <f aca="false">L30/2.83168</f>
        <v>0.421763758616793</v>
      </c>
      <c r="N30" s="0" t="s">
        <v>28</v>
      </c>
      <c r="O30" s="0" t="s">
        <v>29</v>
      </c>
    </row>
    <row r="31" customFormat="false" ht="15" hidden="false" customHeight="false" outlineLevel="0" collapsed="false">
      <c r="A31" s="0" t="s">
        <v>27</v>
      </c>
      <c r="B31" s="0" t="s">
        <v>18</v>
      </c>
      <c r="D31" s="0" t="n">
        <v>0</v>
      </c>
      <c r="E31" s="0" t="n">
        <v>0</v>
      </c>
      <c r="F31" s="0" t="n">
        <v>12</v>
      </c>
      <c r="G31" s="0" t="n">
        <v>12</v>
      </c>
      <c r="H31" s="0" t="n">
        <v>0</v>
      </c>
      <c r="I31" s="0" t="n">
        <v>24</v>
      </c>
      <c r="J31" s="0" t="n">
        <v>0</v>
      </c>
      <c r="K31" s="0" t="n">
        <v>6</v>
      </c>
      <c r="L31" s="0" t="n">
        <f aca="false">0.5843+0.4006</f>
        <v>0.9849</v>
      </c>
      <c r="M31" s="4" t="n">
        <f aca="false">L31/2.83168</f>
        <v>0.347814724827664</v>
      </c>
      <c r="N31" s="0" t="s">
        <v>28</v>
      </c>
      <c r="O3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1:M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13.33"/>
    <col collapsed="false" customWidth="true" hidden="false" outlineLevel="0" max="3" min="3" style="0" width="17.83"/>
    <col collapsed="false" customWidth="true" hidden="false" outlineLevel="0" max="4" min="4" style="0" width="23.67"/>
    <col collapsed="false" customWidth="true" hidden="false" outlineLevel="0" max="5" min="5" style="0" width="22.33"/>
    <col collapsed="false" customWidth="true" hidden="false" outlineLevel="0" max="6" min="6" style="0" width="12.33"/>
    <col collapsed="false" customWidth="true" hidden="false" outlineLevel="0" max="7" min="7" style="0" width="11.51"/>
    <col collapsed="false" customWidth="true" hidden="false" outlineLevel="0" max="8" min="8" style="0" width="10.51"/>
    <col collapsed="false" customWidth="true" hidden="false" outlineLevel="0" max="9" min="9" style="0" width="9.83"/>
    <col collapsed="false" customWidth="true" hidden="false" outlineLevel="0" max="10" min="10" style="0" width="14.5"/>
    <col collapsed="false" customWidth="true" hidden="false" outlineLevel="0" max="11" min="11" style="0" width="13.66"/>
    <col collapsed="false" customWidth="true" hidden="false" outlineLevel="0" max="12" min="12" style="0" width="14.17"/>
    <col collapsed="false" customWidth="true" hidden="false" outlineLevel="0" max="13" min="13" style="0" width="12.83"/>
    <col collapsed="false" customWidth="true" hidden="false" outlineLevel="0" max="259" min="14" style="0" width="9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L2" s="0" t="n">
        <v>13.67</v>
      </c>
      <c r="M2" s="0" t="n">
        <v>13.67</v>
      </c>
      <c r="N2" s="0" t="s">
        <v>17</v>
      </c>
      <c r="O2" s="0" t="s">
        <v>33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s">
        <v>26</v>
      </c>
      <c r="D3" s="0" t="n">
        <v>0</v>
      </c>
      <c r="E3" s="0" t="n">
        <v>0</v>
      </c>
      <c r="F3" s="0" t="n">
        <v>1</v>
      </c>
      <c r="G3" s="0" t="n">
        <v>12</v>
      </c>
      <c r="H3" s="0" t="n">
        <v>0</v>
      </c>
      <c r="I3" s="0" t="n">
        <v>11</v>
      </c>
      <c r="J3" s="0" t="n">
        <v>0</v>
      </c>
      <c r="K3" s="0" t="n">
        <v>4</v>
      </c>
      <c r="L3" s="4" t="n">
        <f aca="false">(14.07+17.1+2.92)/4.5</f>
        <v>7.57555555555556</v>
      </c>
      <c r="M3" s="4" t="n">
        <f aca="false">(14.07+17.1+2.92)/4.5</f>
        <v>7.57555555555556</v>
      </c>
      <c r="N3" s="0" t="s">
        <v>23</v>
      </c>
    </row>
    <row r="4" customFormat="false" ht="15" hidden="false" customHeight="false" outlineLevel="0" collapsed="false">
      <c r="A4" s="0" t="s">
        <v>15</v>
      </c>
      <c r="B4" s="0" t="s">
        <v>21</v>
      </c>
      <c r="C4" s="0" t="s">
        <v>79</v>
      </c>
      <c r="D4" s="0" t="n">
        <v>0</v>
      </c>
      <c r="E4" s="0" t="n">
        <v>0</v>
      </c>
      <c r="F4" s="0" t="n">
        <v>1</v>
      </c>
      <c r="G4" s="0" t="n">
        <v>12</v>
      </c>
      <c r="H4" s="0" t="n">
        <v>11</v>
      </c>
      <c r="I4" s="0" t="n">
        <v>19</v>
      </c>
      <c r="J4" s="0" t="n">
        <v>0</v>
      </c>
      <c r="K4" s="0" t="n">
        <v>4</v>
      </c>
      <c r="L4" s="6" t="n">
        <f aca="false">14.07+17.1+2.92</f>
        <v>34.09</v>
      </c>
      <c r="M4" s="6" t="n">
        <f aca="false">14.07+17.1+2.92</f>
        <v>34.09</v>
      </c>
      <c r="N4" s="0" t="s">
        <v>23</v>
      </c>
    </row>
    <row r="5" customFormat="false" ht="15" hidden="false" customHeight="false" outlineLevel="0" collapsed="false">
      <c r="A5" s="0" t="s">
        <v>15</v>
      </c>
      <c r="B5" s="0" t="s">
        <v>21</v>
      </c>
      <c r="C5" s="0" t="s">
        <v>26</v>
      </c>
      <c r="D5" s="0" t="n">
        <v>0</v>
      </c>
      <c r="E5" s="0" t="n">
        <v>0</v>
      </c>
      <c r="F5" s="0" t="n">
        <v>1</v>
      </c>
      <c r="G5" s="0" t="n">
        <v>12</v>
      </c>
      <c r="H5" s="0" t="n">
        <v>19</v>
      </c>
      <c r="I5" s="0" t="n">
        <v>24</v>
      </c>
      <c r="J5" s="0" t="n">
        <v>0</v>
      </c>
      <c r="K5" s="0" t="n">
        <v>4</v>
      </c>
      <c r="L5" s="4" t="n">
        <f aca="false">(14.07+17.1+2.92)/4.5</f>
        <v>7.57555555555556</v>
      </c>
      <c r="M5" s="4" t="n">
        <f aca="false">(14.07+17.1+2.92)/4.5</f>
        <v>7.57555555555556</v>
      </c>
      <c r="N5" s="0" t="s">
        <v>23</v>
      </c>
    </row>
    <row r="6" customFormat="false" ht="15" hidden="false" customHeight="false" outlineLevel="0" collapsed="false">
      <c r="A6" s="0" t="s">
        <v>15</v>
      </c>
      <c r="B6" s="0" t="s">
        <v>21</v>
      </c>
      <c r="C6" s="0" t="s">
        <v>26</v>
      </c>
      <c r="D6" s="0" t="n">
        <v>0</v>
      </c>
      <c r="E6" s="0" t="n">
        <v>0</v>
      </c>
      <c r="F6" s="0" t="n">
        <v>1</v>
      </c>
      <c r="G6" s="0" t="n">
        <v>12</v>
      </c>
      <c r="H6" s="0" t="n">
        <v>0</v>
      </c>
      <c r="I6" s="0" t="n">
        <v>24</v>
      </c>
      <c r="J6" s="0" t="n">
        <v>5</v>
      </c>
      <c r="K6" s="0" t="n">
        <v>6</v>
      </c>
      <c r="L6" s="4" t="n">
        <f aca="false">(14.07+17.1+2.92)/4.5</f>
        <v>7.57555555555556</v>
      </c>
      <c r="M6" s="4" t="n">
        <f aca="false">(14.07+17.1+2.92)/4.5</f>
        <v>7.57555555555556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18</v>
      </c>
      <c r="D7" s="0" t="n">
        <v>0</v>
      </c>
      <c r="E7" s="0" t="n">
        <v>0</v>
      </c>
      <c r="F7" s="0" t="n">
        <v>1</v>
      </c>
      <c r="G7" s="0" t="n">
        <v>12</v>
      </c>
      <c r="H7" s="0" t="n">
        <v>0</v>
      </c>
      <c r="I7" s="0" t="n">
        <v>24</v>
      </c>
      <c r="J7" s="0" t="n">
        <v>0</v>
      </c>
      <c r="K7" s="0" t="n">
        <v>6</v>
      </c>
      <c r="L7" s="0" t="n">
        <v>0.04171</v>
      </c>
      <c r="M7" s="0" t="n">
        <v>0.04171</v>
      </c>
      <c r="N7" s="0" t="s">
        <v>19</v>
      </c>
    </row>
    <row r="8" customFormat="false" ht="15" hidden="false" customHeight="false" outlineLevel="0" collapsed="false">
      <c r="A8" s="0" t="s">
        <v>27</v>
      </c>
      <c r="B8" s="0" t="s">
        <v>16</v>
      </c>
      <c r="L8" s="0" t="n">
        <v>700</v>
      </c>
      <c r="M8" s="0" t="n">
        <v>700</v>
      </c>
      <c r="N8" s="0" t="s">
        <v>17</v>
      </c>
    </row>
    <row r="9" customFormat="false" ht="15" hidden="false" customHeight="false" outlineLevel="0" collapsed="false">
      <c r="A9" s="0" t="s">
        <v>27</v>
      </c>
      <c r="B9" s="0" t="s">
        <v>18</v>
      </c>
      <c r="D9" s="0" t="n">
        <v>0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24</v>
      </c>
      <c r="J9" s="0" t="n">
        <v>0</v>
      </c>
      <c r="K9" s="0" t="n">
        <v>6</v>
      </c>
      <c r="L9" s="0" t="n">
        <v>0.59395</v>
      </c>
      <c r="M9" s="2" t="n">
        <f aca="false">L9/2.83168</f>
        <v>0.209751808113911</v>
      </c>
      <c r="N9" s="0" t="s">
        <v>28</v>
      </c>
    </row>
    <row r="10" customFormat="false" ht="15" hidden="false" customHeight="false" outlineLevel="0" collapsed="false">
      <c r="A10" s="0" t="s">
        <v>27</v>
      </c>
      <c r="B10" s="0" t="s">
        <v>18</v>
      </c>
      <c r="D10" s="0" t="n">
        <v>0</v>
      </c>
      <c r="E10" s="0" t="n">
        <v>0</v>
      </c>
      <c r="F10" s="0" t="n">
        <v>2</v>
      </c>
      <c r="G10" s="0" t="n">
        <v>4</v>
      </c>
      <c r="H10" s="0" t="n">
        <v>0</v>
      </c>
      <c r="I10" s="0" t="n">
        <v>24</v>
      </c>
      <c r="J10" s="0" t="n">
        <v>0</v>
      </c>
      <c r="K10" s="0" t="n">
        <v>6</v>
      </c>
      <c r="L10" s="0" t="n">
        <v>0.58395</v>
      </c>
      <c r="M10" s="2" t="n">
        <f aca="false">L10/2.83168</f>
        <v>0.206220335631145</v>
      </c>
      <c r="N10" s="0" t="s">
        <v>28</v>
      </c>
    </row>
    <row r="11" customFormat="false" ht="15" hidden="false" customHeight="false" outlineLevel="0" collapsed="false">
      <c r="A11" s="0" t="s">
        <v>27</v>
      </c>
      <c r="B11" s="0" t="s">
        <v>18</v>
      </c>
      <c r="D11" s="0" t="n">
        <v>0</v>
      </c>
      <c r="E11" s="0" t="n">
        <v>0</v>
      </c>
      <c r="F11" s="0" t="n">
        <v>5</v>
      </c>
      <c r="G11" s="0" t="n">
        <v>7</v>
      </c>
      <c r="H11" s="0" t="n">
        <v>0</v>
      </c>
      <c r="I11" s="0" t="n">
        <v>24</v>
      </c>
      <c r="J11" s="0" t="n">
        <v>0</v>
      </c>
      <c r="K11" s="0" t="n">
        <v>6</v>
      </c>
      <c r="L11" s="0" t="n">
        <v>0.61195</v>
      </c>
      <c r="M11" s="2" t="n">
        <f aca="false">L11/2.83168</f>
        <v>0.216108458582891</v>
      </c>
      <c r="N11" s="0" t="s">
        <v>28</v>
      </c>
    </row>
    <row r="12" customFormat="false" ht="15" hidden="false" customHeight="false" outlineLevel="0" collapsed="false">
      <c r="A12" s="0" t="s">
        <v>27</v>
      </c>
      <c r="B12" s="0" t="s">
        <v>18</v>
      </c>
      <c r="D12" s="0" t="n">
        <v>0</v>
      </c>
      <c r="E12" s="0" t="n">
        <v>0</v>
      </c>
      <c r="F12" s="0" t="n">
        <v>8</v>
      </c>
      <c r="G12" s="0" t="n">
        <v>8</v>
      </c>
      <c r="H12" s="0" t="n">
        <v>0</v>
      </c>
      <c r="I12" s="0" t="n">
        <v>24</v>
      </c>
      <c r="J12" s="0" t="n">
        <v>0</v>
      </c>
      <c r="K12" s="0" t="n">
        <v>6</v>
      </c>
      <c r="L12" s="0" t="n">
        <v>0.62595</v>
      </c>
      <c r="M12" s="2" t="n">
        <f aca="false">L12/2.83168</f>
        <v>0.221052520058764</v>
      </c>
      <c r="N12" s="0" t="s">
        <v>28</v>
      </c>
    </row>
    <row r="13" customFormat="false" ht="15" hidden="false" customHeight="false" outlineLevel="0" collapsed="false">
      <c r="A13" s="0" t="s">
        <v>27</v>
      </c>
      <c r="B13" s="0" t="s">
        <v>18</v>
      </c>
      <c r="D13" s="0" t="n">
        <v>0</v>
      </c>
      <c r="E13" s="0" t="n">
        <v>0</v>
      </c>
      <c r="F13" s="0" t="n">
        <v>9</v>
      </c>
      <c r="G13" s="0" t="n">
        <v>9</v>
      </c>
      <c r="H13" s="0" t="n">
        <v>0</v>
      </c>
      <c r="I13" s="0" t="n">
        <v>24</v>
      </c>
      <c r="J13" s="0" t="n">
        <v>0</v>
      </c>
      <c r="K13" s="0" t="n">
        <v>6</v>
      </c>
      <c r="L13" s="0" t="n">
        <v>0.63395</v>
      </c>
      <c r="M13" s="2" t="n">
        <f aca="false">L13/2.83168</f>
        <v>0.223877698044977</v>
      </c>
      <c r="N13" s="0" t="s">
        <v>28</v>
      </c>
    </row>
    <row r="14" customFormat="false" ht="15" hidden="false" customHeight="false" outlineLevel="0" collapsed="false">
      <c r="A14" s="0" t="s">
        <v>27</v>
      </c>
      <c r="B14" s="0" t="s">
        <v>18</v>
      </c>
      <c r="D14" s="0" t="n">
        <v>0</v>
      </c>
      <c r="E14" s="0" t="n">
        <v>0</v>
      </c>
      <c r="F14" s="0" t="n">
        <v>10</v>
      </c>
      <c r="G14" s="0" t="n">
        <v>10</v>
      </c>
      <c r="H14" s="0" t="n">
        <v>0</v>
      </c>
      <c r="I14" s="0" t="n">
        <v>24</v>
      </c>
      <c r="J14" s="0" t="n">
        <v>0</v>
      </c>
      <c r="K14" s="0" t="n">
        <v>6</v>
      </c>
      <c r="L14" s="0" t="n">
        <v>0.63895</v>
      </c>
      <c r="M14" s="2" t="n">
        <f aca="false">L14/2.83168</f>
        <v>0.22564343428636</v>
      </c>
      <c r="N14" s="0" t="s">
        <v>28</v>
      </c>
    </row>
    <row r="15" customFormat="false" ht="15" hidden="false" customHeight="false" outlineLevel="0" collapsed="false">
      <c r="A15" s="0" t="s">
        <v>27</v>
      </c>
      <c r="B15" s="0" t="s">
        <v>18</v>
      </c>
      <c r="D15" s="0" t="n">
        <v>0</v>
      </c>
      <c r="E15" s="0" t="n">
        <v>0</v>
      </c>
      <c r="F15" s="0" t="n">
        <v>11</v>
      </c>
      <c r="G15" s="0" t="n">
        <v>12</v>
      </c>
      <c r="H15" s="0" t="n">
        <v>0</v>
      </c>
      <c r="I15" s="0" t="n">
        <v>24</v>
      </c>
      <c r="J15" s="0" t="n">
        <v>0</v>
      </c>
      <c r="K15" s="0" t="n">
        <v>6</v>
      </c>
      <c r="L15" s="0" t="n">
        <v>0.64995</v>
      </c>
      <c r="M15" s="2" t="n">
        <f aca="false">L15/2.83168</f>
        <v>0.229528054017403</v>
      </c>
      <c r="N1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2024-04-04T13:31:09Z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