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0465C72D-D204-DD43-99A2-CDB3704F1787}" xr6:coauthVersionLast="47" xr6:coauthVersionMax="47" xr10:uidLastSave="{00000000-0000-0000-0000-000000000000}"/>
  <bookViews>
    <workbookView xWindow="0" yWindow="740" windowWidth="30240" windowHeight="18900" firstSheet="61" activeTab="72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59" l="1"/>
  <c r="M37" i="59"/>
  <c r="M36" i="59"/>
  <c r="M35" i="59"/>
  <c r="M34" i="59"/>
  <c r="M33" i="59"/>
  <c r="M32" i="59"/>
  <c r="M31" i="59"/>
  <c r="M30" i="59"/>
  <c r="M29" i="59"/>
  <c r="M28" i="59"/>
  <c r="M27" i="59"/>
  <c r="M26" i="59"/>
  <c r="M25" i="59"/>
  <c r="M24" i="59"/>
  <c r="M23" i="59"/>
  <c r="M22" i="59"/>
  <c r="M21" i="59"/>
  <c r="L38" i="59"/>
  <c r="L37" i="59"/>
  <c r="L36" i="59"/>
  <c r="L35" i="59"/>
  <c r="L34" i="59"/>
  <c r="L33" i="59"/>
  <c r="L32" i="59"/>
  <c r="L31" i="59"/>
  <c r="L30" i="59"/>
  <c r="L29" i="59"/>
  <c r="L28" i="59"/>
  <c r="L27" i="59"/>
  <c r="L26" i="59"/>
  <c r="L25" i="59"/>
  <c r="L24" i="59"/>
  <c r="L23" i="59"/>
  <c r="L22" i="59"/>
  <c r="L21" i="59"/>
  <c r="M20" i="59"/>
  <c r="M19" i="59"/>
  <c r="M18" i="59"/>
  <c r="M17" i="59"/>
  <c r="L20" i="59"/>
  <c r="L18" i="59"/>
  <c r="L19" i="59"/>
  <c r="L17" i="59"/>
  <c r="M15" i="59"/>
  <c r="M16" i="59"/>
  <c r="L16" i="59"/>
  <c r="L15" i="59"/>
  <c r="M14" i="59"/>
  <c r="M13" i="59"/>
  <c r="M12" i="59"/>
  <c r="M11" i="59"/>
  <c r="M10" i="59"/>
  <c r="M9" i="59"/>
  <c r="M8" i="59"/>
  <c r="M7" i="59"/>
  <c r="M6" i="59"/>
  <c r="M5" i="59"/>
  <c r="M4" i="59"/>
  <c r="M3" i="59"/>
  <c r="L12" i="59"/>
  <c r="L13" i="59"/>
  <c r="L14" i="59"/>
  <c r="L11" i="59"/>
  <c r="L8" i="59"/>
  <c r="L10" i="59"/>
  <c r="L9" i="59"/>
  <c r="L7" i="59"/>
  <c r="L6" i="59"/>
  <c r="L4" i="59"/>
  <c r="L3" i="59"/>
  <c r="L5" i="59"/>
  <c r="M18" i="66"/>
  <c r="L18" i="66"/>
  <c r="M17" i="66"/>
  <c r="L17" i="66"/>
  <c r="M16" i="66"/>
  <c r="L16" i="66"/>
  <c r="M15" i="66"/>
  <c r="L15" i="66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8" i="65"/>
  <c r="M17" i="65"/>
  <c r="M16" i="65"/>
  <c r="M15" i="65"/>
  <c r="M14" i="65"/>
  <c r="M13" i="65"/>
  <c r="M12" i="65"/>
  <c r="M11" i="65"/>
  <c r="M10" i="65"/>
  <c r="M9" i="65"/>
  <c r="M8" i="65"/>
  <c r="M7" i="65"/>
  <c r="M6" i="65"/>
  <c r="M5" i="65"/>
  <c r="M4" i="65"/>
  <c r="M3" i="65"/>
  <c r="L18" i="65"/>
  <c r="L17" i="65"/>
  <c r="L16" i="65"/>
  <c r="L15" i="65"/>
  <c r="L14" i="65"/>
  <c r="L13" i="65"/>
  <c r="L12" i="65"/>
  <c r="L11" i="65"/>
  <c r="L10" i="65"/>
  <c r="L7" i="65"/>
  <c r="L6" i="65"/>
  <c r="L5" i="65"/>
  <c r="L9" i="65"/>
  <c r="L8" i="65"/>
  <c r="L4" i="65"/>
  <c r="L3" i="65"/>
  <c r="M15" i="51"/>
  <c r="L15" i="51"/>
  <c r="M2" i="51"/>
  <c r="L2" i="51"/>
  <c r="L2" i="91"/>
  <c r="M2" i="91"/>
  <c r="M15" i="14"/>
  <c r="L15" i="14"/>
  <c r="M14" i="14"/>
  <c r="L14" i="14"/>
  <c r="L13" i="14"/>
  <c r="L12" i="14"/>
  <c r="L11" i="14"/>
  <c r="L10" i="14"/>
  <c r="L9" i="14"/>
  <c r="L8" i="14"/>
  <c r="L7" i="14"/>
  <c r="L6" i="14"/>
  <c r="M5" i="14"/>
  <c r="L5" i="14"/>
  <c r="M4" i="14"/>
  <c r="L4" i="14"/>
  <c r="M3" i="14"/>
  <c r="L3" i="14"/>
  <c r="M2" i="14"/>
  <c r="L2" i="14"/>
  <c r="M15" i="13"/>
  <c r="L15" i="13"/>
  <c r="M14" i="13"/>
  <c r="L14" i="13"/>
  <c r="L13" i="13"/>
  <c r="L12" i="13"/>
  <c r="L11" i="13"/>
  <c r="L10" i="13"/>
  <c r="L9" i="13"/>
  <c r="L8" i="13"/>
  <c r="L7" i="13"/>
  <c r="L6" i="13"/>
  <c r="M5" i="13"/>
  <c r="L5" i="13"/>
  <c r="M4" i="13"/>
  <c r="L4" i="13"/>
  <c r="M3" i="13"/>
  <c r="L3" i="13"/>
  <c r="M2" i="13"/>
  <c r="L2" i="13"/>
  <c r="L13" i="12"/>
  <c r="L12" i="12"/>
  <c r="L11" i="12"/>
  <c r="L10" i="12"/>
  <c r="L9" i="12"/>
  <c r="L8" i="12"/>
  <c r="L7" i="12"/>
  <c r="L6" i="12"/>
  <c r="L3" i="12"/>
  <c r="L5" i="12"/>
  <c r="M5" i="12"/>
  <c r="L4" i="12"/>
  <c r="M4" i="12"/>
  <c r="M3" i="12"/>
  <c r="M14" i="12"/>
  <c r="L14" i="12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93"/>
  <c r="L3" i="93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15" i="12"/>
  <c r="L15" i="12"/>
  <c r="M2" i="12"/>
  <c r="E32" i="98"/>
  <c r="E31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5" i="79"/>
  <c r="E25" i="79" s="1"/>
  <c r="D24" i="79"/>
  <c r="E24" i="79" s="1"/>
  <c r="E8" i="72"/>
  <c r="E7" i="72"/>
  <c r="M7" i="72"/>
  <c r="M7" i="42"/>
  <c r="E30" i="32"/>
  <c r="E29" i="32"/>
  <c r="E28" i="32"/>
  <c r="M30" i="32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32" i="98"/>
  <c r="M31" i="98"/>
  <c r="M30" i="98"/>
  <c r="M4" i="46"/>
  <c r="L4" i="46"/>
  <c r="M6" i="47"/>
  <c r="M4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2" i="65"/>
  <c r="M12" i="27"/>
  <c r="M2" i="27"/>
  <c r="M2" i="92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6" i="7"/>
  <c r="M27" i="7"/>
  <c r="M29" i="7"/>
  <c r="M30" i="7"/>
  <c r="M25" i="7"/>
  <c r="M2" i="7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2" i="65"/>
  <c r="L2" i="92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2" i="43"/>
  <c r="L4" i="67"/>
  <c r="L3" i="67"/>
  <c r="L25" i="79"/>
  <c r="M25" i="79" s="1"/>
  <c r="L24" i="79"/>
  <c r="M24" i="79" s="1"/>
  <c r="L23" i="79"/>
  <c r="M23" i="79" s="1"/>
  <c r="L4" i="72"/>
  <c r="L2" i="72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<sst xmlns="http://schemas.openxmlformats.org/spreadsheetml/2006/main" count="7589" uniqueCount="117">
  <si>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</si>
  <si>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</si>
  <si>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</si>
  <si>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</si>
  <si>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</si>
  <si>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</si>
  <si>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</si>
  <si>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</si>
  <si>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</si>
  <si>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</si>
  <si>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</si>
  <si>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</si>
  <si>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</si>
  <si>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</si>
  <si>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</si>
  <si>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</si>
  <si>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</si>
  <si>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</si>
  <si>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</si>
  <si>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</si>
  <si>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</si>
  <si>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</si>
  <si>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</si>
  <si>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</si>
  <si>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</si>
  <si>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</si>
  <si>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</si>
  <si>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</si>
  <si>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</si>
  <si>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</si>
  <si>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</si>
  <si>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</si>
  <si>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</si>
  <si>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</si>
  <si>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</si>
  <si>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</si>
  <si>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</si>
  <si>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</si>
  <si>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</si>
  <si>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</si>
  <si>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</si>
  <si>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</si>
  <si>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</si>
  <si>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</si>
  <si>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</si>
  <si>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</si>
  <si>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</si>
  <si>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</si>
  <si>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</si>
  <si>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</si>
  <si>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</si>
  <si>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</si>
  <si>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</si>
  <si>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</si>
  <si>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</si>
  <si>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</si>
  <si>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</si>
  <si>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</si>
  <si>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</si>
  <si>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</si>
  <si>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</si>
  <si>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</si>
  <si>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</si>
  <si>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</si>
  <si>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</si>
  <si>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</si>
  <si>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</si>
  <si>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</si>
  <si>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</si>
  <si>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</si>
  <si>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</si>
  <si>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</si>
  <si>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</si>
  <si>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</si>
  <si>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</si>
  <si>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</si>
  <si>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</si>
  <si>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</si>
  <si>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</si>
  <si>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</si>
  <si>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</si>
  <si>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</si>
  <si>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</si>
  <si>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</si>
  <si>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</si>
  <si>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</si>
  <si>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</si>
  <si>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</si>
  <si>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</si>
  <si>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</si>
  <si>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</si>
  <si>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</si>
  <si>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</si>
  <si>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</si>
  <si>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</si>
  <si>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</si>
  <si>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</si>
  <si>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</si>
  <si>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</si>
  <si>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</si>
  <si>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</si>
  <si>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</si>
  <si>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</si>
  <si>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</si>
  <si>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</si>
  <si>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</si>
  <si>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</si>
  <si>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</si>
  <si>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</si>
  <si>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Assumed a fixed rate contract at average annual LMP for Dallas zone</t>
  </si>
  <si>
    <t>Assumed a fixed rate contract at average annual LMP for Houston zone</t>
  </si>
  <si>
    <t>Monthly average of day-ahead price</t>
  </si>
  <si>
    <t>Includes high voltage discount</t>
  </si>
  <si>
    <t>Monthly average of commodity price</t>
  </si>
  <si>
    <t>Includes Rider RE</t>
  </si>
  <si>
    <t>Includes Fuel and Purchased Power Adjustment</t>
  </si>
  <si>
    <t>Monthly average of historical market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</si>
</sst>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"/>
    <numFmt numFmtId="168" formatCode="0.0000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15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111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111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M13" sqref="M1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84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K4" sqref="K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84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4"/>
  <sheetViews>
    <sheetView workbookViewId="0">
      <selection activeCell="L26" sqref="L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5</v>
      </c>
      <c r="J3">
        <v>0</v>
      </c>
      <c r="K3">
        <v>4</v>
      </c>
      <c r="L3">
        <f>0.04381+0.01582</f>
        <v>5.9630000000000002E-2</v>
      </c>
      <c r="M3">
        <f>0.04381+0.01582</f>
        <v>5.9630000000000002E-2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5</v>
      </c>
      <c r="I4">
        <v>11</v>
      </c>
      <c r="J4">
        <v>0</v>
      </c>
      <c r="K4">
        <v>4</v>
      </c>
      <c r="L4">
        <f>0.0515+0.01582</f>
        <v>6.7319999999999991E-2</v>
      </c>
      <c r="M4">
        <f>0.0515+0.01582</f>
        <v>6.7319999999999991E-2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11</v>
      </c>
      <c r="I5">
        <v>24</v>
      </c>
      <c r="J5">
        <v>0</v>
      </c>
      <c r="K5">
        <v>4</v>
      </c>
      <c r="L5">
        <f>0.04381+0.01582</f>
        <v>5.9630000000000002E-2</v>
      </c>
      <c r="M5">
        <f>0.04381+0.01582</f>
        <v>5.9630000000000002E-2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0.04381+0.01582</f>
        <v>5.9630000000000002E-2</v>
      </c>
      <c r="M6">
        <f>0.04381+0.01582</f>
        <v>5.9630000000000002E-2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5</v>
      </c>
      <c r="J7">
        <v>0</v>
      </c>
      <c r="K7">
        <v>4</v>
      </c>
      <c r="L7">
        <f>0.04381+0.01498</f>
        <v>5.8790000000000002E-2</v>
      </c>
      <c r="M7">
        <f>0.04381+0.01498</f>
        <v>5.8790000000000002E-2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5</v>
      </c>
      <c r="I8">
        <v>11</v>
      </c>
      <c r="J8">
        <v>0</v>
      </c>
      <c r="K8">
        <v>4</v>
      </c>
      <c r="L8">
        <f>0.0515+0.01498</f>
        <v>6.6479999999999997E-2</v>
      </c>
      <c r="M8">
        <f>0.0515+0.01498</f>
        <v>6.6479999999999997E-2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11</v>
      </c>
      <c r="I9">
        <v>24</v>
      </c>
      <c r="J9">
        <v>0</v>
      </c>
      <c r="K9">
        <v>4</v>
      </c>
      <c r="L9">
        <f>0.04381+0.01498</f>
        <v>5.8790000000000002E-2</v>
      </c>
      <c r="M9">
        <f>0.04381+0.01498</f>
        <v>5.8790000000000002E-2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0.04381+0.01498</f>
        <v>5.8790000000000002E-2</v>
      </c>
      <c r="M10">
        <f>0.04381+0.01498</f>
        <v>5.8790000000000002E-2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5</v>
      </c>
      <c r="J11">
        <v>0</v>
      </c>
      <c r="K11">
        <v>4</v>
      </c>
      <c r="L11">
        <f>0.04381+0.01551</f>
        <v>5.9319999999999998E-2</v>
      </c>
      <c r="M11">
        <f>0.04381+0.01551</f>
        <v>5.9319999999999998E-2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5</v>
      </c>
      <c r="I12">
        <v>11</v>
      </c>
      <c r="J12">
        <v>0</v>
      </c>
      <c r="K12">
        <v>4</v>
      </c>
      <c r="L12">
        <f>0.0515+0.01551</f>
        <v>6.701E-2</v>
      </c>
      <c r="M12">
        <f>0.0515+0.01551</f>
        <v>6.701E-2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11</v>
      </c>
      <c r="I13">
        <v>24</v>
      </c>
      <c r="J13">
        <v>0</v>
      </c>
      <c r="K13">
        <v>4</v>
      </c>
      <c r="L13">
        <f>0.04381+0.01551</f>
        <v>5.9319999999999998E-2</v>
      </c>
      <c r="M13">
        <f>0.04381+0.01551</f>
        <v>5.9319999999999998E-2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0.04381+0.01551</f>
        <v>5.9319999999999998E-2</v>
      </c>
      <c r="M14">
        <f>0.04381+0.01551</f>
        <v>5.9319999999999998E-2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4</v>
      </c>
      <c r="L15">
        <f>0.04127+0.01848</f>
        <v>5.9749999999999998E-2</v>
      </c>
      <c r="M15">
        <f>0.04127+0.01848</f>
        <v>5.9749999999999998E-2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4</v>
      </c>
      <c r="L16">
        <f>0.04127+0.01662</f>
        <v>5.7889999999999997E-2</v>
      </c>
      <c r="M16">
        <f>0.04127+0.01662</f>
        <v>5.7889999999999997E-2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14</v>
      </c>
      <c r="J17">
        <v>0</v>
      </c>
      <c r="K17">
        <v>4</v>
      </c>
      <c r="L17">
        <f>0.04159+0.01652</f>
        <v>5.8110000000000002E-2</v>
      </c>
      <c r="M17">
        <f>0.04159+0.01652</f>
        <v>5.8110000000000002E-2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14</v>
      </c>
      <c r="I18">
        <v>20</v>
      </c>
      <c r="J18">
        <v>0</v>
      </c>
      <c r="K18">
        <v>4</v>
      </c>
      <c r="L18">
        <f>0.0665+0.01652</f>
        <v>8.302000000000001E-2</v>
      </c>
      <c r="M18">
        <f>0.0665+0.01652</f>
        <v>8.302000000000001E-2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0.04159+0.01652</f>
        <v>5.8110000000000002E-2</v>
      </c>
      <c r="M19">
        <f>0.04159+0.01652</f>
        <v>5.8110000000000002E-2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0.04159+0.01652</f>
        <v>5.8110000000000002E-2</v>
      </c>
      <c r="M20">
        <f>0.04159+0.01652</f>
        <v>5.8110000000000002E-2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14</v>
      </c>
      <c r="J21">
        <v>0</v>
      </c>
      <c r="K21">
        <v>4</v>
      </c>
      <c r="L21">
        <f>0.04159+(0.02004 * 0.9)</f>
        <v>5.9625999999999998E-2</v>
      </c>
      <c r="M21">
        <f>0.04159+(0.02004 * 0.9)</f>
        <v>5.9625999999999998E-2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14</v>
      </c>
      <c r="I22">
        <v>20</v>
      </c>
      <c r="J22">
        <v>0</v>
      </c>
      <c r="K22">
        <v>4</v>
      </c>
      <c r="L22">
        <f>0.0665+(0.02004 * 0.9)</f>
        <v>8.4536E-2</v>
      </c>
      <c r="M22">
        <f>0.0665+(0.02004 * 0.9)</f>
        <v>8.4536E-2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0.04159+(0.02004 * 0.9)</f>
        <v>5.9625999999999998E-2</v>
      </c>
      <c r="M23">
        <f>0.04159+(0.02004 * 0.9)</f>
        <v>5.9625999999999998E-2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0.04159+(0.02004 * 0.9)</f>
        <v>5.9625999999999998E-2</v>
      </c>
      <c r="M24">
        <f>0.04159+(0.02004 * 0.9)</f>
        <v>5.9625999999999998E-2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14</v>
      </c>
      <c r="J25">
        <v>0</v>
      </c>
      <c r="K25">
        <v>4</v>
      </c>
      <c r="L25">
        <f>0.04159+(0.01976 * 0.9)</f>
        <v>5.9374000000000003E-2</v>
      </c>
      <c r="M25">
        <f>0.04159+(0.01976 * 0.9)</f>
        <v>5.9374000000000003E-2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14</v>
      </c>
      <c r="I26">
        <v>20</v>
      </c>
      <c r="J26">
        <v>0</v>
      </c>
      <c r="K26">
        <v>4</v>
      </c>
      <c r="L26">
        <f>0.0665+(0.01976 * 0.9)</f>
        <v>8.4283999999999998E-2</v>
      </c>
      <c r="M26">
        <f>0.0665+(0.01976 * 0.9)</f>
        <v>8.4283999999999998E-2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0.04159+(0.01976 * 0.9)</f>
        <v>5.9374000000000003E-2</v>
      </c>
      <c r="M27">
        <f>0.04159+(0.01976 * 0.9)</f>
        <v>5.9374000000000003E-2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0.04159+(0.01976 * 0.9)</f>
        <v>5.9374000000000003E-2</v>
      </c>
      <c r="M28">
        <f>0.04159+(0.01976 * 0.9)</f>
        <v>5.9374000000000003E-2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14</v>
      </c>
      <c r="J29">
        <v>0</v>
      </c>
      <c r="K29">
        <v>4</v>
      </c>
      <c r="L29">
        <f>0.04159+(0.019*0.9)</f>
        <v>5.8690000000000006E-2</v>
      </c>
      <c r="M29">
        <f>0.04159+(0.019*0.9)</f>
        <v>5.8690000000000006E-2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14</v>
      </c>
      <c r="I30">
        <v>20</v>
      </c>
      <c r="J30">
        <v>0</v>
      </c>
      <c r="K30">
        <v>4</v>
      </c>
      <c r="L30">
        <f>0.0665+(0.019*0.9)</f>
        <v>8.3600000000000008E-2</v>
      </c>
      <c r="M30">
        <f>0.0665+(0.019*0.9)</f>
        <v>8.3600000000000008E-2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0.04159+(0.019*0.9)</f>
        <v>5.8690000000000006E-2</v>
      </c>
      <c r="M31">
        <f>0.04159+(0.019*0.9)</f>
        <v>5.8690000000000006E-2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0.04159+(0.019*0.9)</f>
        <v>5.8690000000000006E-2</v>
      </c>
      <c r="M32">
        <f>0.04159+(0.019*0.9)</f>
        <v>5.8690000000000006E-2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4</v>
      </c>
      <c r="L33">
        <f>0.04127+(0.02106 * 0.9)</f>
        <v>6.0224E-2</v>
      </c>
      <c r="M33">
        <f>0.04127+(0.02106 * 0.9)</f>
        <v>6.0224E-2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4</v>
      </c>
      <c r="L34">
        <f>0.04127+(0.02312 * 0.9)</f>
        <v>6.2078000000000008E-2</v>
      </c>
      <c r="M34">
        <f>0.04127+(0.02312 * 0.9)</f>
        <v>6.2078000000000008E-2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5</v>
      </c>
      <c r="J35">
        <v>0</v>
      </c>
      <c r="K35">
        <v>4</v>
      </c>
      <c r="L35">
        <f>0.04381+(0.02487 * 0.9)</f>
        <v>6.6193000000000002E-2</v>
      </c>
      <c r="M35">
        <f>0.04381+(0.02487 * 0.9)</f>
        <v>6.6193000000000002E-2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5</v>
      </c>
      <c r="I36">
        <v>11</v>
      </c>
      <c r="J36">
        <v>0</v>
      </c>
      <c r="K36">
        <v>4</v>
      </c>
      <c r="L36">
        <f>0.0515+(0.02487 * 0.9)</f>
        <v>7.3883000000000004E-2</v>
      </c>
      <c r="M36">
        <f>0.0515+(0.02487 * 0.9)</f>
        <v>7.3883000000000004E-2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11</v>
      </c>
      <c r="I37">
        <v>24</v>
      </c>
      <c r="J37">
        <v>0</v>
      </c>
      <c r="K37">
        <v>4</v>
      </c>
      <c r="L37">
        <f>0.04381+(0.02487 * 0.9)</f>
        <v>6.6193000000000002E-2</v>
      </c>
      <c r="M37">
        <f>0.04381+(0.02487 * 0.9)</f>
        <v>6.6193000000000002E-2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0.04381+(0.02487 * 0.9)</f>
        <v>6.6193000000000002E-2</v>
      </c>
      <c r="M38">
        <f>0.04381+(0.02487 * 0.9)</f>
        <v>6.6193000000000002E-2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5</v>
      </c>
      <c r="I39">
        <v>11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14</v>
      </c>
      <c r="I40">
        <v>20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14</v>
      </c>
      <c r="I41">
        <v>20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60</v>
      </c>
      <c r="D42">
        <v>0</v>
      </c>
      <c r="E42">
        <v>0</v>
      </c>
      <c r="F42">
        <v>10</v>
      </c>
      <c r="G42">
        <v>10</v>
      </c>
      <c r="H42">
        <v>14</v>
      </c>
      <c r="I42">
        <v>20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11</v>
      </c>
      <c r="G43">
        <v>12</v>
      </c>
      <c r="H43">
        <v>5</v>
      </c>
      <c r="I43">
        <v>11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5.46</v>
      </c>
      <c r="M44">
        <v>5.46</v>
      </c>
      <c r="N44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7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332031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61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84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 s="6">
        <v>2.74983064516129E-2</v>
      </c>
      <c r="M6" s="6">
        <v>2.74983064516129E-2</v>
      </c>
      <c r="N6" t="s">
        <v>14</v>
      </c>
      <c r="O6" t="s">
        <v>116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 s="6">
        <v>4.2798288690476097E-2</v>
      </c>
      <c r="M7" s="6">
        <v>4.2798288690476097E-2</v>
      </c>
      <c r="N7" t="s">
        <v>14</v>
      </c>
      <c r="O7" t="s">
        <v>116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 s="6">
        <v>1.77984811827957E-2</v>
      </c>
      <c r="M8" s="6">
        <v>1.77984811827957E-2</v>
      </c>
      <c r="N8" t="s">
        <v>14</v>
      </c>
      <c r="O8" t="s">
        <v>116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 s="6">
        <v>1.36776805555555E-2</v>
      </c>
      <c r="M9" s="6">
        <v>1.36776805555555E-2</v>
      </c>
      <c r="N9" t="s">
        <v>14</v>
      </c>
      <c r="O9" t="s">
        <v>116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5</v>
      </c>
      <c r="G10">
        <v>5</v>
      </c>
      <c r="H10">
        <v>0</v>
      </c>
      <c r="I10">
        <v>24</v>
      </c>
      <c r="J10">
        <v>0</v>
      </c>
      <c r="K10">
        <v>6</v>
      </c>
      <c r="L10" s="6">
        <v>2.0449583333333299E-2</v>
      </c>
      <c r="M10" s="6">
        <v>2.0449583333333299E-2</v>
      </c>
      <c r="N10" t="s">
        <v>14</v>
      </c>
      <c r="O10" t="s">
        <v>116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0</v>
      </c>
      <c r="I11">
        <v>24</v>
      </c>
      <c r="J11">
        <v>0</v>
      </c>
      <c r="K11">
        <v>6</v>
      </c>
      <c r="L11" s="6">
        <v>3.3014458333333302E-2</v>
      </c>
      <c r="M11" s="6">
        <v>3.3014458333333302E-2</v>
      </c>
      <c r="N11" t="s">
        <v>14</v>
      </c>
      <c r="O11" t="s">
        <v>116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7</v>
      </c>
      <c r="G12">
        <v>7</v>
      </c>
      <c r="H12">
        <v>0</v>
      </c>
      <c r="I12">
        <v>24</v>
      </c>
      <c r="J12">
        <v>0</v>
      </c>
      <c r="K12">
        <v>6</v>
      </c>
      <c r="L12" s="6">
        <v>3.7364408602150498E-2</v>
      </c>
      <c r="M12" s="6">
        <v>3.7364408602150498E-2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8</v>
      </c>
      <c r="G13">
        <v>8</v>
      </c>
      <c r="H13">
        <v>0</v>
      </c>
      <c r="I13">
        <v>24</v>
      </c>
      <c r="J13">
        <v>0</v>
      </c>
      <c r="K13">
        <v>6</v>
      </c>
      <c r="L13" s="6">
        <v>4.5988413978494597E-2</v>
      </c>
      <c r="M13" s="6">
        <v>4.5988413978494597E-2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9</v>
      </c>
      <c r="H14">
        <v>0</v>
      </c>
      <c r="I14">
        <v>24</v>
      </c>
      <c r="J14">
        <v>0</v>
      </c>
      <c r="K14">
        <v>6</v>
      </c>
      <c r="L14" s="6">
        <v>3.9946888888888803E-2</v>
      </c>
      <c r="M14" s="6">
        <v>3.9946888888888803E-2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24</v>
      </c>
      <c r="J15">
        <v>0</v>
      </c>
      <c r="K15">
        <v>6</v>
      </c>
      <c r="L15" s="6">
        <v>4.9062715053763403E-2</v>
      </c>
      <c r="M15" s="6">
        <v>4.9062715053763403E-2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 s="6">
        <v>4.70899583333333E-2</v>
      </c>
      <c r="M16" s="6">
        <v>4.70899583333333E-2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12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v>3.9353091397849399E-2</v>
      </c>
      <c r="M17" s="6">
        <v>3.9353091397849399E-2</v>
      </c>
      <c r="N17" t="s">
        <v>14</v>
      </c>
      <c r="O17" t="s">
        <v>116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102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81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101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84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84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84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84</v>
      </c>
    </row>
    <row r="4" spans="1:15" x14ac:dyDescent="0.2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2.878E-2</v>
      </c>
      <c r="M3">
        <v>2.878E-2</v>
      </c>
      <c r="N3" t="s">
        <v>14</v>
      </c>
      <c r="O3" t="s">
        <v>109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84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84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25" sqref="A2:O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88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84</v>
      </c>
      <c r="O23" t="s">
        <v>70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84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84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84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84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103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topLeftCell="A8" workbookViewId="0">
      <selection sqref="A1:O4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21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20" sqref="O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97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84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84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84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5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349+0.93</f>
        <v>349.93</v>
      </c>
      <c r="M2">
        <f>349+0.93</f>
        <v>349.93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v>3.5741000000000002E-2</v>
      </c>
      <c r="M3">
        <v>3.5741000000000002E-2</v>
      </c>
      <c r="N3" t="s">
        <v>14</v>
      </c>
      <c r="O3" t="s">
        <v>113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v>2.5127E-2</v>
      </c>
      <c r="M4">
        <v>2.5127E-2</v>
      </c>
      <c r="N4" t="s">
        <v>14</v>
      </c>
      <c r="O4" t="s">
        <v>113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v>2.9666000000000001E-2</v>
      </c>
      <c r="M5">
        <v>2.9666000000000001E-2</v>
      </c>
      <c r="N5" t="s">
        <v>14</v>
      </c>
      <c r="O5" t="s">
        <v>113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v>3.2384000000000003E-2</v>
      </c>
      <c r="M6">
        <v>3.2384000000000003E-2</v>
      </c>
      <c r="N6" t="s">
        <v>14</v>
      </c>
      <c r="O6" t="s">
        <v>113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v>4.9126000000000003E-2</v>
      </c>
      <c r="M7">
        <v>4.9126000000000003E-2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v>2.3806000000000001E-2</v>
      </c>
      <c r="M8">
        <v>2.3806000000000001E-2</v>
      </c>
      <c r="N8" t="s">
        <v>14</v>
      </c>
      <c r="O8" t="s">
        <v>113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v>2.0728E-2</v>
      </c>
      <c r="M9">
        <v>2.0728E-2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v>5.0803000000000001E-2</v>
      </c>
      <c r="M10">
        <v>5.0803000000000001E-2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v>5.3536E-2</v>
      </c>
      <c r="M11">
        <v>5.3536E-2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v>5.8410999999999998E-2</v>
      </c>
      <c r="M12">
        <v>5.8410999999999998E-2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v>6.8363999999999994E-2</v>
      </c>
      <c r="M13">
        <v>6.8363999999999994E-2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v>6.4587000000000006E-2</v>
      </c>
      <c r="M14">
        <v>6.4587000000000006E-2</v>
      </c>
      <c r="N14" t="s">
        <v>14</v>
      </c>
      <c r="O14" t="s">
        <v>113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17.65-0.6</f>
        <v>17.049999999999997</v>
      </c>
      <c r="M15">
        <f>17.65-0.6</f>
        <v>17.049999999999997</v>
      </c>
      <c r="N15" t="s">
        <v>17</v>
      </c>
      <c r="O15" t="s">
        <v>112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87</v>
      </c>
      <c r="E1" s="1" t="s">
        <v>86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83</v>
      </c>
      <c r="M1" s="1" t="s">
        <v>82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93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84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topLeftCell="A13" workbookViewId="0">
      <selection activeCell="R26"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85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84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84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84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84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103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3.0530000000000002E-2</v>
      </c>
      <c r="M3">
        <v>3.0530000000000002E-2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0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100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33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115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74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115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74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0.036204+0.013673</f>
        <v>4.9876999999999998E-2</v>
      </c>
      <c r="M3">
        <f>0.036204+0.013673</f>
        <v>4.9876999999999998E-2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84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84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84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2.878E-2</v>
      </c>
      <c r="M4">
        <v>2.878E-2</v>
      </c>
      <c r="N4" t="s">
        <v>14</v>
      </c>
      <c r="O4" t="s">
        <v>109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84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A3" sqref="A3:XFD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2.878E-2</v>
      </c>
      <c r="M3">
        <v>2.878E-2</v>
      </c>
      <c r="N3" t="s">
        <v>14</v>
      </c>
      <c r="O3" t="s">
        <v>109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84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84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84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15"/>
  <sheetViews>
    <sheetView tabSelected="1" workbookViewId="0">
      <selection activeCell="I18" sqref="I1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3.0879516129032201E-2</v>
      </c>
      <c r="M4" s="6">
        <v>3.0879516129032201E-2</v>
      </c>
      <c r="N4" t="s">
        <v>14</v>
      </c>
      <c r="O4" t="s">
        <v>116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3.3753883928571399E-2</v>
      </c>
      <c r="M5" s="6">
        <v>3.3753883928571399E-2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2.3279381720430099E-2</v>
      </c>
      <c r="M6" s="6">
        <v>2.3279381720430099E-2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2.5462583333333299E-2</v>
      </c>
      <c r="M7" s="6">
        <v>2.5462583333333299E-2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2.7886196236559101E-2</v>
      </c>
      <c r="M8" s="6">
        <v>2.7886196236559101E-2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3.2229958333333301E-2</v>
      </c>
      <c r="M9" s="6">
        <v>3.2229958333333301E-2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3.9789287634408602E-2</v>
      </c>
      <c r="M10" s="6">
        <v>3.9789287634408602E-2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4.6466774193548298E-2</v>
      </c>
      <c r="M11" s="6">
        <v>4.6466774193548298E-2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4.2815319444444402E-2</v>
      </c>
      <c r="M12" s="6">
        <v>4.2815319444444402E-2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4.7652782258064498E-2</v>
      </c>
      <c r="M13" s="6">
        <v>4.7652782258064498E-2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3.7968652777777702E-2</v>
      </c>
      <c r="M14" s="6">
        <v>3.7968652777777702E-2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3.8975134408602098E-2</v>
      </c>
      <c r="M15" s="6">
        <v>3.8975134408602098E-2</v>
      </c>
      <c r="N15" t="s">
        <v>14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3.4674999999999997E-2</v>
      </c>
      <c r="M3">
        <v>3.4674999999999997E-2</v>
      </c>
      <c r="N3" t="s">
        <v>14</v>
      </c>
      <c r="O3" t="s">
        <v>114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89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84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84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84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84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84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84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84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84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84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84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84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84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84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84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84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L11" sqref="L11:M1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</row>
    <row r="25" spans="1:15" x14ac:dyDescent="0.2">
      <c r="A25" t="s">
        <v>10</v>
      </c>
      <c r="B25" t="s">
        <v>15</v>
      </c>
      <c r="C25" t="s">
        <v>33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108</v>
      </c>
    </row>
    <row r="28" spans="1:15" x14ac:dyDescent="0.2">
      <c r="A28" t="s">
        <v>10</v>
      </c>
      <c r="B28" t="s">
        <v>15</v>
      </c>
      <c r="C28" t="s">
        <v>74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84</v>
      </c>
    </row>
    <row r="31" spans="1:15" x14ac:dyDescent="0.2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84</v>
      </c>
    </row>
    <row r="32" spans="1:15" x14ac:dyDescent="0.2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selection activeCell="E20"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15"/>
  <sheetViews>
    <sheetView workbookViewId="0">
      <selection activeCell="J18" sqref="J1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111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111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80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84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84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84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15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111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111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80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5</v>
      </c>
      <c r="G13">
        <v>5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">
      <c r="A15" t="s">
        <v>10</v>
      </c>
      <c r="B15" t="s">
        <v>15</v>
      </c>
      <c r="C15" t="s">
        <v>39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84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84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84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M4" sqref="M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84</v>
      </c>
    </row>
    <row r="22" spans="1:14" x14ac:dyDescent="0.2">
      <c r="A22" t="s">
        <v>21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2023-09-13T21:13:14Z</dcterms:modified>
</cp:coreProperties>
</file>