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65B84E35-FABF-8C4A-8EAC-1C8F5AE94640}" xr6:coauthVersionLast="47" xr6:coauthVersionMax="47" xr10:uidLastSave="{00000000-0000-0000-0000-000000000000}"/>
  <bookViews>
    <workbookView xWindow="0" yWindow="740" windowWidth="30240" windowHeight="18900" firstSheet="62" activeTab="73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5" l="1"/>
  <c r="M7" i="95"/>
  <c r="M8" i="95"/>
  <c r="M9" i="95"/>
  <c r="M10" i="95"/>
  <c r="M11" i="95"/>
  <c r="M12" i="95"/>
  <c r="M13" i="95"/>
  <c r="M14" i="95"/>
  <c r="M15" i="95"/>
  <c r="M16" i="95"/>
  <c r="M17" i="95"/>
  <c r="L17" i="95"/>
  <c r="L16" i="95"/>
  <c r="L15" i="95"/>
  <c r="L14" i="95"/>
  <c r="L13" i="95"/>
  <c r="L12" i="95"/>
  <c r="L11" i="95"/>
  <c r="L10" i="95"/>
  <c r="L9" i="95"/>
  <c r="L8" i="95"/>
  <c r="L7" i="95"/>
  <c r="L6" i="95"/>
  <c r="M8" i="91"/>
  <c r="M7" i="91"/>
  <c r="M6" i="91"/>
  <c r="M3" i="38"/>
  <c r="L6" i="91"/>
  <c r="L7" i="91"/>
  <c r="L8" i="91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11" i="93"/>
  <c r="L12" i="93"/>
  <c r="L21" i="93"/>
  <c r="L20" i="93"/>
  <c r="L19" i="93"/>
  <c r="L18" i="93"/>
  <c r="L15" i="93"/>
  <c r="L14" i="93"/>
  <c r="L16" i="93"/>
  <c r="L17" i="93"/>
  <c r="L22" i="93"/>
  <c r="L13" i="93"/>
  <c r="L10" i="93"/>
  <c r="L27" i="66"/>
  <c r="M27" i="66" s="1"/>
  <c r="E27" i="66"/>
  <c r="L26" i="66"/>
  <c r="M26" i="66" s="1"/>
  <c r="L25" i="66"/>
  <c r="M25" i="66" s="1"/>
  <c r="E25" i="66"/>
  <c r="L24" i="66"/>
  <c r="M24" i="66" s="1"/>
  <c r="L23" i="66"/>
  <c r="M23" i="66" s="1"/>
  <c r="L26" i="65"/>
  <c r="L27" i="65"/>
  <c r="M27" i="65" s="1"/>
  <c r="E27" i="65"/>
  <c r="M26" i="65"/>
  <c r="L25" i="65"/>
  <c r="L24" i="65"/>
  <c r="E25" i="65"/>
  <c r="M25" i="65"/>
  <c r="M23" i="65"/>
  <c r="M24" i="65"/>
  <c r="M66" i="90"/>
  <c r="L23" i="65"/>
  <c r="M14" i="92"/>
  <c r="M12" i="27"/>
  <c r="L14" i="92"/>
  <c r="L25" i="50"/>
  <c r="M25" i="50" s="1"/>
  <c r="D25" i="50"/>
  <c r="E25" i="50" s="1"/>
  <c r="L24" i="50"/>
  <c r="M24" i="50" s="1"/>
  <c r="E24" i="50"/>
  <c r="D24" i="50"/>
  <c r="L23" i="50"/>
  <c r="M23" i="50" s="1"/>
  <c r="L20" i="21"/>
  <c r="M20" i="21" s="1"/>
  <c r="D20" i="21"/>
  <c r="E20" i="21" s="1"/>
  <c r="L19" i="21"/>
  <c r="M19" i="21" s="1"/>
  <c r="D19" i="21"/>
  <c r="E19" i="21" s="1"/>
  <c r="L18" i="21"/>
  <c r="M18" i="21" s="1"/>
  <c r="L17" i="45"/>
  <c r="M17" i="45" s="1"/>
  <c r="L17" i="46"/>
  <c r="M17" i="46" s="1"/>
  <c r="M63" i="100"/>
  <c r="M62" i="100"/>
  <c r="M61" i="100"/>
  <c r="M60" i="100"/>
  <c r="M59" i="100"/>
  <c r="M58" i="100"/>
  <c r="M57" i="100"/>
  <c r="M56" i="100"/>
  <c r="M17" i="47"/>
  <c r="M56" i="90"/>
  <c r="M57" i="90"/>
  <c r="M58" i="90"/>
  <c r="M59" i="90"/>
  <c r="M60" i="90"/>
  <c r="M61" i="90"/>
  <c r="M62" i="90"/>
  <c r="M63" i="90"/>
  <c r="M64" i="90"/>
  <c r="M65" i="90"/>
  <c r="M55" i="90"/>
  <c r="M3" i="18"/>
  <c r="L66" i="90"/>
  <c r="L65" i="90"/>
  <c r="L64" i="90"/>
  <c r="L63" i="90"/>
  <c r="L62" i="90"/>
  <c r="L61" i="90"/>
  <c r="L60" i="90"/>
  <c r="L59" i="90"/>
  <c r="L58" i="90"/>
  <c r="L55" i="90"/>
  <c r="L56" i="90"/>
  <c r="L57" i="90"/>
  <c r="E20" i="86"/>
  <c r="E21" i="86"/>
  <c r="E22" i="86"/>
  <c r="E23" i="86"/>
  <c r="E24" i="86"/>
  <c r="E19" i="86"/>
  <c r="M19" i="86"/>
  <c r="M24" i="86"/>
  <c r="M23" i="86"/>
  <c r="M22" i="86"/>
  <c r="M21" i="86"/>
  <c r="M20" i="86"/>
  <c r="M21" i="36"/>
  <c r="L22" i="86"/>
  <c r="L21" i="86"/>
  <c r="L20" i="86"/>
  <c r="L19" i="86"/>
  <c r="L24" i="86"/>
  <c r="L23" i="86"/>
  <c r="L29" i="14"/>
  <c r="M29" i="14" s="1"/>
  <c r="L28" i="14"/>
  <c r="M28" i="14" s="1"/>
  <c r="L27" i="14"/>
  <c r="M27" i="14" s="1"/>
  <c r="L26" i="14"/>
  <c r="M26" i="14" s="1"/>
  <c r="L25" i="14"/>
  <c r="M25" i="14" s="1"/>
  <c r="L24" i="14"/>
  <c r="M24" i="14" s="1"/>
  <c r="L23" i="14"/>
  <c r="M23" i="14" s="1"/>
  <c r="L22" i="14"/>
  <c r="M22" i="14" s="1"/>
  <c r="L21" i="14"/>
  <c r="M21" i="14" s="1"/>
  <c r="L20" i="14"/>
  <c r="M20" i="14" s="1"/>
  <c r="L19" i="14"/>
  <c r="M19" i="14" s="1"/>
  <c r="L18" i="14"/>
  <c r="M18" i="14" s="1"/>
  <c r="L17" i="14"/>
  <c r="M17" i="14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M23" i="13"/>
  <c r="L23" i="13"/>
  <c r="L22" i="13"/>
  <c r="M22" i="13" s="1"/>
  <c r="L21" i="13"/>
  <c r="M21" i="13" s="1"/>
  <c r="L20" i="13"/>
  <c r="M20" i="13" s="1"/>
  <c r="L19" i="13"/>
  <c r="M19" i="13" s="1"/>
  <c r="L18" i="13"/>
  <c r="M18" i="13" s="1"/>
  <c r="M17" i="13"/>
  <c r="L17" i="13"/>
  <c r="M17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E17" i="51"/>
  <c r="E21" i="51"/>
  <c r="E22" i="51"/>
  <c r="E23" i="51"/>
  <c r="E24" i="51"/>
  <c r="E25" i="51"/>
  <c r="E20" i="51"/>
  <c r="E19" i="51"/>
  <c r="E18" i="51"/>
  <c r="M17" i="51"/>
  <c r="M18" i="51"/>
  <c r="M19" i="51"/>
  <c r="M20" i="51"/>
  <c r="M21" i="51"/>
  <c r="M22" i="51"/>
  <c r="M23" i="51"/>
  <c r="M24" i="51"/>
  <c r="M25" i="51"/>
  <c r="L16" i="51"/>
  <c r="M16" i="51" s="1"/>
  <c r="M3" i="24"/>
  <c r="L22" i="51"/>
  <c r="L23" i="51"/>
  <c r="L24" i="51"/>
  <c r="L25" i="51"/>
  <c r="L20" i="51"/>
  <c r="L19" i="51"/>
  <c r="L18" i="51"/>
  <c r="L17" i="51"/>
  <c r="L21" i="51"/>
  <c r="L18" i="12"/>
  <c r="L19" i="12"/>
  <c r="L24" i="12"/>
  <c r="L23" i="12"/>
  <c r="L22" i="12"/>
  <c r="L21" i="12"/>
  <c r="L20" i="12"/>
  <c r="L25" i="12"/>
  <c r="L29" i="12"/>
  <c r="L26" i="12"/>
  <c r="L27" i="12"/>
  <c r="L28" i="12"/>
  <c r="L17" i="12"/>
  <c r="M15" i="68"/>
  <c r="M14" i="68"/>
  <c r="M13" i="68"/>
  <c r="M12" i="68"/>
  <c r="M11" i="68"/>
  <c r="M10" i="68"/>
  <c r="M9" i="68"/>
  <c r="M10" i="67"/>
  <c r="M11" i="67"/>
  <c r="M12" i="67"/>
  <c r="M13" i="67"/>
  <c r="M14" i="67"/>
  <c r="M15" i="67"/>
  <c r="M9" i="67"/>
  <c r="M28" i="29"/>
  <c r="L9" i="78"/>
  <c r="M57" i="57"/>
  <c r="E57" i="57"/>
  <c r="L56" i="57"/>
  <c r="M56" i="57" s="1"/>
  <c r="L55" i="57"/>
  <c r="M55" i="57" s="1"/>
  <c r="M55" i="58"/>
  <c r="M56" i="58"/>
  <c r="M57" i="58"/>
  <c r="E57" i="58"/>
  <c r="L56" i="58"/>
  <c r="L55" i="58"/>
  <c r="M21" i="88"/>
  <c r="M20" i="88"/>
  <c r="M19" i="88"/>
  <c r="M18" i="88"/>
  <c r="M21" i="61"/>
  <c r="M20" i="61"/>
  <c r="M19" i="61"/>
  <c r="M18" i="61"/>
  <c r="M3" i="28"/>
  <c r="M13" i="60"/>
  <c r="M12" i="60"/>
  <c r="M6" i="23"/>
  <c r="M30" i="74"/>
  <c r="M29" i="74"/>
  <c r="M31" i="74"/>
  <c r="M28" i="74"/>
  <c r="M27" i="74"/>
  <c r="M26" i="74"/>
  <c r="M25" i="74"/>
  <c r="M24" i="74"/>
  <c r="M23" i="74"/>
  <c r="M22" i="74"/>
  <c r="M21" i="74"/>
  <c r="M20" i="74"/>
  <c r="E31" i="74"/>
  <c r="E30" i="74"/>
  <c r="E28" i="74"/>
  <c r="E27" i="74"/>
  <c r="E25" i="74"/>
  <c r="E24" i="74"/>
  <c r="E22" i="74"/>
  <c r="E21" i="74"/>
  <c r="E19" i="74"/>
  <c r="E18" i="74"/>
  <c r="M18" i="74"/>
  <c r="M19" i="74"/>
  <c r="M17" i="74"/>
  <c r="M23" i="63"/>
  <c r="L24" i="63"/>
  <c r="M24" i="63" s="1"/>
  <c r="E24" i="63"/>
  <c r="L23" i="63"/>
  <c r="M22" i="63"/>
  <c r="L22" i="63"/>
  <c r="M54" i="59"/>
  <c r="M53" i="59"/>
  <c r="M52" i="59"/>
  <c r="M51" i="59"/>
  <c r="M58" i="59"/>
  <c r="E58" i="59"/>
  <c r="M57" i="59"/>
  <c r="E57" i="59"/>
  <c r="M56" i="59"/>
  <c r="E56" i="59"/>
  <c r="M55" i="59"/>
  <c r="E54" i="59"/>
  <c r="E53" i="59"/>
  <c r="E52" i="59"/>
  <c r="E50" i="59"/>
  <c r="E49" i="59"/>
  <c r="E48" i="59"/>
  <c r="M47" i="59"/>
  <c r="M50" i="59"/>
  <c r="M49" i="59"/>
  <c r="M48" i="59"/>
  <c r="M46" i="59"/>
  <c r="M11" i="62"/>
  <c r="L46" i="59"/>
  <c r="M41" i="49"/>
  <c r="E41" i="49"/>
  <c r="M40" i="49"/>
  <c r="E41" i="48"/>
  <c r="M40" i="48"/>
  <c r="M41" i="48"/>
  <c r="M30" i="11"/>
  <c r="M22" i="36" l="1"/>
  <c r="E22" i="36"/>
  <c r="E21" i="36"/>
  <c r="M20" i="36"/>
  <c r="E20" i="36"/>
  <c r="M19" i="36"/>
  <c r="L19" i="36"/>
  <c r="E55" i="6"/>
  <c r="M55" i="6"/>
  <c r="L55" i="6"/>
  <c r="L54" i="6"/>
  <c r="M54" i="6" s="1"/>
  <c r="M53" i="6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E34" i="3"/>
  <c r="E32" i="3"/>
  <c r="E30" i="3"/>
  <c r="E28" i="3"/>
  <c r="E26" i="3"/>
  <c r="E24" i="3"/>
  <c r="E22" i="3"/>
  <c r="E20" i="3"/>
  <c r="E18" i="3"/>
  <c r="E16" i="3"/>
  <c r="M14" i="3"/>
  <c r="E14" i="3"/>
  <c r="M13" i="3"/>
  <c r="L6" i="2"/>
  <c r="M6" i="2" s="1"/>
  <c r="M24" i="1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M54" i="9" s="1"/>
  <c r="E54" i="9"/>
  <c r="M53" i="9"/>
  <c r="L53" i="9"/>
  <c r="L52" i="9"/>
  <c r="M52" i="9" s="1"/>
  <c r="E52" i="9"/>
  <c r="M51" i="9"/>
  <c r="L51" i="9"/>
  <c r="M50" i="9"/>
  <c r="L50" i="9"/>
  <c r="E50" i="9"/>
  <c r="L49" i="9"/>
  <c r="M49" i="9" s="1"/>
  <c r="M48" i="9"/>
  <c r="L48" i="9"/>
  <c r="E48" i="9"/>
  <c r="M47" i="9"/>
  <c r="L47" i="9"/>
  <c r="M46" i="9"/>
  <c r="L46" i="9"/>
  <c r="E46" i="9"/>
  <c r="L45" i="9"/>
  <c r="M45" i="9" s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M54" i="5" s="1"/>
  <c r="E54" i="5"/>
  <c r="L53" i="5"/>
  <c r="M53" i="5" s="1"/>
  <c r="M52" i="5"/>
  <c r="L52" i="5"/>
  <c r="E52" i="5"/>
  <c r="M51" i="5"/>
  <c r="L51" i="5"/>
  <c r="L50" i="5"/>
  <c r="M50" i="5" s="1"/>
  <c r="E50" i="5"/>
  <c r="L49" i="5"/>
  <c r="M49" i="5" s="1"/>
  <c r="L48" i="5"/>
  <c r="M48" i="5" s="1"/>
  <c r="E48" i="5"/>
  <c r="M47" i="5"/>
  <c r="L47" i="5"/>
  <c r="M46" i="5"/>
  <c r="L46" i="5"/>
  <c r="E46" i="5"/>
  <c r="L45" i="5"/>
  <c r="M45" i="5" s="1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M53" i="4" s="1"/>
  <c r="L52" i="4"/>
  <c r="L51" i="4"/>
  <c r="L50" i="4"/>
  <c r="L49" i="4"/>
  <c r="L48" i="4"/>
  <c r="L47" i="4"/>
  <c r="M54" i="4"/>
  <c r="E54" i="4"/>
  <c r="M52" i="4"/>
  <c r="E52" i="4"/>
  <c r="M51" i="4"/>
  <c r="M50" i="4"/>
  <c r="E50" i="4"/>
  <c r="M49" i="4"/>
  <c r="M48" i="4"/>
  <c r="E48" i="4"/>
  <c r="M47" i="4"/>
  <c r="M46" i="4"/>
  <c r="M45" i="4"/>
  <c r="L46" i="4"/>
  <c r="L45" i="4"/>
  <c r="E46" i="4"/>
  <c r="M10" i="3"/>
  <c r="L10" i="3"/>
  <c r="M11" i="3"/>
  <c r="M12" i="3"/>
  <c r="E12" i="3"/>
  <c r="E32" i="10"/>
  <c r="M31" i="10"/>
  <c r="M32" i="10"/>
  <c r="L31" i="10"/>
  <c r="L32" i="10"/>
  <c r="M50" i="90"/>
  <c r="M49" i="90"/>
  <c r="M48" i="90"/>
  <c r="M47" i="90"/>
  <c r="M46" i="90"/>
  <c r="M45" i="90"/>
  <c r="M44" i="90"/>
  <c r="M43" i="90"/>
  <c r="M42" i="90"/>
  <c r="M41" i="90"/>
  <c r="M40" i="90"/>
  <c r="M39" i="90"/>
  <c r="M38" i="90"/>
  <c r="M37" i="90"/>
  <c r="M36" i="90"/>
  <c r="M35" i="90"/>
  <c r="M34" i="90"/>
  <c r="M33" i="90"/>
  <c r="M32" i="90"/>
  <c r="M31" i="90"/>
  <c r="M30" i="90"/>
  <c r="M29" i="90"/>
  <c r="M28" i="90"/>
  <c r="M27" i="90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M18" i="37"/>
  <c r="L18" i="37"/>
  <c r="M17" i="37"/>
  <c r="L17" i="37"/>
  <c r="M16" i="37"/>
  <c r="L16" i="37"/>
  <c r="M15" i="37"/>
  <c r="L15" i="37"/>
  <c r="M14" i="37"/>
  <c r="L14" i="37"/>
  <c r="M13" i="37"/>
  <c r="L13" i="37"/>
  <c r="M12" i="37"/>
  <c r="L12" i="37"/>
  <c r="M11" i="37"/>
  <c r="L11" i="37"/>
  <c r="M10" i="37"/>
  <c r="L10" i="37"/>
  <c r="M9" i="37"/>
  <c r="L9" i="37"/>
  <c r="M8" i="37"/>
  <c r="L8" i="37"/>
  <c r="M7" i="37"/>
  <c r="L7" i="37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3" i="35"/>
  <c r="L13" i="35"/>
  <c r="M12" i="35"/>
  <c r="L12" i="35"/>
  <c r="M17" i="35"/>
  <c r="L17" i="35"/>
  <c r="M16" i="35"/>
  <c r="L16" i="35"/>
  <c r="L18" i="35"/>
  <c r="M14" i="35"/>
  <c r="L14" i="35"/>
  <c r="M18" i="35"/>
  <c r="L15" i="35"/>
  <c r="L8" i="35"/>
  <c r="M8" i="35"/>
  <c r="M9" i="35"/>
  <c r="L9" i="35"/>
  <c r="M10" i="35"/>
  <c r="L10" i="35"/>
  <c r="M15" i="35"/>
  <c r="M11" i="35"/>
  <c r="M7" i="35"/>
  <c r="L11" i="35"/>
  <c r="L7" i="35"/>
  <c r="M38" i="59"/>
  <c r="M37" i="59"/>
  <c r="M36" i="59"/>
  <c r="M35" i="59"/>
  <c r="L38" i="59"/>
  <c r="L37" i="59"/>
  <c r="L36" i="59"/>
  <c r="L35" i="59"/>
  <c r="M34" i="59"/>
  <c r="L34" i="59"/>
  <c r="M28" i="59"/>
  <c r="M27" i="59"/>
  <c r="M26" i="59"/>
  <c r="M25" i="59"/>
  <c r="L25" i="59"/>
  <c r="L27" i="59"/>
  <c r="L26" i="59"/>
  <c r="L29" i="59"/>
  <c r="L28" i="59"/>
  <c r="L32" i="59"/>
  <c r="L31" i="59"/>
  <c r="L30" i="59"/>
  <c r="M29" i="59"/>
  <c r="M30" i="59"/>
  <c r="M31" i="59"/>
  <c r="M32" i="59"/>
  <c r="M33" i="59"/>
  <c r="L33" i="59"/>
  <c r="M24" i="59"/>
  <c r="M23" i="59"/>
  <c r="M22" i="59"/>
  <c r="M21" i="59"/>
  <c r="L24" i="59"/>
  <c r="L23" i="59"/>
  <c r="L21" i="59"/>
  <c r="L22" i="59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E3" i="38"/>
  <c r="M2" i="38"/>
  <c r="M7" i="18"/>
  <c r="L7" i="18"/>
  <c r="E3" i="18"/>
  <c r="M2" i="18"/>
  <c r="M7" i="24"/>
  <c r="L7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E3" i="28"/>
  <c r="M2" i="28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22" i="41"/>
  <c r="E22" i="41"/>
  <c r="M21" i="41"/>
  <c r="E21" i="41"/>
  <c r="M20" i="41"/>
  <c r="E20" i="41"/>
  <c r="M19" i="41"/>
  <c r="L19" i="41"/>
  <c r="M22" i="40"/>
  <c r="E22" i="40"/>
  <c r="M21" i="40"/>
  <c r="E21" i="40"/>
  <c r="M20" i="40"/>
  <c r="E20" i="40"/>
  <c r="M19" i="40"/>
  <c r="L19" i="40"/>
  <c r="M22" i="39"/>
  <c r="E22" i="39"/>
  <c r="M21" i="39"/>
  <c r="E21" i="39"/>
  <c r="M20" i="39"/>
  <c r="E20" i="39"/>
  <c r="M19" i="39"/>
  <c r="L19" i="39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6" i="61"/>
  <c r="M15" i="61"/>
  <c r="M14" i="61"/>
  <c r="M13" i="61"/>
  <c r="M12" i="61"/>
  <c r="M11" i="61"/>
  <c r="M10" i="61"/>
  <c r="M7" i="19"/>
  <c r="M26" i="7"/>
  <c r="M27" i="7"/>
  <c r="M29" i="7"/>
  <c r="M30" i="7"/>
  <c r="M25" i="7"/>
  <c r="M2" i="7"/>
  <c r="M2" i="4"/>
  <c r="M4" i="2"/>
  <c r="M3" i="2"/>
  <c r="L2" i="27"/>
  <c r="L6" i="68"/>
  <c r="L5" i="68"/>
  <c r="L4" i="68"/>
  <c r="L3" i="68"/>
  <c r="L17" i="77"/>
  <c r="L16" i="77"/>
  <c r="L15" i="77"/>
  <c r="L2" i="44"/>
  <c r="L6" i="100"/>
  <c r="L17" i="47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<sst xmlns="http://schemas.openxmlformats.org/spreadsheetml/2006/main" count="12683" uniqueCount="149">
  <si>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</si>
  <si>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</si>
  <si>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</si>
  <si>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</si>
  <si>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</si>
  <si>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</si>
  <si>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</si>
  <si>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</si>
  <si>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</si>
  <si>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</si>
  <si>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</si>
  <si>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</si>
  <si>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</si>
  <si>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</si>
  <si>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</si>
  <si>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</si>
  <si>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</si>
  <si>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</si>
  <si>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</si>
  <si>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</si>
  <si>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</si>
  <si>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</si>
  <si>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</si>
  <si>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</si>
  <si>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</si>
  <si>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</si>
  <si>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</si>
  <si>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</si>
  <si>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</si>
  <si>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</si>
  <si>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</si>
  <si>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</si>
  <si>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</si>
  <si>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</si>
  <si>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</si>
  <si>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</si>
  <si>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</si>
  <si>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</si>
  <si>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</si>
  <si>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</si>
  <si>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</si>
  <si>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</si>
  <si>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</si>
  <si>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</si>
  <si>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</si>
  <si>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</si>
  <si>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</si>
  <si>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</si>
  <si>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</si>
  <si>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</si>
  <si>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</si>
  <si>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</si>
  <si>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</si>
  <si>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</si>
  <si>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</si>
  <si>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</si>
  <si>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</si>
  <si>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</si>
  <si>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</si>
  <si>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</si>
  <si>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</si>
  <si>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</si>
  <si>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</si>
  <si>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</si>
  <si>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</si>
  <si>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</si>
  <si>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</si>
  <si>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</si>
  <si>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</si>
  <si>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</si>
  <si>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</si>
  <si>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</si>
  <si>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</si>
  <si>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</si>
  <si>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</si>
  <si>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</si>
  <si>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</si>
  <si>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</si>
  <si>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</si>
  <si>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</si>
  <si>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</si>
  <si>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</si>
  <si>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</si>
  <si>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</si>
  <si>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</si>
  <si>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</si>
  <si>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</si>
  <si>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</si>
  <si>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</si>
  <si>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</si>
  <si>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</si>
  <si>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</si>
  <si>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</si>
  <si>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</si>
  <si>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</si>
  <si>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</si>
  <si>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</si>
  <si>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</si>
  <si>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</si>
  <si>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</si>
  <si>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</si>
  <si>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</si>
  <si>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</si>
  <si>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</si>
  <si>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</si>
  <si>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</si>
  <si>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</si>
  <si>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</si>
  <si>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</si>
  <si>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</si>
  <si>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</si>
  <si>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</si>
  <si>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</si>
  <si>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</si>
  <si>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</si>
  <si>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</si>
  <si>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</si>
  <si>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</si>
  <si>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</si>
  <si>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</si>
  <si>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</si>
  <si>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</si>
  <si>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</si>
  <si>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</si>
  <si>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</si>
  <si>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</si>
  <si>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</si>
  <si>
    <t>This is high demand, low energy</t>
  </si>
  <si>
    <t>Includes purchased gas cost</t>
  </si>
  <si>
    <t>Includes cost of gas</t>
  </si>
  <si>
    <t>$/therm or $/m4</t>
  </si>
  <si>
    <t>$/therm or $/m5</t>
  </si>
  <si>
    <t>$/therm or $/m6</t>
  </si>
  <si>
    <t>$/therm or $/m22</t>
  </si>
  <si>
    <t>$/therm or $/m23</t>
  </si>
  <si>
    <t>$/therm or $/m24</t>
  </si>
  <si>
    <t>$/therm or $/m28</t>
  </si>
  <si>
    <t>$/therm or $/m29</t>
  </si>
  <si>
    <t>$/therm or $/m30</t>
  </si>
  <si>
    <t>$/therm or $/m31</t>
  </si>
  <si>
    <t>$/therm or $/m32</t>
  </si>
  <si>
    <t>$/therm or $/m33</t>
  </si>
  <si>
    <t>Includes voluntary fixed price of gas</t>
  </si>
  <si>
    <t>daily</t>
  </si>
  <si>
    <t>Average of commodity price</t>
  </si>
  <si>
    <t>Includes purchased gas adjustment</t>
  </si>
  <si>
    <t>Includes Purchased Gas Adjustment</t>
  </si>
  <si>
    <t>Includes monthly gas supply charge</t>
  </si>
  <si>
    <t>Includes Purchased Gas Adjustment (PGA)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</si>
</sst>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"/>
    <numFmt numFmtId="166" formatCode="0.0000"/>
    <numFmt numFmtId="167" formatCode="0.000"/>
    <numFmt numFmtId="175" formatCode="0.0000000"/>
    <numFmt numFmtId="176" formatCode="0.0"/>
  </numFmts>
  <fonts count="8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Arial MT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  <xf numFmtId="0" fontId="0" fillId="0" borderId="0" xfId="0" applyFont="1"/>
    <xf numFmtId="175" fontId="0" fillId="0" borderId="0" xfId="0" applyNumberFormat="1"/>
    <xf numFmtId="176" fontId="0" fillId="0" borderId="0" xfId="0" applyNumberFormat="1"/>
    <xf numFmtId="1" fontId="0" fillId="0" borderId="0" xfId="0" applyNumberFormat="1"/>
    <xf numFmtId="0" fontId="6" fillId="0" borderId="0" xfId="1" applyNumberFormat="1" applyFont="1"/>
    <xf numFmtId="0" fontId="7" fillId="0" borderId="0" xfId="0" applyFont="1"/>
  </cellXfs>
  <cellStyles count="2">
    <cellStyle name="Normal" xfId="0" builtinId="0"/>
    <cellStyle name="Normal_Chattanooga Rates 2" xfId="1" xr:uid="{04CB5013-0602-3E40-AE28-7EA6962AD1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M24" sqref="M24"/>
    </sheetView>
  </sheetViews>
  <sheetFormatPr baseColWidth="10" defaultColWidth="8.83203125" defaultRowHeight="15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93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93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93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93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93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93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93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93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93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93</v>
      </c>
    </row>
    <row r="17" spans="1:14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>
      <selection activeCell="O32" sqref="O3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126</v>
      </c>
    </row>
    <row r="4" spans="1:15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126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126</v>
      </c>
    </row>
    <row r="6" spans="1:15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126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126</v>
      </c>
    </row>
    <row r="8" spans="1:15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126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126</v>
      </c>
    </row>
    <row r="10" spans="1:15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126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126</v>
      </c>
    </row>
    <row r="12" spans="1:15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126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126</v>
      </c>
    </row>
    <row r="14" spans="1:15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126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126</v>
      </c>
    </row>
    <row r="16" spans="1:15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126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126</v>
      </c>
    </row>
    <row r="18" spans="1:15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126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126</v>
      </c>
    </row>
    <row r="20" spans="1:15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126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126</v>
      </c>
    </row>
    <row r="22" spans="1:15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126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126</v>
      </c>
    </row>
    <row r="24" spans="1:15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126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126</v>
      </c>
    </row>
    <row r="26" spans="1:15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126</v>
      </c>
    </row>
    <row r="27" spans="1:15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24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  <row r="30" spans="1:15">
      <c r="A30" t="s">
        <v>21</v>
      </c>
      <c r="B30" t="s">
        <v>11</v>
      </c>
      <c r="L30">
        <v>40</v>
      </c>
      <c r="M30">
        <v>40</v>
      </c>
      <c r="N30" t="s">
        <v>12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f>0.473+0.22</f>
        <v>0.69299999999999995</v>
      </c>
      <c r="M31" s="7">
        <f>L31/2.83168</f>
        <v>0.2447310430557125</v>
      </c>
      <c r="N31" t="s">
        <v>79</v>
      </c>
      <c r="O31" t="s">
        <v>129</v>
      </c>
    </row>
    <row r="32" spans="1:15">
      <c r="A32" t="s">
        <v>21</v>
      </c>
      <c r="B32" t="s">
        <v>13</v>
      </c>
      <c r="D32">
        <v>6000</v>
      </c>
      <c r="E32" s="15">
        <f>D32*2.83168</f>
        <v>16990.079999999998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f>0.396+0.22</f>
        <v>0.61599999999999999</v>
      </c>
      <c r="M32" s="7">
        <f>L32/2.83168</f>
        <v>0.21753870493841113</v>
      </c>
      <c r="N32" t="s">
        <v>79</v>
      </c>
      <c r="O32" t="s">
        <v>129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29"/>
  <sheetViews>
    <sheetView workbookViewId="0">
      <selection activeCell="O29" sqref="A16:O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74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112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112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112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112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112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112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112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75</v>
      </c>
    </row>
    <row r="16" spans="1:15">
      <c r="A16" t="s">
        <v>21</v>
      </c>
      <c r="B16" t="s">
        <v>11</v>
      </c>
      <c r="L16">
        <v>918</v>
      </c>
      <c r="N16" t="s">
        <v>12</v>
      </c>
    </row>
    <row r="17" spans="1:15">
      <c r="A17" t="s">
        <v>21</v>
      </c>
      <c r="B17" t="s">
        <v>15</v>
      </c>
      <c r="C17" t="s">
        <v>143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6">
        <f>L17/2.83168</f>
        <v>7.4444852525709111</v>
      </c>
      <c r="N17" t="s">
        <v>80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6">
        <f>L18/2.83168</f>
        <v>0.12326957848344447</v>
      </c>
      <c r="N18" t="s">
        <v>79</v>
      </c>
      <c r="O18" t="s">
        <v>129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6">
        <f>L19/2.83168</f>
        <v>0.12514125889931066</v>
      </c>
      <c r="N19" t="s">
        <v>79</v>
      </c>
      <c r="O19" t="s">
        <v>129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6">
        <f>L20/2.83168</f>
        <v>0.13499406712622897</v>
      </c>
      <c r="N20" t="s">
        <v>79</v>
      </c>
      <c r="O20" t="s">
        <v>129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6">
        <f>L21/2.83168</f>
        <v>0.18492908803254607</v>
      </c>
      <c r="N21" t="s">
        <v>79</v>
      </c>
      <c r="O21" t="s">
        <v>129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6">
        <f>L22/2.83168</f>
        <v>0.20929624816363429</v>
      </c>
      <c r="N22" t="s">
        <v>79</v>
      </c>
      <c r="O22" t="s">
        <v>129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6">
        <f>L23/2.83168</f>
        <v>0.22508193016160016</v>
      </c>
      <c r="N23" t="s">
        <v>79</v>
      </c>
      <c r="O23" t="s">
        <v>129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6">
        <f>L24/2.83168</f>
        <v>0.24298649564922589</v>
      </c>
      <c r="N24" t="s">
        <v>79</v>
      </c>
      <c r="O24" t="s">
        <v>129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6">
        <f>L25/2.83168</f>
        <v>0.25170923268165896</v>
      </c>
      <c r="N25" t="s">
        <v>79</v>
      </c>
      <c r="O25" t="s">
        <v>129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6">
        <f>L26/2.83168</f>
        <v>0.25499350209063171</v>
      </c>
      <c r="N26" t="s">
        <v>79</v>
      </c>
      <c r="O26" t="s">
        <v>129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6">
        <f>L27/2.83168</f>
        <v>0.2775596112555091</v>
      </c>
      <c r="N27" t="s">
        <v>79</v>
      </c>
      <c r="O27" t="s">
        <v>129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6">
        <f>L28/2.83168</f>
        <v>0.28218584020793308</v>
      </c>
      <c r="N28" t="s">
        <v>79</v>
      </c>
      <c r="O28" t="s">
        <v>129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6">
        <f>L29/2.83168</f>
        <v>0.26195050288168154</v>
      </c>
      <c r="N29" t="s">
        <v>79</v>
      </c>
      <c r="O29" t="s">
        <v>129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M31" sqref="M3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109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109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109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109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109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109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109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109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109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109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109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109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109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109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109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>L30/2.83168</f>
        <v>0.11479263193581196</v>
      </c>
      <c r="N30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2"/>
  <sheetViews>
    <sheetView workbookViewId="0">
      <selection activeCell="L22" sqref="L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89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127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90</v>
      </c>
    </row>
    <row r="19" spans="1:15">
      <c r="A19" t="s">
        <v>21</v>
      </c>
      <c r="B19" t="s">
        <v>11</v>
      </c>
      <c r="L19">
        <v>14.794499999999999</v>
      </c>
      <c r="M19"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v>0.570905</v>
      </c>
      <c r="N20" t="s">
        <v>79</v>
      </c>
    </row>
    <row r="21" spans="1:15">
      <c r="A21" t="s">
        <v>21</v>
      </c>
      <c r="B21" t="s">
        <v>13</v>
      </c>
      <c r="C21" s="1"/>
      <c r="D21">
        <v>250</v>
      </c>
      <c r="E21"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v>0.41576400000000002</v>
      </c>
      <c r="N21" t="s">
        <v>79</v>
      </c>
    </row>
    <row r="22" spans="1:15">
      <c r="A22" t="s">
        <v>21</v>
      </c>
      <c r="B22" t="s">
        <v>13</v>
      </c>
      <c r="D22">
        <v>4167</v>
      </c>
      <c r="E22" s="10">
        <v>11799.61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v>0.31174400000000002</v>
      </c>
      <c r="N2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A2" sqref="A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1"/>
  <sheetViews>
    <sheetView workbookViewId="0">
      <selection activeCell="N41" sqref="A39:N4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121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121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121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121</v>
      </c>
    </row>
    <row r="15" spans="1:1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5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5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5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5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5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5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  <row r="39" spans="1:15">
      <c r="A39" t="s">
        <v>21</v>
      </c>
      <c r="B39" t="s">
        <v>11</v>
      </c>
      <c r="L39">
        <v>21.39</v>
      </c>
      <c r="M39">
        <v>21.39</v>
      </c>
      <c r="N39" t="s">
        <v>12</v>
      </c>
    </row>
    <row r="40" spans="1:15">
      <c r="A40" t="s">
        <v>21</v>
      </c>
      <c r="B40" t="s">
        <v>13</v>
      </c>
      <c r="D40">
        <v>0</v>
      </c>
      <c r="E40">
        <v>0</v>
      </c>
      <c r="F40">
        <v>1</v>
      </c>
      <c r="G40">
        <v>12</v>
      </c>
      <c r="H40">
        <v>0</v>
      </c>
      <c r="I40">
        <v>24</v>
      </c>
      <c r="J40">
        <v>0</v>
      </c>
      <c r="K40">
        <v>6</v>
      </c>
      <c r="L40">
        <v>1.03999</v>
      </c>
      <c r="M40" s="6">
        <f>L40/2.83168</f>
        <v>0.3672696067352243</v>
      </c>
      <c r="N40" t="s">
        <v>79</v>
      </c>
      <c r="O40" t="s">
        <v>128</v>
      </c>
    </row>
    <row r="41" spans="1:15">
      <c r="A41" t="s">
        <v>21</v>
      </c>
      <c r="B41" t="s">
        <v>13</v>
      </c>
      <c r="D41">
        <v>500</v>
      </c>
      <c r="E41">
        <f>D41*2.83168</f>
        <v>1415.84</v>
      </c>
      <c r="F41">
        <v>1</v>
      </c>
      <c r="G41">
        <v>12</v>
      </c>
      <c r="H41">
        <v>0</v>
      </c>
      <c r="I41">
        <v>24</v>
      </c>
      <c r="J41">
        <v>0</v>
      </c>
      <c r="K41">
        <v>6</v>
      </c>
      <c r="L41">
        <v>0.97740000000000005</v>
      </c>
      <c r="M41" s="6">
        <f>L41/2.83168</f>
        <v>0.34516612046558937</v>
      </c>
      <c r="N41" t="s">
        <v>79</v>
      </c>
      <c r="O41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3"/>
  <sheetViews>
    <sheetView workbookViewId="0">
      <selection activeCell="N12" sqref="N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87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  <c r="O4" t="s">
        <v>87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  <c r="O5" t="s">
        <v>87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  <c r="O6" t="s">
        <v>87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  <c r="O7" t="s">
        <v>87</v>
      </c>
    </row>
    <row r="8" spans="1:15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  <c r="O8" t="s">
        <v>87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  <c r="O9" t="s">
        <v>87</v>
      </c>
    </row>
    <row r="10" spans="1:1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  <row r="11" spans="1:15">
      <c r="A11" t="s">
        <v>21</v>
      </c>
      <c r="B11" t="s">
        <v>11</v>
      </c>
      <c r="L11">
        <v>93.14</v>
      </c>
      <c r="M11">
        <v>93.14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10</v>
      </c>
      <c r="H12">
        <v>0</v>
      </c>
      <c r="I12">
        <v>24</v>
      </c>
      <c r="J12">
        <v>0</v>
      </c>
      <c r="K12">
        <v>6</v>
      </c>
      <c r="L12">
        <v>0.28370000000000001</v>
      </c>
      <c r="M12" s="6">
        <f>L12/2.83168</f>
        <v>0.10018787433608317</v>
      </c>
      <c r="N12" t="s">
        <v>79</v>
      </c>
      <c r="O12" t="s">
        <v>142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0.45400000000000001</v>
      </c>
      <c r="M13" s="6">
        <f>L13/2.83168</f>
        <v>0.16032885071759523</v>
      </c>
      <c r="N13" t="s">
        <v>79</v>
      </c>
      <c r="O13" t="s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I15" sqref="I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 s="6">
        <f>L6/2.83168</f>
        <v>0.32393490789919765</v>
      </c>
      <c r="N6" t="s">
        <v>79</v>
      </c>
    </row>
    <row r="7" spans="1:15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topLeftCell="A3" workbookViewId="0">
      <selection activeCell="M4" sqref="M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1"/>
  <sheetViews>
    <sheetView workbookViewId="0">
      <selection activeCell="N21" sqref="A18:N2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  <row r="17" spans="1:14">
      <c r="A17" t="s">
        <v>21</v>
      </c>
      <c r="B17" t="s">
        <v>11</v>
      </c>
      <c r="L17">
        <v>350</v>
      </c>
      <c r="M17">
        <v>350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3</v>
      </c>
      <c r="H18">
        <v>0</v>
      </c>
      <c r="I18">
        <v>24</v>
      </c>
      <c r="J18">
        <v>0</v>
      </c>
      <c r="K18">
        <v>6</v>
      </c>
      <c r="L18">
        <v>0.36323</v>
      </c>
      <c r="M18" s="6">
        <f>L18/2.83168</f>
        <v>0.12827367499152448</v>
      </c>
      <c r="N18" t="s">
        <v>79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4</v>
      </c>
      <c r="G19">
        <v>6</v>
      </c>
      <c r="H19">
        <v>0</v>
      </c>
      <c r="I19">
        <v>24</v>
      </c>
      <c r="J19">
        <v>0</v>
      </c>
      <c r="K19">
        <v>6</v>
      </c>
      <c r="L19">
        <v>0.33068999999999998</v>
      </c>
      <c r="M19" s="6">
        <f>L19/2.83168</f>
        <v>0.11678226353260254</v>
      </c>
      <c r="N19" t="s">
        <v>79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7</v>
      </c>
      <c r="G20">
        <v>9</v>
      </c>
      <c r="H20">
        <v>0</v>
      </c>
      <c r="I20">
        <v>24</v>
      </c>
      <c r="J20">
        <v>0</v>
      </c>
      <c r="K20">
        <v>6</v>
      </c>
      <c r="L20">
        <v>0.53173999999999999</v>
      </c>
      <c r="M20" s="6">
        <f>L20/2.83168</f>
        <v>0.18778251779862132</v>
      </c>
      <c r="N20" t="s">
        <v>79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0.57313999999999998</v>
      </c>
      <c r="M21" s="6">
        <f>L21/2.83168</f>
        <v>0.20240281387727427</v>
      </c>
      <c r="N21" t="s">
        <v>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6" sqref="O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>
      <c r="A5" s="12" t="s">
        <v>21</v>
      </c>
      <c r="B5" s="5" t="s">
        <v>11</v>
      </c>
      <c r="L5">
        <v>53.33</v>
      </c>
      <c r="M5">
        <v>53.33</v>
      </c>
      <c r="N5" t="s">
        <v>12</v>
      </c>
    </row>
    <row r="6" spans="1:15">
      <c r="A6" s="12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0.12679+0.59985</f>
        <v>0.72663999999999995</v>
      </c>
      <c r="M6" s="6">
        <f>L6/2.83168</f>
        <v>0.2566109164877387</v>
      </c>
      <c r="N6" t="s">
        <v>79</v>
      </c>
      <c r="O6" t="s">
        <v>129</v>
      </c>
    </row>
    <row r="7" spans="1:15">
      <c r="A7" s="1"/>
    </row>
    <row r="10" spans="1:15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M12" sqref="M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79</v>
      </c>
    </row>
    <row r="12" spans="1:15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58"/>
  <sheetViews>
    <sheetView topLeftCell="A17" workbookViewId="0">
      <selection activeCell="L54" sqref="L5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117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117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117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117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117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117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117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117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117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117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117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0.04159+0.01843</f>
        <v>6.0020000000000004E-2</v>
      </c>
      <c r="M21">
        <f>0.04159+0.01843</f>
        <v>6.0020000000000004E-2</v>
      </c>
      <c r="N21" t="s">
        <v>14</v>
      </c>
      <c r="O21" t="s">
        <v>117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0.0665+0.01843</f>
        <v>8.4930000000000005E-2</v>
      </c>
      <c r="M22">
        <f>0.0665+0.01843</f>
        <v>8.4930000000000005E-2</v>
      </c>
      <c r="N22" t="s">
        <v>14</v>
      </c>
      <c r="O22" t="s">
        <v>117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0.04159+0.01843</f>
        <v>6.0020000000000004E-2</v>
      </c>
      <c r="M23">
        <f>0.04159+0.01843</f>
        <v>6.0020000000000004E-2</v>
      </c>
      <c r="N23" t="s">
        <v>14</v>
      </c>
      <c r="O23" t="s">
        <v>117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0.04159+0.01843</f>
        <v>6.0020000000000004E-2</v>
      </c>
      <c r="M24">
        <f>0.04159+0.01843</f>
        <v>6.0020000000000004E-2</v>
      </c>
      <c r="N24" t="s">
        <v>14</v>
      </c>
      <c r="O24" t="s">
        <v>117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0.04159+0.01822</f>
        <v>5.9810000000000002E-2</v>
      </c>
      <c r="M25">
        <f>0.04159+0.01822</f>
        <v>5.9810000000000002E-2</v>
      </c>
      <c r="N25" t="s">
        <v>14</v>
      </c>
      <c r="O25" t="s">
        <v>117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0.0665+0.01822</f>
        <v>8.4720000000000004E-2</v>
      </c>
      <c r="M26">
        <f>0.0665+0.01822</f>
        <v>8.4720000000000004E-2</v>
      </c>
      <c r="N26" t="s">
        <v>14</v>
      </c>
      <c r="O26" t="s">
        <v>117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0.04159+0.01822</f>
        <v>5.9810000000000002E-2</v>
      </c>
      <c r="M27">
        <f>0.04159+0.01822</f>
        <v>5.9810000000000002E-2</v>
      </c>
      <c r="N27" t="s">
        <v>14</v>
      </c>
      <c r="O27" t="s">
        <v>117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0.04159+0.01822</f>
        <v>5.9810000000000002E-2</v>
      </c>
      <c r="M28">
        <f>0.04159+0.01822</f>
        <v>5.9810000000000002E-2</v>
      </c>
      <c r="N28" t="s">
        <v>14</v>
      </c>
      <c r="O28" t="s">
        <v>117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0.04159+0.01726</f>
        <v>5.885E-2</v>
      </c>
      <c r="M29">
        <f>0.04159+0.01726</f>
        <v>5.885E-2</v>
      </c>
      <c r="N29" t="s">
        <v>14</v>
      </c>
      <c r="O29" t="s">
        <v>117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0.0665+0.01726</f>
        <v>8.3760000000000001E-2</v>
      </c>
      <c r="M30">
        <f>0.0665+0.01726</f>
        <v>8.3760000000000001E-2</v>
      </c>
      <c r="N30" t="s">
        <v>14</v>
      </c>
      <c r="O30" t="s">
        <v>117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0.04159+0.01726</f>
        <v>5.885E-2</v>
      </c>
      <c r="M31">
        <f>0.04159+0.01726</f>
        <v>5.885E-2</v>
      </c>
      <c r="N31" t="s">
        <v>14</v>
      </c>
      <c r="O31" t="s">
        <v>117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0.04159+0.01726</f>
        <v>5.885E-2</v>
      </c>
      <c r="M32">
        <f>0.04159+0.01726</f>
        <v>5.885E-2</v>
      </c>
      <c r="N32" t="s">
        <v>14</v>
      </c>
      <c r="O32" t="s">
        <v>117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0.04127+0.01979</f>
        <v>6.1060000000000003E-2</v>
      </c>
      <c r="M33">
        <f>0.04127+0.01979</f>
        <v>6.1060000000000003E-2</v>
      </c>
      <c r="N33" t="s">
        <v>14</v>
      </c>
      <c r="O33" t="s">
        <v>117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0.04127+0.0227</f>
        <v>6.3969999999999999E-2</v>
      </c>
      <c r="M34">
        <f>0.04127+0.0227</f>
        <v>6.3969999999999999E-2</v>
      </c>
      <c r="N34" t="s">
        <v>14</v>
      </c>
      <c r="O34" t="s">
        <v>117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0.04381+0.02414</f>
        <v>6.795000000000001E-2</v>
      </c>
      <c r="M35">
        <f>0.04381+0.02414</f>
        <v>6.795000000000001E-2</v>
      </c>
      <c r="N35" t="s">
        <v>14</v>
      </c>
      <c r="O35" t="s">
        <v>117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0.0515+0.02414</f>
        <v>7.5639999999999999E-2</v>
      </c>
      <c r="M36">
        <f>0.0515+0.02414</f>
        <v>7.5639999999999999E-2</v>
      </c>
      <c r="N36" t="s">
        <v>14</v>
      </c>
      <c r="O36" t="s">
        <v>117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0.04381+0.02414</f>
        <v>6.795000000000001E-2</v>
      </c>
      <c r="M37">
        <f>0.04381+0.02414</f>
        <v>6.795000000000001E-2</v>
      </c>
      <c r="N37" t="s">
        <v>14</v>
      </c>
      <c r="O37" t="s">
        <v>117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0.04381+0.02414</f>
        <v>6.795000000000001E-2</v>
      </c>
      <c r="M38">
        <f>0.04381+0.02414</f>
        <v>6.795000000000001E-2</v>
      </c>
      <c r="N38" t="s">
        <v>14</v>
      </c>
      <c r="O38" t="s">
        <v>117</v>
      </c>
    </row>
    <row r="39" spans="1:1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  <row r="45" spans="1:15">
      <c r="A45" t="s">
        <v>21</v>
      </c>
      <c r="B45" t="s">
        <v>11</v>
      </c>
      <c r="L45">
        <v>100.2</v>
      </c>
      <c r="M45">
        <v>100.2</v>
      </c>
      <c r="N45" t="s">
        <v>12</v>
      </c>
    </row>
    <row r="46" spans="1:1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f>17.7714/10</f>
        <v>1.7771399999999999</v>
      </c>
      <c r="M46" s="6">
        <f>L46/2.83168</f>
        <v>0.62759210080235051</v>
      </c>
      <c r="N46" t="s">
        <v>80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1</v>
      </c>
      <c r="G47">
        <v>4</v>
      </c>
      <c r="H47">
        <v>0</v>
      </c>
      <c r="I47">
        <v>24</v>
      </c>
      <c r="J47">
        <v>0</v>
      </c>
      <c r="K47">
        <v>6</v>
      </c>
      <c r="L47" s="16">
        <v>0.59965999999999997</v>
      </c>
      <c r="M47" s="6">
        <f>L47/2.83168</f>
        <v>0.21176827890157079</v>
      </c>
      <c r="N47" t="s">
        <v>79</v>
      </c>
    </row>
    <row r="48" spans="1:15">
      <c r="A48" t="s">
        <v>21</v>
      </c>
      <c r="B48" t="s">
        <v>13</v>
      </c>
      <c r="D48">
        <v>3000</v>
      </c>
      <c r="E48">
        <f>D48*2.83168</f>
        <v>8495.0399999999991</v>
      </c>
      <c r="F48">
        <v>1</v>
      </c>
      <c r="G48">
        <v>4</v>
      </c>
      <c r="H48">
        <v>0</v>
      </c>
      <c r="I48">
        <v>24</v>
      </c>
      <c r="J48">
        <v>0</v>
      </c>
      <c r="K48">
        <v>6</v>
      </c>
      <c r="L48" s="16">
        <v>0.57776000000000005</v>
      </c>
      <c r="M48" s="6">
        <f>L48/2.83168</f>
        <v>0.20403435416431237</v>
      </c>
      <c r="N48" t="s">
        <v>79</v>
      </c>
    </row>
    <row r="49" spans="1:14">
      <c r="A49" t="s">
        <v>21</v>
      </c>
      <c r="B49" t="s">
        <v>13</v>
      </c>
      <c r="D49">
        <v>5000</v>
      </c>
      <c r="E49">
        <f>D49*2.83168</f>
        <v>14158.4</v>
      </c>
      <c r="F49">
        <v>1</v>
      </c>
      <c r="G49">
        <v>4</v>
      </c>
      <c r="H49">
        <v>0</v>
      </c>
      <c r="I49">
        <v>24</v>
      </c>
      <c r="J49">
        <v>0</v>
      </c>
      <c r="K49">
        <v>6</v>
      </c>
      <c r="L49" s="16">
        <v>0.57181999999999999</v>
      </c>
      <c r="M49" s="6">
        <f>L49/2.83168</f>
        <v>0.20193665950954909</v>
      </c>
      <c r="N49" t="s">
        <v>79</v>
      </c>
    </row>
    <row r="50" spans="1:14">
      <c r="A50" t="s">
        <v>21</v>
      </c>
      <c r="B50" t="s">
        <v>13</v>
      </c>
      <c r="D50">
        <v>15000</v>
      </c>
      <c r="E50">
        <f>D50*2.83168</f>
        <v>42475.199999999997</v>
      </c>
      <c r="F50">
        <v>1</v>
      </c>
      <c r="G50">
        <v>4</v>
      </c>
      <c r="H50">
        <v>0</v>
      </c>
      <c r="I50">
        <v>24</v>
      </c>
      <c r="J50">
        <v>0</v>
      </c>
      <c r="K50">
        <v>6</v>
      </c>
      <c r="L50" s="16">
        <v>0.46404999999999996</v>
      </c>
      <c r="M50" s="6">
        <f>L50/2.83168</f>
        <v>0.16387798056277544</v>
      </c>
      <c r="N50" t="s">
        <v>79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5</v>
      </c>
      <c r="G51">
        <v>10</v>
      </c>
      <c r="H51">
        <v>0</v>
      </c>
      <c r="I51">
        <v>24</v>
      </c>
      <c r="J51">
        <v>0</v>
      </c>
      <c r="K51">
        <v>6</v>
      </c>
      <c r="L51" s="16">
        <v>0.54571000000000003</v>
      </c>
      <c r="M51" s="6">
        <f>L51/2.83168</f>
        <v>0.192715984857046</v>
      </c>
      <c r="N51" t="s">
        <v>79</v>
      </c>
    </row>
    <row r="52" spans="1:14">
      <c r="A52" t="s">
        <v>21</v>
      </c>
      <c r="B52" t="s">
        <v>13</v>
      </c>
      <c r="D52">
        <v>3000</v>
      </c>
      <c r="E52">
        <f>D52*2.83168</f>
        <v>8495.0399999999991</v>
      </c>
      <c r="F52">
        <v>5</v>
      </c>
      <c r="G52">
        <v>10</v>
      </c>
      <c r="H52">
        <v>0</v>
      </c>
      <c r="I52">
        <v>24</v>
      </c>
      <c r="J52">
        <v>0</v>
      </c>
      <c r="K52">
        <v>6</v>
      </c>
      <c r="L52" s="16">
        <v>0.50506000000000006</v>
      </c>
      <c r="M52" s="6">
        <f>L52/2.83168</f>
        <v>0.17836054921460054</v>
      </c>
      <c r="N52" t="s">
        <v>79</v>
      </c>
    </row>
    <row r="53" spans="1:14">
      <c r="A53" t="s">
        <v>21</v>
      </c>
      <c r="B53" t="s">
        <v>13</v>
      </c>
      <c r="D53">
        <v>5000</v>
      </c>
      <c r="E53">
        <f>D53*2.83168</f>
        <v>14158.4</v>
      </c>
      <c r="F53">
        <v>5</v>
      </c>
      <c r="G53">
        <v>10</v>
      </c>
      <c r="H53">
        <v>0</v>
      </c>
      <c r="I53">
        <v>24</v>
      </c>
      <c r="J53">
        <v>0</v>
      </c>
      <c r="K53">
        <v>6</v>
      </c>
      <c r="L53" s="16">
        <v>0.49446000000000001</v>
      </c>
      <c r="M53" s="6">
        <f>L53/2.83168</f>
        <v>0.17461718838286813</v>
      </c>
      <c r="N53" t="s">
        <v>79</v>
      </c>
    </row>
    <row r="54" spans="1:14">
      <c r="A54" t="s">
        <v>21</v>
      </c>
      <c r="B54" t="s">
        <v>13</v>
      </c>
      <c r="D54">
        <v>15000</v>
      </c>
      <c r="E54">
        <f>D54*2.83168</f>
        <v>42475.199999999997</v>
      </c>
      <c r="F54">
        <v>5</v>
      </c>
      <c r="G54">
        <v>10</v>
      </c>
      <c r="H54">
        <v>0</v>
      </c>
      <c r="I54">
        <v>24</v>
      </c>
      <c r="J54">
        <v>0</v>
      </c>
      <c r="K54">
        <v>6</v>
      </c>
      <c r="L54" s="16">
        <v>0.46403</v>
      </c>
      <c r="M54" s="6">
        <f>L54/2.83168</f>
        <v>0.16387091761780992</v>
      </c>
      <c r="N54" t="s">
        <v>79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11</v>
      </c>
      <c r="G55">
        <v>12</v>
      </c>
      <c r="H55">
        <v>0</v>
      </c>
      <c r="I55">
        <v>24</v>
      </c>
      <c r="J55">
        <v>0</v>
      </c>
      <c r="K55">
        <v>6</v>
      </c>
      <c r="L55" s="16">
        <v>0.59965999999999997</v>
      </c>
      <c r="M55" s="6">
        <f>L55/2.83168</f>
        <v>0.21176827890157079</v>
      </c>
      <c r="N55" t="s">
        <v>79</v>
      </c>
    </row>
    <row r="56" spans="1:14">
      <c r="A56" t="s">
        <v>21</v>
      </c>
      <c r="B56" t="s">
        <v>13</v>
      </c>
      <c r="D56">
        <v>3000</v>
      </c>
      <c r="E56">
        <f>D56*2.83168</f>
        <v>8495.0399999999991</v>
      </c>
      <c r="F56">
        <v>11</v>
      </c>
      <c r="G56">
        <v>12</v>
      </c>
      <c r="H56">
        <v>0</v>
      </c>
      <c r="I56">
        <v>24</v>
      </c>
      <c r="J56">
        <v>0</v>
      </c>
      <c r="K56">
        <v>6</v>
      </c>
      <c r="L56" s="16">
        <v>0.57776000000000005</v>
      </c>
      <c r="M56" s="6">
        <f>L56/2.83168</f>
        <v>0.20403435416431237</v>
      </c>
      <c r="N56" t="s">
        <v>79</v>
      </c>
    </row>
    <row r="57" spans="1:14">
      <c r="A57" t="s">
        <v>21</v>
      </c>
      <c r="B57" t="s">
        <v>13</v>
      </c>
      <c r="D57">
        <v>5000</v>
      </c>
      <c r="E57">
        <f>D57*2.83168</f>
        <v>14158.4</v>
      </c>
      <c r="F57">
        <v>11</v>
      </c>
      <c r="G57">
        <v>12</v>
      </c>
      <c r="H57">
        <v>0</v>
      </c>
      <c r="I57">
        <v>24</v>
      </c>
      <c r="J57">
        <v>0</v>
      </c>
      <c r="K57">
        <v>6</v>
      </c>
      <c r="L57" s="16">
        <v>0.57181999999999999</v>
      </c>
      <c r="M57" s="6">
        <f>L57/2.83168</f>
        <v>0.20193665950954909</v>
      </c>
      <c r="N57" t="s">
        <v>79</v>
      </c>
    </row>
    <row r="58" spans="1:14">
      <c r="A58" t="s">
        <v>21</v>
      </c>
      <c r="B58" t="s">
        <v>13</v>
      </c>
      <c r="D58">
        <v>15000</v>
      </c>
      <c r="E58">
        <f>D58*2.83168</f>
        <v>42475.199999999997</v>
      </c>
      <c r="F58">
        <v>11</v>
      </c>
      <c r="G58">
        <v>12</v>
      </c>
      <c r="H58">
        <v>0</v>
      </c>
      <c r="I58">
        <v>24</v>
      </c>
      <c r="J58">
        <v>0</v>
      </c>
      <c r="K58">
        <v>6</v>
      </c>
      <c r="L58" s="16">
        <v>0.46404999999999996</v>
      </c>
      <c r="M58" s="6">
        <f>L58/2.83168</f>
        <v>0.16387798056277544</v>
      </c>
      <c r="N58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4"/>
  <sheetViews>
    <sheetView workbookViewId="0">
      <selection activeCell="N24" sqref="N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>L23/2.83168</f>
        <v>0.18939286925076279</v>
      </c>
      <c r="N23" t="s">
        <v>79</v>
      </c>
    </row>
    <row r="24" spans="1:14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1"/>
  <sheetViews>
    <sheetView workbookViewId="0">
      <selection activeCell="L31" sqref="L3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  <row r="16" spans="1:15">
      <c r="A16" t="s">
        <v>21</v>
      </c>
      <c r="B16" t="s">
        <v>11</v>
      </c>
      <c r="L16" s="10">
        <v>121.01</v>
      </c>
      <c r="M16" s="10">
        <v>121.01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0</v>
      </c>
      <c r="K17">
        <v>6</v>
      </c>
      <c r="L17" s="7">
        <v>0.56101000000000001</v>
      </c>
      <c r="M17" s="6">
        <f>L17/2.83168</f>
        <v>0.1981191377556786</v>
      </c>
      <c r="N17" t="s">
        <v>79</v>
      </c>
    </row>
    <row r="18" spans="1:14">
      <c r="A18" t="s">
        <v>21</v>
      </c>
      <c r="B18" t="s">
        <v>13</v>
      </c>
      <c r="D18">
        <v>3000</v>
      </c>
      <c r="E18">
        <f>D18*2.83168</f>
        <v>8495.0399999999991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 s="7">
        <v>0.54908999999999997</v>
      </c>
      <c r="M18" s="6">
        <f>L18/2.83168</f>
        <v>0.19390962255622105</v>
      </c>
      <c r="N18" t="s">
        <v>79</v>
      </c>
    </row>
    <row r="19" spans="1:14">
      <c r="A19" t="s">
        <v>21</v>
      </c>
      <c r="B19" t="s">
        <v>13</v>
      </c>
      <c r="D19">
        <v>20000</v>
      </c>
      <c r="E19">
        <f>D19*2.83168</f>
        <v>56633.599999999999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 s="7">
        <v>0.52725</v>
      </c>
      <c r="M19" s="6">
        <f>L19/2.83168</f>
        <v>0.18619688665385919</v>
      </c>
      <c r="N19" t="s">
        <v>79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2</v>
      </c>
      <c r="G20">
        <v>7</v>
      </c>
      <c r="H20">
        <v>0</v>
      </c>
      <c r="I20">
        <v>24</v>
      </c>
      <c r="J20">
        <v>0</v>
      </c>
      <c r="K20">
        <v>6</v>
      </c>
      <c r="L20" s="7">
        <v>0.54481999999999997</v>
      </c>
      <c r="M20" s="6">
        <f>L20/2.83168</f>
        <v>0.19240168380607978</v>
      </c>
      <c r="N20" t="s">
        <v>130</v>
      </c>
    </row>
    <row r="21" spans="1:14">
      <c r="A21" t="s">
        <v>21</v>
      </c>
      <c r="B21" t="s">
        <v>13</v>
      </c>
      <c r="D21">
        <v>3000</v>
      </c>
      <c r="E21">
        <f>D21*2.83168</f>
        <v>8495.0399999999991</v>
      </c>
      <c r="F21">
        <v>2</v>
      </c>
      <c r="G21">
        <v>7</v>
      </c>
      <c r="H21">
        <v>0</v>
      </c>
      <c r="I21">
        <v>24</v>
      </c>
      <c r="J21">
        <v>0</v>
      </c>
      <c r="K21">
        <v>6</v>
      </c>
      <c r="L21" s="7">
        <v>0.53290000000000004</v>
      </c>
      <c r="M21" s="6">
        <f>L21/2.83168</f>
        <v>0.18819216860662225</v>
      </c>
      <c r="N21" t="s">
        <v>131</v>
      </c>
    </row>
    <row r="22" spans="1:14">
      <c r="A22" t="s">
        <v>21</v>
      </c>
      <c r="B22" t="s">
        <v>13</v>
      </c>
      <c r="D22">
        <v>20000</v>
      </c>
      <c r="E22">
        <f>D22*2.83168</f>
        <v>56633.599999999999</v>
      </c>
      <c r="F22">
        <v>2</v>
      </c>
      <c r="G22">
        <v>7</v>
      </c>
      <c r="H22">
        <v>0</v>
      </c>
      <c r="I22">
        <v>24</v>
      </c>
      <c r="J22">
        <v>0</v>
      </c>
      <c r="K22">
        <v>6</v>
      </c>
      <c r="L22" s="7">
        <v>0.51105999999999996</v>
      </c>
      <c r="M22" s="6">
        <f>L22/2.83168</f>
        <v>0.18047943270426037</v>
      </c>
      <c r="N22" t="s">
        <v>132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8</v>
      </c>
      <c r="G23">
        <v>9</v>
      </c>
      <c r="H23">
        <v>0</v>
      </c>
      <c r="I23">
        <v>24</v>
      </c>
      <c r="J23">
        <v>0</v>
      </c>
      <c r="K23">
        <v>6</v>
      </c>
      <c r="L23" s="7">
        <v>0.66203999999999996</v>
      </c>
      <c r="M23" s="6">
        <f>L23/2.83168</f>
        <v>0.23379760424906768</v>
      </c>
      <c r="N23" t="s">
        <v>133</v>
      </c>
    </row>
    <row r="24" spans="1:14">
      <c r="A24" t="s">
        <v>21</v>
      </c>
      <c r="B24" t="s">
        <v>13</v>
      </c>
      <c r="D24">
        <v>3000</v>
      </c>
      <c r="E24">
        <f>D24*2.83168</f>
        <v>8495.0399999999991</v>
      </c>
      <c r="F24">
        <v>8</v>
      </c>
      <c r="G24">
        <v>9</v>
      </c>
      <c r="H24">
        <v>0</v>
      </c>
      <c r="I24">
        <v>24</v>
      </c>
      <c r="J24">
        <v>0</v>
      </c>
      <c r="K24">
        <v>6</v>
      </c>
      <c r="L24" s="7">
        <v>0.65012000000000003</v>
      </c>
      <c r="M24" s="6">
        <f>L24/2.83168</f>
        <v>0.22958808904961014</v>
      </c>
      <c r="N24" t="s">
        <v>134</v>
      </c>
    </row>
    <row r="25" spans="1:14">
      <c r="A25" t="s">
        <v>21</v>
      </c>
      <c r="B25" t="s">
        <v>13</v>
      </c>
      <c r="D25">
        <v>20000</v>
      </c>
      <c r="E25">
        <f>D25*2.83168</f>
        <v>56633.599999999999</v>
      </c>
      <c r="F25">
        <v>8</v>
      </c>
      <c r="G25">
        <v>9</v>
      </c>
      <c r="H25">
        <v>0</v>
      </c>
      <c r="I25">
        <v>24</v>
      </c>
      <c r="J25">
        <v>0</v>
      </c>
      <c r="K25">
        <v>6</v>
      </c>
      <c r="L25" s="7">
        <v>0.62827999999999995</v>
      </c>
      <c r="M25" s="6">
        <f>L25/2.83168</f>
        <v>0.22187535314724827</v>
      </c>
      <c r="N25" t="s">
        <v>135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7">
        <v>0.63060000000000005</v>
      </c>
      <c r="M26" s="6">
        <f>L26/2.83168</f>
        <v>0.22269465476325009</v>
      </c>
      <c r="N26" t="s">
        <v>136</v>
      </c>
    </row>
    <row r="27" spans="1:14">
      <c r="A27" t="s">
        <v>21</v>
      </c>
      <c r="B27" t="s">
        <v>13</v>
      </c>
      <c r="D27">
        <v>3000</v>
      </c>
      <c r="E27">
        <f>D27*2.83168</f>
        <v>8495.0399999999991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 s="7">
        <v>0.61953999999999998</v>
      </c>
      <c r="M27" s="6">
        <f>L27/2.83168</f>
        <v>0.21878884619731043</v>
      </c>
      <c r="N27" t="s">
        <v>137</v>
      </c>
    </row>
    <row r="28" spans="1:14">
      <c r="A28" t="s">
        <v>21</v>
      </c>
      <c r="B28" t="s">
        <v>13</v>
      </c>
      <c r="D28">
        <v>20000</v>
      </c>
      <c r="E28">
        <f>D28*2.83168</f>
        <v>56633.599999999999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 s="7">
        <v>0.60809999999999997</v>
      </c>
      <c r="M28" s="6">
        <f>L28/2.83168</f>
        <v>0.21474884167702565</v>
      </c>
      <c r="N28" t="s">
        <v>138</v>
      </c>
    </row>
    <row r="29" spans="1:14">
      <c r="A29" t="s">
        <v>21</v>
      </c>
      <c r="B29" t="s">
        <v>13</v>
      </c>
      <c r="D29">
        <v>0</v>
      </c>
      <c r="E29">
        <v>0</v>
      </c>
      <c r="F29">
        <v>11</v>
      </c>
      <c r="G29">
        <v>12</v>
      </c>
      <c r="H29">
        <v>0</v>
      </c>
      <c r="I29">
        <v>24</v>
      </c>
      <c r="J29">
        <v>0</v>
      </c>
      <c r="K29">
        <v>6</v>
      </c>
      <c r="L29" s="7">
        <v>0.76493</v>
      </c>
      <c r="M29" s="6">
        <f>L29/2.83168</f>
        <v>0.27013292462425131</v>
      </c>
      <c r="N29" t="s">
        <v>139</v>
      </c>
    </row>
    <row r="30" spans="1:14">
      <c r="A30" t="s">
        <v>21</v>
      </c>
      <c r="B30" t="s">
        <v>13</v>
      </c>
      <c r="D30">
        <v>3000</v>
      </c>
      <c r="E30">
        <f>D30*2.83168</f>
        <v>8495.0399999999991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 s="7">
        <v>0.75387000000000004</v>
      </c>
      <c r="M30" s="6">
        <f>L30/2.83168</f>
        <v>0.26622711605831167</v>
      </c>
      <c r="N30" t="s">
        <v>140</v>
      </c>
    </row>
    <row r="31" spans="1:14">
      <c r="A31" t="s">
        <v>21</v>
      </c>
      <c r="B31" t="s">
        <v>13</v>
      </c>
      <c r="D31">
        <v>20000</v>
      </c>
      <c r="E31">
        <f>D31*2.83168</f>
        <v>56633.599999999999</v>
      </c>
      <c r="F31">
        <v>11</v>
      </c>
      <c r="G31">
        <v>12</v>
      </c>
      <c r="H31">
        <v>0</v>
      </c>
      <c r="I31">
        <v>24</v>
      </c>
      <c r="J31">
        <v>0</v>
      </c>
      <c r="K31">
        <v>6</v>
      </c>
      <c r="L31" s="7">
        <v>0.74243000000000003</v>
      </c>
      <c r="M31" s="6">
        <f>L31/2.83168</f>
        <v>0.26218711153802693</v>
      </c>
      <c r="N31" t="s">
        <v>141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7"/>
  <sheetViews>
    <sheetView topLeftCell="A33" workbookViewId="0">
      <selection activeCell="D55" sqref="D55:K5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86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86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86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86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86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86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86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86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86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86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86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86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86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86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86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86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86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86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86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86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86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86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86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86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86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86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86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86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86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86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86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86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86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86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86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86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86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86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86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86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86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86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86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86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86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86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86</v>
      </c>
    </row>
    <row r="51" spans="1:1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  <row r="55" spans="1:15">
      <c r="A55" t="s">
        <v>21</v>
      </c>
      <c r="B55" t="s">
        <v>15</v>
      </c>
      <c r="C55" t="s">
        <v>143</v>
      </c>
      <c r="D55">
        <v>0</v>
      </c>
      <c r="E55">
        <v>0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0.256*24</f>
        <v>6.1440000000000001</v>
      </c>
      <c r="M55" s="6">
        <f>L55/2.83168</f>
        <v>2.1697366934116848</v>
      </c>
      <c r="N55" t="s">
        <v>80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f>0.499</f>
        <v>0.499</v>
      </c>
      <c r="M56" s="6">
        <f>L56/2.83168</f>
        <v>0.17622047689004408</v>
      </c>
      <c r="N56" t="s">
        <v>79</v>
      </c>
    </row>
    <row r="57" spans="1:15">
      <c r="A57" t="s">
        <v>21</v>
      </c>
      <c r="B57" t="s">
        <v>13</v>
      </c>
      <c r="D57">
        <v>200000</v>
      </c>
      <c r="E57">
        <f>D57*2.83168</f>
        <v>566336</v>
      </c>
      <c r="F57">
        <v>1</v>
      </c>
      <c r="G57">
        <v>12</v>
      </c>
      <c r="H57">
        <v>0</v>
      </c>
      <c r="I57">
        <v>24</v>
      </c>
      <c r="J57">
        <v>0</v>
      </c>
      <c r="K57">
        <v>6</v>
      </c>
      <c r="L57">
        <v>0.40300000000000002</v>
      </c>
      <c r="M57" s="6">
        <f>L57/2.83168</f>
        <v>0.14231834105548652</v>
      </c>
      <c r="N57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79</v>
      </c>
    </row>
    <row r="4" spans="1:15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103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103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103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103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103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103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9" sqref="M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96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76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95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</f>
        <v>0.18204000000000001</v>
      </c>
      <c r="M9" s="7">
        <f>L9/2.83168</f>
        <v>6.4286925076279811E-2</v>
      </c>
      <c r="N9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59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59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59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59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59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59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59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59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59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59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59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59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59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59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60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60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60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60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60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60</v>
      </c>
    </row>
    <row r="23" spans="1:15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79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>
      <c r="A26" t="s">
        <v>10</v>
      </c>
      <c r="B26" t="s">
        <v>15</v>
      </c>
      <c r="C26" t="s">
        <v>61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>
      <c r="A27" t="s">
        <v>10</v>
      </c>
      <c r="B27" t="s">
        <v>15</v>
      </c>
      <c r="C27" t="s">
        <v>62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79</v>
      </c>
      <c r="O2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workbookViewId="0">
      <selection activeCell="O11" sqref="O1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116</v>
      </c>
    </row>
    <row r="4" spans="1:15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116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116</v>
      </c>
    </row>
    <row r="6" spans="1:15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116</v>
      </c>
    </row>
    <row r="7" spans="1:15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116</v>
      </c>
    </row>
    <row r="8" spans="1:15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116</v>
      </c>
    </row>
    <row r="9" spans="1:15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  <row r="10" spans="1:15">
      <c r="A10" t="s">
        <v>21</v>
      </c>
      <c r="B10" t="s">
        <v>11</v>
      </c>
      <c r="L10">
        <f>300+18.62</f>
        <v>318.62</v>
      </c>
      <c r="M10">
        <f>300+18.62</f>
        <v>318.62</v>
      </c>
      <c r="N10" t="s">
        <v>12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24</v>
      </c>
      <c r="J11">
        <v>0</v>
      </c>
      <c r="K11">
        <v>6</v>
      </c>
      <c r="L11">
        <v>0.46589999999999998</v>
      </c>
      <c r="M11" s="7">
        <f>L11/2.83168</f>
        <v>0.16453130297208723</v>
      </c>
      <c r="N11" t="s">
        <v>79</v>
      </c>
      <c r="O11" t="s">
        <v>123</v>
      </c>
    </row>
    <row r="12" spans="1:15">
      <c r="A12" t="s">
        <v>21</v>
      </c>
      <c r="B12" t="s">
        <v>13</v>
      </c>
      <c r="D12">
        <v>2500</v>
      </c>
      <c r="E12">
        <f>D12*2.83168</f>
        <v>7079.2</v>
      </c>
      <c r="F12">
        <v>1</v>
      </c>
      <c r="G12">
        <v>1</v>
      </c>
      <c r="H12">
        <v>0</v>
      </c>
      <c r="I12">
        <v>24</v>
      </c>
      <c r="J12">
        <v>0</v>
      </c>
      <c r="K12">
        <v>6</v>
      </c>
      <c r="L12">
        <v>0.4506</v>
      </c>
      <c r="M12" s="7">
        <f>L12/2.83168</f>
        <v>0.15912815007345463</v>
      </c>
      <c r="N12" t="s">
        <v>79</v>
      </c>
      <c r="O12" t="s">
        <v>123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0</v>
      </c>
      <c r="I13">
        <v>24</v>
      </c>
      <c r="J13">
        <v>0</v>
      </c>
      <c r="K13">
        <v>6</v>
      </c>
      <c r="L13">
        <v>0.48259999999999997</v>
      </c>
      <c r="M13" s="7">
        <f>L13/2.83168</f>
        <v>0.17042886201830715</v>
      </c>
      <c r="N13" t="s">
        <v>79</v>
      </c>
      <c r="O13" t="s">
        <v>123</v>
      </c>
    </row>
    <row r="14" spans="1:15">
      <c r="A14" t="s">
        <v>21</v>
      </c>
      <c r="B14" t="s">
        <v>13</v>
      </c>
      <c r="D14">
        <v>2500</v>
      </c>
      <c r="E14">
        <f>D14*2.83168</f>
        <v>7079.2</v>
      </c>
      <c r="F14">
        <v>2</v>
      </c>
      <c r="G14">
        <v>2</v>
      </c>
      <c r="H14">
        <v>0</v>
      </c>
      <c r="I14">
        <v>24</v>
      </c>
      <c r="J14">
        <v>0</v>
      </c>
      <c r="K14">
        <v>6</v>
      </c>
      <c r="L14">
        <v>0.46729999999999999</v>
      </c>
      <c r="M14" s="7">
        <f>L14/2.83168</f>
        <v>0.16502570911967454</v>
      </c>
      <c r="N14" t="s">
        <v>79</v>
      </c>
      <c r="O14" t="s">
        <v>123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24</v>
      </c>
      <c r="J15">
        <v>0</v>
      </c>
      <c r="K15">
        <v>6</v>
      </c>
      <c r="L15">
        <v>0.49940000000000001</v>
      </c>
      <c r="M15" s="7">
        <f t="shared" ref="M15:M34" si="0">L15/2.83168</f>
        <v>0.17636173578935474</v>
      </c>
      <c r="N15" t="s">
        <v>79</v>
      </c>
      <c r="O15" t="s">
        <v>123</v>
      </c>
    </row>
    <row r="16" spans="1:15">
      <c r="A16" t="s">
        <v>21</v>
      </c>
      <c r="B16" t="s">
        <v>13</v>
      </c>
      <c r="D16">
        <v>2500</v>
      </c>
      <c r="E16">
        <f>D16*2.83168</f>
        <v>7079.2</v>
      </c>
      <c r="F16">
        <v>3</v>
      </c>
      <c r="G16">
        <v>3</v>
      </c>
      <c r="H16">
        <v>0</v>
      </c>
      <c r="I16">
        <v>24</v>
      </c>
      <c r="J16">
        <v>0</v>
      </c>
      <c r="K16">
        <v>6</v>
      </c>
      <c r="L16">
        <v>0.48409999999999997</v>
      </c>
      <c r="M16" s="7">
        <f t="shared" si="0"/>
        <v>0.17095858289072211</v>
      </c>
      <c r="N16" t="s">
        <v>79</v>
      </c>
      <c r="O16" t="s">
        <v>123</v>
      </c>
    </row>
    <row r="17" spans="1:15">
      <c r="A17" t="s">
        <v>21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v>0.39290000000000003</v>
      </c>
      <c r="M17" s="7">
        <f t="shared" si="0"/>
        <v>0.13875155384789242</v>
      </c>
      <c r="N17" t="s">
        <v>79</v>
      </c>
      <c r="O17" t="s">
        <v>123</v>
      </c>
    </row>
    <row r="18" spans="1:15">
      <c r="A18" t="s">
        <v>21</v>
      </c>
      <c r="B18" t="s">
        <v>13</v>
      </c>
      <c r="D18">
        <v>2500</v>
      </c>
      <c r="E18">
        <f>D18*2.83168</f>
        <v>7079.2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v>0.37780000000000002</v>
      </c>
      <c r="M18" s="7">
        <f t="shared" si="0"/>
        <v>0.13341903039891514</v>
      </c>
      <c r="N18" t="s">
        <v>79</v>
      </c>
      <c r="O18" t="s">
        <v>123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v>0.44540000000000002</v>
      </c>
      <c r="M19" s="7">
        <f t="shared" si="0"/>
        <v>0.15729178438241609</v>
      </c>
      <c r="N19" t="s">
        <v>79</v>
      </c>
      <c r="O19" t="s">
        <v>123</v>
      </c>
    </row>
    <row r="20" spans="1:15">
      <c r="A20" t="s">
        <v>21</v>
      </c>
      <c r="B20" t="s">
        <v>13</v>
      </c>
      <c r="D20">
        <v>2500</v>
      </c>
      <c r="E20">
        <f>D20*2.83168</f>
        <v>7079.2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v>0.43030000000000002</v>
      </c>
      <c r="M20" s="7">
        <f t="shared" si="0"/>
        <v>0.15195926093343881</v>
      </c>
      <c r="N20" t="s">
        <v>79</v>
      </c>
      <c r="O20" t="s">
        <v>123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6</v>
      </c>
      <c r="G21">
        <v>6</v>
      </c>
      <c r="H21">
        <v>0</v>
      </c>
      <c r="I21">
        <v>24</v>
      </c>
      <c r="J21">
        <v>0</v>
      </c>
      <c r="K21">
        <v>6</v>
      </c>
      <c r="L21">
        <v>0.45879999999999999</v>
      </c>
      <c r="M21" s="7">
        <f t="shared" si="0"/>
        <v>0.16202395750932308</v>
      </c>
      <c r="N21" t="s">
        <v>79</v>
      </c>
      <c r="O21" t="s">
        <v>123</v>
      </c>
    </row>
    <row r="22" spans="1:15">
      <c r="A22" t="s">
        <v>21</v>
      </c>
      <c r="B22" t="s">
        <v>13</v>
      </c>
      <c r="D22">
        <v>2500</v>
      </c>
      <c r="E22">
        <f>D22*2.83168</f>
        <v>7079.2</v>
      </c>
      <c r="F22">
        <v>6</v>
      </c>
      <c r="G22">
        <v>6</v>
      </c>
      <c r="H22">
        <v>0</v>
      </c>
      <c r="I22">
        <v>24</v>
      </c>
      <c r="J22">
        <v>0</v>
      </c>
      <c r="K22">
        <v>6</v>
      </c>
      <c r="L22">
        <v>0.44369999999999998</v>
      </c>
      <c r="M22" s="7">
        <f t="shared" si="0"/>
        <v>0.1566914340603458</v>
      </c>
      <c r="N22" t="s">
        <v>79</v>
      </c>
      <c r="O22" t="s">
        <v>123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0</v>
      </c>
      <c r="I23">
        <v>24</v>
      </c>
      <c r="J23">
        <v>0</v>
      </c>
      <c r="K23">
        <v>6</v>
      </c>
      <c r="L23">
        <v>0.53120000000000001</v>
      </c>
      <c r="M23" s="7">
        <f t="shared" si="0"/>
        <v>0.18759181828455193</v>
      </c>
      <c r="N23" t="s">
        <v>79</v>
      </c>
      <c r="O23" t="s">
        <v>123</v>
      </c>
    </row>
    <row r="24" spans="1:15">
      <c r="A24" t="s">
        <v>21</v>
      </c>
      <c r="B24" t="s">
        <v>13</v>
      </c>
      <c r="D24">
        <v>2500</v>
      </c>
      <c r="E24">
        <f>D24*2.83168</f>
        <v>7079.2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v>0.5161</v>
      </c>
      <c r="M24" s="7">
        <f t="shared" si="0"/>
        <v>0.18225929483557465</v>
      </c>
      <c r="N24" t="s">
        <v>79</v>
      </c>
      <c r="O24" t="s">
        <v>123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v>0.57389999999999997</v>
      </c>
      <c r="M25" s="7">
        <f t="shared" si="0"/>
        <v>0.20267120578596451</v>
      </c>
      <c r="N25" t="s">
        <v>79</v>
      </c>
      <c r="O25" t="s">
        <v>123</v>
      </c>
    </row>
    <row r="26" spans="1:15">
      <c r="A26" t="s">
        <v>21</v>
      </c>
      <c r="B26" t="s">
        <v>13</v>
      </c>
      <c r="D26">
        <v>2500</v>
      </c>
      <c r="E26">
        <f>D26*2.83168</f>
        <v>7079.2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v>0.55879999999999996</v>
      </c>
      <c r="M26" s="7">
        <f t="shared" si="0"/>
        <v>0.19733868233698723</v>
      </c>
      <c r="N26" t="s">
        <v>79</v>
      </c>
      <c r="O26" t="s">
        <v>123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v>0.59430000000000005</v>
      </c>
      <c r="M27" s="7">
        <f t="shared" si="0"/>
        <v>0.20987540965080803</v>
      </c>
      <c r="N27" t="s">
        <v>79</v>
      </c>
      <c r="O27" t="s">
        <v>123</v>
      </c>
    </row>
    <row r="28" spans="1:15">
      <c r="A28" t="s">
        <v>21</v>
      </c>
      <c r="B28" t="s">
        <v>13</v>
      </c>
      <c r="D28">
        <v>2500</v>
      </c>
      <c r="E28">
        <f>D28*2.83168</f>
        <v>7079.2</v>
      </c>
      <c r="F28">
        <v>9</v>
      </c>
      <c r="G28">
        <v>9</v>
      </c>
      <c r="H28">
        <v>0</v>
      </c>
      <c r="I28">
        <v>24</v>
      </c>
      <c r="J28">
        <v>0</v>
      </c>
      <c r="K28">
        <v>6</v>
      </c>
      <c r="L28">
        <v>0.57920000000000005</v>
      </c>
      <c r="M28" s="7">
        <f t="shared" si="0"/>
        <v>0.20454288620183073</v>
      </c>
      <c r="N28" t="s">
        <v>79</v>
      </c>
      <c r="O28" t="s">
        <v>123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10</v>
      </c>
      <c r="G29">
        <v>10</v>
      </c>
      <c r="H29">
        <v>0</v>
      </c>
      <c r="I29">
        <v>24</v>
      </c>
      <c r="J29">
        <v>0</v>
      </c>
      <c r="K29">
        <v>6</v>
      </c>
      <c r="L29">
        <v>0.73970000000000002</v>
      </c>
      <c r="M29" s="7">
        <f t="shared" si="0"/>
        <v>0.26122301955023169</v>
      </c>
      <c r="N29" t="s">
        <v>79</v>
      </c>
      <c r="O29" t="s">
        <v>123</v>
      </c>
    </row>
    <row r="30" spans="1:15">
      <c r="A30" t="s">
        <v>21</v>
      </c>
      <c r="B30" t="s">
        <v>13</v>
      </c>
      <c r="D30">
        <v>2500</v>
      </c>
      <c r="E30">
        <f>D30*2.83168</f>
        <v>7079.2</v>
      </c>
      <c r="F30">
        <v>10</v>
      </c>
      <c r="G30">
        <v>10</v>
      </c>
      <c r="H30">
        <v>0</v>
      </c>
      <c r="I30">
        <v>24</v>
      </c>
      <c r="J30">
        <v>0</v>
      </c>
      <c r="K30">
        <v>6</v>
      </c>
      <c r="L30">
        <v>0.72460000000000002</v>
      </c>
      <c r="M30" s="7">
        <f t="shared" si="0"/>
        <v>0.25589049610125442</v>
      </c>
      <c r="N30" t="s">
        <v>79</v>
      </c>
      <c r="O30" t="s">
        <v>123</v>
      </c>
    </row>
    <row r="31" spans="1:15">
      <c r="A31" t="s">
        <v>21</v>
      </c>
      <c r="B31" t="s">
        <v>13</v>
      </c>
      <c r="D31">
        <v>0</v>
      </c>
      <c r="E31">
        <v>0</v>
      </c>
      <c r="F31">
        <v>11</v>
      </c>
      <c r="G31">
        <v>11</v>
      </c>
      <c r="H31">
        <v>0</v>
      </c>
      <c r="I31">
        <v>24</v>
      </c>
      <c r="J31">
        <v>0</v>
      </c>
      <c r="K31">
        <v>6</v>
      </c>
      <c r="L31">
        <v>0.82820000000000005</v>
      </c>
      <c r="M31" s="7">
        <f t="shared" si="0"/>
        <v>0.29247655102271447</v>
      </c>
      <c r="N31" t="s">
        <v>79</v>
      </c>
      <c r="O31" t="s">
        <v>123</v>
      </c>
    </row>
    <row r="32" spans="1:15">
      <c r="A32" t="s">
        <v>21</v>
      </c>
      <c r="B32" t="s">
        <v>13</v>
      </c>
      <c r="D32">
        <v>2500</v>
      </c>
      <c r="E32">
        <f>D32*2.83168</f>
        <v>7079.2</v>
      </c>
      <c r="F32">
        <v>11</v>
      </c>
      <c r="G32">
        <v>11</v>
      </c>
      <c r="H32">
        <v>0</v>
      </c>
      <c r="I32">
        <v>24</v>
      </c>
      <c r="J32">
        <v>0</v>
      </c>
      <c r="K32">
        <v>6</v>
      </c>
      <c r="L32">
        <v>0.81289999999999996</v>
      </c>
      <c r="M32" s="7">
        <f t="shared" si="0"/>
        <v>0.28707339812408178</v>
      </c>
      <c r="N32" t="s">
        <v>79</v>
      </c>
      <c r="O32" t="s">
        <v>123</v>
      </c>
    </row>
    <row r="33" spans="1:15">
      <c r="A33" t="s">
        <v>21</v>
      </c>
      <c r="B33" t="s">
        <v>13</v>
      </c>
      <c r="D33">
        <v>0</v>
      </c>
      <c r="E33">
        <v>0</v>
      </c>
      <c r="F33">
        <v>12</v>
      </c>
      <c r="G33">
        <v>12</v>
      </c>
      <c r="H33">
        <v>0</v>
      </c>
      <c r="I33">
        <v>24</v>
      </c>
      <c r="J33">
        <v>0</v>
      </c>
      <c r="K33">
        <v>6</v>
      </c>
      <c r="L33">
        <v>0.77210000000000001</v>
      </c>
      <c r="M33" s="7">
        <f t="shared" si="0"/>
        <v>0.27266499039439485</v>
      </c>
      <c r="N33" t="s">
        <v>79</v>
      </c>
      <c r="O33" t="s">
        <v>123</v>
      </c>
    </row>
    <row r="34" spans="1:15">
      <c r="A34" t="s">
        <v>21</v>
      </c>
      <c r="B34" t="s">
        <v>13</v>
      </c>
      <c r="D34">
        <v>2500</v>
      </c>
      <c r="E34">
        <f>D34*2.83168</f>
        <v>7079.2</v>
      </c>
      <c r="F34">
        <v>12</v>
      </c>
      <c r="G34">
        <v>12</v>
      </c>
      <c r="H34">
        <v>0</v>
      </c>
      <c r="I34">
        <v>24</v>
      </c>
      <c r="J34">
        <v>0</v>
      </c>
      <c r="K34">
        <v>6</v>
      </c>
      <c r="L34">
        <v>0.75680000000000003</v>
      </c>
      <c r="M34" s="7">
        <f t="shared" si="0"/>
        <v>0.26726183749576227</v>
      </c>
      <c r="N34" t="s">
        <v>79</v>
      </c>
      <c r="O34" t="s">
        <v>123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41"/>
  <sheetViews>
    <sheetView workbookViewId="0">
      <selection activeCell="A39" sqref="A39:N4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121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121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121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121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121</v>
      </c>
    </row>
    <row r="15" spans="1:15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  <row r="39" spans="1:14">
      <c r="A39" t="s">
        <v>21</v>
      </c>
      <c r="B39" t="s">
        <v>11</v>
      </c>
      <c r="L39">
        <v>21.39</v>
      </c>
      <c r="M39">
        <v>21.39</v>
      </c>
      <c r="N39" t="s">
        <v>12</v>
      </c>
    </row>
    <row r="40" spans="1:14">
      <c r="A40" t="s">
        <v>21</v>
      </c>
      <c r="B40" t="s">
        <v>13</v>
      </c>
      <c r="D40">
        <v>0</v>
      </c>
      <c r="E40">
        <v>0</v>
      </c>
      <c r="F40">
        <v>1</v>
      </c>
      <c r="G40">
        <v>12</v>
      </c>
      <c r="H40">
        <v>0</v>
      </c>
      <c r="I40">
        <v>24</v>
      </c>
      <c r="J40">
        <v>0</v>
      </c>
      <c r="K40">
        <v>6</v>
      </c>
      <c r="L40">
        <v>1.03999</v>
      </c>
      <c r="M40" s="6">
        <f>L40/2.83168</f>
        <v>0.3672696067352243</v>
      </c>
      <c r="N40" t="s">
        <v>79</v>
      </c>
    </row>
    <row r="41" spans="1:14">
      <c r="A41" t="s">
        <v>21</v>
      </c>
      <c r="B41" t="s">
        <v>13</v>
      </c>
      <c r="D41">
        <v>500</v>
      </c>
      <c r="E41">
        <f>D41*2.83168</f>
        <v>1415.84</v>
      </c>
      <c r="F41">
        <v>1</v>
      </c>
      <c r="G41">
        <v>12</v>
      </c>
      <c r="H41">
        <v>0</v>
      </c>
      <c r="I41">
        <v>24</v>
      </c>
      <c r="J41">
        <v>0</v>
      </c>
      <c r="K41">
        <v>6</v>
      </c>
      <c r="L41">
        <v>0.97740000000000005</v>
      </c>
      <c r="M41" s="6">
        <f>L41/2.83168</f>
        <v>0.34516612046558937</v>
      </c>
      <c r="N41" t="s">
        <v>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79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109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109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109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109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109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109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109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109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109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109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109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109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109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109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109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79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79</v>
      </c>
    </row>
    <row r="4" spans="1:15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118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118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118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118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118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118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118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118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118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118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118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118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118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118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118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118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118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118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118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118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118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118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118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118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118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118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118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118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118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118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118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118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118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118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118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118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118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118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118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118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118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118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118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118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118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118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118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M3" sqref="M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79</v>
      </c>
      <c r="O6" t="s">
        <v>64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79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79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26" sqref="L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119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92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83</v>
      </c>
    </row>
    <row r="22" spans="1:15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79</v>
      </c>
      <c r="O23" t="s">
        <v>65</v>
      </c>
    </row>
    <row r="24" spans="1:15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79</v>
      </c>
    </row>
    <row r="25" spans="1:15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79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79</v>
      </c>
    </row>
    <row r="3" spans="1:15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79</v>
      </c>
    </row>
    <row r="4" spans="1:15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79</v>
      </c>
    </row>
    <row r="5" spans="1:15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79</v>
      </c>
    </row>
    <row r="6" spans="1:15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113</v>
      </c>
    </row>
    <row r="60" spans="1:15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113</v>
      </c>
    </row>
    <row r="61" spans="1:15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97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79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activeCell="M29" sqref="M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8"/>
  <sheetViews>
    <sheetView workbookViewId="0">
      <selection activeCell="D56" sqref="D5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115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115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115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115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115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7">
        <f>L45/2.83168</f>
        <v>54.246260170640745</v>
      </c>
      <c r="N45" t="s">
        <v>79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7">
        <f>L46/2.83168</f>
        <v>0.17048183410554865</v>
      </c>
      <c r="N46" t="s">
        <v>79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7">
        <f>L47/2.83168</f>
        <v>54.27229100745847</v>
      </c>
      <c r="N47" t="s">
        <v>79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7">
        <f>L48/2.83168</f>
        <v>0.19651267092326816</v>
      </c>
      <c r="N48" t="s">
        <v>79</v>
      </c>
    </row>
    <row r="49" spans="1:14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7">
        <f>L49/2.83168</f>
        <v>54.258806079783028</v>
      </c>
      <c r="N49" t="s">
        <v>79</v>
      </c>
    </row>
    <row r="50" spans="1:14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7">
        <f>L50/2.83168</f>
        <v>0.18302774324782459</v>
      </c>
      <c r="N50" t="s">
        <v>79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7">
        <f>L51/2.83168</f>
        <v>54.261852327946656</v>
      </c>
      <c r="N51" t="s">
        <v>79</v>
      </c>
    </row>
    <row r="52" spans="1:14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7">
        <f>L52/2.83168</f>
        <v>0.18607399141145892</v>
      </c>
      <c r="N52" t="s">
        <v>79</v>
      </c>
    </row>
    <row r="53" spans="1:14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7">
        <f>L53/2.83168</f>
        <v>54.244424511244205</v>
      </c>
      <c r="N53" t="s">
        <v>79</v>
      </c>
    </row>
    <row r="54" spans="1:14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7">
        <f>L54/2.83168</f>
        <v>0.16864617470900667</v>
      </c>
      <c r="N54" t="s">
        <v>79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7">
        <v>54.246259999999999</v>
      </c>
      <c r="N55" t="s">
        <v>79</v>
      </c>
    </row>
    <row r="56" spans="1:14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7">
        <v>0.17047999999999999</v>
      </c>
      <c r="N56" t="s">
        <v>79</v>
      </c>
    </row>
    <row r="57" spans="1:14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7">
        <v>54.246259999999999</v>
      </c>
      <c r="N57" t="s">
        <v>79</v>
      </c>
    </row>
    <row r="58" spans="1:14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7">
        <v>0.17047999999999999</v>
      </c>
      <c r="N58" t="s">
        <v>79</v>
      </c>
    </row>
    <row r="59" spans="1:14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7">
        <v>54.246259999999999</v>
      </c>
      <c r="N59" t="s">
        <v>79</v>
      </c>
    </row>
    <row r="60" spans="1:14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7">
        <v>0.17047999999999999</v>
      </c>
      <c r="N60" t="s">
        <v>79</v>
      </c>
    </row>
    <row r="61" spans="1:14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7">
        <v>54.246259999999999</v>
      </c>
      <c r="N61" t="s">
        <v>79</v>
      </c>
    </row>
    <row r="62" spans="1:14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7">
        <v>0.17047999999999999</v>
      </c>
      <c r="N62" t="s">
        <v>79</v>
      </c>
    </row>
    <row r="63" spans="1:14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7">
        <v>54.246259999999999</v>
      </c>
      <c r="N63" t="s">
        <v>79</v>
      </c>
    </row>
    <row r="64" spans="1:14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7">
        <v>0.17047999999999999</v>
      </c>
      <c r="N64" t="s">
        <v>79</v>
      </c>
    </row>
    <row r="65" spans="1:14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7">
        <v>54.246259999999999</v>
      </c>
      <c r="N65" t="s">
        <v>79</v>
      </c>
    </row>
    <row r="66" spans="1:14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7">
        <v>0.17047999999999999</v>
      </c>
      <c r="N66" t="s">
        <v>79</v>
      </c>
    </row>
    <row r="67" spans="1:14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7">
        <v>54.246259999999999</v>
      </c>
      <c r="N67" t="s">
        <v>79</v>
      </c>
    </row>
    <row r="68" spans="1:14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7">
        <v>0.17047999999999999</v>
      </c>
      <c r="N68" t="s">
        <v>79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>
      <selection activeCell="C23" sqref="C2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  <row r="8" spans="1:15">
      <c r="A8" t="s">
        <v>21</v>
      </c>
      <c r="B8" t="s">
        <v>11</v>
      </c>
      <c r="L8">
        <v>700</v>
      </c>
      <c r="M8">
        <v>700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v>0.59394999999999998</v>
      </c>
      <c r="M9" s="6">
        <f>L9/2.83168</f>
        <v>0.20975180811391117</v>
      </c>
      <c r="N9" t="s">
        <v>79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4</v>
      </c>
      <c r="H10">
        <v>0</v>
      </c>
      <c r="I10">
        <v>24</v>
      </c>
      <c r="J10">
        <v>0</v>
      </c>
      <c r="K10">
        <v>6</v>
      </c>
      <c r="L10">
        <v>0.58394999999999997</v>
      </c>
      <c r="M10" s="6">
        <f t="shared" ref="M10:M15" si="0">L10/2.83168</f>
        <v>0.20622033563114475</v>
      </c>
      <c r="N10" t="s">
        <v>79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5</v>
      </c>
      <c r="G11">
        <v>7</v>
      </c>
      <c r="H11">
        <v>0</v>
      </c>
      <c r="I11">
        <v>24</v>
      </c>
      <c r="J11">
        <v>0</v>
      </c>
      <c r="K11">
        <v>6</v>
      </c>
      <c r="L11">
        <v>0.61194999999999999</v>
      </c>
      <c r="M11" s="6">
        <f t="shared" si="0"/>
        <v>0.21610845858289071</v>
      </c>
      <c r="N11" t="s">
        <v>79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8</v>
      </c>
      <c r="G12">
        <v>8</v>
      </c>
      <c r="H12">
        <v>0</v>
      </c>
      <c r="I12">
        <v>24</v>
      </c>
      <c r="J12">
        <v>0</v>
      </c>
      <c r="K12">
        <v>6</v>
      </c>
      <c r="L12">
        <v>0.62595000000000001</v>
      </c>
      <c r="M12" s="6">
        <f t="shared" si="0"/>
        <v>0.22105252005876372</v>
      </c>
      <c r="N12" t="s">
        <v>79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9</v>
      </c>
      <c r="G13">
        <v>9</v>
      </c>
      <c r="H13">
        <v>0</v>
      </c>
      <c r="I13">
        <v>24</v>
      </c>
      <c r="J13">
        <v>0</v>
      </c>
      <c r="K13">
        <v>6</v>
      </c>
      <c r="L13">
        <v>0.63395000000000001</v>
      </c>
      <c r="M13" s="6">
        <f t="shared" si="0"/>
        <v>0.22387769804497684</v>
      </c>
      <c r="N13" t="s">
        <v>79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v>0.63895000000000002</v>
      </c>
      <c r="M14" s="6">
        <f t="shared" si="0"/>
        <v>0.22564343428636005</v>
      </c>
      <c r="N14" t="s">
        <v>79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24</v>
      </c>
      <c r="J15">
        <v>0</v>
      </c>
      <c r="K15">
        <v>6</v>
      </c>
      <c r="L15">
        <v>0.64995000000000003</v>
      </c>
      <c r="M15" s="6">
        <f t="shared" si="0"/>
        <v>0.22952805401740312</v>
      </c>
      <c r="N15" t="s">
        <v>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24"/>
  <sheetViews>
    <sheetView workbookViewId="0">
      <selection activeCell="O19" sqref="O19:O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124</v>
      </c>
    </row>
    <row r="6" spans="1:15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5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  <row r="18" spans="1:15">
      <c r="A18" t="s">
        <v>21</v>
      </c>
      <c r="B18" t="s">
        <v>11</v>
      </c>
      <c r="L18">
        <v>1357.95</v>
      </c>
      <c r="M18">
        <v>1357.95</v>
      </c>
      <c r="N18" t="s">
        <v>12</v>
      </c>
    </row>
    <row r="19" spans="1:15">
      <c r="A19" t="s">
        <v>21</v>
      </c>
      <c r="B19" t="s">
        <v>13</v>
      </c>
      <c r="D19">
        <v>0</v>
      </c>
      <c r="E19">
        <f>D19*2.83168</f>
        <v>0</v>
      </c>
      <c r="F19">
        <v>1</v>
      </c>
      <c r="G19">
        <v>3</v>
      </c>
      <c r="H19">
        <v>0</v>
      </c>
      <c r="I19">
        <v>24</v>
      </c>
      <c r="J19">
        <v>0</v>
      </c>
      <c r="K19">
        <v>6</v>
      </c>
      <c r="L19">
        <f>0.06994+0.4</f>
        <v>0.46994000000000002</v>
      </c>
      <c r="M19" s="6">
        <f>L19/2.83168</f>
        <v>0.16595801785512487</v>
      </c>
      <c r="N19" t="s">
        <v>79</v>
      </c>
      <c r="O19" t="s">
        <v>145</v>
      </c>
    </row>
    <row r="20" spans="1:15">
      <c r="A20" t="s">
        <v>21</v>
      </c>
      <c r="B20" t="s">
        <v>13</v>
      </c>
      <c r="D20">
        <v>36000</v>
      </c>
      <c r="E20" s="14">
        <f t="shared" ref="E20:E24" si="0">D20*2.83168</f>
        <v>101940.48</v>
      </c>
      <c r="F20">
        <v>1</v>
      </c>
      <c r="G20">
        <v>3</v>
      </c>
      <c r="H20">
        <v>0</v>
      </c>
      <c r="I20">
        <v>24</v>
      </c>
      <c r="J20">
        <v>0</v>
      </c>
      <c r="K20">
        <v>6</v>
      </c>
      <c r="L20">
        <f>0.05456+0.4</f>
        <v>0.45456000000000002</v>
      </c>
      <c r="M20" s="6">
        <f>L20/2.83168</f>
        <v>0.16052661317663014</v>
      </c>
      <c r="N20" t="s">
        <v>79</v>
      </c>
      <c r="O20" t="s">
        <v>145</v>
      </c>
    </row>
    <row r="21" spans="1:15">
      <c r="A21" t="s">
        <v>21</v>
      </c>
      <c r="B21" t="s">
        <v>13</v>
      </c>
      <c r="D21">
        <v>0</v>
      </c>
      <c r="E21" s="15">
        <f t="shared" si="0"/>
        <v>0</v>
      </c>
      <c r="F21">
        <v>4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0.04366+0.4</f>
        <v>0.44366</v>
      </c>
      <c r="M21" s="6">
        <f>L21/2.83168</f>
        <v>0.15667730817041473</v>
      </c>
      <c r="N21" t="s">
        <v>79</v>
      </c>
      <c r="O21" t="s">
        <v>145</v>
      </c>
    </row>
    <row r="22" spans="1:15">
      <c r="A22" t="s">
        <v>21</v>
      </c>
      <c r="B22" t="s">
        <v>13</v>
      </c>
      <c r="D22">
        <v>36000</v>
      </c>
      <c r="E22" s="14">
        <f t="shared" si="0"/>
        <v>101940.48</v>
      </c>
      <c r="F22">
        <v>4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0.02893+0.4</f>
        <v>0.42893000000000003</v>
      </c>
      <c r="M22" s="6">
        <f>L22/2.83168</f>
        <v>0.15147544920329983</v>
      </c>
      <c r="N22" t="s">
        <v>79</v>
      </c>
      <c r="O22" t="s">
        <v>145</v>
      </c>
    </row>
    <row r="23" spans="1:15">
      <c r="A23" t="s">
        <v>21</v>
      </c>
      <c r="B23" t="s">
        <v>13</v>
      </c>
      <c r="D23">
        <v>0</v>
      </c>
      <c r="E23" s="15">
        <f t="shared" si="0"/>
        <v>0</v>
      </c>
      <c r="F23">
        <v>11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0.06994+0.79</f>
        <v>0.85994000000000004</v>
      </c>
      <c r="M23" s="6">
        <f>L23/2.83168</f>
        <v>0.30368544468301506</v>
      </c>
      <c r="N23" t="s">
        <v>79</v>
      </c>
      <c r="O23" t="s">
        <v>145</v>
      </c>
    </row>
    <row r="24" spans="1:15">
      <c r="A24" t="s">
        <v>21</v>
      </c>
      <c r="B24" t="s">
        <v>13</v>
      </c>
      <c r="D24">
        <v>36000</v>
      </c>
      <c r="E24" s="14">
        <f t="shared" si="0"/>
        <v>101940.48</v>
      </c>
      <c r="F24">
        <v>11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0.05456+0.79</f>
        <v>0.84455999999999998</v>
      </c>
      <c r="M24" s="6">
        <f>L24/2.83168</f>
        <v>0.29825404000452027</v>
      </c>
      <c r="N24" t="s">
        <v>79</v>
      </c>
      <c r="O24" t="s">
        <v>145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22"/>
  <sheetViews>
    <sheetView workbookViewId="0">
      <selection activeCell="M22" sqref="M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89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127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90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79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79</v>
      </c>
      <c r="O21" s="1"/>
    </row>
    <row r="22" spans="1:1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79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109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109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109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109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109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109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109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109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109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109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109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109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109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109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109</v>
      </c>
    </row>
    <row r="29" spans="1:15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79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83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119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92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79</v>
      </c>
    </row>
    <row r="24" spans="1:14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79</v>
      </c>
    </row>
    <row r="25" spans="1:14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79</v>
      </c>
    </row>
    <row r="26" spans="1:14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79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25"/>
  <sheetViews>
    <sheetView workbookViewId="0">
      <selection activeCell="E18" sqref="E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105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105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105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105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105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105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105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104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</v>
      </c>
      <c r="G16">
        <v>4</v>
      </c>
      <c r="H16">
        <v>0</v>
      </c>
      <c r="I16">
        <v>24</v>
      </c>
      <c r="J16">
        <v>0</v>
      </c>
      <c r="K16">
        <v>6</v>
      </c>
      <c r="L16">
        <f>0.418101+16.3</f>
        <v>16.718101000000001</v>
      </c>
      <c r="M16" s="13">
        <f>L16/2.83168</f>
        <v>5.9039513645609674</v>
      </c>
      <c r="N16" t="s">
        <v>79</v>
      </c>
      <c r="O16" t="s">
        <v>144</v>
      </c>
    </row>
    <row r="17" spans="1:15">
      <c r="A17" t="s">
        <v>21</v>
      </c>
      <c r="B17" t="s">
        <v>13</v>
      </c>
      <c r="D17">
        <v>3</v>
      </c>
      <c r="E17" s="9">
        <f>3*2.83168</f>
        <v>8.4950399999999995</v>
      </c>
      <c r="F17">
        <v>1</v>
      </c>
      <c r="G17">
        <v>4</v>
      </c>
      <c r="H17">
        <v>0</v>
      </c>
      <c r="I17">
        <v>24</v>
      </c>
      <c r="J17">
        <v>0</v>
      </c>
      <c r="K17">
        <v>6</v>
      </c>
      <c r="L17">
        <f>0.28682+0.418101</f>
        <v>0.70492100000000002</v>
      </c>
      <c r="M17" s="13">
        <f>L17/2.83168</f>
        <v>0.24894091140241836</v>
      </c>
      <c r="N17" t="s">
        <v>79</v>
      </c>
      <c r="O17" t="s">
        <v>144</v>
      </c>
    </row>
    <row r="18" spans="1:15">
      <c r="A18" t="s">
        <v>21</v>
      </c>
      <c r="B18" t="s">
        <v>13</v>
      </c>
      <c r="D18">
        <v>100</v>
      </c>
      <c r="E18">
        <f>D18*2.83168</f>
        <v>283.16800000000001</v>
      </c>
      <c r="F18">
        <v>1</v>
      </c>
      <c r="G18">
        <v>4</v>
      </c>
      <c r="H18">
        <v>0</v>
      </c>
      <c r="I18">
        <v>24</v>
      </c>
      <c r="J18">
        <v>0</v>
      </c>
      <c r="K18">
        <v>6</v>
      </c>
      <c r="L18">
        <f>0.26736+0.418101</f>
        <v>0.68546099999999999</v>
      </c>
      <c r="M18" s="13">
        <f t="shared" ref="M18:M25" si="0">L18/2.83168</f>
        <v>0.24206866595095491</v>
      </c>
      <c r="N18" t="s">
        <v>79</v>
      </c>
      <c r="O18" t="s">
        <v>144</v>
      </c>
    </row>
    <row r="19" spans="1:15">
      <c r="A19" t="s">
        <v>21</v>
      </c>
      <c r="B19" t="s">
        <v>13</v>
      </c>
      <c r="D19">
        <v>500</v>
      </c>
      <c r="E19">
        <f>D19*2.83168</f>
        <v>1415.84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f>0.23832+0.418101</f>
        <v>0.65642100000000003</v>
      </c>
      <c r="M19" s="13">
        <f t="shared" si="0"/>
        <v>0.23181326986100126</v>
      </c>
      <c r="N19" t="s">
        <v>79</v>
      </c>
      <c r="O19" t="s">
        <v>144</v>
      </c>
    </row>
    <row r="20" spans="1:15">
      <c r="A20" t="s">
        <v>21</v>
      </c>
      <c r="B20" t="s">
        <v>13</v>
      </c>
      <c r="D20">
        <v>1000</v>
      </c>
      <c r="E20">
        <f>D20*2.83168</f>
        <v>2831.68</v>
      </c>
      <c r="F20">
        <v>1</v>
      </c>
      <c r="G20">
        <v>4</v>
      </c>
      <c r="H20">
        <v>0</v>
      </c>
      <c r="I20">
        <v>24</v>
      </c>
      <c r="J20">
        <v>0</v>
      </c>
      <c r="K20">
        <v>6</v>
      </c>
      <c r="L20">
        <f>0.10149+0.418101</f>
        <v>0.51959100000000003</v>
      </c>
      <c r="M20" s="13">
        <f t="shared" si="0"/>
        <v>0.18349213187930841</v>
      </c>
      <c r="N20" t="s">
        <v>79</v>
      </c>
      <c r="O20" t="s">
        <v>144</v>
      </c>
    </row>
    <row r="21" spans="1:15">
      <c r="A21" t="s">
        <v>21</v>
      </c>
      <c r="B21" t="s">
        <v>13</v>
      </c>
      <c r="D21">
        <v>0</v>
      </c>
      <c r="E21">
        <f t="shared" ref="E21:E25" si="1">D21*2.83168</f>
        <v>0</v>
      </c>
      <c r="F21">
        <v>5</v>
      </c>
      <c r="G21">
        <v>12</v>
      </c>
      <c r="H21">
        <v>0</v>
      </c>
      <c r="I21">
        <v>24</v>
      </c>
      <c r="J21">
        <v>0</v>
      </c>
      <c r="K21">
        <v>6</v>
      </c>
      <c r="L21">
        <f>0.418101+17.3</f>
        <v>17.718101000000001</v>
      </c>
      <c r="M21" s="13">
        <f t="shared" si="0"/>
        <v>6.2570986128376092</v>
      </c>
      <c r="N21" t="s">
        <v>79</v>
      </c>
      <c r="O21" t="s">
        <v>144</v>
      </c>
    </row>
    <row r="22" spans="1:15">
      <c r="A22" t="s">
        <v>21</v>
      </c>
      <c r="B22" t="s">
        <v>13</v>
      </c>
      <c r="D22">
        <v>3</v>
      </c>
      <c r="E22" s="9">
        <f t="shared" si="1"/>
        <v>8.4950399999999995</v>
      </c>
      <c r="F22">
        <v>5</v>
      </c>
      <c r="G22">
        <v>12</v>
      </c>
      <c r="H22">
        <v>0</v>
      </c>
      <c r="I22">
        <v>24</v>
      </c>
      <c r="J22">
        <v>0</v>
      </c>
      <c r="K22">
        <v>6</v>
      </c>
      <c r="L22">
        <f>0.27644+0.418101</f>
        <v>0.69454100000000007</v>
      </c>
      <c r="M22" s="13">
        <f t="shared" si="0"/>
        <v>0.24527524296530684</v>
      </c>
      <c r="N22" t="s">
        <v>79</v>
      </c>
      <c r="O22" t="s">
        <v>144</v>
      </c>
    </row>
    <row r="23" spans="1:15">
      <c r="A23" t="s">
        <v>21</v>
      </c>
      <c r="B23" t="s">
        <v>13</v>
      </c>
      <c r="D23">
        <v>100</v>
      </c>
      <c r="E23">
        <f t="shared" si="1"/>
        <v>283.16800000000001</v>
      </c>
      <c r="F23">
        <v>5</v>
      </c>
      <c r="G23">
        <v>12</v>
      </c>
      <c r="H23">
        <v>0</v>
      </c>
      <c r="I23">
        <v>24</v>
      </c>
      <c r="J23">
        <v>0</v>
      </c>
      <c r="K23">
        <v>6</v>
      </c>
      <c r="L23">
        <f>0.25768+0.418101</f>
        <v>0.67578099999999997</v>
      </c>
      <c r="M23" s="13">
        <f t="shared" si="0"/>
        <v>0.238650200587637</v>
      </c>
      <c r="N23" t="s">
        <v>79</v>
      </c>
      <c r="O23" t="s">
        <v>144</v>
      </c>
    </row>
    <row r="24" spans="1:15">
      <c r="A24" t="s">
        <v>21</v>
      </c>
      <c r="B24" t="s">
        <v>13</v>
      </c>
      <c r="D24">
        <v>500</v>
      </c>
      <c r="E24">
        <f t="shared" si="1"/>
        <v>1415.84</v>
      </c>
      <c r="F24">
        <v>5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0.22969+0.418101</f>
        <v>0.64779100000000001</v>
      </c>
      <c r="M24" s="13">
        <f t="shared" si="0"/>
        <v>0.22876560910837382</v>
      </c>
      <c r="N24" t="s">
        <v>79</v>
      </c>
      <c r="O24" t="s">
        <v>144</v>
      </c>
    </row>
    <row r="25" spans="1:15">
      <c r="A25" t="s">
        <v>21</v>
      </c>
      <c r="B25" t="s">
        <v>13</v>
      </c>
      <c r="D25">
        <v>1000</v>
      </c>
      <c r="E25">
        <f t="shared" si="1"/>
        <v>2831.68</v>
      </c>
      <c r="F25">
        <v>5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0.09782+0.418101</f>
        <v>0.51592099999999996</v>
      </c>
      <c r="M25" s="13">
        <f t="shared" si="0"/>
        <v>0.1821960814781331</v>
      </c>
      <c r="N25" t="s">
        <v>79</v>
      </c>
      <c r="O25" t="s">
        <v>144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M4" sqref="M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A27" sqref="A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4" t="s">
        <v>1</v>
      </c>
      <c r="D1" s="1" t="s">
        <v>82</v>
      </c>
      <c r="E1" s="1" t="s">
        <v>81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78</v>
      </c>
      <c r="M1" s="1" t="s">
        <v>77</v>
      </c>
      <c r="N1" s="4" t="s">
        <v>8</v>
      </c>
      <c r="O1" s="4" t="s">
        <v>9</v>
      </c>
    </row>
    <row r="2" spans="1:15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88</v>
      </c>
    </row>
    <row r="4" spans="1:15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79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A19" sqref="A19:O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89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127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90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79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79</v>
      </c>
      <c r="O21" s="1"/>
    </row>
    <row r="22" spans="1:1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21"/>
  <sheetViews>
    <sheetView workbookViewId="0">
      <selection activeCell="M19" sqref="M1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  <row r="17" spans="1:14">
      <c r="A17" t="s">
        <v>21</v>
      </c>
      <c r="B17" t="s">
        <v>11</v>
      </c>
      <c r="L17">
        <v>350</v>
      </c>
      <c r="M17">
        <v>350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3</v>
      </c>
      <c r="H18">
        <v>0</v>
      </c>
      <c r="I18">
        <v>24</v>
      </c>
      <c r="J18">
        <v>0</v>
      </c>
      <c r="K18">
        <v>6</v>
      </c>
      <c r="L18">
        <v>0.36323</v>
      </c>
      <c r="M18" s="6">
        <f>L18/2.83168</f>
        <v>0.12827367499152448</v>
      </c>
      <c r="N18" t="s">
        <v>79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4</v>
      </c>
      <c r="G19">
        <v>6</v>
      </c>
      <c r="H19">
        <v>0</v>
      </c>
      <c r="I19">
        <v>24</v>
      </c>
      <c r="J19">
        <v>0</v>
      </c>
      <c r="K19">
        <v>6</v>
      </c>
      <c r="L19">
        <v>0.33068999999999998</v>
      </c>
      <c r="M19" s="6">
        <f>L19/2.83168</f>
        <v>0.11678226353260254</v>
      </c>
      <c r="N19" t="s">
        <v>79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7</v>
      </c>
      <c r="G20">
        <v>9</v>
      </c>
      <c r="H20">
        <v>0</v>
      </c>
      <c r="I20">
        <v>24</v>
      </c>
      <c r="J20">
        <v>0</v>
      </c>
      <c r="K20">
        <v>6</v>
      </c>
      <c r="L20">
        <v>0.53173999999999999</v>
      </c>
      <c r="M20" s="6">
        <f>L20/2.83168</f>
        <v>0.18778251779862132</v>
      </c>
      <c r="N20" t="s">
        <v>79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0.57313999999999998</v>
      </c>
      <c r="M21" s="6">
        <f>L21/2.83168</f>
        <v>0.20240281387727427</v>
      </c>
      <c r="N2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8"/>
  <sheetViews>
    <sheetView topLeftCell="A31" workbookViewId="0">
      <selection activeCell="O45" sqref="O45:O6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115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115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115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115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115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7">
        <f>L45/2.83168</f>
        <v>54.246260170640745</v>
      </c>
      <c r="N45" t="s">
        <v>79</v>
      </c>
      <c r="O45" t="s">
        <v>123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7">
        <f>L46/2.83168</f>
        <v>0.17048183410554865</v>
      </c>
      <c r="N46" t="s">
        <v>79</v>
      </c>
      <c r="O46" t="s">
        <v>123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7">
        <f>L47/2.83168</f>
        <v>54.27229100745847</v>
      </c>
      <c r="N47" t="s">
        <v>79</v>
      </c>
      <c r="O47" t="s">
        <v>123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7">
        <f>L48/2.83168</f>
        <v>0.19651267092326816</v>
      </c>
      <c r="N48" t="s">
        <v>79</v>
      </c>
      <c r="O48" t="s">
        <v>123</v>
      </c>
    </row>
    <row r="49" spans="1:15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7">
        <f>L49/2.83168</f>
        <v>54.258806079783028</v>
      </c>
      <c r="N49" t="s">
        <v>79</v>
      </c>
      <c r="O49" t="s">
        <v>123</v>
      </c>
    </row>
    <row r="50" spans="1:15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7">
        <f>L50/2.83168</f>
        <v>0.18302774324782459</v>
      </c>
      <c r="N50" t="s">
        <v>79</v>
      </c>
      <c r="O50" t="s">
        <v>123</v>
      </c>
    </row>
    <row r="51" spans="1:15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7">
        <f>L51/2.83168</f>
        <v>54.261852327946656</v>
      </c>
      <c r="N51" t="s">
        <v>79</v>
      </c>
      <c r="O51" t="s">
        <v>123</v>
      </c>
    </row>
    <row r="52" spans="1:15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7">
        <f>L52/2.83168</f>
        <v>0.18607399141145892</v>
      </c>
      <c r="N52" t="s">
        <v>79</v>
      </c>
      <c r="O52" t="s">
        <v>123</v>
      </c>
    </row>
    <row r="53" spans="1:15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7">
        <f>L53/2.83168</f>
        <v>54.244424511244205</v>
      </c>
      <c r="N53" t="s">
        <v>79</v>
      </c>
      <c r="O53" t="s">
        <v>123</v>
      </c>
    </row>
    <row r="54" spans="1:15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7">
        <f>L54/2.83168</f>
        <v>0.16864617470900667</v>
      </c>
      <c r="N54" t="s">
        <v>79</v>
      </c>
      <c r="O54" t="s">
        <v>123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7">
        <v>54.246259999999999</v>
      </c>
      <c r="N55" t="s">
        <v>79</v>
      </c>
      <c r="O55" t="s">
        <v>123</v>
      </c>
    </row>
    <row r="56" spans="1:15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7">
        <v>0.17047999999999999</v>
      </c>
      <c r="N56" t="s">
        <v>79</v>
      </c>
      <c r="O56" t="s">
        <v>123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7">
        <v>54.246259999999999</v>
      </c>
      <c r="N57" t="s">
        <v>79</v>
      </c>
      <c r="O57" t="s">
        <v>123</v>
      </c>
    </row>
    <row r="58" spans="1:15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7">
        <v>0.17047999999999999</v>
      </c>
      <c r="N58" t="s">
        <v>79</v>
      </c>
      <c r="O58" t="s">
        <v>123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7">
        <v>54.246259999999999</v>
      </c>
      <c r="N59" t="s">
        <v>79</v>
      </c>
      <c r="O59" t="s">
        <v>123</v>
      </c>
    </row>
    <row r="60" spans="1:15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7">
        <v>0.17047999999999999</v>
      </c>
      <c r="N60" t="s">
        <v>79</v>
      </c>
      <c r="O60" t="s">
        <v>123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7">
        <v>54.246259999999999</v>
      </c>
      <c r="N61" t="s">
        <v>79</v>
      </c>
      <c r="O61" t="s">
        <v>123</v>
      </c>
    </row>
    <row r="62" spans="1:15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7">
        <v>0.17047999999999999</v>
      </c>
      <c r="N62" t="s">
        <v>79</v>
      </c>
      <c r="O62" t="s">
        <v>123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7">
        <v>54.246259999999999</v>
      </c>
      <c r="N63" t="s">
        <v>79</v>
      </c>
      <c r="O63" t="s">
        <v>123</v>
      </c>
    </row>
    <row r="64" spans="1:15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7">
        <v>0.17047999999999999</v>
      </c>
      <c r="N64" t="s">
        <v>79</v>
      </c>
      <c r="O64" t="s">
        <v>123</v>
      </c>
    </row>
    <row r="65" spans="1:15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7">
        <v>54.246259999999999</v>
      </c>
      <c r="N65" t="s">
        <v>79</v>
      </c>
      <c r="O65" t="s">
        <v>123</v>
      </c>
    </row>
    <row r="66" spans="1:15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7">
        <v>0.17047999999999999</v>
      </c>
      <c r="N66" t="s">
        <v>79</v>
      </c>
      <c r="O66" t="s">
        <v>123</v>
      </c>
    </row>
    <row r="67" spans="1:15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7">
        <v>54.246259999999999</v>
      </c>
      <c r="N67" t="s">
        <v>79</v>
      </c>
      <c r="O67" t="s">
        <v>123</v>
      </c>
    </row>
    <row r="68" spans="1:15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7">
        <v>0.17047999999999999</v>
      </c>
      <c r="N68" t="s">
        <v>79</v>
      </c>
      <c r="O68" t="s">
        <v>123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7"/>
  <sheetViews>
    <sheetView topLeftCell="A20" workbookViewId="0">
      <selection activeCell="C56" sqref="C5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86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86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86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86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86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86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86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86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86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86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86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86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86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86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86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86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86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86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86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86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86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86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86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86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86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86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86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86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86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86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86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86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86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86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86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86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86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86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86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86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86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86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86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86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86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86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86</v>
      </c>
    </row>
    <row r="51" spans="1:15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  <row r="55" spans="1:15">
      <c r="A55" t="s">
        <v>21</v>
      </c>
      <c r="B55" t="s">
        <v>15</v>
      </c>
      <c r="C55" t="s">
        <v>143</v>
      </c>
      <c r="D55">
        <v>0</v>
      </c>
      <c r="E55">
        <v>0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0.256*24</f>
        <v>6.1440000000000001</v>
      </c>
      <c r="M55" s="6">
        <f>L55/2.83168</f>
        <v>2.1697366934116848</v>
      </c>
      <c r="N55" t="s">
        <v>80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f>0.499</f>
        <v>0.499</v>
      </c>
      <c r="M56" s="6">
        <f>L56/2.83168</f>
        <v>0.17622047689004408</v>
      </c>
      <c r="N56" t="s">
        <v>79</v>
      </c>
    </row>
    <row r="57" spans="1:15">
      <c r="A57" t="s">
        <v>21</v>
      </c>
      <c r="B57" t="s">
        <v>13</v>
      </c>
      <c r="D57">
        <v>200000</v>
      </c>
      <c r="E57">
        <f>D57*2.83168</f>
        <v>566336</v>
      </c>
      <c r="F57">
        <v>1</v>
      </c>
      <c r="G57">
        <v>12</v>
      </c>
      <c r="H57">
        <v>0</v>
      </c>
      <c r="I57">
        <v>24</v>
      </c>
      <c r="J57">
        <v>0</v>
      </c>
      <c r="K57">
        <v>6</v>
      </c>
      <c r="L57">
        <v>0.40300000000000002</v>
      </c>
      <c r="M57" s="6">
        <f>L57/2.83168</f>
        <v>0.14231834105548652</v>
      </c>
      <c r="N57" t="s">
        <v>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topLeftCell="A22" workbookViewId="0">
      <selection activeCell="M3" sqref="M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86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86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86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86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86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86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86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86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86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86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86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86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86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86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86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86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86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86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86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86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86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86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86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86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86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86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86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86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86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86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86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86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86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86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86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86</v>
      </c>
    </row>
    <row r="39" spans="1:15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80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79</v>
      </c>
    </row>
    <row r="48" spans="1:15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79</v>
      </c>
    </row>
    <row r="49" spans="1:14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79</v>
      </c>
    </row>
    <row r="50" spans="1:14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59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59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59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59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59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59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59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59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59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59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59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59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59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59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60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60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60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60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60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66"/>
  <sheetViews>
    <sheetView topLeftCell="A45" workbookViewId="0">
      <selection activeCell="M67" sqref="M6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125</v>
      </c>
    </row>
    <row r="4" spans="1:15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125</v>
      </c>
    </row>
    <row r="5" spans="1:15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125</v>
      </c>
    </row>
    <row r="6" spans="1:15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125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125</v>
      </c>
    </row>
    <row r="8" spans="1:15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125</v>
      </c>
    </row>
    <row r="9" spans="1:15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125</v>
      </c>
    </row>
    <row r="10" spans="1:15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125</v>
      </c>
    </row>
    <row r="12" spans="1:15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125</v>
      </c>
    </row>
    <row r="13" spans="1:15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125</v>
      </c>
    </row>
    <row r="14" spans="1:15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125</v>
      </c>
    </row>
    <row r="16" spans="1:15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125</v>
      </c>
    </row>
    <row r="17" spans="1:15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125</v>
      </c>
    </row>
    <row r="18" spans="1:15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125</v>
      </c>
    </row>
    <row r="20" spans="1:15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125</v>
      </c>
    </row>
    <row r="21" spans="1:15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125</v>
      </c>
    </row>
    <row r="22" spans="1:15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125</v>
      </c>
    </row>
    <row r="24" spans="1:15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125</v>
      </c>
    </row>
    <row r="25" spans="1:15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125</v>
      </c>
    </row>
    <row r="26" spans="1:15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f>0.06781+0.03217</f>
        <v>9.9979999999999986E-2</v>
      </c>
      <c r="N27" t="s">
        <v>14</v>
      </c>
      <c r="O27" t="s">
        <v>125</v>
      </c>
    </row>
    <row r="28" spans="1:15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f>0.03661+0.03217</f>
        <v>6.8779999999999994E-2</v>
      </c>
      <c r="N28" t="s">
        <v>14</v>
      </c>
      <c r="O28" t="s">
        <v>125</v>
      </c>
    </row>
    <row r="29" spans="1:15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f>0.03537+0.03217</f>
        <v>6.7539999999999989E-2</v>
      </c>
      <c r="N29" t="s">
        <v>14</v>
      </c>
      <c r="O29" t="s">
        <v>125</v>
      </c>
    </row>
    <row r="30" spans="1:15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f>0.03502+0.03217</f>
        <v>6.719E-2</v>
      </c>
      <c r="N30" t="s">
        <v>14</v>
      </c>
      <c r="O30" t="s">
        <v>125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f>0.06781+0.03629</f>
        <v>0.1041</v>
      </c>
      <c r="N31" t="s">
        <v>14</v>
      </c>
      <c r="O31" t="s">
        <v>125</v>
      </c>
    </row>
    <row r="32" spans="1:15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f>0.03661+0.03629</f>
        <v>7.2899999999999993E-2</v>
      </c>
      <c r="N32" t="s">
        <v>14</v>
      </c>
      <c r="O32" t="s">
        <v>125</v>
      </c>
    </row>
    <row r="33" spans="1:15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f>0.03537+0.03629</f>
        <v>7.1660000000000001E-2</v>
      </c>
      <c r="N33" t="s">
        <v>14</v>
      </c>
      <c r="O33" t="s">
        <v>125</v>
      </c>
    </row>
    <row r="34" spans="1:15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f>0.03502+0.03629</f>
        <v>7.1310000000000012E-2</v>
      </c>
      <c r="N34" t="s">
        <v>14</v>
      </c>
      <c r="O34" t="s">
        <v>125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f>0.06781+0.03232</f>
        <v>0.10013</v>
      </c>
      <c r="N35" t="s">
        <v>14</v>
      </c>
      <c r="O35" t="s">
        <v>125</v>
      </c>
    </row>
    <row r="36" spans="1:15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f>0.03661+0.03232</f>
        <v>6.8929999999999991E-2</v>
      </c>
      <c r="N36" t="s">
        <v>14</v>
      </c>
      <c r="O36" t="s">
        <v>125</v>
      </c>
    </row>
    <row r="37" spans="1:15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f>0.03537+0.03232</f>
        <v>6.769E-2</v>
      </c>
      <c r="N37" t="s">
        <v>14</v>
      </c>
      <c r="O37" t="s">
        <v>125</v>
      </c>
    </row>
    <row r="38" spans="1:15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f>0.03502+0.03232</f>
        <v>6.7340000000000011E-2</v>
      </c>
      <c r="N38" t="s">
        <v>14</v>
      </c>
      <c r="O38" t="s">
        <v>125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f>0.06781+0.03235</f>
        <v>0.10016</v>
      </c>
      <c r="N39" t="s">
        <v>14</v>
      </c>
      <c r="O39" t="s">
        <v>125</v>
      </c>
    </row>
    <row r="40" spans="1:15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f>0.03661+0.03235</f>
        <v>6.8959999999999994E-2</v>
      </c>
      <c r="N40" t="s">
        <v>14</v>
      </c>
      <c r="O40" t="s">
        <v>125</v>
      </c>
    </row>
    <row r="41" spans="1:15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f>0.03537+0.03235</f>
        <v>6.7720000000000002E-2</v>
      </c>
      <c r="N41" t="s">
        <v>14</v>
      </c>
      <c r="O41" t="s">
        <v>125</v>
      </c>
    </row>
    <row r="42" spans="1:15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f>0.03502+0.03235</f>
        <v>6.7369999999999999E-2</v>
      </c>
      <c r="N42" t="s">
        <v>14</v>
      </c>
      <c r="O42" t="s">
        <v>125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f>0.06781+0.03592</f>
        <v>0.10372999999999999</v>
      </c>
      <c r="N43" t="s">
        <v>14</v>
      </c>
      <c r="O43" t="s">
        <v>125</v>
      </c>
    </row>
    <row r="44" spans="1:15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f>0.03661+0.03592</f>
        <v>7.2529999999999997E-2</v>
      </c>
      <c r="N44" t="s">
        <v>14</v>
      </c>
      <c r="O44" t="s">
        <v>125</v>
      </c>
    </row>
    <row r="45" spans="1:15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f>0.03537+0.03592</f>
        <v>7.1289999999999992E-2</v>
      </c>
      <c r="N45" t="s">
        <v>14</v>
      </c>
      <c r="O45" t="s">
        <v>125</v>
      </c>
    </row>
    <row r="46" spans="1:15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f>0.03502+0.03592</f>
        <v>7.0940000000000003E-2</v>
      </c>
      <c r="N46" t="s">
        <v>14</v>
      </c>
      <c r="O46" t="s">
        <v>125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f>0.06781+0.03708</f>
        <v>0.10489</v>
      </c>
      <c r="N47" t="s">
        <v>14</v>
      </c>
      <c r="O47" t="s">
        <v>125</v>
      </c>
    </row>
    <row r="48" spans="1:15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f>0.03661+0.03708</f>
        <v>7.3690000000000005E-2</v>
      </c>
      <c r="N48" t="s">
        <v>14</v>
      </c>
      <c r="O48" t="s">
        <v>125</v>
      </c>
    </row>
    <row r="49" spans="1:15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f>0.03537+0.03708</f>
        <v>7.2450000000000001E-2</v>
      </c>
      <c r="N49" t="s">
        <v>14</v>
      </c>
      <c r="O49" t="s">
        <v>125</v>
      </c>
    </row>
    <row r="50" spans="1:15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f>0.03502+0.03708</f>
        <v>7.2099999999999997E-2</v>
      </c>
      <c r="N50" t="s">
        <v>14</v>
      </c>
      <c r="O50" t="s">
        <v>125</v>
      </c>
    </row>
    <row r="51" spans="1:15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  <row r="54" spans="1:15">
      <c r="A54" t="s">
        <v>21</v>
      </c>
      <c r="B54" t="s">
        <v>11</v>
      </c>
      <c r="L54">
        <v>128</v>
      </c>
      <c r="M54">
        <v>128</v>
      </c>
      <c r="N54" t="s">
        <v>12</v>
      </c>
    </row>
    <row r="55" spans="1:15">
      <c r="A55" t="s">
        <v>21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0</v>
      </c>
      <c r="I55">
        <v>24</v>
      </c>
      <c r="J55">
        <v>0</v>
      </c>
      <c r="K55">
        <v>6</v>
      </c>
      <c r="L55">
        <f>0.24335+0.42745</f>
        <v>0.67080000000000006</v>
      </c>
      <c r="M55" s="6">
        <f>L55/2.83168</f>
        <v>0.23689117414397109</v>
      </c>
      <c r="N55" t="s">
        <v>79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2</v>
      </c>
      <c r="G56">
        <v>2</v>
      </c>
      <c r="H56">
        <v>0</v>
      </c>
      <c r="I56">
        <v>24</v>
      </c>
      <c r="J56">
        <v>0</v>
      </c>
      <c r="K56">
        <v>6</v>
      </c>
      <c r="L56">
        <f>0.24335+0.45971</f>
        <v>0.70306000000000002</v>
      </c>
      <c r="M56" s="6">
        <f t="shared" ref="M56:M66" si="0">L56/2.83168</f>
        <v>0.24828370437337552</v>
      </c>
      <c r="N56" t="s">
        <v>79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3</v>
      </c>
      <c r="G57">
        <v>3</v>
      </c>
      <c r="H57">
        <v>0</v>
      </c>
      <c r="I57">
        <v>24</v>
      </c>
      <c r="J57">
        <v>0</v>
      </c>
      <c r="K57">
        <v>6</v>
      </c>
      <c r="L57">
        <f>0.46858+0.24335</f>
        <v>0.71192999999999995</v>
      </c>
      <c r="M57" s="6">
        <f t="shared" si="0"/>
        <v>0.25141612046558931</v>
      </c>
      <c r="N57" t="s">
        <v>79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4</v>
      </c>
      <c r="G58">
        <v>4</v>
      </c>
      <c r="H58">
        <v>0</v>
      </c>
      <c r="I58">
        <v>24</v>
      </c>
      <c r="J58">
        <v>0</v>
      </c>
      <c r="K58">
        <v>6</v>
      </c>
      <c r="L58">
        <f>0.24335+0.45312</f>
        <v>0.69647000000000003</v>
      </c>
      <c r="M58" s="6">
        <f t="shared" si="0"/>
        <v>0.24595646400723248</v>
      </c>
      <c r="N58" t="s">
        <v>79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5</v>
      </c>
      <c r="G59">
        <v>5</v>
      </c>
      <c r="H59">
        <v>0</v>
      </c>
      <c r="I59">
        <v>24</v>
      </c>
      <c r="J59">
        <v>0</v>
      </c>
      <c r="K59">
        <v>6</v>
      </c>
      <c r="L59">
        <f>0.24335+0.45307</f>
        <v>0.69642000000000004</v>
      </c>
      <c r="M59" s="6">
        <f t="shared" si="0"/>
        <v>0.24593880664481865</v>
      </c>
      <c r="N59" t="s">
        <v>79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6</v>
      </c>
      <c r="G60">
        <v>6</v>
      </c>
      <c r="H60">
        <v>0</v>
      </c>
      <c r="I60">
        <v>24</v>
      </c>
      <c r="J60">
        <v>0</v>
      </c>
      <c r="K60">
        <v>6</v>
      </c>
      <c r="L60">
        <f>0.24335+0.4521</f>
        <v>0.69545000000000001</v>
      </c>
      <c r="M60" s="6">
        <f t="shared" si="0"/>
        <v>0.24559625381399028</v>
      </c>
      <c r="N60" t="s">
        <v>79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7</v>
      </c>
      <c r="G61">
        <v>7</v>
      </c>
      <c r="H61">
        <v>0</v>
      </c>
      <c r="I61">
        <v>24</v>
      </c>
      <c r="J61">
        <v>0</v>
      </c>
      <c r="K61">
        <v>6</v>
      </c>
      <c r="L61">
        <f>0.24335+0.49595</f>
        <v>0.73930000000000007</v>
      </c>
      <c r="M61" s="6">
        <f t="shared" si="0"/>
        <v>0.26108176065092104</v>
      </c>
      <c r="N61" t="s">
        <v>79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8</v>
      </c>
      <c r="G62">
        <v>8</v>
      </c>
      <c r="H62">
        <v>0</v>
      </c>
      <c r="I62">
        <v>24</v>
      </c>
      <c r="J62">
        <v>0</v>
      </c>
      <c r="K62">
        <v>6</v>
      </c>
      <c r="L62">
        <f>0.24335+0.56329</f>
        <v>0.80664000000000002</v>
      </c>
      <c r="M62" s="6">
        <f t="shared" si="0"/>
        <v>0.28486269634987005</v>
      </c>
      <c r="N62" t="s">
        <v>79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9</v>
      </c>
      <c r="G63">
        <v>9</v>
      </c>
      <c r="H63">
        <v>0</v>
      </c>
      <c r="I63">
        <v>24</v>
      </c>
      <c r="J63">
        <v>0</v>
      </c>
      <c r="K63">
        <v>6</v>
      </c>
      <c r="L63">
        <f>0.24335+0.5393</f>
        <v>0.78265000000000007</v>
      </c>
      <c r="M63" s="6">
        <f t="shared" si="0"/>
        <v>0.27639069386371345</v>
      </c>
      <c r="N63" t="s">
        <v>79</v>
      </c>
    </row>
    <row r="64" spans="1:15">
      <c r="A64" t="s">
        <v>21</v>
      </c>
      <c r="B64" t="s">
        <v>13</v>
      </c>
      <c r="D64">
        <v>0</v>
      </c>
      <c r="E64">
        <v>0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0.24335+0.65092</f>
        <v>0.89427000000000012</v>
      </c>
      <c r="M64" s="6">
        <f t="shared" si="0"/>
        <v>0.31580898971635218</v>
      </c>
      <c r="N64" t="s">
        <v>79</v>
      </c>
    </row>
    <row r="65" spans="1:14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0.24335+0.69819</f>
        <v>0.94154000000000004</v>
      </c>
      <c r="M65" s="6">
        <f t="shared" si="0"/>
        <v>0.33250226014238898</v>
      </c>
      <c r="N65" t="s">
        <v>79</v>
      </c>
    </row>
    <row r="66" spans="1:14">
      <c r="A66" t="s">
        <v>21</v>
      </c>
      <c r="B66" t="s">
        <v>13</v>
      </c>
      <c r="D66">
        <v>0</v>
      </c>
      <c r="E66">
        <v>0</v>
      </c>
      <c r="F66">
        <v>12</v>
      </c>
      <c r="G66">
        <v>12</v>
      </c>
      <c r="H66">
        <v>0</v>
      </c>
      <c r="I66">
        <v>24</v>
      </c>
      <c r="J66">
        <v>0</v>
      </c>
      <c r="K66">
        <v>6</v>
      </c>
      <c r="L66">
        <f>0.24335+0.63603</f>
        <v>0.87938000000000005</v>
      </c>
      <c r="M66" s="6">
        <f>L66/2.83168</f>
        <v>0.31055062718951298</v>
      </c>
      <c r="N66" t="s">
        <v>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M4" sqref="M4"/>
    </sheetView>
  </sheetViews>
  <sheetFormatPr baseColWidth="10" defaultColWidth="8.83203125" defaultRowHeight="15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7"/>
  <sheetViews>
    <sheetView workbookViewId="0">
      <selection activeCell="A16" sqref="A16:N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66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110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110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110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110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110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110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59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60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79</v>
      </c>
    </row>
    <row r="25" spans="1:1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97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8"/>
  <sheetViews>
    <sheetView workbookViewId="0">
      <selection activeCell="M8" sqref="M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3.8219999999999997E-2</v>
      </c>
      <c r="M3">
        <v>3.8219999999999997E-2</v>
      </c>
      <c r="N3" t="s">
        <v>14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>
      <c r="A5" s="12" t="s">
        <v>21</v>
      </c>
      <c r="B5" s="5" t="s">
        <v>11</v>
      </c>
      <c r="L5">
        <v>247.28</v>
      </c>
      <c r="M5">
        <v>247.28</v>
      </c>
      <c r="N5" t="s">
        <v>12</v>
      </c>
    </row>
    <row r="6" spans="1:15">
      <c r="A6" s="12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0.08199+0.47587</f>
        <v>0.55786000000000002</v>
      </c>
      <c r="M6" s="7">
        <f>L6/2.83168</f>
        <v>0.19700672392360719</v>
      </c>
      <c r="N6" t="s">
        <v>79</v>
      </c>
      <c r="O6" t="s">
        <v>148</v>
      </c>
    </row>
    <row r="7" spans="1:15">
      <c r="A7" s="12" t="s">
        <v>21</v>
      </c>
      <c r="B7" t="s">
        <v>13</v>
      </c>
      <c r="D7">
        <v>0</v>
      </c>
      <c r="E7">
        <v>0</v>
      </c>
      <c r="F7">
        <v>2</v>
      </c>
      <c r="G7">
        <v>7</v>
      </c>
      <c r="H7">
        <v>0</v>
      </c>
      <c r="I7">
        <v>24</v>
      </c>
      <c r="J7">
        <v>0</v>
      </c>
      <c r="K7">
        <v>6</v>
      </c>
      <c r="L7">
        <f>0.08199+0.51959</f>
        <v>0.60158</v>
      </c>
      <c r="M7" s="7">
        <f>L7/2.83168</f>
        <v>0.21244632161826196</v>
      </c>
      <c r="N7" t="s">
        <v>79</v>
      </c>
      <c r="O7" t="s">
        <v>148</v>
      </c>
    </row>
    <row r="8" spans="1:15">
      <c r="A8" s="12" t="s">
        <v>21</v>
      </c>
      <c r="B8" t="s">
        <v>13</v>
      </c>
      <c r="D8">
        <v>0</v>
      </c>
      <c r="E8">
        <v>0</v>
      </c>
      <c r="F8">
        <v>8</v>
      </c>
      <c r="G8">
        <v>12</v>
      </c>
      <c r="H8">
        <v>0</v>
      </c>
      <c r="I8">
        <v>24</v>
      </c>
      <c r="J8">
        <v>0</v>
      </c>
      <c r="K8">
        <v>6</v>
      </c>
      <c r="L8">
        <f>0.08199+0.61363</f>
        <v>0.69562000000000002</v>
      </c>
      <c r="M8" s="7">
        <f>L8/2.83168</f>
        <v>0.24565628884619731</v>
      </c>
      <c r="N8" t="s">
        <v>79</v>
      </c>
      <c r="O8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M3" sqref="M3"/>
    </sheetView>
  </sheetViews>
  <sheetFormatPr baseColWidth="10" defaultColWidth="8.83203125" defaultRowHeight="15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5"/>
  <sheetViews>
    <sheetView topLeftCell="A26" workbookViewId="0">
      <selection activeCell="E56" sqref="E5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  <row r="52" spans="1:15">
      <c r="A52" t="s">
        <v>21</v>
      </c>
      <c r="B52" t="s">
        <v>11</v>
      </c>
      <c r="L52">
        <v>350</v>
      </c>
      <c r="M52">
        <v>350</v>
      </c>
      <c r="N52" t="s">
        <v>12</v>
      </c>
    </row>
    <row r="53" spans="1:15">
      <c r="A53" t="s">
        <v>21</v>
      </c>
      <c r="B53" t="s">
        <v>15</v>
      </c>
      <c r="C53" t="s">
        <v>32</v>
      </c>
      <c r="D53">
        <v>0</v>
      </c>
      <c r="E53">
        <v>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1.1639999999999999</v>
      </c>
      <c r="M53" s="7">
        <f>L53/2.83168</f>
        <v>0.41106339699401062</v>
      </c>
      <c r="N53" t="s">
        <v>80</v>
      </c>
    </row>
    <row r="54" spans="1:15">
      <c r="A54" t="s">
        <v>21</v>
      </c>
      <c r="B54" t="s">
        <v>13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f>0.0155+0.4994</f>
        <v>0.51490000000000002</v>
      </c>
      <c r="M54" s="7">
        <f>L54/2.83168</f>
        <v>0.18183551813764268</v>
      </c>
      <c r="N54" t="s">
        <v>79</v>
      </c>
    </row>
    <row r="55" spans="1:15">
      <c r="A55" t="s">
        <v>21</v>
      </c>
      <c r="B55" t="s">
        <v>13</v>
      </c>
      <c r="D55">
        <v>5000</v>
      </c>
      <c r="E55">
        <f>D55*2.83168</f>
        <v>14158.4</v>
      </c>
      <c r="F55">
        <v>1</v>
      </c>
      <c r="G55">
        <v>12</v>
      </c>
      <c r="H55">
        <v>0</v>
      </c>
      <c r="I55">
        <v>24</v>
      </c>
      <c r="J55">
        <v>0</v>
      </c>
      <c r="K55">
        <v>6</v>
      </c>
      <c r="L55">
        <f>0.0057+0.4994</f>
        <v>0.50509999999999999</v>
      </c>
      <c r="M55" s="7">
        <f>L55/2.83168</f>
        <v>0.17837467510453159</v>
      </c>
      <c r="N55" t="s">
        <v>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4"/>
  <sheetViews>
    <sheetView workbookViewId="0">
      <selection activeCell="A15" sqref="A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>
      <c r="A5" t="s">
        <v>10</v>
      </c>
      <c r="B5" t="s">
        <v>15</v>
      </c>
      <c r="C5" t="s">
        <v>67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>
      <c r="A11" t="s">
        <v>10</v>
      </c>
      <c r="B11" t="s">
        <v>15</v>
      </c>
      <c r="C11" t="s">
        <v>68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  <row r="13" spans="1:15">
      <c r="A13" t="s">
        <v>21</v>
      </c>
      <c r="B13" t="s">
        <v>11</v>
      </c>
      <c r="L13" s="17">
        <v>24.64</v>
      </c>
      <c r="M13" s="17">
        <v>24.64</v>
      </c>
      <c r="N13" t="s">
        <v>12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f>0.73056</f>
        <v>0.73055999999999999</v>
      </c>
      <c r="M14" s="7">
        <f>L14/2.83168</f>
        <v>0.25799525370098314</v>
      </c>
      <c r="N14" t="s">
        <v>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M12" sqref="M1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7"/>
  <sheetViews>
    <sheetView workbookViewId="0">
      <selection activeCell="A22" sqref="A22:O2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5">
      <c r="A19" t="s">
        <v>10</v>
      </c>
      <c r="B19" t="s">
        <v>15</v>
      </c>
      <c r="C19" t="s">
        <v>69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  <row r="22" spans="1:15">
      <c r="A22" t="s">
        <v>21</v>
      </c>
      <c r="B22" t="s">
        <v>11</v>
      </c>
      <c r="L22">
        <v>1063.73</v>
      </c>
      <c r="M22">
        <v>1063.73</v>
      </c>
      <c r="N22" t="s">
        <v>12</v>
      </c>
    </row>
    <row r="23" spans="1:15">
      <c r="A23" t="s">
        <v>21</v>
      </c>
      <c r="B23" t="s">
        <v>15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1.12*24</f>
        <v>26.880000000000003</v>
      </c>
      <c r="M23" s="7">
        <f>L23/2.83168</f>
        <v>9.4925980336761224</v>
      </c>
      <c r="N23" t="s">
        <v>80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10</v>
      </c>
      <c r="H24">
        <v>0</v>
      </c>
      <c r="I24">
        <v>24</v>
      </c>
      <c r="J24">
        <v>0</v>
      </c>
      <c r="K24">
        <v>6</v>
      </c>
      <c r="L24">
        <f>0.03008+0.37</f>
        <v>0.40007999999999999</v>
      </c>
      <c r="M24" s="7">
        <f>L24/2.83168</f>
        <v>0.1412871510905187</v>
      </c>
      <c r="N24" t="s">
        <v>79</v>
      </c>
      <c r="O24" t="s">
        <v>145</v>
      </c>
    </row>
    <row r="25" spans="1:15">
      <c r="A25" t="s">
        <v>21</v>
      </c>
      <c r="B25" t="s">
        <v>13</v>
      </c>
      <c r="D25">
        <v>36000</v>
      </c>
      <c r="E25" s="14">
        <f>D25*2.83168</f>
        <v>101940.48</v>
      </c>
      <c r="F25">
        <v>1</v>
      </c>
      <c r="G25">
        <v>10</v>
      </c>
      <c r="H25">
        <v>0</v>
      </c>
      <c r="I25">
        <v>24</v>
      </c>
      <c r="J25">
        <v>0</v>
      </c>
      <c r="K25">
        <v>6</v>
      </c>
      <c r="L25">
        <f>0.00882+0.37</f>
        <v>0.37881999999999999</v>
      </c>
      <c r="M25" s="7">
        <f>L25/2.83168</f>
        <v>0.13377924059215732</v>
      </c>
      <c r="N25" t="s">
        <v>79</v>
      </c>
      <c r="O25" t="s">
        <v>145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11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0.03008+0.59</f>
        <v>0.62007999999999996</v>
      </c>
      <c r="M26" s="7">
        <f>L26/2.83168</f>
        <v>0.21897954571137981</v>
      </c>
      <c r="N26" t="s">
        <v>79</v>
      </c>
      <c r="O26" t="s">
        <v>145</v>
      </c>
    </row>
    <row r="27" spans="1:15">
      <c r="A27" t="s">
        <v>21</v>
      </c>
      <c r="B27" t="s">
        <v>13</v>
      </c>
      <c r="D27">
        <v>36000</v>
      </c>
      <c r="E27" s="14">
        <f>D27*2.83168</f>
        <v>101940.48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f>0.00882+0.59</f>
        <v>0.59882000000000002</v>
      </c>
      <c r="M27" s="7">
        <f>L27/2.83168</f>
        <v>0.21147163521301843</v>
      </c>
      <c r="N27" t="s">
        <v>79</v>
      </c>
      <c r="O27" t="s">
        <v>145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7"/>
  <sheetViews>
    <sheetView workbookViewId="0">
      <selection activeCell="M25" sqref="M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5">
      <c r="A19" t="s">
        <v>10</v>
      </c>
      <c r="B19" t="s">
        <v>15</v>
      </c>
      <c r="C19" t="s">
        <v>69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5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  <row r="22" spans="1:15">
      <c r="A22" t="s">
        <v>21</v>
      </c>
      <c r="B22" t="s">
        <v>11</v>
      </c>
      <c r="L22">
        <v>1063.73</v>
      </c>
      <c r="M22">
        <v>1063.73</v>
      </c>
      <c r="N22" t="s">
        <v>12</v>
      </c>
    </row>
    <row r="23" spans="1:15">
      <c r="A23" t="s">
        <v>21</v>
      </c>
      <c r="B23" t="s">
        <v>15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1.12*24</f>
        <v>26.880000000000003</v>
      </c>
      <c r="M23" s="7">
        <f>L23/2.83168</f>
        <v>9.4925980336761224</v>
      </c>
      <c r="N23" t="s">
        <v>80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10</v>
      </c>
      <c r="H24">
        <v>0</v>
      </c>
      <c r="I24">
        <v>24</v>
      </c>
      <c r="J24">
        <v>0</v>
      </c>
      <c r="K24">
        <v>6</v>
      </c>
      <c r="L24">
        <f>0.03008+0.37</f>
        <v>0.40007999999999999</v>
      </c>
      <c r="M24" s="7">
        <f>L24/2.83168</f>
        <v>0.1412871510905187</v>
      </c>
      <c r="N24" t="s">
        <v>79</v>
      </c>
      <c r="O24" t="s">
        <v>145</v>
      </c>
    </row>
    <row r="25" spans="1:15">
      <c r="A25" t="s">
        <v>21</v>
      </c>
      <c r="B25" t="s">
        <v>13</v>
      </c>
      <c r="D25">
        <v>36000</v>
      </c>
      <c r="E25" s="14">
        <f>D25*2.83168</f>
        <v>101940.48</v>
      </c>
      <c r="F25">
        <v>1</v>
      </c>
      <c r="G25">
        <v>10</v>
      </c>
      <c r="H25">
        <v>0</v>
      </c>
      <c r="I25">
        <v>24</v>
      </c>
      <c r="J25">
        <v>0</v>
      </c>
      <c r="K25">
        <v>6</v>
      </c>
      <c r="L25">
        <f>0.00882+0.37</f>
        <v>0.37881999999999999</v>
      </c>
      <c r="M25" s="7">
        <f>L25/2.83168</f>
        <v>0.13377924059215732</v>
      </c>
      <c r="N25" t="s">
        <v>79</v>
      </c>
      <c r="O25" t="s">
        <v>145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11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0.03008+0.59</f>
        <v>0.62007999999999996</v>
      </c>
      <c r="M26" s="7">
        <f>L26/2.83168</f>
        <v>0.21897954571137981</v>
      </c>
      <c r="N26" t="s">
        <v>79</v>
      </c>
      <c r="O26" t="s">
        <v>145</v>
      </c>
    </row>
    <row r="27" spans="1:15">
      <c r="A27" t="s">
        <v>21</v>
      </c>
      <c r="B27" t="s">
        <v>13</v>
      </c>
      <c r="D27">
        <v>36000</v>
      </c>
      <c r="E27" s="14">
        <f>D27*2.83168</f>
        <v>101940.48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f>0.00882+0.59</f>
        <v>0.59882000000000002</v>
      </c>
      <c r="M27" s="7">
        <f>L27/2.83168</f>
        <v>0.21147163521301843</v>
      </c>
      <c r="N27" t="s">
        <v>79</v>
      </c>
      <c r="O27" t="s">
        <v>145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22"/>
  <sheetViews>
    <sheetView workbookViewId="0">
      <selection activeCell="M23" sqref="M2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120</v>
      </c>
    </row>
    <row r="4" spans="1:15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120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120</v>
      </c>
    </row>
    <row r="6" spans="1:15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120</v>
      </c>
    </row>
    <row r="7" spans="1:15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120</v>
      </c>
    </row>
    <row r="8" spans="1:1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  <row r="9" spans="1:15">
      <c r="A9" t="s">
        <v>21</v>
      </c>
      <c r="B9" t="s">
        <v>11</v>
      </c>
      <c r="L9">
        <v>300</v>
      </c>
      <c r="M9">
        <v>300</v>
      </c>
      <c r="N9" t="s">
        <v>12</v>
      </c>
    </row>
    <row r="10" spans="1:15">
      <c r="A10" t="s">
        <v>21</v>
      </c>
      <c r="B10" t="s">
        <v>15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0.65*24</f>
        <v>15.600000000000001</v>
      </c>
      <c r="M10" s="7">
        <f>L10/2.83168</f>
        <v>5.5090970731156066</v>
      </c>
      <c r="N10" t="s">
        <v>80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24</v>
      </c>
      <c r="J11">
        <v>0</v>
      </c>
      <c r="K11">
        <v>6</v>
      </c>
      <c r="L11">
        <f>0.0528+0.3012</f>
        <v>0.35400000000000004</v>
      </c>
      <c r="M11" s="7">
        <f>L11/2.83168</f>
        <v>0.12501412588993108</v>
      </c>
      <c r="N11" t="s">
        <v>79</v>
      </c>
      <c r="O11" t="s">
        <v>147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0</v>
      </c>
      <c r="I12">
        <v>24</v>
      </c>
      <c r="J12">
        <v>0</v>
      </c>
      <c r="K12">
        <v>6</v>
      </c>
      <c r="L12">
        <f>0.0528+0.3521</f>
        <v>0.40490000000000004</v>
      </c>
      <c r="M12" s="7">
        <f>L12/2.83168</f>
        <v>0.14298932082721214</v>
      </c>
      <c r="N12" t="s">
        <v>79</v>
      </c>
      <c r="O12" t="s">
        <v>147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0.0528+0.2687</f>
        <v>0.32150000000000001</v>
      </c>
      <c r="M13" s="7">
        <f>L13/2.83168</f>
        <v>0.11353684032094022</v>
      </c>
      <c r="N13" t="s">
        <v>79</v>
      </c>
      <c r="O13" t="s">
        <v>147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0</v>
      </c>
      <c r="I14">
        <v>24</v>
      </c>
      <c r="J14">
        <v>0</v>
      </c>
      <c r="K14">
        <v>6</v>
      </c>
      <c r="L14">
        <f>0.0528+0.2619</f>
        <v>0.31470000000000004</v>
      </c>
      <c r="M14" s="7">
        <f>L14/2.83168</f>
        <v>0.11113543903265907</v>
      </c>
      <c r="N14" t="s">
        <v>79</v>
      </c>
      <c r="O14" t="s">
        <v>147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24</v>
      </c>
      <c r="J15">
        <v>0</v>
      </c>
      <c r="K15">
        <v>6</v>
      </c>
      <c r="L15">
        <f>0.0528+0.2595</f>
        <v>0.31230000000000002</v>
      </c>
      <c r="M15" s="7">
        <f>L15/2.83168</f>
        <v>0.11028788563679513</v>
      </c>
      <c r="N15" t="s">
        <v>79</v>
      </c>
      <c r="O15" t="s">
        <v>147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0</v>
      </c>
      <c r="I16">
        <v>24</v>
      </c>
      <c r="J16">
        <v>0</v>
      </c>
      <c r="K16">
        <v>6</v>
      </c>
      <c r="L16">
        <f>0.0528+0.364</f>
        <v>0.4168</v>
      </c>
      <c r="M16" s="7">
        <f>L16/2.83168</f>
        <v>0.14719177308170414</v>
      </c>
      <c r="N16" t="s">
        <v>79</v>
      </c>
      <c r="O16" t="s">
        <v>147</v>
      </c>
    </row>
    <row r="17" spans="1:15">
      <c r="A17" t="s">
        <v>21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0</v>
      </c>
      <c r="K17">
        <v>6</v>
      </c>
      <c r="L17">
        <f>0.0528+0.2687</f>
        <v>0.32150000000000001</v>
      </c>
      <c r="M17" s="7">
        <f>L17/2.83168</f>
        <v>0.11353684032094022</v>
      </c>
      <c r="N17" t="s">
        <v>79</v>
      </c>
      <c r="O17" t="s">
        <v>147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0.2712+0.0528</f>
        <v>0.32400000000000001</v>
      </c>
      <c r="M18" s="7">
        <f>L18/2.83168</f>
        <v>0.11441970844163182</v>
      </c>
      <c r="N18" t="s">
        <v>79</v>
      </c>
      <c r="O18" t="s">
        <v>147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0.2925+0.0528</f>
        <v>0.3453</v>
      </c>
      <c r="M19" s="7">
        <f>L19/2.83168</f>
        <v>0.12194174482992429</v>
      </c>
      <c r="N19" t="s">
        <v>79</v>
      </c>
      <c r="O19" t="s">
        <v>147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10</v>
      </c>
      <c r="G20">
        <v>10</v>
      </c>
      <c r="H20">
        <v>0</v>
      </c>
      <c r="I20">
        <v>24</v>
      </c>
      <c r="J20">
        <v>0</v>
      </c>
      <c r="K20">
        <v>6</v>
      </c>
      <c r="L20">
        <f>0.3104+0.0528</f>
        <v>0.36320000000000002</v>
      </c>
      <c r="M20" s="7">
        <f>L20/2.83168</f>
        <v>0.12826308057407618</v>
      </c>
      <c r="N20" t="s">
        <v>79</v>
      </c>
      <c r="O20" t="s">
        <v>147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11</v>
      </c>
      <c r="G21">
        <v>11</v>
      </c>
      <c r="H21">
        <v>0</v>
      </c>
      <c r="I21">
        <v>24</v>
      </c>
      <c r="J21">
        <v>0</v>
      </c>
      <c r="K21">
        <v>6</v>
      </c>
      <c r="L21">
        <f>0.0528+0.3115</f>
        <v>0.36430000000000001</v>
      </c>
      <c r="M21" s="7">
        <f>L21/2.83168</f>
        <v>0.12865154254718048</v>
      </c>
      <c r="N21" t="s">
        <v>79</v>
      </c>
      <c r="O21" t="s">
        <v>147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12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0.0528+0.364</f>
        <v>0.4168</v>
      </c>
      <c r="M22" s="7">
        <f>L22/2.83168</f>
        <v>0.14719177308170414</v>
      </c>
      <c r="N22" t="s">
        <v>79</v>
      </c>
      <c r="O22" t="s">
        <v>147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79</v>
      </c>
    </row>
    <row r="3" spans="1:15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79</v>
      </c>
    </row>
    <row r="4" spans="1:15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79</v>
      </c>
    </row>
    <row r="5" spans="1:15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79</v>
      </c>
    </row>
    <row r="6" spans="1:15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113</v>
      </c>
    </row>
    <row r="60" spans="1:15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113</v>
      </c>
    </row>
    <row r="61" spans="1:15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5" sqref="D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</row>
    <row r="5" spans="1:15">
      <c r="A5" s="1"/>
      <c r="B5" s="3"/>
    </row>
    <row r="6" spans="1:15">
      <c r="A6" s="1"/>
    </row>
    <row r="7" spans="1:15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59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60</v>
      </c>
    </row>
    <row r="18" spans="1:15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79</v>
      </c>
    </row>
    <row r="25" spans="1:15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20"/>
  <sheetViews>
    <sheetView workbookViewId="0">
      <selection activeCell="A17" sqref="A17:N2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  <row r="17" spans="1:14">
      <c r="A17" t="s">
        <v>21</v>
      </c>
      <c r="B17" t="s">
        <v>11</v>
      </c>
      <c r="L17">
        <v>60</v>
      </c>
      <c r="M17">
        <v>60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f>(1.25+5.597)/10.37</f>
        <v>0.66027000964320159</v>
      </c>
      <c r="M18" s="6">
        <f>L18/2.83168</f>
        <v>0.23317253702508814</v>
      </c>
      <c r="N18" t="s">
        <v>79</v>
      </c>
    </row>
    <row r="19" spans="1:14">
      <c r="A19" t="s">
        <v>21</v>
      </c>
      <c r="B19" t="s">
        <v>13</v>
      </c>
      <c r="D19">
        <f>100*10.37</f>
        <v>1037</v>
      </c>
      <c r="E19" s="10">
        <f>D19*2.83168</f>
        <v>2936.4521599999998</v>
      </c>
      <c r="F19">
        <v>1</v>
      </c>
      <c r="G19">
        <v>12</v>
      </c>
      <c r="H19">
        <v>0</v>
      </c>
      <c r="I19">
        <v>24</v>
      </c>
      <c r="J19">
        <v>0</v>
      </c>
      <c r="K19">
        <v>6</v>
      </c>
      <c r="L19">
        <f>(0.97+5.597)/10.37</f>
        <v>0.63326904532304729</v>
      </c>
      <c r="M19" s="6">
        <f>L19/2.83168</f>
        <v>0.22363722077460987</v>
      </c>
      <c r="N19" t="s">
        <v>79</v>
      </c>
    </row>
    <row r="20" spans="1:14">
      <c r="A20" t="s">
        <v>21</v>
      </c>
      <c r="B20" t="s">
        <v>13</v>
      </c>
      <c r="D20">
        <f>500*10.37</f>
        <v>5185</v>
      </c>
      <c r="E20" s="10">
        <f>D20*2.83168</f>
        <v>14682.2608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f>(0.82+5.597)/10.37</f>
        <v>0.61880424300867898</v>
      </c>
      <c r="M20" s="6">
        <f>L20/2.83168</f>
        <v>0.21852901564042512</v>
      </c>
      <c r="N20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M3" sqref="M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7.0800000000000002E-2</v>
      </c>
      <c r="M3">
        <v>7.0800000000000002E-2</v>
      </c>
      <c r="N3" t="s">
        <v>14</v>
      </c>
      <c r="O3" t="s">
        <v>108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79</v>
      </c>
      <c r="O6" t="s">
        <v>64</v>
      </c>
    </row>
    <row r="7" spans="1:15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79</v>
      </c>
    </row>
    <row r="8" spans="1:15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79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M37" sqref="M3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>
      <c r="A4" t="s">
        <v>10</v>
      </c>
      <c r="B4" t="s">
        <v>15</v>
      </c>
      <c r="C4" t="s">
        <v>70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>
      <c r="A6" t="s">
        <v>10</v>
      </c>
      <c r="B6" t="s">
        <v>15</v>
      </c>
      <c r="C6" t="s">
        <v>71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79</v>
      </c>
    </row>
    <row r="38" spans="1:14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79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17"/>
  <sheetViews>
    <sheetView tabSelected="1" workbookViewId="0">
      <selection activeCell="M6" sqref="M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106</v>
      </c>
    </row>
    <row r="4" spans="1:15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  <row r="5" spans="1:15">
      <c r="A5" t="s">
        <v>21</v>
      </c>
      <c r="B5" t="s">
        <v>11</v>
      </c>
      <c r="L5">
        <v>226.64</v>
      </c>
      <c r="M5">
        <v>226.64</v>
      </c>
      <c r="N5" t="s">
        <v>12</v>
      </c>
    </row>
    <row r="6" spans="1:15">
      <c r="A6" t="s">
        <v>21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0.3293+0.139784</f>
        <v>0.46908399999999995</v>
      </c>
      <c r="M6" s="6">
        <f>L6/2.83168</f>
        <v>0.16565572381060004</v>
      </c>
      <c r="N6" t="s">
        <v>79</v>
      </c>
    </row>
    <row r="7" spans="1:15">
      <c r="A7" t="s">
        <v>21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0.3294+0.139784</f>
        <v>0.46918400000000005</v>
      </c>
      <c r="M7" s="6">
        <f>L7/2.83168</f>
        <v>0.16569103853542774</v>
      </c>
      <c r="N7" t="s">
        <v>79</v>
      </c>
    </row>
    <row r="8" spans="1:15">
      <c r="A8" t="s">
        <v>21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0.3895+0.139784</f>
        <v>0.52928399999999998</v>
      </c>
      <c r="M8" s="6">
        <f>L8/2.83168</f>
        <v>0.18691518815685387</v>
      </c>
      <c r="N8" t="s">
        <v>79</v>
      </c>
    </row>
    <row r="9" spans="1:15">
      <c r="A9" t="s">
        <v>21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0.3944+0.139784</f>
        <v>0.53418399999999999</v>
      </c>
      <c r="M9" s="6">
        <f>L9/2.83168</f>
        <v>0.18864560967340943</v>
      </c>
      <c r="N9" t="s">
        <v>79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>
        <f>0.3748+0.139784</f>
        <v>0.51458400000000004</v>
      </c>
      <c r="M10" s="6">
        <f>L10/2.83168</f>
        <v>0.18172392360718728</v>
      </c>
      <c r="N10" t="s">
        <v>79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>
        <f>0.5565+0.139784</f>
        <v>0.69628400000000001</v>
      </c>
      <c r="M11" s="6">
        <f>L11/2.83168</f>
        <v>0.24589077861905301</v>
      </c>
      <c r="N11" t="s">
        <v>79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>
        <f>0.5786+0.139784</f>
        <v>0.71838400000000002</v>
      </c>
      <c r="M12" s="6">
        <f>L12/2.83168</f>
        <v>0.25369533280596679</v>
      </c>
      <c r="N12" t="s">
        <v>79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>
        <f>0.6433+0.139784</f>
        <v>0.783084</v>
      </c>
      <c r="M13" s="6">
        <f>L13/2.83168</f>
        <v>0.2765439597694655</v>
      </c>
      <c r="N13" t="s">
        <v>79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>
        <f>0.6644+0.139784</f>
        <v>0.80418400000000001</v>
      </c>
      <c r="M14" s="6">
        <f>L14/2.83168</f>
        <v>0.2839953667081026</v>
      </c>
      <c r="N14" t="s">
        <v>79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>
        <f>0.713+0.139784</f>
        <v>0.85278399999999999</v>
      </c>
      <c r="M15" s="6">
        <f>L15/2.83168</f>
        <v>0.30115832297434736</v>
      </c>
      <c r="N15" t="s">
        <v>79</v>
      </c>
    </row>
    <row r="16" spans="1:15">
      <c r="A16" t="s">
        <v>21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>
        <f>0.7899+0.139784</f>
        <v>0.92968400000000007</v>
      </c>
      <c r="M16" s="6">
        <f>L16/2.83168</f>
        <v>0.32831534636682114</v>
      </c>
      <c r="N16" t="s">
        <v>79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>
        <f>0.6817+0.139784</f>
        <v>0.82148399999999999</v>
      </c>
      <c r="M17" s="6">
        <f>L17/2.83168</f>
        <v>0.29010481410328853</v>
      </c>
      <c r="N17" t="s">
        <v>79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activeCell="O5" sqref="O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89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127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90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79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79</v>
      </c>
      <c r="O21" s="1"/>
    </row>
    <row r="22" spans="1:1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79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M4" sqref="M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7.0800000000000002E-2</v>
      </c>
      <c r="M4">
        <v>7.0800000000000002E-2</v>
      </c>
      <c r="N4" t="s">
        <v>14</v>
      </c>
      <c r="O4" t="s">
        <v>108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84</v>
      </c>
    </row>
    <row r="11" spans="1:15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79</v>
      </c>
    </row>
    <row r="13" spans="1:15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N24" sqref="A22:N2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79</v>
      </c>
    </row>
    <row r="24" spans="1:14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79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8"/>
  <sheetViews>
    <sheetView workbookViewId="0">
      <selection activeCell="F18" sqref="F1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109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109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109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72</v>
      </c>
    </row>
    <row r="16" spans="1:15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  <row r="17" spans="1:14">
      <c r="A17" t="s">
        <v>21</v>
      </c>
      <c r="B17" t="s">
        <v>11</v>
      </c>
      <c r="L17" s="15">
        <v>1104</v>
      </c>
      <c r="M17" s="15">
        <v>1104</v>
      </c>
      <c r="N17" t="s">
        <v>12</v>
      </c>
    </row>
    <row r="18" spans="1:14">
      <c r="A18" t="s">
        <v>21</v>
      </c>
      <c r="B18" t="s">
        <v>13</v>
      </c>
      <c r="D18">
        <v>0</v>
      </c>
      <c r="E18">
        <v>0</v>
      </c>
      <c r="F18">
        <v>1</v>
      </c>
      <c r="G18">
        <v>12</v>
      </c>
      <c r="H18">
        <v>0</v>
      </c>
      <c r="I18">
        <v>24</v>
      </c>
      <c r="J18">
        <v>0</v>
      </c>
      <c r="K18">
        <v>6</v>
      </c>
      <c r="L18">
        <v>0.77109000000000005</v>
      </c>
      <c r="N1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O31" sqref="O3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122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122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122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122</v>
      </c>
    </row>
    <row r="22" spans="1:15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122</v>
      </c>
    </row>
    <row r="23" spans="1:15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122</v>
      </c>
    </row>
    <row r="24" spans="1:15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122</v>
      </c>
    </row>
    <row r="25" spans="1:15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122</v>
      </c>
    </row>
    <row r="26" spans="1:15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122</v>
      </c>
    </row>
    <row r="27" spans="1:15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122</v>
      </c>
    </row>
    <row r="28" spans="1:15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122</v>
      </c>
    </row>
    <row r="29" spans="1:15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122</v>
      </c>
    </row>
    <row r="30" spans="1:15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79</v>
      </c>
      <c r="O31" t="s">
        <v>123</v>
      </c>
    </row>
    <row r="32" spans="1:15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79</v>
      </c>
      <c r="O32" t="s">
        <v>123</v>
      </c>
    </row>
    <row r="33" spans="1:15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79</v>
      </c>
      <c r="O33" t="s">
        <v>123</v>
      </c>
    </row>
    <row r="34" spans="1:15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79</v>
      </c>
      <c r="O34" t="s">
        <v>123</v>
      </c>
    </row>
    <row r="35" spans="1:15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79</v>
      </c>
      <c r="O35" t="s">
        <v>123</v>
      </c>
    </row>
    <row r="36" spans="1:15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79</v>
      </c>
      <c r="O36" t="s">
        <v>123</v>
      </c>
    </row>
    <row r="37" spans="1:15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79</v>
      </c>
      <c r="O37" t="s">
        <v>123</v>
      </c>
    </row>
    <row r="38" spans="1:15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79</v>
      </c>
      <c r="O38" t="s">
        <v>123</v>
      </c>
    </row>
    <row r="39" spans="1:15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79</v>
      </c>
      <c r="O39" t="s">
        <v>123</v>
      </c>
    </row>
    <row r="40" spans="1:15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79</v>
      </c>
      <c r="O40" t="s">
        <v>123</v>
      </c>
    </row>
    <row r="41" spans="1:15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79</v>
      </c>
      <c r="O41" t="s">
        <v>123</v>
      </c>
    </row>
    <row r="42" spans="1:15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79</v>
      </c>
      <c r="O42" t="s">
        <v>123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79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A2" sqref="A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79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79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79</v>
      </c>
    </row>
    <row r="28" spans="1:15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79</v>
      </c>
    </row>
    <row r="29" spans="1:15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79</v>
      </c>
    </row>
    <row r="30" spans="1:15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79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5"/>
  <sheetViews>
    <sheetView workbookViewId="0">
      <selection activeCell="A22" sqref="A22:N2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83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91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92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  <row r="22" spans="1:14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4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79</v>
      </c>
    </row>
    <row r="24" spans="1:14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79</v>
      </c>
    </row>
    <row r="25" spans="1:14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79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>
      <c r="A4" t="s">
        <v>10</v>
      </c>
      <c r="B4" t="s">
        <v>15</v>
      </c>
      <c r="C4" t="s">
        <v>73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>
      <c r="A6" t="s">
        <v>10</v>
      </c>
      <c r="B6" t="s">
        <v>15</v>
      </c>
      <c r="C6" t="s">
        <v>73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111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111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111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111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111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111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111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111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111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111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111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111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111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111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111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111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111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111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111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111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111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111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111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111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111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111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111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111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111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111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111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111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111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111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111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111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111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111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111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111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111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111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111</v>
      </c>
    </row>
    <row r="55" spans="1:15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79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102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102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102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102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102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102</v>
      </c>
    </row>
    <row r="9" spans="1:15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102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102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102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102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102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102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102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102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102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102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102</v>
      </c>
    </row>
    <row r="25" spans="1:15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102</v>
      </c>
    </row>
    <row r="28" spans="1:15">
      <c r="A28" t="s">
        <v>10</v>
      </c>
      <c r="B28" t="s">
        <v>15</v>
      </c>
      <c r="C28" t="s">
        <v>69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79</v>
      </c>
    </row>
    <row r="31" spans="1:15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79</v>
      </c>
    </row>
    <row r="32" spans="1:15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79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7"/>
  <sheetViews>
    <sheetView workbookViewId="0">
      <selection activeCell="A16" sqref="A16:N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66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110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110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110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110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110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110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79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A16" sqref="A16:N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66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110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110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110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110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110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110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79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63"/>
  <sheetViews>
    <sheetView topLeftCell="A20" workbookViewId="0">
      <selection activeCell="O63" sqref="O6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98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98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98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98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98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98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98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98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98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98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98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98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98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98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98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98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98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98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98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98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98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98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98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98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98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98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98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98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98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98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98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98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98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98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98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98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98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98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98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98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98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98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98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98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98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98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98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98</v>
      </c>
    </row>
    <row r="55" spans="1:15">
      <c r="A55" t="s">
        <v>21</v>
      </c>
      <c r="B55" t="s">
        <v>11</v>
      </c>
      <c r="L55">
        <v>50</v>
      </c>
      <c r="M55">
        <v>50</v>
      </c>
      <c r="N55" t="s">
        <v>12</v>
      </c>
    </row>
    <row r="56" spans="1:15">
      <c r="A56" t="s">
        <v>21</v>
      </c>
      <c r="B56" t="s">
        <v>13</v>
      </c>
      <c r="D56">
        <v>0</v>
      </c>
      <c r="E56">
        <v>0</v>
      </c>
      <c r="F56">
        <v>1</v>
      </c>
      <c r="G56">
        <v>3</v>
      </c>
      <c r="H56">
        <v>0</v>
      </c>
      <c r="I56">
        <v>24</v>
      </c>
      <c r="J56">
        <v>0</v>
      </c>
      <c r="K56">
        <v>6</v>
      </c>
      <c r="L56">
        <v>0.540022</v>
      </c>
      <c r="M56" s="6">
        <f>L56/2.83168</f>
        <v>0.19070728330884845</v>
      </c>
      <c r="N56" t="s">
        <v>79</v>
      </c>
      <c r="O56" t="s">
        <v>146</v>
      </c>
    </row>
    <row r="57" spans="1:15">
      <c r="A57" t="s">
        <v>21</v>
      </c>
      <c r="B57" t="s">
        <v>13</v>
      </c>
      <c r="D57">
        <v>0</v>
      </c>
      <c r="E57">
        <v>0</v>
      </c>
      <c r="F57">
        <v>4</v>
      </c>
      <c r="G57">
        <v>4</v>
      </c>
      <c r="H57">
        <v>0</v>
      </c>
      <c r="I57">
        <v>24</v>
      </c>
      <c r="J57">
        <v>0</v>
      </c>
      <c r="K57">
        <v>6</v>
      </c>
      <c r="L57">
        <v>0.42613200000000001</v>
      </c>
      <c r="M57" s="6">
        <f>L57/2.83168</f>
        <v>0.15048734320262178</v>
      </c>
      <c r="N57" t="s">
        <v>79</v>
      </c>
      <c r="O57" t="s">
        <v>146</v>
      </c>
    </row>
    <row r="58" spans="1:15">
      <c r="A58" t="s">
        <v>21</v>
      </c>
      <c r="B58" t="s">
        <v>13</v>
      </c>
      <c r="D58">
        <v>0</v>
      </c>
      <c r="E58">
        <v>0</v>
      </c>
      <c r="F58">
        <v>5</v>
      </c>
      <c r="G58">
        <v>5</v>
      </c>
      <c r="H58">
        <v>0</v>
      </c>
      <c r="I58">
        <v>24</v>
      </c>
      <c r="J58">
        <v>0</v>
      </c>
      <c r="K58">
        <v>6</v>
      </c>
      <c r="L58">
        <v>0.47905199999999998</v>
      </c>
      <c r="M58" s="6">
        <f>L58/2.83168</f>
        <v>0.16917589558142163</v>
      </c>
      <c r="N58" t="s">
        <v>79</v>
      </c>
      <c r="O58" t="s">
        <v>146</v>
      </c>
    </row>
    <row r="59" spans="1:15">
      <c r="A59" t="s">
        <v>21</v>
      </c>
      <c r="B59" t="s">
        <v>13</v>
      </c>
      <c r="D59">
        <v>0</v>
      </c>
      <c r="E59">
        <v>0</v>
      </c>
      <c r="F59">
        <v>6</v>
      </c>
      <c r="G59">
        <v>8</v>
      </c>
      <c r="H59">
        <v>0</v>
      </c>
      <c r="I59">
        <v>24</v>
      </c>
      <c r="J59">
        <v>0</v>
      </c>
      <c r="K59">
        <v>6</v>
      </c>
      <c r="L59">
        <v>0.47104200000000002</v>
      </c>
      <c r="M59" s="6">
        <f>L59/2.83168</f>
        <v>0.16634718612272573</v>
      </c>
      <c r="N59" t="s">
        <v>79</v>
      </c>
      <c r="O59" t="s">
        <v>146</v>
      </c>
    </row>
    <row r="60" spans="1:15">
      <c r="A60" t="s">
        <v>21</v>
      </c>
      <c r="B60" t="s">
        <v>13</v>
      </c>
      <c r="D60">
        <v>0</v>
      </c>
      <c r="E60">
        <v>0</v>
      </c>
      <c r="F60">
        <v>9</v>
      </c>
      <c r="G60">
        <v>9</v>
      </c>
      <c r="H60">
        <v>0</v>
      </c>
      <c r="I60">
        <v>24</v>
      </c>
      <c r="J60">
        <v>0</v>
      </c>
      <c r="K60">
        <v>6</v>
      </c>
      <c r="L60">
        <v>0.67435299999999998</v>
      </c>
      <c r="M60" s="6">
        <f>L60/2.83168</f>
        <v>0.23814590631709798</v>
      </c>
      <c r="N60" t="s">
        <v>79</v>
      </c>
      <c r="O60" t="s">
        <v>146</v>
      </c>
    </row>
    <row r="61" spans="1:15">
      <c r="A61" t="s">
        <v>21</v>
      </c>
      <c r="B61" t="s">
        <v>13</v>
      </c>
      <c r="D61">
        <v>0</v>
      </c>
      <c r="E61">
        <v>0</v>
      </c>
      <c r="F61">
        <v>10</v>
      </c>
      <c r="G61">
        <v>10</v>
      </c>
      <c r="H61">
        <v>0</v>
      </c>
      <c r="I61">
        <v>24</v>
      </c>
      <c r="J61">
        <v>0</v>
      </c>
      <c r="K61">
        <v>6</v>
      </c>
      <c r="L61">
        <v>0.94541299999999995</v>
      </c>
      <c r="M61" s="6">
        <f>L61/2.83168</f>
        <v>0.33386999943496437</v>
      </c>
      <c r="N61" t="s">
        <v>79</v>
      </c>
      <c r="O61" t="s">
        <v>146</v>
      </c>
    </row>
    <row r="62" spans="1:15">
      <c r="A62" t="s">
        <v>21</v>
      </c>
      <c r="B62" t="s">
        <v>13</v>
      </c>
      <c r="D62">
        <v>0</v>
      </c>
      <c r="E62">
        <v>0</v>
      </c>
      <c r="F62">
        <v>11</v>
      </c>
      <c r="G62">
        <v>11</v>
      </c>
      <c r="H62">
        <v>0</v>
      </c>
      <c r="I62">
        <v>24</v>
      </c>
      <c r="J62">
        <v>0</v>
      </c>
      <c r="K62">
        <v>6</v>
      </c>
      <c r="L62">
        <v>0.96176899999999999</v>
      </c>
      <c r="M62" s="6">
        <f>L62/2.83168</f>
        <v>0.33964607582777717</v>
      </c>
      <c r="N62" t="s">
        <v>79</v>
      </c>
      <c r="O62" t="s">
        <v>146</v>
      </c>
    </row>
    <row r="63" spans="1:15">
      <c r="A63" t="s">
        <v>21</v>
      </c>
      <c r="B63" t="s">
        <v>13</v>
      </c>
      <c r="D63">
        <v>0</v>
      </c>
      <c r="E63">
        <v>0</v>
      </c>
      <c r="F63">
        <v>12</v>
      </c>
      <c r="G63">
        <v>12</v>
      </c>
      <c r="H63">
        <v>0</v>
      </c>
      <c r="I63">
        <v>24</v>
      </c>
      <c r="J63">
        <v>0</v>
      </c>
      <c r="K63">
        <v>6</v>
      </c>
      <c r="L63">
        <v>0.95347899999999997</v>
      </c>
      <c r="M63" s="6">
        <f>L63/2.83168</f>
        <v>0.33671848513956376</v>
      </c>
      <c r="N63" t="s">
        <v>79</v>
      </c>
      <c r="O63" t="s">
        <v>146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99</v>
      </c>
    </row>
    <row r="4" spans="1:15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99</v>
      </c>
    </row>
    <row r="5" spans="1:15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99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99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99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99</v>
      </c>
    </row>
    <row r="9" spans="1:15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topLeftCell="A25" workbookViewId="0">
      <selection activeCell="E42" sqref="E4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115</v>
      </c>
    </row>
    <row r="4" spans="1:15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115</v>
      </c>
    </row>
    <row r="5" spans="1:15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115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115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115</v>
      </c>
    </row>
    <row r="8" spans="1:15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115</v>
      </c>
    </row>
    <row r="9" spans="1:15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115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115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115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115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115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115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115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115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115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115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115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115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115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115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115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115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115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115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115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115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115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115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115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115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115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115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115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115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115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115</v>
      </c>
    </row>
    <row r="39" spans="1:15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  <row r="45" spans="1:15">
      <c r="A45" t="s">
        <v>21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0</v>
      </c>
      <c r="I45">
        <v>24</v>
      </c>
      <c r="J45">
        <v>0</v>
      </c>
      <c r="K45">
        <v>6</v>
      </c>
      <c r="L45">
        <f>153.35+0.25805</f>
        <v>153.60804999999999</v>
      </c>
      <c r="M45" s="7">
        <f>L45/2.83168</f>
        <v>54.246260170640745</v>
      </c>
      <c r="N45" t="s">
        <v>79</v>
      </c>
    </row>
    <row r="46" spans="1:15">
      <c r="A46" t="s">
        <v>21</v>
      </c>
      <c r="B46" t="s">
        <v>13</v>
      </c>
      <c r="D46">
        <v>10</v>
      </c>
      <c r="E46">
        <f>D46*2.83168</f>
        <v>28.316800000000001</v>
      </c>
      <c r="F46">
        <v>1</v>
      </c>
      <c r="G46">
        <v>1</v>
      </c>
      <c r="H46">
        <v>0</v>
      </c>
      <c r="I46">
        <v>24</v>
      </c>
      <c r="J46">
        <v>0</v>
      </c>
      <c r="K46">
        <v>6</v>
      </c>
      <c r="L46">
        <f>0.2247+0.25805</f>
        <v>0.48275000000000001</v>
      </c>
      <c r="M46" s="7">
        <f>L46/2.83168</f>
        <v>0.17048183410554865</v>
      </c>
      <c r="N46" t="s">
        <v>79</v>
      </c>
    </row>
    <row r="47" spans="1:15">
      <c r="A47" t="s">
        <v>21</v>
      </c>
      <c r="B47" t="s">
        <v>13</v>
      </c>
      <c r="D47">
        <v>0</v>
      </c>
      <c r="E47">
        <v>0</v>
      </c>
      <c r="F47">
        <v>2</v>
      </c>
      <c r="G47">
        <v>2</v>
      </c>
      <c r="H47">
        <v>0</v>
      </c>
      <c r="I47">
        <v>24</v>
      </c>
      <c r="J47">
        <v>0</v>
      </c>
      <c r="K47">
        <v>6</v>
      </c>
      <c r="L47">
        <f>153.35+0.331761</f>
        <v>153.68176099999999</v>
      </c>
      <c r="M47" s="7">
        <f>L47/2.83168</f>
        <v>54.27229100745847</v>
      </c>
      <c r="N47" t="s">
        <v>79</v>
      </c>
    </row>
    <row r="48" spans="1:15">
      <c r="A48" t="s">
        <v>21</v>
      </c>
      <c r="B48" t="s">
        <v>13</v>
      </c>
      <c r="D48">
        <v>10</v>
      </c>
      <c r="E48">
        <f>D48*2.83168</f>
        <v>28.316800000000001</v>
      </c>
      <c r="F48">
        <v>2</v>
      </c>
      <c r="G48">
        <v>2</v>
      </c>
      <c r="H48">
        <v>0</v>
      </c>
      <c r="I48">
        <v>24</v>
      </c>
      <c r="J48">
        <v>0</v>
      </c>
      <c r="K48">
        <v>6</v>
      </c>
      <c r="L48">
        <f>0.2247+0.331761</f>
        <v>0.55646099999999998</v>
      </c>
      <c r="M48" s="7">
        <f>L48/2.83168</f>
        <v>0.19651267092326816</v>
      </c>
      <c r="N48" t="s">
        <v>79</v>
      </c>
    </row>
    <row r="49" spans="1:14">
      <c r="A49" t="s">
        <v>21</v>
      </c>
      <c r="B49" t="s">
        <v>13</v>
      </c>
      <c r="D49">
        <v>0</v>
      </c>
      <c r="E49">
        <v>0</v>
      </c>
      <c r="F49">
        <v>3</v>
      </c>
      <c r="G49">
        <v>3</v>
      </c>
      <c r="H49">
        <v>0</v>
      </c>
      <c r="I49">
        <v>24</v>
      </c>
      <c r="J49">
        <v>0</v>
      </c>
      <c r="K49">
        <v>6</v>
      </c>
      <c r="L49">
        <f>153.35+0.293576</f>
        <v>153.643576</v>
      </c>
      <c r="M49" s="7">
        <f>L49/2.83168</f>
        <v>54.258806079783028</v>
      </c>
      <c r="N49" t="s">
        <v>79</v>
      </c>
    </row>
    <row r="50" spans="1:14">
      <c r="A50" t="s">
        <v>21</v>
      </c>
      <c r="B50" t="s">
        <v>13</v>
      </c>
      <c r="D50">
        <v>10</v>
      </c>
      <c r="E50">
        <f>D50*2.83168</f>
        <v>28.316800000000001</v>
      </c>
      <c r="F50">
        <v>3</v>
      </c>
      <c r="G50">
        <v>3</v>
      </c>
      <c r="H50">
        <v>0</v>
      </c>
      <c r="I50">
        <v>24</v>
      </c>
      <c r="J50">
        <v>0</v>
      </c>
      <c r="K50">
        <v>6</v>
      </c>
      <c r="L50">
        <f>0.2247+0.293576</f>
        <v>0.51827599999999996</v>
      </c>
      <c r="M50" s="7">
        <f>L50/2.83168</f>
        <v>0.18302774324782459</v>
      </c>
      <c r="N50" t="s">
        <v>79</v>
      </c>
    </row>
    <row r="51" spans="1:14">
      <c r="A51" t="s">
        <v>21</v>
      </c>
      <c r="B51" t="s">
        <v>13</v>
      </c>
      <c r="D51">
        <v>0</v>
      </c>
      <c r="E51">
        <v>0</v>
      </c>
      <c r="F51">
        <v>4</v>
      </c>
      <c r="G51">
        <v>4</v>
      </c>
      <c r="H51">
        <v>0</v>
      </c>
      <c r="I51">
        <v>24</v>
      </c>
      <c r="J51">
        <v>0</v>
      </c>
      <c r="K51">
        <v>6</v>
      </c>
      <c r="L51">
        <f>153.35+0.302202</f>
        <v>153.65220199999999</v>
      </c>
      <c r="M51" s="7">
        <f>L51/2.83168</f>
        <v>54.261852327946656</v>
      </c>
      <c r="N51" t="s">
        <v>79</v>
      </c>
    </row>
    <row r="52" spans="1:14">
      <c r="A52" t="s">
        <v>21</v>
      </c>
      <c r="B52" t="s">
        <v>13</v>
      </c>
      <c r="D52">
        <v>10</v>
      </c>
      <c r="E52">
        <f>D52*2.83168</f>
        <v>28.316800000000001</v>
      </c>
      <c r="F52">
        <v>4</v>
      </c>
      <c r="G52">
        <v>4</v>
      </c>
      <c r="H52">
        <v>0</v>
      </c>
      <c r="I52">
        <v>24</v>
      </c>
      <c r="J52">
        <v>0</v>
      </c>
      <c r="K52">
        <v>6</v>
      </c>
      <c r="L52">
        <f>0.2247+0.302202</f>
        <v>0.52690199999999998</v>
      </c>
      <c r="M52" s="7">
        <f>L52/2.83168</f>
        <v>0.18607399141145892</v>
      </c>
      <c r="N52" t="s">
        <v>79</v>
      </c>
    </row>
    <row r="53" spans="1:14">
      <c r="A53" t="s">
        <v>21</v>
      </c>
      <c r="B53" t="s">
        <v>13</v>
      </c>
      <c r="D53">
        <v>0</v>
      </c>
      <c r="E53">
        <v>0</v>
      </c>
      <c r="F53">
        <v>5</v>
      </c>
      <c r="G53">
        <v>5</v>
      </c>
      <c r="H53">
        <v>0</v>
      </c>
      <c r="I53">
        <v>24</v>
      </c>
      <c r="J53">
        <v>0</v>
      </c>
      <c r="K53">
        <v>6</v>
      </c>
      <c r="L53">
        <f>153.35+0.252852</f>
        <v>153.60285199999998</v>
      </c>
      <c r="M53" s="7">
        <f>L53/2.83168</f>
        <v>54.244424511244205</v>
      </c>
      <c r="N53" t="s">
        <v>79</v>
      </c>
    </row>
    <row r="54" spans="1:14">
      <c r="A54" t="s">
        <v>21</v>
      </c>
      <c r="B54" t="s">
        <v>13</v>
      </c>
      <c r="D54">
        <v>10</v>
      </c>
      <c r="E54">
        <f>D54*2.83168</f>
        <v>28.316800000000001</v>
      </c>
      <c r="F54">
        <v>5</v>
      </c>
      <c r="G54">
        <v>5</v>
      </c>
      <c r="H54">
        <v>0</v>
      </c>
      <c r="I54">
        <v>24</v>
      </c>
      <c r="J54">
        <v>0</v>
      </c>
      <c r="K54">
        <v>6</v>
      </c>
      <c r="L54">
        <f>0.2247+0.252852</f>
        <v>0.47755200000000003</v>
      </c>
      <c r="M54" s="7">
        <f>L54/2.83168</f>
        <v>0.16864617470900667</v>
      </c>
      <c r="N54" t="s">
        <v>79</v>
      </c>
    </row>
    <row r="55" spans="1:14">
      <c r="A55" t="s">
        <v>21</v>
      </c>
      <c r="B55" t="s">
        <v>13</v>
      </c>
      <c r="D55">
        <v>0</v>
      </c>
      <c r="E55">
        <v>0</v>
      </c>
      <c r="F55">
        <v>6</v>
      </c>
      <c r="G55">
        <v>6</v>
      </c>
      <c r="H55">
        <v>0</v>
      </c>
      <c r="I55">
        <v>24</v>
      </c>
      <c r="J55">
        <v>0</v>
      </c>
      <c r="K55">
        <v>6</v>
      </c>
      <c r="L55">
        <f>153.35+0.324212</f>
        <v>153.67421199999998</v>
      </c>
      <c r="M55" s="7">
        <v>54.246259999999999</v>
      </c>
      <c r="N55" t="s">
        <v>79</v>
      </c>
    </row>
    <row r="56" spans="1:14">
      <c r="A56" t="s">
        <v>21</v>
      </c>
      <c r="B56" t="s">
        <v>13</v>
      </c>
      <c r="D56">
        <v>10</v>
      </c>
      <c r="E56">
        <v>28.316800000000001</v>
      </c>
      <c r="F56">
        <v>6</v>
      </c>
      <c r="G56">
        <v>6</v>
      </c>
      <c r="H56">
        <v>0</v>
      </c>
      <c r="I56">
        <v>24</v>
      </c>
      <c r="J56">
        <v>0</v>
      </c>
      <c r="K56">
        <v>6</v>
      </c>
      <c r="L56">
        <f>0.2247+0.324212</f>
        <v>0.54891200000000007</v>
      </c>
      <c r="M56" s="7">
        <v>0.17047999999999999</v>
      </c>
      <c r="N56" t="s">
        <v>79</v>
      </c>
    </row>
    <row r="57" spans="1:14">
      <c r="A57" t="s">
        <v>21</v>
      </c>
      <c r="B57" t="s">
        <v>13</v>
      </c>
      <c r="D57">
        <v>0</v>
      </c>
      <c r="E57">
        <v>0</v>
      </c>
      <c r="F57">
        <v>7</v>
      </c>
      <c r="G57">
        <v>7</v>
      </c>
      <c r="H57">
        <v>0</v>
      </c>
      <c r="I57">
        <v>24</v>
      </c>
      <c r="J57">
        <v>0</v>
      </c>
      <c r="K57">
        <v>6</v>
      </c>
      <c r="L57">
        <f>153.35+0.370327</f>
        <v>153.720327</v>
      </c>
      <c r="M57" s="7">
        <v>54.246259999999999</v>
      </c>
      <c r="N57" t="s">
        <v>79</v>
      </c>
    </row>
    <row r="58" spans="1:14">
      <c r="A58" t="s">
        <v>21</v>
      </c>
      <c r="B58" t="s">
        <v>13</v>
      </c>
      <c r="D58">
        <v>10</v>
      </c>
      <c r="E58">
        <v>28.316800000000001</v>
      </c>
      <c r="F58">
        <v>7</v>
      </c>
      <c r="G58">
        <v>7</v>
      </c>
      <c r="H58">
        <v>0</v>
      </c>
      <c r="I58">
        <v>24</v>
      </c>
      <c r="J58">
        <v>0</v>
      </c>
      <c r="K58">
        <v>6</v>
      </c>
      <c r="L58">
        <f>0.2247+0.370327</f>
        <v>0.59502699999999997</v>
      </c>
      <c r="M58" s="7">
        <v>0.17047999999999999</v>
      </c>
      <c r="N58" t="s">
        <v>79</v>
      </c>
    </row>
    <row r="59" spans="1:14">
      <c r="A59" t="s">
        <v>21</v>
      </c>
      <c r="B59" t="s">
        <v>13</v>
      </c>
      <c r="D59">
        <v>0</v>
      </c>
      <c r="E59">
        <v>0</v>
      </c>
      <c r="F59">
        <v>8</v>
      </c>
      <c r="G59">
        <v>8</v>
      </c>
      <c r="H59">
        <v>0</v>
      </c>
      <c r="I59">
        <v>24</v>
      </c>
      <c r="J59">
        <v>0</v>
      </c>
      <c r="K59">
        <v>6</v>
      </c>
      <c r="L59">
        <f>153.35+0.35029</f>
        <v>153.70029</v>
      </c>
      <c r="M59" s="7">
        <v>54.246259999999999</v>
      </c>
      <c r="N59" t="s">
        <v>79</v>
      </c>
    </row>
    <row r="60" spans="1:14">
      <c r="A60" t="s">
        <v>21</v>
      </c>
      <c r="B60" t="s">
        <v>13</v>
      </c>
      <c r="D60">
        <v>10</v>
      </c>
      <c r="E60">
        <v>28.316800000000001</v>
      </c>
      <c r="F60">
        <v>8</v>
      </c>
      <c r="G60">
        <v>8</v>
      </c>
      <c r="H60">
        <v>0</v>
      </c>
      <c r="I60">
        <v>24</v>
      </c>
      <c r="J60">
        <v>0</v>
      </c>
      <c r="K60">
        <v>6</v>
      </c>
      <c r="L60">
        <f>0.2247+0.35029</f>
        <v>0.57499</v>
      </c>
      <c r="M60" s="7">
        <v>0.17047999999999999</v>
      </c>
      <c r="N60" t="s">
        <v>79</v>
      </c>
    </row>
    <row r="61" spans="1:14">
      <c r="A61" t="s">
        <v>21</v>
      </c>
      <c r="B61" t="s">
        <v>13</v>
      </c>
      <c r="D61">
        <v>0</v>
      </c>
      <c r="E61">
        <v>0</v>
      </c>
      <c r="F61">
        <v>9</v>
      </c>
      <c r="G61">
        <v>9</v>
      </c>
      <c r="H61">
        <v>0</v>
      </c>
      <c r="I61">
        <v>24</v>
      </c>
      <c r="J61">
        <v>0</v>
      </c>
      <c r="K61">
        <v>6</v>
      </c>
      <c r="L61">
        <f>153.35+0.416127</f>
        <v>153.76612699999998</v>
      </c>
      <c r="M61" s="7">
        <v>54.246259999999999</v>
      </c>
      <c r="N61" t="s">
        <v>79</v>
      </c>
    </row>
    <row r="62" spans="1:14">
      <c r="A62" t="s">
        <v>21</v>
      </c>
      <c r="B62" t="s">
        <v>13</v>
      </c>
      <c r="D62">
        <v>10</v>
      </c>
      <c r="E62">
        <v>28.316800000000001</v>
      </c>
      <c r="F62">
        <v>9</v>
      </c>
      <c r="G62">
        <v>9</v>
      </c>
      <c r="H62">
        <v>0</v>
      </c>
      <c r="I62">
        <v>24</v>
      </c>
      <c r="J62">
        <v>0</v>
      </c>
      <c r="K62">
        <v>6</v>
      </c>
      <c r="L62">
        <f>0.2247+0.416127</f>
        <v>0.64082700000000004</v>
      </c>
      <c r="M62" s="7">
        <v>0.17047999999999999</v>
      </c>
      <c r="N62" t="s">
        <v>79</v>
      </c>
    </row>
    <row r="63" spans="1:14">
      <c r="A63" t="s">
        <v>21</v>
      </c>
      <c r="B63" t="s">
        <v>13</v>
      </c>
      <c r="D63">
        <v>0</v>
      </c>
      <c r="E63">
        <v>0</v>
      </c>
      <c r="F63">
        <v>10</v>
      </c>
      <c r="G63">
        <v>10</v>
      </c>
      <c r="H63">
        <v>0</v>
      </c>
      <c r="I63">
        <v>24</v>
      </c>
      <c r="J63">
        <v>0</v>
      </c>
      <c r="K63">
        <v>6</v>
      </c>
      <c r="L63">
        <f>153.35+0.556773</f>
        <v>153.90677299999999</v>
      </c>
      <c r="M63" s="7">
        <v>54.246259999999999</v>
      </c>
      <c r="N63" t="s">
        <v>79</v>
      </c>
    </row>
    <row r="64" spans="1:14">
      <c r="A64" t="s">
        <v>21</v>
      </c>
      <c r="B64" t="s">
        <v>13</v>
      </c>
      <c r="D64">
        <v>10</v>
      </c>
      <c r="E64">
        <v>28.316800000000001</v>
      </c>
      <c r="F64">
        <v>10</v>
      </c>
      <c r="G64">
        <v>10</v>
      </c>
      <c r="H64">
        <v>0</v>
      </c>
      <c r="I64">
        <v>24</v>
      </c>
      <c r="J64">
        <v>0</v>
      </c>
      <c r="K64">
        <v>6</v>
      </c>
      <c r="L64">
        <f>0.2247+0.556773</f>
        <v>0.78147299999999997</v>
      </c>
      <c r="M64" s="7">
        <v>0.17047999999999999</v>
      </c>
      <c r="N64" t="s">
        <v>79</v>
      </c>
    </row>
    <row r="65" spans="1:14">
      <c r="A65" t="s">
        <v>21</v>
      </c>
      <c r="B65" t="s">
        <v>13</v>
      </c>
      <c r="D65">
        <v>0</v>
      </c>
      <c r="E65">
        <v>0</v>
      </c>
      <c r="F65">
        <v>11</v>
      </c>
      <c r="G65">
        <v>11</v>
      </c>
      <c r="H65">
        <v>0</v>
      </c>
      <c r="I65">
        <v>24</v>
      </c>
      <c r="J65">
        <v>0</v>
      </c>
      <c r="K65">
        <v>6</v>
      </c>
      <c r="L65">
        <f>153.35+0.576949</f>
        <v>153.92694900000001</v>
      </c>
      <c r="M65" s="7">
        <v>54.246259999999999</v>
      </c>
      <c r="N65" t="s">
        <v>79</v>
      </c>
    </row>
    <row r="66" spans="1:14">
      <c r="A66" t="s">
        <v>21</v>
      </c>
      <c r="B66" t="s">
        <v>13</v>
      </c>
      <c r="D66">
        <v>10</v>
      </c>
      <c r="E66">
        <v>28.316800000000001</v>
      </c>
      <c r="F66">
        <v>11</v>
      </c>
      <c r="G66">
        <v>11</v>
      </c>
      <c r="H66">
        <v>0</v>
      </c>
      <c r="I66">
        <v>24</v>
      </c>
      <c r="J66">
        <v>0</v>
      </c>
      <c r="K66">
        <v>6</v>
      </c>
      <c r="L66">
        <f>0.2247+0.576949</f>
        <v>0.80164900000000006</v>
      </c>
      <c r="M66" s="7">
        <v>0.17047999999999999</v>
      </c>
      <c r="N66" t="s">
        <v>79</v>
      </c>
    </row>
    <row r="67" spans="1:14">
      <c r="A67" t="s">
        <v>21</v>
      </c>
      <c r="B67" t="s">
        <v>13</v>
      </c>
      <c r="D67">
        <v>0</v>
      </c>
      <c r="E67">
        <v>0</v>
      </c>
      <c r="F67">
        <v>12</v>
      </c>
      <c r="G67">
        <v>12</v>
      </c>
      <c r="H67">
        <v>0</v>
      </c>
      <c r="I67">
        <v>24</v>
      </c>
      <c r="J67">
        <v>0</v>
      </c>
      <c r="K67">
        <v>6</v>
      </c>
      <c r="L67">
        <f>153.35+0.545748</f>
        <v>153.895748</v>
      </c>
      <c r="M67" s="7">
        <v>54.246259999999999</v>
      </c>
      <c r="N67" t="s">
        <v>79</v>
      </c>
    </row>
    <row r="68" spans="1:14">
      <c r="A68" t="s">
        <v>21</v>
      </c>
      <c r="B68" t="s">
        <v>13</v>
      </c>
      <c r="D68">
        <v>10</v>
      </c>
      <c r="E68">
        <v>28.316800000000001</v>
      </c>
      <c r="F68">
        <v>12</v>
      </c>
      <c r="G68">
        <v>12</v>
      </c>
      <c r="H68">
        <v>0</v>
      </c>
      <c r="I68">
        <v>24</v>
      </c>
      <c r="J68">
        <v>0</v>
      </c>
      <c r="K68">
        <v>6</v>
      </c>
      <c r="L68">
        <f>0.2247+0.545748</f>
        <v>0.77044800000000002</v>
      </c>
      <c r="M68" s="7">
        <v>0.17047999999999999</v>
      </c>
      <c r="N68" t="s">
        <v>79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29"/>
  <sheetViews>
    <sheetView workbookViewId="0">
      <selection activeCell="A16" sqref="A16:O2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74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112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112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112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112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112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112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112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75</v>
      </c>
    </row>
    <row r="16" spans="1:15">
      <c r="A16" t="s">
        <v>21</v>
      </c>
      <c r="B16" t="s">
        <v>11</v>
      </c>
      <c r="L16">
        <v>918</v>
      </c>
      <c r="N16" t="s">
        <v>12</v>
      </c>
    </row>
    <row r="17" spans="1:15">
      <c r="A17" t="s">
        <v>21</v>
      </c>
      <c r="B17" t="s">
        <v>15</v>
      </c>
      <c r="C17" t="s">
        <v>143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6">
        <f>L17/2.83168</f>
        <v>7.4444852525709111</v>
      </c>
      <c r="N17" t="s">
        <v>80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6">
        <f>L18/2.83168</f>
        <v>0.12326957848344447</v>
      </c>
      <c r="N18" t="s">
        <v>79</v>
      </c>
      <c r="O18" t="s">
        <v>129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6">
        <f>L19/2.83168</f>
        <v>0.12514125889931066</v>
      </c>
      <c r="N19" t="s">
        <v>79</v>
      </c>
      <c r="O19" t="s">
        <v>129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6">
        <f>L20/2.83168</f>
        <v>0.13499406712622897</v>
      </c>
      <c r="N20" t="s">
        <v>79</v>
      </c>
      <c r="O20" t="s">
        <v>129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6">
        <f>L21/2.83168</f>
        <v>0.18492908803254607</v>
      </c>
      <c r="N21" t="s">
        <v>79</v>
      </c>
      <c r="O21" t="s">
        <v>129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6">
        <f>L22/2.83168</f>
        <v>0.20929624816363429</v>
      </c>
      <c r="N22" t="s">
        <v>79</v>
      </c>
      <c r="O22" t="s">
        <v>129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6">
        <f>L23/2.83168</f>
        <v>0.22508193016160016</v>
      </c>
      <c r="N23" t="s">
        <v>79</v>
      </c>
      <c r="O23" t="s">
        <v>129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6">
        <f>L24/2.83168</f>
        <v>0.24298649564922589</v>
      </c>
      <c r="N24" t="s">
        <v>79</v>
      </c>
      <c r="O24" t="s">
        <v>129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6">
        <f>L25/2.83168</f>
        <v>0.25170923268165896</v>
      </c>
      <c r="N25" t="s">
        <v>79</v>
      </c>
      <c r="O25" t="s">
        <v>129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6">
        <f>L26/2.83168</f>
        <v>0.25499350209063171</v>
      </c>
      <c r="N26" t="s">
        <v>79</v>
      </c>
      <c r="O26" t="s">
        <v>129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6">
        <f>L27/2.83168</f>
        <v>0.2775596112555091</v>
      </c>
      <c r="N27" t="s">
        <v>79</v>
      </c>
      <c r="O27" t="s">
        <v>129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6">
        <f>L28/2.83168</f>
        <v>0.28218584020793308</v>
      </c>
      <c r="N28" t="s">
        <v>79</v>
      </c>
      <c r="O28" t="s">
        <v>129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6">
        <f>L29/2.83168</f>
        <v>0.26195050288168154</v>
      </c>
      <c r="N29" t="s">
        <v>79</v>
      </c>
      <c r="O29" t="s">
        <v>129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79</v>
      </c>
    </row>
    <row r="3" spans="1:15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79</v>
      </c>
    </row>
    <row r="4" spans="1:15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79</v>
      </c>
    </row>
    <row r="5" spans="1:15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79</v>
      </c>
    </row>
    <row r="6" spans="1:15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113</v>
      </c>
    </row>
    <row r="60" spans="1:15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113</v>
      </c>
    </row>
    <row r="61" spans="1:15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79</v>
      </c>
    </row>
    <row r="3" spans="1:15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79</v>
      </c>
    </row>
    <row r="4" spans="1:15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113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113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113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113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113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113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113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113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113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113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113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113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113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113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113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113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113</v>
      </c>
    </row>
    <row r="29" spans="1:15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113</v>
      </c>
    </row>
    <row r="30" spans="1:15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113</v>
      </c>
    </row>
    <row r="31" spans="1:15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113</v>
      </c>
    </row>
    <row r="32" spans="1:15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113</v>
      </c>
    </row>
    <row r="33" spans="1:15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113</v>
      </c>
    </row>
    <row r="34" spans="1:15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113</v>
      </c>
    </row>
    <row r="35" spans="1:15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113</v>
      </c>
    </row>
    <row r="36" spans="1:15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113</v>
      </c>
    </row>
    <row r="37" spans="1:15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113</v>
      </c>
    </row>
    <row r="38" spans="1:15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113</v>
      </c>
    </row>
    <row r="39" spans="1:15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113</v>
      </c>
    </row>
    <row r="40" spans="1:15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113</v>
      </c>
    </row>
    <row r="41" spans="1:15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113</v>
      </c>
    </row>
    <row r="42" spans="1:15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113</v>
      </c>
    </row>
    <row r="43" spans="1:15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113</v>
      </c>
    </row>
    <row r="44" spans="1:15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113</v>
      </c>
    </row>
    <row r="45" spans="1:15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113</v>
      </c>
    </row>
    <row r="46" spans="1:15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113</v>
      </c>
    </row>
    <row r="47" spans="1:15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113</v>
      </c>
    </row>
    <row r="48" spans="1:15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113</v>
      </c>
    </row>
    <row r="49" spans="1:15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113</v>
      </c>
    </row>
    <row r="50" spans="1:15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113</v>
      </c>
    </row>
    <row r="51" spans="1:15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113</v>
      </c>
    </row>
    <row r="52" spans="1:15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113</v>
      </c>
    </row>
    <row r="53" spans="1:15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113</v>
      </c>
    </row>
    <row r="54" spans="1:15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113</v>
      </c>
    </row>
    <row r="55" spans="1:15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113</v>
      </c>
    </row>
    <row r="56" spans="1:15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113</v>
      </c>
    </row>
    <row r="57" spans="1:15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113</v>
      </c>
    </row>
    <row r="58" spans="1:15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113</v>
      </c>
    </row>
    <row r="59" spans="1:15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109</v>
      </c>
    </row>
    <row r="6" spans="1:15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109</v>
      </c>
    </row>
    <row r="7" spans="1:15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109</v>
      </c>
    </row>
    <row r="8" spans="1:15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109</v>
      </c>
    </row>
    <row r="9" spans="1:15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109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109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109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109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109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109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109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109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109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109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109</v>
      </c>
    </row>
    <row r="20" spans="1:15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109</v>
      </c>
    </row>
    <row r="21" spans="1:15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109</v>
      </c>
    </row>
    <row r="22" spans="1:15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109</v>
      </c>
    </row>
    <row r="23" spans="1:15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109</v>
      </c>
    </row>
    <row r="24" spans="1:15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109</v>
      </c>
    </row>
    <row r="25" spans="1:15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109</v>
      </c>
    </row>
    <row r="26" spans="1:15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109</v>
      </c>
    </row>
    <row r="27" spans="1:15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109</v>
      </c>
    </row>
    <row r="28" spans="1:15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29"/>
  <sheetViews>
    <sheetView workbookViewId="0">
      <selection activeCell="L17" sqref="L17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74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112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112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112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112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112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112</v>
      </c>
    </row>
    <row r="9" spans="1:15" ht="16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112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112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112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112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112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112</v>
      </c>
    </row>
    <row r="15" spans="1:15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75</v>
      </c>
    </row>
    <row r="16" spans="1:15">
      <c r="A16" t="s">
        <v>21</v>
      </c>
      <c r="B16" t="s">
        <v>11</v>
      </c>
      <c r="L16">
        <v>918</v>
      </c>
      <c r="N16" t="s">
        <v>12</v>
      </c>
    </row>
    <row r="17" spans="1:15">
      <c r="A17" t="s">
        <v>21</v>
      </c>
      <c r="B17" t="s">
        <v>15</v>
      </c>
      <c r="C17" t="s">
        <v>143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>
        <f>0.87835*24</f>
        <v>21.080399999999997</v>
      </c>
      <c r="M17" s="6">
        <f>L17/2.83168</f>
        <v>7.4444852525709111</v>
      </c>
      <c r="N17" t="s">
        <v>80</v>
      </c>
    </row>
    <row r="18" spans="1:15">
      <c r="A18" t="s">
        <v>21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0</v>
      </c>
      <c r="I18">
        <v>24</v>
      </c>
      <c r="J18">
        <v>0</v>
      </c>
      <c r="K18">
        <v>6</v>
      </c>
      <c r="L18">
        <f>0.06036+0.2887</f>
        <v>0.34906000000000004</v>
      </c>
      <c r="M18" s="6">
        <f>L18/2.83168</f>
        <v>0.12326957848344447</v>
      </c>
      <c r="N18" t="s">
        <v>79</v>
      </c>
      <c r="O18" t="s">
        <v>129</v>
      </c>
    </row>
    <row r="19" spans="1:15">
      <c r="A19" t="s">
        <v>21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0</v>
      </c>
      <c r="K19">
        <v>6</v>
      </c>
      <c r="L19">
        <f>0.06036+0.294</f>
        <v>0.35436000000000001</v>
      </c>
      <c r="M19" s="6">
        <f>L19/2.83168</f>
        <v>0.12514125889931066</v>
      </c>
      <c r="N19" t="s">
        <v>79</v>
      </c>
      <c r="O19" t="s">
        <v>129</v>
      </c>
    </row>
    <row r="20" spans="1:15">
      <c r="A20" t="s">
        <v>21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24</v>
      </c>
      <c r="J20">
        <v>0</v>
      </c>
      <c r="K20">
        <v>6</v>
      </c>
      <c r="L20">
        <f>0.06036+0.3219</f>
        <v>0.38226000000000004</v>
      </c>
      <c r="M20" s="6">
        <f>L20/2.83168</f>
        <v>0.13499406712622897</v>
      </c>
      <c r="N20" t="s">
        <v>79</v>
      </c>
      <c r="O20" t="s">
        <v>129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0</v>
      </c>
      <c r="I21">
        <v>24</v>
      </c>
      <c r="J21">
        <v>0</v>
      </c>
      <c r="K21">
        <v>6</v>
      </c>
      <c r="L21">
        <f>0.06036+0.4633</f>
        <v>0.52366000000000001</v>
      </c>
      <c r="M21" s="6">
        <f>L21/2.83168</f>
        <v>0.18492908803254607</v>
      </c>
      <c r="N21" t="s">
        <v>79</v>
      </c>
      <c r="O21" t="s">
        <v>129</v>
      </c>
    </row>
    <row r="22" spans="1:15">
      <c r="A22" t="s">
        <v>21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0.06036+0.5323</f>
        <v>0.59265999999999996</v>
      </c>
      <c r="M22" s="6">
        <f>L22/2.83168</f>
        <v>0.20929624816363429</v>
      </c>
      <c r="N22" t="s">
        <v>79</v>
      </c>
      <c r="O22" t="s">
        <v>129</v>
      </c>
    </row>
    <row r="23" spans="1:15">
      <c r="A23" t="s">
        <v>21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0.06036+0.577</f>
        <v>0.63735999999999993</v>
      </c>
      <c r="M23" s="6">
        <f>L23/2.83168</f>
        <v>0.22508193016160016</v>
      </c>
      <c r="N23" t="s">
        <v>79</v>
      </c>
      <c r="O23" t="s">
        <v>129</v>
      </c>
    </row>
    <row r="24" spans="1:15">
      <c r="A24" t="s">
        <v>21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0</v>
      </c>
      <c r="K24">
        <v>6</v>
      </c>
      <c r="L24">
        <f>0.06036+0.6277</f>
        <v>0.68806</v>
      </c>
      <c r="M24" s="6">
        <f>L24/2.83168</f>
        <v>0.24298649564922589</v>
      </c>
      <c r="N24" t="s">
        <v>79</v>
      </c>
      <c r="O24" t="s">
        <v>129</v>
      </c>
    </row>
    <row r="25" spans="1:15">
      <c r="A25" t="s">
        <v>21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24</v>
      </c>
      <c r="J25">
        <v>0</v>
      </c>
      <c r="K25">
        <v>6</v>
      </c>
      <c r="L25">
        <f>0.06036+0.6524</f>
        <v>0.71275999999999995</v>
      </c>
      <c r="M25" s="6">
        <f>L25/2.83168</f>
        <v>0.25170923268165896</v>
      </c>
      <c r="N25" t="s">
        <v>79</v>
      </c>
      <c r="O25" t="s">
        <v>129</v>
      </c>
    </row>
    <row r="26" spans="1:15">
      <c r="A26" t="s">
        <v>21</v>
      </c>
      <c r="B26" t="s">
        <v>13</v>
      </c>
      <c r="D26">
        <v>0</v>
      </c>
      <c r="E26">
        <v>0</v>
      </c>
      <c r="F26">
        <v>9</v>
      </c>
      <c r="G26">
        <v>9</v>
      </c>
      <c r="H26">
        <v>0</v>
      </c>
      <c r="I26">
        <v>24</v>
      </c>
      <c r="J26">
        <v>0</v>
      </c>
      <c r="K26">
        <v>6</v>
      </c>
      <c r="L26">
        <f>0.06036+0.6617</f>
        <v>0.72205999999999992</v>
      </c>
      <c r="M26" s="6">
        <f>L26/2.83168</f>
        <v>0.25499350209063171</v>
      </c>
      <c r="N26" t="s">
        <v>79</v>
      </c>
      <c r="O26" t="s">
        <v>129</v>
      </c>
    </row>
    <row r="27" spans="1:15">
      <c r="A27" t="s">
        <v>21</v>
      </c>
      <c r="B27" t="s">
        <v>13</v>
      </c>
      <c r="D27">
        <v>0</v>
      </c>
      <c r="E27">
        <v>0</v>
      </c>
      <c r="F27">
        <v>10</v>
      </c>
      <c r="G27">
        <v>10</v>
      </c>
      <c r="H27">
        <v>0</v>
      </c>
      <c r="I27">
        <v>24</v>
      </c>
      <c r="J27">
        <v>0</v>
      </c>
      <c r="K27">
        <v>6</v>
      </c>
      <c r="L27">
        <f>0.06036+0.7256</f>
        <v>0.78595999999999999</v>
      </c>
      <c r="M27" s="6">
        <f>L27/2.83168</f>
        <v>0.2775596112555091</v>
      </c>
      <c r="N27" t="s">
        <v>79</v>
      </c>
      <c r="O27" t="s">
        <v>129</v>
      </c>
    </row>
    <row r="28" spans="1:15">
      <c r="A28" t="s">
        <v>21</v>
      </c>
      <c r="B28" t="s">
        <v>13</v>
      </c>
      <c r="D28">
        <v>0</v>
      </c>
      <c r="E28">
        <v>0</v>
      </c>
      <c r="F28">
        <v>11</v>
      </c>
      <c r="G28">
        <v>11</v>
      </c>
      <c r="H28">
        <v>0</v>
      </c>
      <c r="I28">
        <v>24</v>
      </c>
      <c r="J28">
        <v>0</v>
      </c>
      <c r="K28">
        <v>6</v>
      </c>
      <c r="L28">
        <f>0.06036+0.7387</f>
        <v>0.79905999999999999</v>
      </c>
      <c r="M28" s="6">
        <f>L28/2.83168</f>
        <v>0.28218584020793308</v>
      </c>
      <c r="N28" t="s">
        <v>79</v>
      </c>
      <c r="O28" t="s">
        <v>129</v>
      </c>
    </row>
    <row r="29" spans="1:15">
      <c r="A29" t="s">
        <v>21</v>
      </c>
      <c r="B29" t="s">
        <v>13</v>
      </c>
      <c r="D29">
        <v>0</v>
      </c>
      <c r="E29">
        <v>0</v>
      </c>
      <c r="F29">
        <v>12</v>
      </c>
      <c r="G29">
        <v>12</v>
      </c>
      <c r="H29">
        <v>0</v>
      </c>
      <c r="I29">
        <v>24</v>
      </c>
      <c r="J29">
        <v>0</v>
      </c>
      <c r="K29">
        <v>6</v>
      </c>
      <c r="L29">
        <f>0.06036+0.6814</f>
        <v>0.74175999999999997</v>
      </c>
      <c r="M29" s="6">
        <f>L29/2.83168</f>
        <v>0.26195050288168154</v>
      </c>
      <c r="N29" t="s">
        <v>79</v>
      </c>
      <c r="O29" t="s">
        <v>129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G14" sqref="G14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79</v>
      </c>
    </row>
    <row r="20" spans="1:14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79</v>
      </c>
    </row>
    <row r="21" spans="1:14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79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5" sqref="O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89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127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90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79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79</v>
      </c>
      <c r="O21" s="1"/>
    </row>
    <row r="22" spans="1:1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79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activeCell="A19" sqref="A19:O22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22.19</v>
      </c>
      <c r="M3">
        <v>22.19</v>
      </c>
      <c r="N3" t="s">
        <v>17</v>
      </c>
      <c r="O3" t="s">
        <v>89</v>
      </c>
    </row>
    <row r="4" spans="1:15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4.6900000000000004</v>
      </c>
      <c r="M4">
        <v>4.6900000000000004</v>
      </c>
      <c r="N4" t="s">
        <v>17</v>
      </c>
      <c r="O4" t="s">
        <v>127</v>
      </c>
    </row>
    <row r="5" spans="1:15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4.6900000000000004</v>
      </c>
      <c r="M5">
        <v>4.6900000000000004</v>
      </c>
      <c r="N5" t="s">
        <v>17</v>
      </c>
    </row>
    <row r="6" spans="1:15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16.97</v>
      </c>
      <c r="M6">
        <v>16.97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0.0402+0.07668</f>
        <v>0.11688</v>
      </c>
      <c r="M7">
        <f>0.0402+0.07668</f>
        <v>0.11688</v>
      </c>
      <c r="N7" t="s">
        <v>14</v>
      </c>
      <c r="O7" t="s">
        <v>90</v>
      </c>
    </row>
    <row r="8" spans="1:15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0.0402+0.04401</f>
        <v>8.4210000000000007E-2</v>
      </c>
      <c r="M8">
        <f>0.0402+0.04401</f>
        <v>8.4210000000000007E-2</v>
      </c>
      <c r="N8" t="s">
        <v>14</v>
      </c>
      <c r="O8" t="s">
        <v>90</v>
      </c>
    </row>
    <row r="9" spans="1:15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0.0402+0.04401</f>
        <v>8.4210000000000007E-2</v>
      </c>
      <c r="M9">
        <f>0.0402+0.04401</f>
        <v>8.4210000000000007E-2</v>
      </c>
      <c r="N9" t="s">
        <v>14</v>
      </c>
      <c r="O9" t="s">
        <v>90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0.0402+0.06896</f>
        <v>0.10915999999999999</v>
      </c>
      <c r="M10">
        <f>0.0402+0.06896</f>
        <v>0.10915999999999999</v>
      </c>
      <c r="N10" t="s">
        <v>14</v>
      </c>
      <c r="O10" t="s">
        <v>90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0.0402+0.05783</f>
        <v>9.8030000000000006E-2</v>
      </c>
      <c r="M11">
        <f>0.0402+0.05783</f>
        <v>9.8030000000000006E-2</v>
      </c>
      <c r="N11" t="s">
        <v>14</v>
      </c>
      <c r="O11" t="s">
        <v>90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0.0402+0.04853</f>
        <v>8.8730000000000003E-2</v>
      </c>
      <c r="M12">
        <f>0.0402+0.04853</f>
        <v>8.8730000000000003E-2</v>
      </c>
      <c r="N12" t="s">
        <v>14</v>
      </c>
      <c r="O12" t="s">
        <v>90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0.0402+0.04853</f>
        <v>8.8730000000000003E-2</v>
      </c>
      <c r="M13">
        <f>0.0402+0.04853</f>
        <v>8.8730000000000003E-2</v>
      </c>
      <c r="N13" t="s">
        <v>14</v>
      </c>
      <c r="O13" t="s">
        <v>90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0.0402+0.03111</f>
        <v>7.1309999999999998E-2</v>
      </c>
      <c r="M14">
        <f>0.0402+0.03111</f>
        <v>7.1309999999999998E-2</v>
      </c>
      <c r="N14" t="s">
        <v>14</v>
      </c>
      <c r="O14" t="s">
        <v>90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0.0402+0.05783</f>
        <v>9.8030000000000006E-2</v>
      </c>
      <c r="M15">
        <f>0.0402+0.05783</f>
        <v>9.8030000000000006E-2</v>
      </c>
      <c r="N15" t="s">
        <v>14</v>
      </c>
      <c r="O15" t="s">
        <v>90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0.0402+0.04853</f>
        <v>8.8730000000000003E-2</v>
      </c>
      <c r="M16">
        <f>0.0402+0.04853</f>
        <v>8.8730000000000003E-2</v>
      </c>
      <c r="N16" t="s">
        <v>14</v>
      </c>
      <c r="O16" t="s">
        <v>90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0.0402+0.04853</f>
        <v>8.8730000000000003E-2</v>
      </c>
      <c r="M17">
        <f>0.0402+0.04853</f>
        <v>8.8730000000000003E-2</v>
      </c>
      <c r="N17" t="s">
        <v>14</v>
      </c>
      <c r="O17" t="s">
        <v>90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0.0402+0.03111</f>
        <v>7.1309999999999998E-2</v>
      </c>
      <c r="M18">
        <f>0.0402+0.03111</f>
        <v>7.1309999999999998E-2</v>
      </c>
      <c r="N18" t="s">
        <v>14</v>
      </c>
      <c r="O18" t="s">
        <v>90</v>
      </c>
    </row>
    <row r="19" spans="1:15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79</v>
      </c>
    </row>
    <row r="21" spans="1:15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79</v>
      </c>
      <c r="O21" s="1"/>
    </row>
    <row r="22" spans="1:15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79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100</v>
      </c>
    </row>
    <row r="5" spans="1:15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101</v>
      </c>
    </row>
    <row r="6" spans="1:15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101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101</v>
      </c>
    </row>
    <row r="8" spans="1:15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101</v>
      </c>
    </row>
    <row r="9" spans="1:15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101</v>
      </c>
    </row>
    <row r="10" spans="1:15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101</v>
      </c>
    </row>
    <row r="11" spans="1:15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101</v>
      </c>
    </row>
    <row r="12" spans="1:15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101</v>
      </c>
    </row>
    <row r="13" spans="1:15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101</v>
      </c>
    </row>
    <row r="14" spans="1:15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101</v>
      </c>
    </row>
    <row r="15" spans="1:15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101</v>
      </c>
    </row>
    <row r="16" spans="1:15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101</v>
      </c>
    </row>
    <row r="17" spans="1:15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101</v>
      </c>
    </row>
    <row r="18" spans="1:15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101</v>
      </c>
    </row>
    <row r="19" spans="1:15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101</v>
      </c>
    </row>
    <row r="20" spans="1:15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79</v>
      </c>
    </row>
    <row r="22" spans="1:15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15"/>
  <sheetViews>
    <sheetView workbookViewId="0">
      <selection activeCell="A8" sqref="A8:N15"/>
    </sheetView>
  </sheetViews>
  <sheetFormatPr baseColWidth="10" defaultColWidth="8.83203125" defaultRowHeight="15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>
      <c r="A1" s="1" t="s">
        <v>0</v>
      </c>
      <c r="B1" s="1" t="s">
        <v>22</v>
      </c>
      <c r="C1" s="1" t="s">
        <v>1</v>
      </c>
      <c r="D1" s="1" t="s">
        <v>82</v>
      </c>
      <c r="E1" s="1" t="s">
        <v>81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78</v>
      </c>
      <c r="M1" s="1" t="s">
        <v>77</v>
      </c>
      <c r="N1" s="1" t="s">
        <v>8</v>
      </c>
      <c r="O1" s="1" t="s">
        <v>9</v>
      </c>
    </row>
    <row r="2" spans="1:15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  <row r="8" spans="1:15">
      <c r="A8" t="s">
        <v>21</v>
      </c>
      <c r="B8" t="s">
        <v>11</v>
      </c>
      <c r="L8">
        <v>700</v>
      </c>
      <c r="M8">
        <v>700</v>
      </c>
      <c r="N8" t="s">
        <v>12</v>
      </c>
    </row>
    <row r="9" spans="1:15">
      <c r="A9" t="s">
        <v>21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24</v>
      </c>
      <c r="J9">
        <v>0</v>
      </c>
      <c r="K9">
        <v>6</v>
      </c>
      <c r="L9">
        <v>0.59394999999999998</v>
      </c>
      <c r="M9" s="6">
        <f>L9/2.83168</f>
        <v>0.20975180811391117</v>
      </c>
      <c r="N9" t="s">
        <v>79</v>
      </c>
    </row>
    <row r="10" spans="1:15">
      <c r="A10" t="s">
        <v>21</v>
      </c>
      <c r="B10" t="s">
        <v>13</v>
      </c>
      <c r="D10">
        <v>0</v>
      </c>
      <c r="E10">
        <v>0</v>
      </c>
      <c r="F10">
        <v>2</v>
      </c>
      <c r="G10">
        <v>4</v>
      </c>
      <c r="H10">
        <v>0</v>
      </c>
      <c r="I10">
        <v>24</v>
      </c>
      <c r="J10">
        <v>0</v>
      </c>
      <c r="K10">
        <v>6</v>
      </c>
      <c r="L10">
        <v>0.58394999999999997</v>
      </c>
      <c r="M10" s="6">
        <f t="shared" ref="M10:M15" si="0">L10/2.83168</f>
        <v>0.20622033563114475</v>
      </c>
      <c r="N10" t="s">
        <v>79</v>
      </c>
    </row>
    <row r="11" spans="1:15">
      <c r="A11" t="s">
        <v>21</v>
      </c>
      <c r="B11" t="s">
        <v>13</v>
      </c>
      <c r="D11">
        <v>0</v>
      </c>
      <c r="E11">
        <v>0</v>
      </c>
      <c r="F11">
        <v>5</v>
      </c>
      <c r="G11">
        <v>7</v>
      </c>
      <c r="H11">
        <v>0</v>
      </c>
      <c r="I11">
        <v>24</v>
      </c>
      <c r="J11">
        <v>0</v>
      </c>
      <c r="K11">
        <v>6</v>
      </c>
      <c r="L11">
        <v>0.61194999999999999</v>
      </c>
      <c r="M11" s="6">
        <f t="shared" si="0"/>
        <v>0.21610845858289071</v>
      </c>
      <c r="N11" t="s">
        <v>79</v>
      </c>
    </row>
    <row r="12" spans="1:15">
      <c r="A12" t="s">
        <v>21</v>
      </c>
      <c r="B12" t="s">
        <v>13</v>
      </c>
      <c r="D12">
        <v>0</v>
      </c>
      <c r="E12">
        <v>0</v>
      </c>
      <c r="F12">
        <v>8</v>
      </c>
      <c r="G12">
        <v>8</v>
      </c>
      <c r="H12">
        <v>0</v>
      </c>
      <c r="I12">
        <v>24</v>
      </c>
      <c r="J12">
        <v>0</v>
      </c>
      <c r="K12">
        <v>6</v>
      </c>
      <c r="L12">
        <v>0.62595000000000001</v>
      </c>
      <c r="M12" s="6">
        <f t="shared" si="0"/>
        <v>0.22105252005876372</v>
      </c>
      <c r="N12" t="s">
        <v>79</v>
      </c>
    </row>
    <row r="13" spans="1:15">
      <c r="A13" t="s">
        <v>21</v>
      </c>
      <c r="B13" t="s">
        <v>13</v>
      </c>
      <c r="D13">
        <v>0</v>
      </c>
      <c r="E13">
        <v>0</v>
      </c>
      <c r="F13">
        <v>9</v>
      </c>
      <c r="G13">
        <v>9</v>
      </c>
      <c r="H13">
        <v>0</v>
      </c>
      <c r="I13">
        <v>24</v>
      </c>
      <c r="J13">
        <v>0</v>
      </c>
      <c r="K13">
        <v>6</v>
      </c>
      <c r="L13">
        <v>0.63395000000000001</v>
      </c>
      <c r="M13" s="6">
        <f t="shared" si="0"/>
        <v>0.22387769804497684</v>
      </c>
      <c r="N13" t="s">
        <v>79</v>
      </c>
    </row>
    <row r="14" spans="1:15">
      <c r="A14" t="s">
        <v>21</v>
      </c>
      <c r="B14" t="s">
        <v>13</v>
      </c>
      <c r="D14">
        <v>0</v>
      </c>
      <c r="E14">
        <v>0</v>
      </c>
      <c r="F14">
        <v>10</v>
      </c>
      <c r="G14">
        <v>10</v>
      </c>
      <c r="H14">
        <v>0</v>
      </c>
      <c r="I14">
        <v>24</v>
      </c>
      <c r="J14">
        <v>0</v>
      </c>
      <c r="K14">
        <v>6</v>
      </c>
      <c r="L14">
        <v>0.63895000000000002</v>
      </c>
      <c r="M14" s="6">
        <f t="shared" si="0"/>
        <v>0.22564343428636005</v>
      </c>
      <c r="N14" t="s">
        <v>79</v>
      </c>
    </row>
    <row r="15" spans="1:15">
      <c r="A15" t="s">
        <v>21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24</v>
      </c>
      <c r="J15">
        <v>0</v>
      </c>
      <c r="K15">
        <v>6</v>
      </c>
      <c r="L15">
        <v>0.64995000000000003</v>
      </c>
      <c r="M15" s="6">
        <f t="shared" si="0"/>
        <v>0.22952805401740312</v>
      </c>
      <c r="N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2023-12-28T02:01:32Z</dcterms:modified>
</cp:coreProperties>
</file>