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42DA548C-B6C3-1C45-8300-84032B406A5A}" xr6:coauthVersionLast="47" xr6:coauthVersionMax="47" xr10:uidLastSave="{00000000-0000-0000-0000-000000000000}"/>
  <bookViews>
    <workbookView xWindow="0" yWindow="740" windowWidth="30240" windowHeight="18900" firstSheet="31" activeTab="34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79" l="1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3" i="79"/>
  <c r="L12" i="79"/>
  <c r="L11" i="79"/>
  <c r="L10" i="79"/>
  <c r="L9" i="79"/>
  <c r="L8" i="79"/>
  <c r="M22" i="36"/>
  <c r="E22" i="36"/>
  <c r="M21" i="36"/>
  <c r="E21" i="36"/>
  <c r="M20" i="36"/>
  <c r="E20" i="36"/>
  <c r="M19" i="36"/>
  <c r="L19" i="36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22" i="35"/>
  <c r="E22" i="35"/>
  <c r="M21" i="35"/>
  <c r="E21" i="35"/>
  <c r="M20" i="35"/>
  <c r="E20" i="35"/>
  <c r="M19" i="35"/>
  <c r="L19" i="35"/>
  <c r="M18" i="35"/>
  <c r="L18" i="35"/>
  <c r="M17" i="35"/>
  <c r="L17" i="35"/>
  <c r="M16" i="35"/>
  <c r="L16" i="35"/>
  <c r="M15" i="35"/>
  <c r="L15" i="35"/>
  <c r="M14" i="35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22" i="41"/>
  <c r="E22" i="41"/>
  <c r="M21" i="41"/>
  <c r="E21" i="41"/>
  <c r="M20" i="41"/>
  <c r="E20" i="41"/>
  <c r="M19" i="41"/>
  <c r="L19" i="41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22" i="40"/>
  <c r="E22" i="40"/>
  <c r="M21" i="40"/>
  <c r="E21" i="40"/>
  <c r="M20" i="40"/>
  <c r="E20" i="40"/>
  <c r="M19" i="40"/>
  <c r="L19" i="40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22" i="39"/>
  <c r="E22" i="39"/>
  <c r="M21" i="39"/>
  <c r="E21" i="39"/>
  <c r="M20" i="39"/>
  <c r="E20" i="39"/>
  <c r="M19" i="39"/>
  <c r="L19" i="39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L18" i="37"/>
  <c r="L17" i="37"/>
  <c r="L16" i="37"/>
  <c r="M18" i="37"/>
  <c r="M17" i="37"/>
  <c r="M16" i="37"/>
  <c r="M15" i="37"/>
  <c r="M11" i="37"/>
  <c r="M14" i="37"/>
  <c r="M13" i="37"/>
  <c r="M12" i="37"/>
  <c r="L14" i="37"/>
  <c r="L13" i="37"/>
  <c r="L12" i="37"/>
  <c r="L15" i="37"/>
  <c r="L11" i="37"/>
  <c r="M10" i="37"/>
  <c r="M9" i="37"/>
  <c r="M8" i="37"/>
  <c r="M7" i="37"/>
  <c r="L8" i="37"/>
  <c r="L9" i="37"/>
  <c r="L10" i="37"/>
  <c r="L7" i="37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18" i="79"/>
  <c r="L18" i="79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M14" i="48"/>
  <c r="L14" i="48"/>
  <c r="M13" i="48"/>
  <c r="L13" i="48"/>
  <c r="M12" i="48"/>
  <c r="L12" i="48"/>
  <c r="M11" i="48"/>
  <c r="L11" i="48"/>
  <c r="M10" i="48"/>
  <c r="L10" i="48"/>
  <c r="M9" i="48"/>
  <c r="L9" i="48"/>
  <c r="M8" i="48"/>
  <c r="L8" i="48"/>
  <c r="M7" i="48"/>
  <c r="L7" i="48"/>
  <c r="M6" i="48"/>
  <c r="L6" i="48"/>
  <c r="M5" i="48"/>
  <c r="L5" i="48"/>
  <c r="M4" i="48"/>
  <c r="L4" i="48"/>
  <c r="M3" i="48"/>
  <c r="L3" i="48"/>
  <c r="M14" i="49"/>
  <c r="M13" i="49"/>
  <c r="M12" i="49"/>
  <c r="M11" i="49"/>
  <c r="M10" i="49"/>
  <c r="M9" i="49"/>
  <c r="M8" i="49"/>
  <c r="M7" i="49"/>
  <c r="M6" i="49"/>
  <c r="M5" i="49"/>
  <c r="M4" i="49"/>
  <c r="M3" i="49"/>
  <c r="L14" i="49"/>
  <c r="L13" i="49"/>
  <c r="L12" i="49"/>
  <c r="L11" i="49"/>
  <c r="L10" i="49"/>
  <c r="L9" i="49"/>
  <c r="L8" i="49"/>
  <c r="L7" i="49"/>
  <c r="L4" i="49"/>
  <c r="L3" i="49"/>
  <c r="L5" i="49"/>
  <c r="L6" i="4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12" i="34"/>
  <c r="E12" i="25"/>
  <c r="E13" i="25"/>
  <c r="E14" i="15"/>
  <c r="E13" i="15"/>
  <c r="E12" i="15"/>
  <c r="M12" i="15"/>
  <c r="M6" i="12"/>
  <c r="L6" i="12"/>
  <c r="M5" i="12"/>
  <c r="L5" i="12"/>
  <c r="M4" i="12"/>
  <c r="L4" i="12"/>
  <c r="M3" i="12"/>
  <c r="L3" i="12"/>
  <c r="M2" i="12"/>
  <c r="L2" i="12"/>
  <c r="M6" i="13"/>
  <c r="L6" i="13"/>
  <c r="M5" i="13"/>
  <c r="L5" i="13"/>
  <c r="M4" i="13"/>
  <c r="L4" i="13"/>
  <c r="M3" i="13"/>
  <c r="L3" i="13"/>
  <c r="M2" i="13"/>
  <c r="L2" i="13"/>
  <c r="E11" i="98"/>
  <c r="E10" i="98"/>
  <c r="M12" i="16"/>
  <c r="E12" i="16"/>
  <c r="M11" i="16"/>
  <c r="M6" i="16"/>
  <c r="L6" i="16"/>
  <c r="E12" i="17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E12" i="24"/>
  <c r="M12" i="24"/>
  <c r="E8" i="80"/>
  <c r="E7" i="80"/>
  <c r="E6" i="80"/>
  <c r="M6" i="80"/>
  <c r="D6" i="80"/>
  <c r="D7" i="80" s="1"/>
  <c r="D8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M12" i="22"/>
  <c r="E12" i="22"/>
  <c r="M11" i="22"/>
  <c r="M6" i="22"/>
  <c r="L6" i="22"/>
  <c r="M12" i="18"/>
  <c r="E12" i="18"/>
  <c r="M11" i="18"/>
  <c r="M6" i="18"/>
  <c r="L6" i="18"/>
  <c r="E12" i="38"/>
  <c r="M12" i="38"/>
  <c r="M14" i="34"/>
  <c r="E14" i="34"/>
  <c r="M13" i="34"/>
  <c r="E13" i="34"/>
  <c r="M12" i="34"/>
  <c r="M11" i="34"/>
  <c r="M6" i="34"/>
  <c r="L6" i="34"/>
  <c r="E14" i="25"/>
  <c r="D22" i="79"/>
  <c r="E22" i="79" s="1"/>
  <c r="D21" i="79"/>
  <c r="E21" i="79" s="1"/>
  <c r="E8" i="72"/>
  <c r="E7" i="72"/>
  <c r="M7" i="72"/>
  <c r="M7" i="42"/>
  <c r="E30" i="32"/>
  <c r="E29" i="32"/>
  <c r="E28" i="32"/>
  <c r="M30" i="32"/>
  <c r="E6" i="26"/>
  <c r="E12" i="62"/>
  <c r="M12" i="62"/>
  <c r="M12" i="20"/>
  <c r="E12" i="20"/>
  <c r="M11" i="20"/>
  <c r="M6" i="20"/>
  <c r="L6" i="20"/>
  <c r="E12" i="28"/>
  <c r="E12" i="19"/>
  <c r="M12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9" i="99"/>
  <c r="M7" i="99"/>
  <c r="M11" i="98"/>
  <c r="M10" i="98"/>
  <c r="M9" i="98"/>
  <c r="M4" i="46"/>
  <c r="L4" i="46"/>
  <c r="M6" i="47"/>
  <c r="M4" i="47"/>
  <c r="M6" i="100"/>
  <c r="M2" i="44"/>
  <c r="M10" i="77"/>
  <c r="M9" i="77"/>
  <c r="M8" i="77"/>
  <c r="M6" i="77"/>
  <c r="M5" i="77"/>
  <c r="M4" i="77"/>
  <c r="M3" i="77"/>
  <c r="M21" i="76"/>
  <c r="M22" i="76"/>
  <c r="M19" i="76"/>
  <c r="M18" i="76"/>
  <c r="M17" i="76"/>
  <c r="M16" i="76"/>
  <c r="M15" i="76"/>
  <c r="M14" i="76"/>
  <c r="M13" i="76"/>
  <c r="M12" i="76"/>
  <c r="M11" i="76"/>
  <c r="M10" i="76"/>
  <c r="M9" i="76"/>
  <c r="M8" i="76"/>
  <c r="M7" i="76"/>
  <c r="M6" i="76"/>
  <c r="M5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4" i="65"/>
  <c r="M13" i="65"/>
  <c r="M12" i="65"/>
  <c r="M11" i="65"/>
  <c r="M10" i="65"/>
  <c r="M9" i="65"/>
  <c r="M8" i="65"/>
  <c r="M7" i="65"/>
  <c r="M6" i="65"/>
  <c r="M5" i="65"/>
  <c r="M4" i="65"/>
  <c r="M3" i="65"/>
  <c r="M2" i="65"/>
  <c r="M12" i="27"/>
  <c r="M2" i="27"/>
  <c r="M2" i="92"/>
  <c r="M2" i="91"/>
  <c r="M14" i="25"/>
  <c r="M13" i="25"/>
  <c r="M12" i="25"/>
  <c r="M11" i="25"/>
  <c r="M11" i="15"/>
  <c r="M12" i="17"/>
  <c r="M11" i="17"/>
  <c r="M2" i="33"/>
  <c r="M11" i="38"/>
  <c r="M11" i="19"/>
  <c r="M12" i="28"/>
  <c r="M11" i="28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4" i="4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5" i="80"/>
  <c r="M7" i="80"/>
  <c r="M8" i="80"/>
  <c r="M7" i="43"/>
  <c r="M2" i="43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9" i="85"/>
  <c r="M6" i="85"/>
  <c r="M5" i="85"/>
  <c r="M4" i="85"/>
  <c r="M3" i="85"/>
  <c r="M2" i="42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6" i="26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6" i="17"/>
  <c r="L6" i="17"/>
  <c r="M6" i="38"/>
  <c r="L6" i="38"/>
  <c r="M6" i="28"/>
  <c r="L6" i="28"/>
  <c r="M13" i="15"/>
  <c r="M14" i="15"/>
  <c r="M6" i="15"/>
  <c r="M6" i="25"/>
  <c r="L6" i="25"/>
  <c r="M2" i="59"/>
  <c r="M8" i="62"/>
  <c r="M6" i="62"/>
  <c r="M5" i="62"/>
  <c r="M4" i="62"/>
  <c r="M3" i="62"/>
  <c r="M11" i="62"/>
  <c r="M6" i="14"/>
  <c r="L6" i="14"/>
  <c r="M5" i="14"/>
  <c r="L5" i="14"/>
  <c r="M4" i="14"/>
  <c r="L4" i="14"/>
  <c r="M3" i="14"/>
  <c r="L3" i="14"/>
  <c r="M2" i="14"/>
  <c r="L2" i="14"/>
  <c r="M11" i="24"/>
  <c r="M6" i="24"/>
  <c r="L6" i="24"/>
  <c r="M16" i="61"/>
  <c r="M15" i="61"/>
  <c r="M14" i="61"/>
  <c r="M13" i="61"/>
  <c r="M12" i="61"/>
  <c r="M11" i="61"/>
  <c r="M10" i="61"/>
  <c r="M6" i="23"/>
  <c r="M6" i="19"/>
  <c r="M7" i="11"/>
  <c r="M2" i="11"/>
  <c r="M2" i="9"/>
  <c r="M26" i="7"/>
  <c r="M27" i="7"/>
  <c r="M29" i="7"/>
  <c r="M30" i="7"/>
  <c r="M25" i="7"/>
  <c r="M2" i="7"/>
  <c r="M7" i="6"/>
  <c r="M2" i="5"/>
  <c r="M9" i="4"/>
  <c r="M8" i="4"/>
  <c r="M7" i="4"/>
  <c r="M6" i="4"/>
  <c r="M5" i="4"/>
  <c r="M4" i="4"/>
  <c r="M2" i="4"/>
  <c r="M4" i="2"/>
  <c r="M3" i="2"/>
  <c r="M24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2" i="27"/>
  <c r="L6" i="68"/>
  <c r="L5" i="68"/>
  <c r="L4" i="68"/>
  <c r="L3" i="68"/>
  <c r="L19" i="76"/>
  <c r="L18" i="76"/>
  <c r="L17" i="76"/>
  <c r="L16" i="76"/>
  <c r="L15" i="76"/>
  <c r="L14" i="76"/>
  <c r="L13" i="76"/>
  <c r="L12" i="76"/>
  <c r="L11" i="76"/>
  <c r="L10" i="76"/>
  <c r="L9" i="76"/>
  <c r="L8" i="76"/>
  <c r="L7" i="76"/>
  <c r="L6" i="76"/>
  <c r="L5" i="76"/>
  <c r="L6" i="77"/>
  <c r="L5" i="77"/>
  <c r="L4" i="77"/>
  <c r="L3" i="77"/>
  <c r="L2" i="44"/>
  <c r="L6" i="15"/>
  <c r="L6" i="100"/>
  <c r="L6" i="47"/>
  <c r="L4" i="47"/>
  <c r="L7" i="99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14" i="65"/>
  <c r="L13" i="65"/>
  <c r="L12" i="65"/>
  <c r="L11" i="65"/>
  <c r="L10" i="65"/>
  <c r="L9" i="65"/>
  <c r="L8" i="65"/>
  <c r="L7" i="65"/>
  <c r="L6" i="65"/>
  <c r="L5" i="65"/>
  <c r="L4" i="65"/>
  <c r="L3" i="65"/>
  <c r="L2" i="65"/>
  <c r="L2" i="92"/>
  <c r="L2" i="91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4" i="4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8" i="80"/>
  <c r="L7" i="80"/>
  <c r="L6" i="80"/>
  <c r="L5" i="80"/>
  <c r="L2" i="43"/>
  <c r="L4" i="67"/>
  <c r="L3" i="67"/>
  <c r="L22" i="79"/>
  <c r="M22" i="79" s="1"/>
  <c r="L21" i="79"/>
  <c r="M21" i="79" s="1"/>
  <c r="L20" i="79"/>
  <c r="M20" i="79" s="1"/>
  <c r="L4" i="72"/>
  <c r="L2" i="72"/>
  <c r="L6" i="85"/>
  <c r="L5" i="85"/>
  <c r="L4" i="85"/>
  <c r="L3" i="85"/>
  <c r="L2" i="4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6" i="19"/>
  <c r="L2" i="11"/>
  <c r="L2" i="9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2" i="7"/>
  <c r="L7" i="6"/>
  <c r="L2" i="5"/>
  <c r="L9" i="4"/>
  <c r="L8" i="4"/>
  <c r="L7" i="4"/>
  <c r="L6" i="4"/>
  <c r="L5" i="4"/>
  <c r="L4" i="4"/>
  <c r="L2" i="4"/>
  <c r="L4" i="2"/>
  <c r="L3" i="2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<sst xmlns="http://schemas.openxmlformats.org/spreadsheetml/2006/main" count="6416" uniqueCount="100">
  <si>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</si>
  <si>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</si>
  <si>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</si>
  <si>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</si>
  <si>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</si>
  <si>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</si>
  <si>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</si>
  <si>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</si>
  <si>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</si>
  <si>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</si>
  <si>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</si>
  <si>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</si>
  <si>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</si>
  <si>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</si>
  <si>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</si>
  <si>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</si>
  <si>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</si>
  <si>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</si>
  <si>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</si>
  <si>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</si>
  <si>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</si>
  <si>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</si>
  <si>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</si>
  <si>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</si>
  <si>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</si>
  <si>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</si>
  <si>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</si>
  <si>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</si>
  <si>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</si>
  <si>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</si>
  <si>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</si>
  <si>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</si>
  <si>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</si>
  <si>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</si>
  <si>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</si>
  <si>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</si>
  <si>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</si>
  <si>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</si>
  <si>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</si>
  <si>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</si>
  <si>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</si>
  <si>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</si>
  <si>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This really is zero</t>
  </si>
  <si>
    <t>Assumed primary voltage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</si>
  <si>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</si>
  <si>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</si>
  <si>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</si>
  <si>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</si>
  <si>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</si>
  <si>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</si>
  <si>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</si>
  <si>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</si>
  <si>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</si>
  <si>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</si>
  <si>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</si>
  <si>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</si>
  <si>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</si>
  <si>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</si>
  <si>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</si>
  <si>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</si>
  <si>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</si>
  <si>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</si>
  <si>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No energy charge so put zero to avoid errors in code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</si>
  <si>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</si>
  <si>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</si>
  <si>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</si>
  <si>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</si>
  <si>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</si>
  <si>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</si>
  <si>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</si>
  <si>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</si>
  <si>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</si>
  <si>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</si>
  <si>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</si>
  <si>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</si>
  <si>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</si>
  <si>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</si>
  <si>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</si>
  <si>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</si>
  <si>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</si>
  <si>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Fixed price rate since time-of-use is not published in advance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</si>
  <si>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</si>
  <si>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</si>
  <si>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</si>
  <si>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</si>
  <si>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</si>
  <si>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</si>
  <si>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</si>
  <si>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</si>
  <si>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</si>
  <si>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</si>
  <si>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</si>
  <si>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</si>
  <si>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</si>
  <si>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</si>
  <si>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</si>
  <si>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This is hgh energy, low demand</t>
  </si>
  <si>
    <t>Includes delivery and generation service</t>
  </si>
  <si>
    <t>Includes Riders GCR, TSA, GEN, and Fuel</t>
  </si>
  <si>
    <t>Time-of-day option selected for Rider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</si>
</sst>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D24" sqref="D24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0.0105+0.041</f>
        <v>5.1500000000000004E-2</v>
      </c>
      <c r="M3">
        <f>0.0105+0.041</f>
        <v>5.1500000000000004E-2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0.0291+0.0462</f>
        <v>7.5300000000000006E-2</v>
      </c>
      <c r="M4">
        <f>0.0291+0.0462</f>
        <v>7.5300000000000006E-2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0.0105+0.041</f>
        <v>5.1500000000000004E-2</v>
      </c>
      <c r="M5">
        <f>0.0105+0.041</f>
        <v>5.1500000000000004E-2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0.0291+0.0462</f>
        <v>7.5300000000000006E-2</v>
      </c>
      <c r="M6">
        <f>0.0291+0.0462</f>
        <v>7.5300000000000006E-2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0.0105+0.041</f>
        <v>5.1500000000000004E-2</v>
      </c>
      <c r="M7">
        <f>0.0105+0.041</f>
        <v>5.1500000000000004E-2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0.0105+0.041</f>
        <v>5.1500000000000004E-2</v>
      </c>
      <c r="M8">
        <f>0.0105+0.041</f>
        <v>5.1500000000000004E-2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0.0291+0.0462</f>
        <v>7.5300000000000006E-2</v>
      </c>
      <c r="M9">
        <f>0.0291+0.0462</f>
        <v>7.5300000000000006E-2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0.0105+0.041</f>
        <v>5.1500000000000004E-2</v>
      </c>
      <c r="M10">
        <f>0.0105+0.041</f>
        <v>5.1500000000000004E-2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0.0105+0.041</f>
        <v>5.1500000000000004E-2</v>
      </c>
      <c r="M11">
        <f>0.0105+0.041</f>
        <v>5.1500000000000004E-2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0.0291+0.0462</f>
        <v>7.5300000000000006E-2</v>
      </c>
      <c r="M12">
        <f>0.0291+0.0462</f>
        <v>7.5300000000000006E-2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0.0105+0.041</f>
        <v>5.1500000000000004E-2</v>
      </c>
      <c r="M13">
        <f>0.0105+0.041</f>
        <v>5.1500000000000004E-2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0.0291+0.0462</f>
        <v>7.5300000000000006E-2</v>
      </c>
      <c r="M14">
        <f>0.0291+0.0462</f>
        <v>7.5300000000000006E-2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0.0105+0.041</f>
        <v>5.1500000000000004E-2</v>
      </c>
      <c r="M15">
        <f>0.0105+0.041</f>
        <v>5.1500000000000004E-2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0.0105+0.041</f>
        <v>5.1500000000000004E-2</v>
      </c>
      <c r="M16">
        <f>0.0105+0.041</f>
        <v>5.1500000000000004E-2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3.49</v>
      </c>
      <c r="M22">
        <v>3.49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3.7999999999999999E-2</v>
      </c>
      <c r="M3">
        <v>3.7999999999999999E-2</v>
      </c>
      <c r="N3" t="s">
        <v>14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3.39E-2</v>
      </c>
      <c r="M4">
        <v>3.39E-2</v>
      </c>
      <c r="N4" t="s">
        <v>14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8.75</v>
      </c>
      <c r="M5">
        <v>8.75</v>
      </c>
      <c r="N5" t="s">
        <v>17</v>
      </c>
    </row>
    <row r="6" spans="1:15" x14ac:dyDescent="0.2">
      <c r="A6" t="s">
        <v>10</v>
      </c>
      <c r="B6" t="s">
        <v>15</v>
      </c>
      <c r="C6" t="s">
        <v>40</v>
      </c>
      <c r="D6">
        <v>0</v>
      </c>
      <c r="E6">
        <v>0</v>
      </c>
      <c r="F6">
        <v>6</v>
      </c>
      <c r="G6">
        <v>9</v>
      </c>
      <c r="H6">
        <v>0</v>
      </c>
      <c r="I6">
        <v>7</v>
      </c>
      <c r="J6">
        <v>0</v>
      </c>
      <c r="K6">
        <v>6</v>
      </c>
      <c r="L6">
        <v>11.4</v>
      </c>
      <c r="M6">
        <v>11.4</v>
      </c>
      <c r="N6" t="s">
        <v>17</v>
      </c>
    </row>
    <row r="7" spans="1:15" x14ac:dyDescent="0.2">
      <c r="A7" t="s">
        <v>10</v>
      </c>
      <c r="B7" t="s">
        <v>15</v>
      </c>
      <c r="C7" t="s">
        <v>41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8.75</v>
      </c>
      <c r="M7">
        <v>8.75</v>
      </c>
      <c r="N7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1.7634000000000001</v>
      </c>
      <c r="M4">
        <v>1.7634000000000001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9.7890999999999995</v>
      </c>
      <c r="M5">
        <v>9.7890999999999995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 t="shared" ref="M7" si="0"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2"/>
  <sheetViews>
    <sheetView workbookViewId="0">
      <selection activeCell="E16"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2"/>
  <sheetViews>
    <sheetView workbookViewId="0">
      <selection activeCell="E12"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E19" sqref="A1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93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85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topLeftCell="D1" zoomScale="84" zoomScaleNormal="84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85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2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5</v>
      </c>
      <c r="J3">
        <v>0</v>
      </c>
      <c r="K3">
        <v>4</v>
      </c>
      <c r="L3">
        <v>4.3810000000000002E-2</v>
      </c>
      <c r="M3">
        <v>4.3810000000000002E-2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5</v>
      </c>
      <c r="I4">
        <v>11</v>
      </c>
      <c r="J4">
        <v>0</v>
      </c>
      <c r="K4">
        <v>4</v>
      </c>
      <c r="L4">
        <v>5.1499999999999997E-2</v>
      </c>
      <c r="M4">
        <v>5.1499999999999997E-2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11</v>
      </c>
      <c r="I5">
        <v>24</v>
      </c>
      <c r="J5">
        <v>0</v>
      </c>
      <c r="K5">
        <v>4</v>
      </c>
      <c r="L5">
        <v>4.3810000000000002E-2</v>
      </c>
      <c r="M5">
        <v>4.3810000000000002E-2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5</v>
      </c>
      <c r="K6">
        <v>6</v>
      </c>
      <c r="L6">
        <v>4.3810000000000002E-2</v>
      </c>
      <c r="M6">
        <v>4.3810000000000002E-2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4</v>
      </c>
      <c r="L7">
        <v>4.1270000000000001E-2</v>
      </c>
      <c r="M7">
        <v>4.1270000000000001E-2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14</v>
      </c>
      <c r="J8">
        <v>0</v>
      </c>
      <c r="K8">
        <v>4</v>
      </c>
      <c r="L8">
        <v>4.1590000000000002E-2</v>
      </c>
      <c r="M8">
        <v>4.1590000000000002E-2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14</v>
      </c>
      <c r="I9">
        <v>20</v>
      </c>
      <c r="J9">
        <v>0</v>
      </c>
      <c r="K9">
        <v>4</v>
      </c>
      <c r="L9">
        <v>6.6500000000000004E-2</v>
      </c>
      <c r="M9">
        <v>6.6500000000000004E-2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20</v>
      </c>
      <c r="I10">
        <v>24</v>
      </c>
      <c r="J10">
        <v>0</v>
      </c>
      <c r="K10">
        <v>4</v>
      </c>
      <c r="L10">
        <v>4.1590000000000002E-2</v>
      </c>
      <c r="M10">
        <v>4.1590000000000002E-2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5</v>
      </c>
      <c r="K11">
        <v>6</v>
      </c>
      <c r="L11">
        <v>4.1590000000000002E-2</v>
      </c>
      <c r="M11">
        <v>4.1590000000000002E-2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11</v>
      </c>
      <c r="H12">
        <v>0</v>
      </c>
      <c r="I12">
        <v>24</v>
      </c>
      <c r="J12">
        <v>0</v>
      </c>
      <c r="K12">
        <v>4</v>
      </c>
      <c r="L12">
        <v>4.1270000000000001E-2</v>
      </c>
      <c r="M12">
        <v>4.1270000000000001E-2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12</v>
      </c>
      <c r="G13">
        <v>12</v>
      </c>
      <c r="H13">
        <v>0</v>
      </c>
      <c r="I13">
        <v>5</v>
      </c>
      <c r="J13">
        <v>0</v>
      </c>
      <c r="K13">
        <v>4</v>
      </c>
      <c r="L13">
        <v>4.3810000000000002E-2</v>
      </c>
      <c r="M13">
        <v>4.3810000000000002E-2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5</v>
      </c>
      <c r="I14">
        <v>11</v>
      </c>
      <c r="J14">
        <v>0</v>
      </c>
      <c r="K14">
        <v>4</v>
      </c>
      <c r="L14">
        <v>5.1499999999999997E-2</v>
      </c>
      <c r="M14">
        <v>5.1499999999999997E-2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11</v>
      </c>
      <c r="I15">
        <v>24</v>
      </c>
      <c r="J15">
        <v>0</v>
      </c>
      <c r="K15">
        <v>4</v>
      </c>
      <c r="L15">
        <v>4.3810000000000002E-2</v>
      </c>
      <c r="M15">
        <v>4.3810000000000002E-2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12</v>
      </c>
      <c r="G16">
        <v>12</v>
      </c>
      <c r="H16">
        <v>0</v>
      </c>
      <c r="I16">
        <v>24</v>
      </c>
      <c r="J16">
        <v>5</v>
      </c>
      <c r="K16">
        <v>6</v>
      </c>
      <c r="L16">
        <v>4.3810000000000002E-2</v>
      </c>
      <c r="M16">
        <v>4.3810000000000002E-2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5</v>
      </c>
      <c r="I17">
        <v>11</v>
      </c>
      <c r="J17">
        <v>0</v>
      </c>
      <c r="K17">
        <v>4</v>
      </c>
      <c r="L17">
        <v>9.9</v>
      </c>
      <c r="M17">
        <v>9.9</v>
      </c>
      <c r="N17" t="s">
        <v>17</v>
      </c>
    </row>
    <row r="18" spans="1:14" x14ac:dyDescent="0.2">
      <c r="A18" t="s">
        <v>10</v>
      </c>
      <c r="B18" t="s">
        <v>15</v>
      </c>
      <c r="C18" t="s">
        <v>59</v>
      </c>
      <c r="D18">
        <v>0</v>
      </c>
      <c r="E18">
        <v>0</v>
      </c>
      <c r="F18">
        <v>4</v>
      </c>
      <c r="G18">
        <v>5</v>
      </c>
      <c r="H18">
        <v>14</v>
      </c>
      <c r="I18">
        <v>20</v>
      </c>
      <c r="J18">
        <v>0</v>
      </c>
      <c r="K18">
        <v>4</v>
      </c>
      <c r="L18">
        <v>9.9</v>
      </c>
      <c r="M18">
        <v>9.9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6</v>
      </c>
      <c r="G19">
        <v>9</v>
      </c>
      <c r="H19">
        <v>14</v>
      </c>
      <c r="I19">
        <v>20</v>
      </c>
      <c r="J19">
        <v>0</v>
      </c>
      <c r="K19">
        <v>4</v>
      </c>
      <c r="L19">
        <v>10.87</v>
      </c>
      <c r="M19">
        <v>10.87</v>
      </c>
      <c r="N19" t="s">
        <v>17</v>
      </c>
    </row>
    <row r="20" spans="1:14" x14ac:dyDescent="0.2">
      <c r="A20" t="s">
        <v>10</v>
      </c>
      <c r="B20" t="s">
        <v>15</v>
      </c>
      <c r="C20" t="s">
        <v>60</v>
      </c>
      <c r="D20">
        <v>0</v>
      </c>
      <c r="E20">
        <v>0</v>
      </c>
      <c r="F20">
        <v>10</v>
      </c>
      <c r="G20">
        <v>10</v>
      </c>
      <c r="H20">
        <v>14</v>
      </c>
      <c r="I20">
        <v>20</v>
      </c>
      <c r="J20">
        <v>0</v>
      </c>
      <c r="K20">
        <v>4</v>
      </c>
      <c r="L20">
        <v>9.9</v>
      </c>
      <c r="M20">
        <v>9.9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5</v>
      </c>
      <c r="I21">
        <v>11</v>
      </c>
      <c r="J21">
        <v>0</v>
      </c>
      <c r="K21">
        <v>4</v>
      </c>
      <c r="L21">
        <v>9.9</v>
      </c>
      <c r="M21">
        <v>9.9</v>
      </c>
      <c r="N21" t="s">
        <v>17</v>
      </c>
    </row>
    <row r="22" spans="1:14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5.46</v>
      </c>
      <c r="M22">
        <v>5.46</v>
      </c>
      <c r="N22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s="1"/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39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41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92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61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5" spans="1:15" x14ac:dyDescent="0.2">
      <c r="A5" t="s">
        <v>21</v>
      </c>
      <c r="B5" t="s">
        <v>11</v>
      </c>
      <c r="L5">
        <v>781</v>
      </c>
      <c r="M5">
        <v>781</v>
      </c>
      <c r="N5" t="s">
        <v>12</v>
      </c>
    </row>
    <row r="6" spans="1:15" x14ac:dyDescent="0.2">
      <c r="A6" t="s">
        <v>21</v>
      </c>
      <c r="B6" t="s">
        <v>13</v>
      </c>
      <c r="D6">
        <v>5000</v>
      </c>
      <c r="E6">
        <f>D6*2.83168</f>
        <v>14158.4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0.11265</v>
      </c>
      <c r="M6" s="7">
        <f>L6/2.83168</f>
        <v>3.9782037518363657E-2</v>
      </c>
      <c r="N6" t="s">
        <v>85</v>
      </c>
    </row>
    <row r="7" spans="1:15" x14ac:dyDescent="0.2">
      <c r="A7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82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85</v>
      </c>
      <c r="O9" t="s">
        <v>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66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67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85</v>
      </c>
      <c r="O29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4.1200000000000001E-2</v>
      </c>
      <c r="M3">
        <v>4.1200000000000001E-2</v>
      </c>
      <c r="N3" t="s">
        <v>14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3.5999999999999997E-2</v>
      </c>
      <c r="M4">
        <v>3.5999999999999997E-2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v>5.5E-2</v>
      </c>
      <c r="M5">
        <v>5.5E-2</v>
      </c>
      <c r="N5" t="s">
        <v>14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v>5.04E-2</v>
      </c>
      <c r="M6">
        <v>5.04E-2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4.1200000000000001E-2</v>
      </c>
      <c r="M7">
        <v>4.1200000000000001E-2</v>
      </c>
      <c r="N7" t="s">
        <v>14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3.5999999999999997E-2</v>
      </c>
      <c r="M8">
        <v>3.5999999999999997E-2</v>
      </c>
      <c r="N8" t="s">
        <v>14</v>
      </c>
    </row>
    <row r="9" spans="1:15" x14ac:dyDescent="0.2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P34" sqref="P3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85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9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375</v>
      </c>
      <c r="M2">
        <v>375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9</v>
      </c>
      <c r="J3">
        <v>0</v>
      </c>
      <c r="K3">
        <v>6</v>
      </c>
      <c r="L3">
        <f>0.014523+0.0492</f>
        <v>6.3723000000000002E-2</v>
      </c>
      <c r="M3">
        <f>0.014523+0.0492</f>
        <v>6.3723000000000002E-2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9</v>
      </c>
      <c r="I4">
        <v>17</v>
      </c>
      <c r="J4">
        <v>0</v>
      </c>
      <c r="K4">
        <v>6</v>
      </c>
      <c r="L4">
        <f>0.014523-0.0008</f>
        <v>1.3722999999999999E-2</v>
      </c>
      <c r="M4">
        <f>0.014523-0.0008</f>
        <v>1.3722999999999999E-2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17</v>
      </c>
      <c r="I5">
        <v>22</v>
      </c>
      <c r="J5">
        <v>0</v>
      </c>
      <c r="K5">
        <v>6</v>
      </c>
      <c r="L5">
        <f>0.014523+0.0792</f>
        <v>9.3723000000000001E-2</v>
      </c>
      <c r="M5">
        <f>0.014523+0.0792</f>
        <v>9.3723000000000001E-2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22</v>
      </c>
      <c r="I6">
        <v>24</v>
      </c>
      <c r="J6">
        <v>0</v>
      </c>
      <c r="K6">
        <v>6</v>
      </c>
      <c r="L6">
        <f>0.014523+0.0492</f>
        <v>6.3723000000000002E-2</v>
      </c>
      <c r="M6">
        <f>0.014523+0.0492</f>
        <v>6.3723000000000002E-2</v>
      </c>
      <c r="N6" t="s">
        <v>14</v>
      </c>
    </row>
    <row r="7" spans="1:15" x14ac:dyDescent="0.2">
      <c r="A7" t="s">
        <v>10</v>
      </c>
      <c r="B7" t="s">
        <v>15</v>
      </c>
      <c r="C7" t="s">
        <v>23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26.5</v>
      </c>
      <c r="M7">
        <v>26.5</v>
      </c>
      <c r="N7" t="s">
        <v>17</v>
      </c>
    </row>
    <row r="8" spans="1:15" x14ac:dyDescent="0.2">
      <c r="A8" t="s">
        <v>21</v>
      </c>
      <c r="B8" t="s">
        <v>11</v>
      </c>
      <c r="L8">
        <v>500</v>
      </c>
      <c r="M8">
        <v>500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4</v>
      </c>
      <c r="L9">
        <v>2.7858200000000002</v>
      </c>
      <c r="M9" s="7">
        <f t="shared" ref="M9" si="0">L9/2.83168</f>
        <v>0.98380466719403326</v>
      </c>
      <c r="N9" t="s">
        <v>85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85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85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2"/>
  <sheetViews>
    <sheetView tabSelected="1" workbookViewId="0">
      <selection activeCell="A18" sqref="A18:P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6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98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6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99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6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6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6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6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6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6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6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6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6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6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6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6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6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">
      <c r="A18" t="s">
        <v>10</v>
      </c>
      <c r="B18" t="s">
        <v>15</v>
      </c>
      <c r="C18" t="s">
        <v>33</v>
      </c>
      <c r="D18">
        <v>0</v>
      </c>
      <c r="E18">
        <v>0</v>
      </c>
      <c r="F18">
        <v>1</v>
      </c>
      <c r="G18">
        <v>12</v>
      </c>
      <c r="H18">
        <v>0</v>
      </c>
      <c r="I18">
        <v>24</v>
      </c>
      <c r="J18">
        <v>0</v>
      </c>
      <c r="K18">
        <v>6</v>
      </c>
      <c r="L18">
        <f>2.255+1.1102</f>
        <v>3.3651999999999997</v>
      </c>
      <c r="M18">
        <f>2.255+1.1102</f>
        <v>3.3651999999999997</v>
      </c>
      <c r="N18" t="s">
        <v>17</v>
      </c>
      <c r="O18" t="s">
        <v>89</v>
      </c>
    </row>
    <row r="19" spans="1:15" x14ac:dyDescent="0.2">
      <c r="A19" t="s">
        <v>21</v>
      </c>
      <c r="B19" t="s">
        <v>11</v>
      </c>
      <c r="L19">
        <v>60</v>
      </c>
      <c r="M19">
        <v>60</v>
      </c>
      <c r="N19" t="s">
        <v>12</v>
      </c>
    </row>
    <row r="20" spans="1:15" x14ac:dyDescent="0.2">
      <c r="A20" t="s">
        <v>21</v>
      </c>
      <c r="B20" t="s">
        <v>13</v>
      </c>
      <c r="D20">
        <v>0</v>
      </c>
      <c r="E20"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f>(1.25+5.597)/10.37</f>
        <v>0.66027000964320159</v>
      </c>
      <c r="M20" s="6">
        <f>L20/2.83168</f>
        <v>0.23317253702508814</v>
      </c>
      <c r="N20" t="s">
        <v>85</v>
      </c>
      <c r="O20" t="s">
        <v>70</v>
      </c>
    </row>
    <row r="21" spans="1:15" x14ac:dyDescent="0.2">
      <c r="A21" t="s">
        <v>21</v>
      </c>
      <c r="B21" t="s">
        <v>13</v>
      </c>
      <c r="D21">
        <f>100*10.37</f>
        <v>1037</v>
      </c>
      <c r="E21" s="10">
        <f>D21*2.83168</f>
        <v>2936.4521599999998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(0.97+5.597)/10.37</f>
        <v>0.63326904532304729</v>
      </c>
      <c r="M21" s="6">
        <f>L21/2.83168</f>
        <v>0.22363722077460987</v>
      </c>
      <c r="N21" t="s">
        <v>85</v>
      </c>
    </row>
    <row r="22" spans="1:15" x14ac:dyDescent="0.2">
      <c r="A22" t="s">
        <v>21</v>
      </c>
      <c r="B22" t="s">
        <v>13</v>
      </c>
      <c r="D22">
        <f>500*10.37</f>
        <v>5185</v>
      </c>
      <c r="E22" s="10">
        <f>D22*2.83168</f>
        <v>14682.2608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(0.82+5.597)/10.37</f>
        <v>0.61880424300867898</v>
      </c>
      <c r="M22" s="6">
        <f>L22/2.83168</f>
        <v>0.21852901564042512</v>
      </c>
      <c r="N22" t="s">
        <v>85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4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115.29</v>
      </c>
      <c r="M2">
        <v>115.29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3.1829999999999998</v>
      </c>
      <c r="M4">
        <v>3.1829999999999998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workbookViewId="0">
      <selection activeCell="D1" sqref="D1: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7</v>
      </c>
      <c r="J3">
        <v>0</v>
      </c>
      <c r="K3">
        <v>6</v>
      </c>
      <c r="L3">
        <v>0.117135</v>
      </c>
      <c r="M3">
        <v>0.117135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24</v>
      </c>
      <c r="J4">
        <v>0</v>
      </c>
      <c r="K4">
        <v>6</v>
      </c>
      <c r="L4">
        <f>0.0221+0.113535</f>
        <v>0.13563500000000001</v>
      </c>
      <c r="M4">
        <f>0.0221+0.113535</f>
        <v>0.13563500000000001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7</v>
      </c>
      <c r="I5">
        <v>10</v>
      </c>
      <c r="J5">
        <v>0</v>
      </c>
      <c r="K5">
        <v>5</v>
      </c>
      <c r="L5">
        <f>0.0221+0.113535</f>
        <v>0.13563500000000001</v>
      </c>
      <c r="M5">
        <f>0.0221+0.113535</f>
        <v>0.13563500000000001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10</v>
      </c>
      <c r="I6">
        <v>22</v>
      </c>
      <c r="J6">
        <v>0</v>
      </c>
      <c r="K6">
        <v>5</v>
      </c>
      <c r="L6">
        <f>0.0344+0.113535</f>
        <v>0.14793499999999998</v>
      </c>
      <c r="M6">
        <f>0.0344+0.113535</f>
        <v>0.14793499999999998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22</v>
      </c>
      <c r="I7">
        <v>24</v>
      </c>
      <c r="J7">
        <v>0</v>
      </c>
      <c r="K7">
        <v>5</v>
      </c>
      <c r="L7">
        <f t="shared" ref="L7:M9" si="0">0.0221+0.113535</f>
        <v>0.13563500000000001</v>
      </c>
      <c r="M7">
        <f t="shared" si="0"/>
        <v>0.13563500000000001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7</v>
      </c>
      <c r="I8">
        <v>24</v>
      </c>
      <c r="J8">
        <v>6</v>
      </c>
      <c r="K8">
        <v>6</v>
      </c>
      <c r="L8">
        <f t="shared" si="0"/>
        <v>0.13563500000000001</v>
      </c>
      <c r="M8">
        <f t="shared" si="0"/>
        <v>0.13563500000000001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7</v>
      </c>
      <c r="I9">
        <v>24</v>
      </c>
      <c r="J9">
        <v>0</v>
      </c>
      <c r="K9">
        <v>6</v>
      </c>
      <c r="L9">
        <f t="shared" si="0"/>
        <v>0.13563500000000001</v>
      </c>
      <c r="M9">
        <f t="shared" si="0"/>
        <v>0.13563500000000001</v>
      </c>
      <c r="N9" t="s">
        <v>14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7</v>
      </c>
      <c r="J10">
        <v>0</v>
      </c>
      <c r="K10">
        <v>6</v>
      </c>
      <c r="L10">
        <v>0</v>
      </c>
      <c r="M10">
        <v>0</v>
      </c>
      <c r="N10" t="s">
        <v>17</v>
      </c>
    </row>
    <row r="11" spans="1:15" x14ac:dyDescent="0.2">
      <c r="A11" t="s">
        <v>10</v>
      </c>
      <c r="B11" t="s">
        <v>15</v>
      </c>
      <c r="C11" t="s">
        <v>25</v>
      </c>
      <c r="D11">
        <v>0</v>
      </c>
      <c r="E11">
        <v>0</v>
      </c>
      <c r="F11">
        <v>1</v>
      </c>
      <c r="G11">
        <v>5</v>
      </c>
      <c r="H11">
        <v>7</v>
      </c>
      <c r="I11">
        <v>24</v>
      </c>
      <c r="J11">
        <v>0</v>
      </c>
      <c r="K11">
        <v>6</v>
      </c>
      <c r="L11">
        <v>6.28</v>
      </c>
      <c r="M11">
        <v>6.28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7</v>
      </c>
      <c r="I12">
        <v>10</v>
      </c>
      <c r="J12">
        <v>0</v>
      </c>
      <c r="K12">
        <v>5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27</v>
      </c>
      <c r="D13">
        <v>0</v>
      </c>
      <c r="E13">
        <v>0</v>
      </c>
      <c r="F13">
        <v>6</v>
      </c>
      <c r="G13">
        <v>9</v>
      </c>
      <c r="H13">
        <v>10</v>
      </c>
      <c r="I13">
        <v>22</v>
      </c>
      <c r="J13">
        <v>0</v>
      </c>
      <c r="K13">
        <v>5</v>
      </c>
      <c r="L13">
        <v>25.63</v>
      </c>
      <c r="M13">
        <v>25.63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22</v>
      </c>
      <c r="I14">
        <v>24</v>
      </c>
      <c r="J14">
        <v>0</v>
      </c>
      <c r="K14">
        <v>5</v>
      </c>
      <c r="L14">
        <v>6.28</v>
      </c>
      <c r="M14">
        <v>6.28</v>
      </c>
      <c r="N14" t="s">
        <v>17</v>
      </c>
    </row>
    <row r="15" spans="1:15" x14ac:dyDescent="0.2">
      <c r="A15" t="s">
        <v>10</v>
      </c>
      <c r="B15" t="s">
        <v>15</v>
      </c>
      <c r="C15" t="s">
        <v>28</v>
      </c>
      <c r="D15">
        <v>0</v>
      </c>
      <c r="E15">
        <v>0</v>
      </c>
      <c r="F15">
        <v>1</v>
      </c>
      <c r="G15">
        <v>5</v>
      </c>
      <c r="H15">
        <v>7</v>
      </c>
      <c r="I15">
        <v>24</v>
      </c>
      <c r="J15">
        <v>0</v>
      </c>
      <c r="K15">
        <v>6</v>
      </c>
      <c r="L15">
        <v>6.28</v>
      </c>
      <c r="M15">
        <v>6.28</v>
      </c>
      <c r="N15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</row>
    <row r="6" spans="1:15" x14ac:dyDescent="0.2">
      <c r="A6" t="s">
        <v>10</v>
      </c>
      <c r="B6" t="s">
        <v>15</v>
      </c>
      <c r="C6" t="s">
        <v>39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40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41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39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40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41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41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22"/>
  <sheetViews>
    <sheetView workbookViewId="0">
      <selection activeCell="O26" sqref="O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21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7">
        <f t="shared" ref="M7" si="0"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1.7327999999999999</v>
      </c>
      <c r="M3">
        <v>1.7327999999999999</v>
      </c>
      <c r="N3" t="s">
        <v>17</v>
      </c>
    </row>
    <row r="4" spans="1:15" x14ac:dyDescent="0.2">
      <c r="A4" t="s">
        <v>21</v>
      </c>
      <c r="B4" t="s">
        <v>11</v>
      </c>
      <c r="L4">
        <v>559.53</v>
      </c>
      <c r="M4">
        <v>559.53</v>
      </c>
      <c r="N4" t="s">
        <v>12</v>
      </c>
    </row>
    <row r="5" spans="1:15" x14ac:dyDescent="0.2">
      <c r="A5" t="s">
        <v>21</v>
      </c>
      <c r="B5" t="s">
        <v>13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 s="7">
        <f>0.3865/10.87</f>
        <v>3.5556577736890527E-2</v>
      </c>
      <c r="M5" s="7">
        <f t="shared" ref="M5" si="0">L5/2.83168</f>
        <v>1.2556707585917381E-2</v>
      </c>
      <c r="N5" t="s">
        <v>85</v>
      </c>
    </row>
    <row r="6" spans="1:15" x14ac:dyDescent="0.2">
      <c r="A6" t="s">
        <v>21</v>
      </c>
      <c r="B6" t="s">
        <v>13</v>
      </c>
      <c r="D6">
        <f>2000*10.87</f>
        <v>21740</v>
      </c>
      <c r="E6" s="10">
        <f>D6*2.83168</f>
        <v>61560.7232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0.237/10.87</f>
        <v>2.1803127874885007E-2</v>
      </c>
      <c r="M6" s="7">
        <f>L6/2.83168</f>
        <v>7.6997146128393772E-3</v>
      </c>
      <c r="N6" t="s">
        <v>85</v>
      </c>
    </row>
    <row r="7" spans="1:15" x14ac:dyDescent="0.2">
      <c r="A7" t="s">
        <v>21</v>
      </c>
      <c r="B7" t="s">
        <v>13</v>
      </c>
      <c r="D7">
        <f>13000*10.87+D6</f>
        <v>163050</v>
      </c>
      <c r="E7" s="10">
        <f>D7*2.83168</f>
        <v>461705.424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 s="7">
        <f>0.2068/10.87</f>
        <v>1.9024839006439746E-2</v>
      </c>
      <c r="M7" s="7">
        <f t="shared" ref="M7" si="1">L7/2.83168</f>
        <v>6.7185695440303093E-3</v>
      </c>
      <c r="N7" t="s">
        <v>85</v>
      </c>
    </row>
    <row r="8" spans="1:15" x14ac:dyDescent="0.2">
      <c r="A8" t="s">
        <v>21</v>
      </c>
      <c r="B8" t="s">
        <v>13</v>
      </c>
      <c r="D8">
        <f>85000*10.87+D7</f>
        <v>1087000</v>
      </c>
      <c r="E8">
        <f>D8*2.83168</f>
        <v>3078036.16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 s="7">
        <f>0.1635/10.87</f>
        <v>1.5041398344066238E-2</v>
      </c>
      <c r="M8" s="7">
        <f t="shared" ref="M8" si="2">L8/2.83168</f>
        <v>5.3118284354398233E-3</v>
      </c>
      <c r="N8" t="s">
        <v>85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61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">
      <c r="A7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88</v>
      </c>
      <c r="E1" s="1" t="s">
        <v>87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84</v>
      </c>
      <c r="M1" s="1" t="s">
        <v>83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94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">
      <c r="A24" t="s">
        <v>10</v>
      </c>
      <c r="B24" t="s">
        <v>15</v>
      </c>
      <c r="C24" t="s">
        <v>33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85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E16"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92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N2" sqref="N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92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v>6.2920000000000004E-2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v>8.7830000000000005E-2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v>6.2920000000000004E-2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v>6.2920000000000004E-2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v>6.2920000000000004E-2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v>8.7830000000000005E-2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v>6.2920000000000004E-2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v>6.2920000000000004E-2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v>6.2920000000000004E-2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v>8.7830000000000005E-2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v>6.2920000000000004E-2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v>6.2920000000000004E-2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v>6.2920000000000004E-2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v>8.7830000000000005E-2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v>6.2920000000000004E-2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v>6.2920000000000004E-2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v>6.2600000000000003E-2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v>6.2600000000000003E-2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v>6.5140000000000003E-2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v>7.6480000000000006E-2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v>6.5140000000000003E-2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v>6.5140000000000003E-2</v>
      </c>
      <c r="N38" t="s">
        <v>14</v>
      </c>
    </row>
    <row r="39" spans="1:14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4" x14ac:dyDescent="0.2">
      <c r="A40" t="s">
        <v>10</v>
      </c>
      <c r="B40" t="s">
        <v>15</v>
      </c>
      <c r="C40" t="s">
        <v>59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4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4" x14ac:dyDescent="0.2">
      <c r="A42" t="s">
        <v>10</v>
      </c>
      <c r="B42" t="s">
        <v>15</v>
      </c>
      <c r="C42" t="s">
        <v>59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4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4" x14ac:dyDescent="0.2">
      <c r="A44" t="s">
        <v>10</v>
      </c>
      <c r="B44" t="s">
        <v>15</v>
      </c>
      <c r="C44" t="s">
        <v>33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4" x14ac:dyDescent="0.2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4" x14ac:dyDescent="0.2">
      <c r="A46" t="s">
        <v>21</v>
      </c>
      <c r="B46" t="s">
        <v>15</v>
      </c>
      <c r="C46" t="s">
        <v>33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86</v>
      </c>
    </row>
    <row r="47" spans="1:14" x14ac:dyDescent="0.2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85</v>
      </c>
    </row>
    <row r="48" spans="1:14" x14ac:dyDescent="0.2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85</v>
      </c>
    </row>
    <row r="49" spans="1:14" x14ac:dyDescent="0.2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85</v>
      </c>
    </row>
    <row r="50" spans="1:14" x14ac:dyDescent="0.2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6.7809999999999995E-2</v>
      </c>
      <c r="M3">
        <v>6.7809999999999995E-2</v>
      </c>
      <c r="N3" t="s">
        <v>14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3.6609999999999997E-2</v>
      </c>
      <c r="M4">
        <v>3.6609999999999997E-2</v>
      </c>
      <c r="N4" t="s">
        <v>14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3.5369999999999999E-2</v>
      </c>
      <c r="M5">
        <v>3.5369999999999999E-2</v>
      </c>
      <c r="N5" t="s">
        <v>14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3.5020000000000003E-2</v>
      </c>
      <c r="M6">
        <v>3.5020000000000003E-2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50</v>
      </c>
      <c r="E7">
        <v>50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11.45</v>
      </c>
      <c r="M7">
        <v>11.45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100</v>
      </c>
      <c r="E8">
        <v>100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10.71</v>
      </c>
      <c r="M8">
        <v>10.71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200</v>
      </c>
      <c r="E9">
        <v>200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10.27</v>
      </c>
      <c r="M9">
        <v>10.27</v>
      </c>
      <c r="N9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2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7"/>
  <sheetViews>
    <sheetView workbookViewId="0">
      <selection activeCell="K6" sqref="K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85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115.29</v>
      </c>
      <c r="M2">
        <v>115.29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3.1829999999999998</v>
      </c>
      <c r="M4">
        <v>3.1829999999999998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3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12</v>
      </c>
      <c r="J3">
        <v>0</v>
      </c>
      <c r="K3">
        <v>4</v>
      </c>
      <c r="L3">
        <v>6.2199999999999998E-3</v>
      </c>
      <c r="M3">
        <v>6.2199999999999998E-3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12</v>
      </c>
      <c r="I4">
        <v>20</v>
      </c>
      <c r="J4">
        <v>0</v>
      </c>
      <c r="K4">
        <v>4</v>
      </c>
      <c r="L4">
        <v>2.9080000000000002E-2</v>
      </c>
      <c r="M4">
        <v>2.9080000000000002E-2</v>
      </c>
      <c r="N4" t="s">
        <v>14</v>
      </c>
      <c r="O4" t="s">
        <v>29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20</v>
      </c>
      <c r="I5">
        <v>24</v>
      </c>
      <c r="J5">
        <v>0</v>
      </c>
      <c r="K5">
        <v>4</v>
      </c>
      <c r="L5">
        <v>6.2199999999999998E-3</v>
      </c>
      <c r="M5">
        <v>6.2199999999999998E-3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v>6.2199999999999998E-3</v>
      </c>
      <c r="M6">
        <v>6.2199999999999998E-3</v>
      </c>
      <c r="N6" t="s">
        <v>14</v>
      </c>
    </row>
    <row r="7" spans="1:15" x14ac:dyDescent="0.2">
      <c r="A7" t="s">
        <v>10</v>
      </c>
      <c r="B7" t="s">
        <v>15</v>
      </c>
      <c r="C7" t="s">
        <v>23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10.5+0.55+7.53-0.51</f>
        <v>18.07</v>
      </c>
      <c r="M7">
        <f>10.5+0.55+7.53-0.51</f>
        <v>18.07</v>
      </c>
      <c r="N7" t="s">
        <v>17</v>
      </c>
      <c r="O7" t="s">
        <v>30</v>
      </c>
    </row>
    <row r="13" spans="1:15" x14ac:dyDescent="0.2">
      <c r="L13" s="1"/>
      <c r="M13" s="1"/>
      <c r="N13" s="1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72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45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46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47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73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48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7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3.6204E-2</v>
      </c>
      <c r="M3">
        <v>3.6204E-2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23.23</v>
      </c>
      <c r="M4">
        <v>23.23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14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85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12"/>
  <sheetViews>
    <sheetView workbookViewId="0">
      <selection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39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40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41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39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40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85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85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75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46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76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85</v>
      </c>
    </row>
    <row r="38" spans="1:14" x14ac:dyDescent="0.2">
      <c r="A38" t="s">
        <v>21</v>
      </c>
      <c r="B38" t="s">
        <v>15</v>
      </c>
      <c r="C38" t="s">
        <v>33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61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">
      <c r="A7" s="1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D2" sqref="D2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91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41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90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85</v>
      </c>
    </row>
    <row r="13" spans="1:15" x14ac:dyDescent="0.2">
      <c r="A13" t="s">
        <v>21</v>
      </c>
      <c r="B13" t="s">
        <v>15</v>
      </c>
      <c r="C13" t="s">
        <v>33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85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17</v>
      </c>
      <c r="O4" t="s">
        <v>77</v>
      </c>
    </row>
    <row r="5" spans="1:15" x14ac:dyDescent="0.2">
      <c r="A5" t="s">
        <v>10</v>
      </c>
      <c r="B5" t="s">
        <v>15</v>
      </c>
      <c r="C5" t="s">
        <v>33</v>
      </c>
      <c r="D5">
        <v>5000</v>
      </c>
      <c r="E5">
        <v>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16.63</v>
      </c>
      <c r="M5">
        <v>16.63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37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38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8</v>
      </c>
      <c r="H6">
        <v>0</v>
      </c>
      <c r="I6">
        <v>8</v>
      </c>
      <c r="J6">
        <v>0</v>
      </c>
      <c r="K6">
        <v>4</v>
      </c>
      <c r="L6">
        <v>1.4697200000000001E-2</v>
      </c>
      <c r="M6">
        <v>1.4697200000000001E-2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8</v>
      </c>
      <c r="H7">
        <v>8</v>
      </c>
      <c r="I7">
        <v>20</v>
      </c>
      <c r="J7">
        <v>0</v>
      </c>
      <c r="K7">
        <v>4</v>
      </c>
      <c r="L7">
        <v>3.3165800000000002E-2</v>
      </c>
      <c r="M7">
        <v>3.3165800000000002E-2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20</v>
      </c>
      <c r="I8">
        <v>24</v>
      </c>
      <c r="J8">
        <v>0</v>
      </c>
      <c r="K8">
        <v>4</v>
      </c>
      <c r="L8">
        <v>1.4697200000000001E-2</v>
      </c>
      <c r="M8">
        <v>1.4697200000000001E-2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24</v>
      </c>
      <c r="J9">
        <v>5</v>
      </c>
      <c r="K9">
        <v>6</v>
      </c>
      <c r="L9">
        <v>1.4697200000000001E-2</v>
      </c>
      <c r="M9">
        <v>1.4697200000000001E-2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5</v>
      </c>
      <c r="H10">
        <v>0</v>
      </c>
      <c r="I10">
        <v>8</v>
      </c>
      <c r="J10">
        <v>0</v>
      </c>
      <c r="K10">
        <v>4</v>
      </c>
      <c r="L10">
        <v>1.4697200000000001E-2</v>
      </c>
      <c r="M10">
        <v>1.4697200000000001E-2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8</v>
      </c>
      <c r="I11">
        <v>20</v>
      </c>
      <c r="J11">
        <v>0</v>
      </c>
      <c r="K11">
        <v>4</v>
      </c>
      <c r="L11">
        <v>2.3671500000000002E-2</v>
      </c>
      <c r="M11">
        <v>2.3671500000000002E-2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20</v>
      </c>
      <c r="I12">
        <v>24</v>
      </c>
      <c r="J12">
        <v>0</v>
      </c>
      <c r="K12">
        <v>4</v>
      </c>
      <c r="L12">
        <v>1.4697200000000001E-2</v>
      </c>
      <c r="M12">
        <v>1.4697200000000001E-2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0</v>
      </c>
      <c r="I13">
        <v>24</v>
      </c>
      <c r="J13">
        <v>5</v>
      </c>
      <c r="K13">
        <v>6</v>
      </c>
      <c r="L13">
        <v>1.4697200000000001E-2</v>
      </c>
      <c r="M13">
        <v>1.4697200000000001E-2</v>
      </c>
      <c r="N13" t="s">
        <v>14</v>
      </c>
    </row>
    <row r="14" spans="1:15" x14ac:dyDescent="0.2">
      <c r="A14" t="s">
        <v>10</v>
      </c>
      <c r="B14" t="s">
        <v>13</v>
      </c>
      <c r="C14" s="6"/>
      <c r="D14">
        <v>0</v>
      </c>
      <c r="E14">
        <v>0</v>
      </c>
      <c r="F14">
        <v>9</v>
      </c>
      <c r="G14">
        <v>12</v>
      </c>
      <c r="H14">
        <v>0</v>
      </c>
      <c r="I14">
        <v>8</v>
      </c>
      <c r="J14">
        <v>0</v>
      </c>
      <c r="K14">
        <v>4</v>
      </c>
      <c r="L14">
        <v>1.4697200000000001E-2</v>
      </c>
      <c r="M14">
        <v>1.4697200000000001E-2</v>
      </c>
      <c r="N14" t="s">
        <v>14</v>
      </c>
    </row>
    <row r="15" spans="1:15" x14ac:dyDescent="0.2">
      <c r="A15" t="s">
        <v>10</v>
      </c>
      <c r="B15" t="s">
        <v>13</v>
      </c>
      <c r="C15" s="6"/>
      <c r="D15">
        <v>0</v>
      </c>
      <c r="E15">
        <v>0</v>
      </c>
      <c r="F15">
        <v>9</v>
      </c>
      <c r="G15">
        <v>12</v>
      </c>
      <c r="H15">
        <v>8</v>
      </c>
      <c r="I15">
        <v>20</v>
      </c>
      <c r="J15">
        <v>0</v>
      </c>
      <c r="K15">
        <v>4</v>
      </c>
      <c r="L15">
        <v>2.3671500000000002E-2</v>
      </c>
      <c r="M15">
        <v>2.3671500000000002E-2</v>
      </c>
      <c r="N15" t="s">
        <v>14</v>
      </c>
    </row>
    <row r="16" spans="1:15" x14ac:dyDescent="0.2">
      <c r="A16" t="s">
        <v>10</v>
      </c>
      <c r="B16" t="s">
        <v>13</v>
      </c>
      <c r="C16" s="6"/>
      <c r="D16">
        <v>0</v>
      </c>
      <c r="E16">
        <v>0</v>
      </c>
      <c r="F16">
        <v>9</v>
      </c>
      <c r="G16">
        <v>12</v>
      </c>
      <c r="H16">
        <v>20</v>
      </c>
      <c r="I16">
        <v>24</v>
      </c>
      <c r="J16">
        <v>0</v>
      </c>
      <c r="K16">
        <v>4</v>
      </c>
      <c r="L16">
        <v>1.4697200000000001E-2</v>
      </c>
      <c r="M16">
        <v>1.4697200000000001E-2</v>
      </c>
      <c r="N16" t="s">
        <v>14</v>
      </c>
    </row>
    <row r="17" spans="1:14" x14ac:dyDescent="0.2">
      <c r="A17" t="s">
        <v>10</v>
      </c>
      <c r="B17" t="s">
        <v>13</v>
      </c>
      <c r="C17" s="6"/>
      <c r="D17">
        <v>0</v>
      </c>
      <c r="E17">
        <v>0</v>
      </c>
      <c r="F17">
        <v>9</v>
      </c>
      <c r="G17">
        <v>12</v>
      </c>
      <c r="H17">
        <v>0</v>
      </c>
      <c r="I17">
        <v>24</v>
      </c>
      <c r="J17">
        <v>5</v>
      </c>
      <c r="K17">
        <v>6</v>
      </c>
      <c r="L17">
        <v>1.4697200000000001E-2</v>
      </c>
      <c r="M17">
        <v>1.4697200000000001E-2</v>
      </c>
      <c r="N17" t="s">
        <v>14</v>
      </c>
    </row>
    <row r="18" spans="1:14" x14ac:dyDescent="0.2">
      <c r="A18" t="s">
        <v>21</v>
      </c>
      <c r="B18" t="s">
        <v>11</v>
      </c>
      <c r="C18" s="6"/>
      <c r="L18">
        <v>55</v>
      </c>
      <c r="M18">
        <v>55</v>
      </c>
      <c r="N18" t="s">
        <v>12</v>
      </c>
    </row>
    <row r="19" spans="1:14" x14ac:dyDescent="0.2">
      <c r="A19" t="s">
        <v>21</v>
      </c>
      <c r="B19" t="s">
        <v>13</v>
      </c>
      <c r="C19" s="6"/>
      <c r="D19">
        <v>0</v>
      </c>
      <c r="E19">
        <v>0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>
        <f>0.3081+0.0337</f>
        <v>0.34179999999999999</v>
      </c>
      <c r="M19" s="6">
        <f>L19/2.83168</f>
        <v>0.12070572946095603</v>
      </c>
      <c r="N19" t="s">
        <v>85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0</v>
      </c>
      <c r="I20">
        <v>24</v>
      </c>
      <c r="J20">
        <v>0</v>
      </c>
      <c r="K20">
        <v>6</v>
      </c>
      <c r="L20">
        <f>0.3124+0.0337</f>
        <v>0.34610000000000002</v>
      </c>
      <c r="M20" s="6">
        <f t="shared" ref="M20:M30" si="0">L20/2.83168</f>
        <v>0.1222242626285456</v>
      </c>
      <c r="N20" t="s">
        <v>85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0</v>
      </c>
      <c r="K21">
        <v>6</v>
      </c>
      <c r="L21">
        <f>0.2499+0.0337</f>
        <v>0.28360000000000002</v>
      </c>
      <c r="M21" s="6">
        <f t="shared" si="0"/>
        <v>0.10015255961125552</v>
      </c>
      <c r="N21" t="s">
        <v>85</v>
      </c>
    </row>
    <row r="22" spans="1:14" x14ac:dyDescent="0.2">
      <c r="A22" t="s">
        <v>21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0</v>
      </c>
      <c r="K22">
        <v>6</v>
      </c>
      <c r="L22">
        <f>0.0409+0.0337</f>
        <v>7.46E-2</v>
      </c>
      <c r="M22" s="6">
        <f t="shared" si="0"/>
        <v>2.6344784721437451E-2</v>
      </c>
      <c r="N22" t="s">
        <v>85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>
        <f>0.1001+0.0337</f>
        <v>0.1338</v>
      </c>
      <c r="M23" s="6">
        <f t="shared" si="0"/>
        <v>4.7251101819414623E-2</v>
      </c>
      <c r="N23" t="s">
        <v>85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0.2154+0.0337</f>
        <v>0.24910000000000002</v>
      </c>
      <c r="M24" s="6">
        <f t="shared" si="0"/>
        <v>8.7968979545711382E-2</v>
      </c>
      <c r="N24" t="s">
        <v>85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7</v>
      </c>
      <c r="G25">
        <v>7</v>
      </c>
      <c r="H25">
        <v>0</v>
      </c>
      <c r="I25">
        <v>24</v>
      </c>
      <c r="J25">
        <v>0</v>
      </c>
      <c r="K25">
        <v>6</v>
      </c>
      <c r="L25">
        <f>0.2531+0.0337</f>
        <v>0.2868</v>
      </c>
      <c r="M25" s="6">
        <f t="shared" si="0"/>
        <v>0.10128263080574076</v>
      </c>
      <c r="N25" t="s">
        <v>85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f>0.2576+0.0337</f>
        <v>0.2913</v>
      </c>
      <c r="M26" s="6">
        <f t="shared" si="0"/>
        <v>0.10287179342298565</v>
      </c>
      <c r="N26" t="s">
        <v>85</v>
      </c>
    </row>
    <row r="27" spans="1:14" x14ac:dyDescent="0.2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f>0.2572+0.0337</f>
        <v>0.29089999999999999</v>
      </c>
      <c r="M27" s="6">
        <f t="shared" si="0"/>
        <v>0.10273053452367499</v>
      </c>
      <c r="N27" t="s">
        <v>85</v>
      </c>
    </row>
    <row r="28" spans="1:14" x14ac:dyDescent="0.2">
      <c r="A28" t="s">
        <v>21</v>
      </c>
      <c r="B28" t="s">
        <v>13</v>
      </c>
      <c r="D28">
        <v>0</v>
      </c>
      <c r="E28">
        <v>0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>
        <f>0.2474+0.0337</f>
        <v>0.28110000000000002</v>
      </c>
      <c r="M28" s="6">
        <f t="shared" si="0"/>
        <v>9.9269691490563916E-2</v>
      </c>
      <c r="N28" t="s">
        <v>85</v>
      </c>
    </row>
    <row r="29" spans="1:14" x14ac:dyDescent="0.2">
      <c r="A29" t="s">
        <v>21</v>
      </c>
      <c r="B29" t="s">
        <v>13</v>
      </c>
      <c r="D29">
        <v>0</v>
      </c>
      <c r="E29">
        <v>0</v>
      </c>
      <c r="F29">
        <v>11</v>
      </c>
      <c r="G29">
        <v>11</v>
      </c>
      <c r="H29">
        <v>0</v>
      </c>
      <c r="I29">
        <v>24</v>
      </c>
      <c r="J29">
        <v>0</v>
      </c>
      <c r="K29">
        <v>6</v>
      </c>
      <c r="L29">
        <f>0.2962+0.0337</f>
        <v>0.32990000000000003</v>
      </c>
      <c r="M29" s="6">
        <f t="shared" si="0"/>
        <v>0.11650327720646401</v>
      </c>
      <c r="N29" t="s">
        <v>85</v>
      </c>
    </row>
    <row r="30" spans="1:14" x14ac:dyDescent="0.2">
      <c r="A30" t="s">
        <v>21</v>
      </c>
      <c r="B30" t="s">
        <v>13</v>
      </c>
      <c r="D30">
        <v>0</v>
      </c>
      <c r="E30">
        <v>0</v>
      </c>
      <c r="F30">
        <v>12</v>
      </c>
      <c r="G30">
        <v>12</v>
      </c>
      <c r="H30">
        <v>0</v>
      </c>
      <c r="I30">
        <v>24</v>
      </c>
      <c r="J30">
        <v>0</v>
      </c>
      <c r="K30">
        <v>6</v>
      </c>
      <c r="L30">
        <f>0.3558+0.0337</f>
        <v>0.38950000000000001</v>
      </c>
      <c r="M30" s="6">
        <f t="shared" si="0"/>
        <v>0.13755085320375185</v>
      </c>
      <c r="N30" t="s">
        <v>85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7"/>
  <sheetViews>
    <sheetView workbookViewId="0">
      <selection activeCell="D3" sqref="D3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2.4049999999999998</v>
      </c>
      <c r="M3">
        <v>2.4049999999999998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78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78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0.005917+0.003358</f>
        <v>9.2750000000000003E-3</v>
      </c>
      <c r="M7">
        <f>0.005917+0.003358</f>
        <v>9.2750000000000003E-3</v>
      </c>
      <c r="N7" t="s">
        <v>14</v>
      </c>
    </row>
    <row r="8" spans="1:15" x14ac:dyDescent="0.2">
      <c r="A8" t="s">
        <v>21</v>
      </c>
      <c r="B8" t="s">
        <v>11</v>
      </c>
      <c r="L8">
        <v>17.75</v>
      </c>
      <c r="M8">
        <v>17.75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0.32505600000000001</v>
      </c>
      <c r="M9" s="6">
        <f>L9/2.83168</f>
        <v>0.11479263193581196</v>
      </c>
      <c r="N9" t="s">
        <v>85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1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3.4499999999999999E-3</v>
      </c>
      <c r="M3">
        <v>3.4499999999999999E-3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27.46</v>
      </c>
      <c r="M4">
        <v>27.46</v>
      </c>
      <c r="N4" t="s">
        <v>17</v>
      </c>
    </row>
    <row r="5" spans="1:15" x14ac:dyDescent="0.2">
      <c r="A5" t="s">
        <v>10</v>
      </c>
      <c r="B5" t="s">
        <v>15</v>
      </c>
      <c r="C5" t="s">
        <v>18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v>23.12</v>
      </c>
      <c r="M5">
        <v>23.12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10</v>
      </c>
      <c r="H6">
        <v>16</v>
      </c>
      <c r="I6">
        <v>21</v>
      </c>
      <c r="J6">
        <v>0</v>
      </c>
      <c r="K6">
        <v>6</v>
      </c>
      <c r="L6">
        <v>23.26</v>
      </c>
      <c r="M6">
        <v>23.26</v>
      </c>
      <c r="N6" t="s">
        <v>17</v>
      </c>
    </row>
    <row r="7" spans="1:15" x14ac:dyDescent="0.2">
      <c r="A7" t="s">
        <v>10</v>
      </c>
      <c r="B7" t="s">
        <v>15</v>
      </c>
      <c r="C7" t="s">
        <v>74</v>
      </c>
      <c r="D7">
        <v>0</v>
      </c>
      <c r="E7">
        <v>0</v>
      </c>
      <c r="F7">
        <v>11</v>
      </c>
      <c r="G7">
        <v>12</v>
      </c>
      <c r="H7">
        <v>16</v>
      </c>
      <c r="I7">
        <v>21</v>
      </c>
      <c r="J7">
        <v>0</v>
      </c>
      <c r="K7">
        <v>6</v>
      </c>
      <c r="L7">
        <v>23.12</v>
      </c>
      <c r="M7">
        <v>23.12</v>
      </c>
      <c r="N7" t="s">
        <v>17</v>
      </c>
    </row>
    <row r="8" spans="1:15" x14ac:dyDescent="0.2">
      <c r="A8" t="s">
        <v>21</v>
      </c>
      <c r="B8" t="s">
        <v>11</v>
      </c>
      <c r="L8">
        <v>10</v>
      </c>
      <c r="M8">
        <v>10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1.3103199999999999</v>
      </c>
      <c r="M9" s="7">
        <f>L9/2.83168</f>
        <v>0.46273590236184875</v>
      </c>
      <c r="N9" t="s">
        <v>85</v>
      </c>
    </row>
    <row r="10" spans="1:15" x14ac:dyDescent="0.2">
      <c r="A10" t="s">
        <v>21</v>
      </c>
      <c r="B10" t="s">
        <v>13</v>
      </c>
      <c r="D10">
        <v>1000</v>
      </c>
      <c r="E10">
        <f>D10*2.83168</f>
        <v>2831.68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1.05799</v>
      </c>
      <c r="M10" s="7">
        <f>L10/2.83168</f>
        <v>0.37362625720420384</v>
      </c>
      <c r="N10" t="s">
        <v>85</v>
      </c>
    </row>
    <row r="11" spans="1:15" x14ac:dyDescent="0.2">
      <c r="A11" t="s">
        <v>21</v>
      </c>
      <c r="B11" t="s">
        <v>13</v>
      </c>
      <c r="D11">
        <v>21000</v>
      </c>
      <c r="E11">
        <f>D11*2.83168</f>
        <v>59465.279999999999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0.98670999999999998</v>
      </c>
      <c r="M11" s="7">
        <f>L11/2.83168</f>
        <v>0.34845392134704484</v>
      </c>
      <c r="N11" t="s">
        <v>85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7"/>
  <sheetViews>
    <sheetView workbookViewId="0">
      <selection activeCell="D2" sqref="D1:E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t="s">
        <v>21</v>
      </c>
      <c r="B5" t="s">
        <v>11</v>
      </c>
      <c r="L5">
        <v>73.599999999999994</v>
      </c>
      <c r="M5">
        <v>73.599999999999994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(0.357+0.49951)/1.037</f>
        <v>0.82594985535197696</v>
      </c>
      <c r="M6" s="7">
        <f>L6/2.83168</f>
        <v>0.29168191863204068</v>
      </c>
      <c r="N6" t="s">
        <v>85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10"/>
  <sheetViews>
    <sheetView workbookViewId="0">
      <selection activeCell="D1" sqref="D1:E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v>2.2360000000000001E-2</v>
      </c>
      <c r="M7">
        <v>2.2360000000000001E-2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v>4.7500000000000001E-2</v>
      </c>
      <c r="M8">
        <v>4.7500000000000001E-2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v>2.2360000000000001E-2</v>
      </c>
      <c r="M9">
        <v>2.2360000000000001E-2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v>2.2360000000000001E-2</v>
      </c>
      <c r="M10">
        <v>2.2360000000000001E-2</v>
      </c>
      <c r="N10" t="s">
        <v>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sqref="A1:O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v>6.7769999999999997E-2</v>
      </c>
      <c r="M3">
        <v>6.7769999999999997E-2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v>7.9079999999999998E-2</v>
      </c>
      <c r="M4">
        <v>7.9079999999999998E-2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v>6.7769999999999997E-2</v>
      </c>
      <c r="M5">
        <v>6.7769999999999997E-2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v>5.0279999999999998E-2</v>
      </c>
      <c r="M6">
        <v>5.0279999999999998E-2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v>5.0279999999999998E-2</v>
      </c>
      <c r="M7">
        <v>5.0279999999999998E-2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v>5.0279999999999998E-2</v>
      </c>
      <c r="M8">
        <v>5.0279999999999998E-2</v>
      </c>
      <c r="N8" t="s">
        <v>14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36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0">L14/2.83168</f>
        <v>0.17162956266244772</v>
      </c>
      <c r="N14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7"/>
  <sheetViews>
    <sheetView workbookViewId="0">
      <selection activeCell="D1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14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 t="shared" ref="M13:M14" si="0"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 s="10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 t="shared" si="0"/>
        <v>0.11777460730025992</v>
      </c>
      <c r="N14" t="s">
        <v>85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7"/>
  <sheetViews>
    <sheetView workbookViewId="0">
      <selection activeCell="D3" sqref="D3:D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7"/>
  <sheetViews>
    <sheetView workbookViewId="0">
      <selection activeCell="O4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8" bestFit="1" customWidth="1"/>
    <col min="15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10"/>
  <sheetViews>
    <sheetView workbookViewId="0">
      <selection activeCell="D3" sqref="D3:D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0.01447+0.00213+0.00088+0.01013+0.0005-0.00117</f>
        <v>2.6939999999999999E-2</v>
      </c>
      <c r="M3">
        <f>0.01447+0.00213+0.00088+0.01013+0.0005-0.00117</f>
        <v>2.6939999999999999E-2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12.22+8.18</f>
        <v>20.399999999999999</v>
      </c>
      <c r="M4">
        <f>12.22+8.18</f>
        <v>20.399999999999999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f>21.44+8.18</f>
        <v>29.62</v>
      </c>
      <c r="M5">
        <f>21.44+8.18</f>
        <v>29.62</v>
      </c>
      <c r="N5" t="s">
        <v>17</v>
      </c>
    </row>
    <row r="6" spans="1:15" x14ac:dyDescent="0.2">
      <c r="A6" t="s">
        <v>10</v>
      </c>
      <c r="B6" t="s">
        <v>15</v>
      </c>
      <c r="C6" t="s">
        <v>41</v>
      </c>
      <c r="D6">
        <v>0</v>
      </c>
      <c r="E6">
        <v>0</v>
      </c>
      <c r="F6">
        <v>10</v>
      </c>
      <c r="G6">
        <v>12</v>
      </c>
      <c r="H6">
        <v>0</v>
      </c>
      <c r="I6">
        <v>24</v>
      </c>
      <c r="J6">
        <v>0</v>
      </c>
      <c r="K6">
        <v>6</v>
      </c>
      <c r="L6">
        <f>12.22+8.18</f>
        <v>20.399999999999999</v>
      </c>
      <c r="M6">
        <f>12.22+8.18</f>
        <v>20.399999999999999</v>
      </c>
      <c r="N6" t="s">
        <v>17</v>
      </c>
    </row>
    <row r="7" spans="1:15" x14ac:dyDescent="0.2">
      <c r="A7" t="s">
        <v>21</v>
      </c>
      <c r="B7" t="s">
        <v>11</v>
      </c>
      <c r="L7">
        <v>125</v>
      </c>
      <c r="M7">
        <v>125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4</v>
      </c>
      <c r="H8">
        <v>0</v>
      </c>
      <c r="I8">
        <v>24</v>
      </c>
      <c r="J8">
        <v>0</v>
      </c>
      <c r="K8">
        <v>6</v>
      </c>
      <c r="L8">
        <v>0.36509999999999998</v>
      </c>
      <c r="M8" s="7">
        <f>L8/2.83168</f>
        <v>0.12893406034580179</v>
      </c>
      <c r="N8" t="s">
        <v>85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5</v>
      </c>
      <c r="G9">
        <v>9</v>
      </c>
      <c r="H9">
        <v>0</v>
      </c>
      <c r="I9">
        <v>24</v>
      </c>
      <c r="J9">
        <v>0</v>
      </c>
      <c r="K9">
        <v>6</v>
      </c>
      <c r="L9">
        <v>0.3226</v>
      </c>
      <c r="M9" s="7">
        <f>L9/2.83168</f>
        <v>0.11392530229404453</v>
      </c>
      <c r="N9" t="s">
        <v>85</v>
      </c>
    </row>
    <row r="10" spans="1:15" x14ac:dyDescent="0.2">
      <c r="A10" t="s">
        <v>21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0.36509999999999998</v>
      </c>
      <c r="M10" s="7">
        <f>L10/2.83168</f>
        <v>0.12893406034580179</v>
      </c>
      <c r="N10" t="s">
        <v>85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D3" sqref="D3:D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v>1.4138999999999999</v>
      </c>
      <c r="M4">
        <v>1.4138999999999999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0.0537+0.05199</f>
        <v>0.10569000000000001</v>
      </c>
      <c r="M5">
        <f>0.0537+0.05199</f>
        <v>0.10569000000000001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0.05866+0.05199</f>
        <v>0.11065</v>
      </c>
      <c r="M6">
        <f>0.05866+0.05199</f>
        <v>0.11065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0.05916+0.05199</f>
        <v>0.11115</v>
      </c>
      <c r="M7">
        <f>0.05916+0.05199</f>
        <v>0.11115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0.05866+0.05199</f>
        <v>0.11065</v>
      </c>
      <c r="M8">
        <f>0.05866+0.05199</f>
        <v>0.11065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0.0537+0.05199</f>
        <v>0.10569000000000001</v>
      </c>
      <c r="M9">
        <f>0.0537+0.05199</f>
        <v>0.10569000000000001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</f>
        <v>9.7599999999999992E-2</v>
      </c>
      <c r="M10">
        <f>0.04561+0.05199</f>
        <v>9.7599999999999992E-2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</f>
        <v>0.10317999999999999</v>
      </c>
      <c r="M11">
        <f>0.05119+0.05199</f>
        <v>0.10317999999999999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</f>
        <v>0.11259</v>
      </c>
      <c r="M12">
        <f>0.0606+0.05199</f>
        <v>0.11259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</f>
        <v>0.10317999999999999</v>
      </c>
      <c r="M13">
        <f>0.05119+0.05199</f>
        <v>0.10317999999999999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</f>
        <v>9.7599999999999992E-2</v>
      </c>
      <c r="M14">
        <f>0.04561+0.05199</f>
        <v>9.7599999999999992E-2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</f>
        <v>0.10569000000000001</v>
      </c>
      <c r="M15">
        <f>0.0537+0.05199</f>
        <v>0.10569000000000001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0.05866+0.05199</f>
        <v>0.11065</v>
      </c>
      <c r="M16">
        <f>0.05866+0.05199</f>
        <v>0.11065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0.05916+0.05199</f>
        <v>0.11115</v>
      </c>
      <c r="M17">
        <f>0.05916+0.05199</f>
        <v>0.11115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0.05866+0.05199</f>
        <v>0.11065</v>
      </c>
      <c r="M18">
        <f>0.05866+0.05199</f>
        <v>0.11065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</f>
        <v>0.10569000000000001</v>
      </c>
      <c r="M19">
        <f>0.0537+0.05199</f>
        <v>0.10569000000000001</v>
      </c>
      <c r="N19" t="s">
        <v>14</v>
      </c>
    </row>
    <row r="20" spans="1:14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85</v>
      </c>
    </row>
    <row r="22" spans="1:14" x14ac:dyDescent="0.2">
      <c r="A22" t="s">
        <v>21</v>
      </c>
      <c r="B22" t="s">
        <v>15</v>
      </c>
      <c r="C22" t="s">
        <v>23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>
        <f>(14.07+17.1+2.92)/4.5</f>
        <v>7.5755555555555567</v>
      </c>
      <c r="M3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(14.07+17.1+2.92)/4.5</f>
        <v>7.5755555555555567</v>
      </c>
      <c r="M5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(14.07+17.1+2.92)/4.5</f>
        <v>7.5755555555555567</v>
      </c>
      <c r="M6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Chapin</cp:lastModifiedBy>
  <dcterms:modified xsi:type="dcterms:W3CDTF">2023-09-07T19:36:05Z</dcterms:modified>
</cp:coreProperties>
</file>