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filterPrivacy="1" showInkAnnotation="0" autoCompressPictures="0"/>
  <bookViews>
    <workbookView xWindow="28960" yWindow="1800" windowWidth="28800" windowHeight="16540" tabRatio="824" activeTab="2"/>
  </bookViews>
  <sheets>
    <sheet name="Accueil" sheetId="1" r:id="rId1"/>
    <sheet name="Synthèse" sheetId="6" r:id="rId2"/>
    <sheet name="Backlog" sheetId="2" r:id="rId3"/>
    <sheet name="Suivi Modif Backlog" sheetId="34" r:id="rId4"/>
    <sheet name="Params" sheetId="4" state="hidden" r:id="rId5"/>
    <sheet name="SPRINT N°1" sheetId="5" r:id="rId6"/>
    <sheet name="SPRINT N°2" sheetId="24" r:id="rId7"/>
    <sheet name="SPRINT N°3" sheetId="25" r:id="rId8"/>
    <sheet name="SPRINT N°4" sheetId="26" r:id="rId9"/>
    <sheet name="SPRINT N°5" sheetId="27" r:id="rId10"/>
    <sheet name="Liste SFD" sheetId="7" r:id="rId11"/>
    <sheet name="Charges Disponibles" sheetId="8" r:id="rId12"/>
  </sheets>
  <definedNames>
    <definedName name="_xlnm._FilterDatabase" localSheetId="2" hidden="1">Backlog!$E$5:$N$139</definedName>
    <definedName name="Identifiant">INDIRECT("Backlog!$A6:$A$" &amp; COUNTIF(Backlog!$E:$E,"&lt;&gt;")-5)</definedName>
    <definedName name="Jours_Fériés">Params!$D$2:$D$23</definedName>
    <definedName name="Nb_Items">Params!$C$2</definedName>
    <definedName name="Priorité">INDIRECT("Params!$B2:$B$" &amp; COUNTIF(Params!$B:$B,"&lt;&gt;"))</definedName>
    <definedName name="SFD_DEFIT">INDIRECT("'Liste SFD'!$B2:$B$" &amp; COUNTIF('Liste SFD'!$B:$B,"&lt;&gt;"))</definedName>
    <definedName name="Sprint">INDIRECT("Params!$A2:$A$" &amp; COUNTIF(Params!$A:$A,"&lt;&gt;"))</definedName>
    <definedName name="test_etiquette" localSheetId="5">OFFSET('SPRINT N°1'!$H$4,0,0,1,'SPRINT N°1'!$F$2)</definedName>
    <definedName name="test_etiquette" localSheetId="6">OFFSET('SPRINT N°2'!$H$4,0,0,1,'SPRINT N°2'!$F$2)</definedName>
    <definedName name="test_etiquette" localSheetId="7">OFFSET('SPRINT N°3'!$H$4,0,0,1,'SPRINT N°3'!$F$2)</definedName>
    <definedName name="test_etiquette" localSheetId="8">OFFSET('SPRINT N°4'!$H$4,0,0,1,'SPRINT N°4'!$F$2)</definedName>
    <definedName name="test_etiquette" localSheetId="9">OFFSET('SPRINT N°5'!$H$4,0,0,1,'SPRINT N°5'!$F$2)</definedName>
    <definedName name="test_reel" localSheetId="5">OFFSET('SPRINT N°1'!$H$6,0,0,1,'SPRINT N°1'!$F$1)</definedName>
    <definedName name="test_reel" localSheetId="6">OFFSET('SPRINT N°2'!$H$6,0,0,1,'SPRINT N°2'!$F$2)</definedName>
    <definedName name="test_reel" localSheetId="7">OFFSET('SPRINT N°3'!$H$6,0,0,1,'SPRINT N°3'!$F$2)</definedName>
    <definedName name="test_reel" localSheetId="8">OFFSET('SPRINT N°4'!$H$6,0,0,1,'SPRINT N°4'!$F$2)</definedName>
    <definedName name="test_reel" localSheetId="9">OFFSET('SPRINT N°5'!$H$6,0,0,1,'SPRINT N°5'!$F$2)</definedName>
    <definedName name="test_theorique" localSheetId="5">OFFSET('SPRINT N°1'!$H$5,0,0,1,'SPRINT N°1'!$F$2)</definedName>
    <definedName name="test_theorique" localSheetId="6">OFFSET('SPRINT N°2'!$H$5,0,0,1,'SPRINT N°2'!$F$2)</definedName>
    <definedName name="test_theorique" localSheetId="7">OFFSET('SPRINT N°3'!$H$5,0,0,1,'SPRINT N°3'!$F$2)</definedName>
    <definedName name="test_theorique" localSheetId="8">OFFSET('SPRINT N°4'!$H$5,0,0,1,'SPRINT N°4'!$F$2)</definedName>
    <definedName name="test_theorique" localSheetId="9">OFFSET('SPRINT N°5'!$H$5,0,0,1,'SPRINT N°5'!$F$2)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7" i="2" l="1"/>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D7"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8" i="2"/>
  <c r="D9" i="2"/>
  <c r="E93" i="2"/>
  <c r="O93" i="2"/>
  <c r="E92" i="2"/>
  <c r="O92" i="2"/>
  <c r="E64" i="2"/>
  <c r="O64" i="2"/>
  <c r="E63" i="2"/>
  <c r="O63" i="2"/>
  <c r="E62" i="2"/>
  <c r="O62" i="2"/>
  <c r="E111" i="2"/>
  <c r="O111" i="2"/>
  <c r="E110" i="2"/>
  <c r="O110" i="2"/>
  <c r="E109" i="2"/>
  <c r="O109" i="2"/>
  <c r="E108" i="2"/>
  <c r="O108" i="2"/>
  <c r="E107" i="2"/>
  <c r="O107" i="2"/>
  <c r="E72" i="2"/>
  <c r="O72" i="2"/>
  <c r="E46" i="2"/>
  <c r="O46" i="2"/>
  <c r="E52" i="2"/>
  <c r="O52" i="2"/>
  <c r="E49" i="2"/>
  <c r="O49" i="2"/>
  <c r="E100" i="2"/>
  <c r="O100" i="2"/>
  <c r="E97" i="2"/>
  <c r="O97"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F5" i="8"/>
  <c r="G5" i="8"/>
  <c r="H5" i="8"/>
  <c r="I5" i="8"/>
  <c r="J5" i="8"/>
  <c r="K5" i="8"/>
  <c r="L5" i="8"/>
  <c r="M5" i="8"/>
  <c r="N5" i="8"/>
  <c r="O5" i="8"/>
  <c r="P5" i="8"/>
  <c r="Q5" i="8"/>
  <c r="R5" i="8"/>
  <c r="S5" i="8"/>
  <c r="T5" i="8"/>
  <c r="U5" i="8"/>
  <c r="V5" i="8"/>
  <c r="W5" i="8"/>
  <c r="X5" i="8"/>
  <c r="Y5" i="8"/>
  <c r="Z5" i="8"/>
  <c r="AA5" i="8"/>
  <c r="AB5" i="8"/>
  <c r="AC5" i="8"/>
  <c r="AD5" i="8"/>
  <c r="AE5" i="8"/>
  <c r="AF5" i="8"/>
  <c r="AG5" i="8"/>
  <c r="AH5" i="8"/>
  <c r="AI5" i="8"/>
  <c r="AJ5" i="8"/>
  <c r="AK5" i="8"/>
  <c r="AL5" i="8"/>
  <c r="AM5" i="8"/>
  <c r="AN5" i="8"/>
  <c r="AO5" i="8"/>
  <c r="AP5" i="8"/>
  <c r="AQ5" i="8"/>
  <c r="AR5" i="8"/>
  <c r="AS5" i="8"/>
  <c r="AT5" i="8"/>
  <c r="AU5" i="8"/>
  <c r="AV5" i="8"/>
  <c r="AW5" i="8"/>
  <c r="AX5" i="8"/>
  <c r="AY5" i="8"/>
  <c r="AZ5" i="8"/>
  <c r="BA5" i="8"/>
  <c r="BB5" i="8"/>
  <c r="BC5" i="8"/>
  <c r="BD5" i="8"/>
  <c r="BE5" i="8"/>
  <c r="BF5" i="8"/>
  <c r="BG5" i="8"/>
  <c r="BH5" i="8"/>
  <c r="BI5" i="8"/>
  <c r="BJ5" i="8"/>
  <c r="BK5" i="8"/>
  <c r="BL5" i="8"/>
  <c r="BM5" i="8"/>
  <c r="BN5" i="8"/>
  <c r="BO5" i="8"/>
  <c r="BP5" i="8"/>
  <c r="BQ5" i="8"/>
  <c r="BR5" i="8"/>
  <c r="BS5" i="8"/>
  <c r="BT5" i="8"/>
  <c r="BU5" i="8"/>
  <c r="BV5" i="8"/>
  <c r="BW5" i="8"/>
  <c r="BX5" i="8"/>
  <c r="BY5" i="8"/>
  <c r="BZ5" i="8"/>
  <c r="CA5" i="8"/>
  <c r="CB5" i="8"/>
  <c r="CC5" i="8"/>
  <c r="CD5" i="8"/>
  <c r="CE5" i="8"/>
  <c r="CF5" i="8"/>
  <c r="CG5" i="8"/>
  <c r="CH5" i="8"/>
  <c r="CI5" i="8"/>
  <c r="CJ5" i="8"/>
  <c r="CK5" i="8"/>
  <c r="CL5" i="8"/>
  <c r="CM5" i="8"/>
  <c r="CN5" i="8"/>
  <c r="CO5" i="8"/>
  <c r="CP5" i="8"/>
  <c r="CQ5" i="8"/>
  <c r="CR5" i="8"/>
  <c r="CS5" i="8"/>
  <c r="CT5" i="8"/>
  <c r="CU5" i="8"/>
  <c r="CV5" i="8"/>
  <c r="CW5" i="8"/>
  <c r="CX5" i="8"/>
  <c r="CY5" i="8"/>
  <c r="CZ5" i="8"/>
  <c r="DA5" i="8"/>
  <c r="DB5" i="8"/>
  <c r="DC5" i="8"/>
  <c r="DD5" i="8"/>
  <c r="DE5" i="8"/>
  <c r="DF5" i="8"/>
  <c r="DG5" i="8"/>
  <c r="DH5" i="8"/>
  <c r="DI5" i="8"/>
  <c r="DJ5" i="8"/>
  <c r="DK5" i="8"/>
  <c r="DL5" i="8"/>
  <c r="DM5" i="8"/>
  <c r="DN5" i="8"/>
  <c r="DO5" i="8"/>
  <c r="DP5" i="8"/>
  <c r="DQ5" i="8"/>
  <c r="DR5" i="8"/>
  <c r="DS5" i="8"/>
  <c r="DT5" i="8"/>
  <c r="DU5" i="8"/>
  <c r="DV5" i="8"/>
  <c r="DW5" i="8"/>
  <c r="DX5" i="8"/>
  <c r="DY5" i="8"/>
  <c r="DZ5" i="8"/>
  <c r="EA5" i="8"/>
  <c r="EB5" i="8"/>
  <c r="EC5" i="8"/>
  <c r="ED5" i="8"/>
  <c r="EE5" i="8"/>
  <c r="EF5" i="8"/>
  <c r="EG5" i="8"/>
  <c r="EH5" i="8"/>
  <c r="EI5" i="8"/>
  <c r="EJ5" i="8"/>
  <c r="EK5" i="8"/>
  <c r="EL5" i="8"/>
  <c r="EM5" i="8"/>
  <c r="EN5" i="8"/>
  <c r="EO5" i="8"/>
  <c r="EP5" i="8"/>
  <c r="EQ5" i="8"/>
  <c r="ER5" i="8"/>
  <c r="ES5" i="8"/>
  <c r="ET5" i="8"/>
  <c r="EU5" i="8"/>
  <c r="EV5" i="8"/>
  <c r="EW5" i="8"/>
  <c r="EX5" i="8"/>
  <c r="EY5" i="8"/>
  <c r="EZ5" i="8"/>
  <c r="FA5" i="8"/>
  <c r="FB5" i="8"/>
  <c r="FC5" i="8"/>
  <c r="FD5" i="8"/>
  <c r="FE5" i="8"/>
  <c r="FF5" i="8"/>
  <c r="FG5" i="8"/>
  <c r="FH5" i="8"/>
  <c r="FI5" i="8"/>
  <c r="FJ5" i="8"/>
  <c r="FK5" i="8"/>
  <c r="FL5" i="8"/>
  <c r="FM5" i="8"/>
  <c r="FN5" i="8"/>
  <c r="FO5" i="8"/>
  <c r="FP5" i="8"/>
  <c r="FQ5" i="8"/>
  <c r="FR5" i="8"/>
  <c r="FS5" i="8"/>
  <c r="FT5" i="8"/>
  <c r="FU5" i="8"/>
  <c r="FV5" i="8"/>
  <c r="FW5" i="8"/>
  <c r="FX5" i="8"/>
  <c r="FY5" i="8"/>
  <c r="FZ5" i="8"/>
  <c r="GA5" i="8"/>
  <c r="GB5" i="8"/>
  <c r="GC5" i="8"/>
  <c r="GD5" i="8"/>
  <c r="GE5" i="8"/>
  <c r="GF5" i="8"/>
  <c r="GG5" i="8"/>
  <c r="GH5" i="8"/>
  <c r="GI5" i="8"/>
  <c r="GJ5" i="8"/>
  <c r="GK5" i="8"/>
  <c r="GL5" i="8"/>
  <c r="GM5" i="8"/>
  <c r="GN5" i="8"/>
  <c r="GO5" i="8"/>
  <c r="GP5" i="8"/>
  <c r="GQ5" i="8"/>
  <c r="GR5" i="8"/>
  <c r="GS5" i="8"/>
  <c r="GT5" i="8"/>
  <c r="GU5" i="8"/>
  <c r="GV5" i="8"/>
  <c r="GW5" i="8"/>
  <c r="GX5" i="8"/>
  <c r="GY5" i="8"/>
  <c r="GZ5" i="8"/>
  <c r="HA5" i="8"/>
  <c r="HB5" i="8"/>
  <c r="HC5" i="8"/>
  <c r="HD5" i="8"/>
  <c r="HE5" i="8"/>
  <c r="HF5" i="8"/>
  <c r="HG5" i="8"/>
  <c r="HH5" i="8"/>
  <c r="HI5" i="8"/>
  <c r="HJ5" i="8"/>
  <c r="HK5" i="8"/>
  <c r="HL5" i="8"/>
  <c r="HM5" i="8"/>
  <c r="HN5" i="8"/>
  <c r="HO5" i="8"/>
  <c r="HP5" i="8"/>
  <c r="HQ5" i="8"/>
  <c r="HR5" i="8"/>
  <c r="HS5" i="8"/>
  <c r="HT5" i="8"/>
  <c r="HU5" i="8"/>
  <c r="HV5" i="8"/>
  <c r="HW5" i="8"/>
  <c r="HX5" i="8"/>
  <c r="HY5" i="8"/>
  <c r="HZ5" i="8"/>
  <c r="IA5" i="8"/>
  <c r="IB5" i="8"/>
  <c r="IC5" i="8"/>
  <c r="ID5" i="8"/>
  <c r="IE5" i="8"/>
  <c r="IF5" i="8"/>
  <c r="IG5" i="8"/>
  <c r="IH5" i="8"/>
  <c r="II5" i="8"/>
  <c r="IJ5" i="8"/>
  <c r="IK5" i="8"/>
  <c r="IL5" i="8"/>
  <c r="IM5" i="8"/>
  <c r="IN5" i="8"/>
  <c r="IO5" i="8"/>
  <c r="IP5" i="8"/>
  <c r="IQ5" i="8"/>
  <c r="IR5" i="8"/>
  <c r="IS5" i="8"/>
  <c r="IT5" i="8"/>
  <c r="IU5" i="8"/>
  <c r="IV5" i="8"/>
  <c r="IV6" i="8"/>
  <c r="IU6" i="8"/>
  <c r="IT6" i="8"/>
  <c r="IS6" i="8"/>
  <c r="IR6" i="8"/>
  <c r="IQ6" i="8"/>
  <c r="IP6" i="8"/>
  <c r="IO6" i="8"/>
  <c r="IN6" i="8"/>
  <c r="IM6" i="8"/>
  <c r="IL6" i="8"/>
  <c r="IK6" i="8"/>
  <c r="IJ6" i="8"/>
  <c r="II6" i="8"/>
  <c r="IH6" i="8"/>
  <c r="IG6" i="8"/>
  <c r="IF6" i="8"/>
  <c r="IE6" i="8"/>
  <c r="ID6" i="8"/>
  <c r="IC6" i="8"/>
  <c r="IB6" i="8"/>
  <c r="IA6" i="8"/>
  <c r="HZ6" i="8"/>
  <c r="HY6" i="8"/>
  <c r="HX6" i="8"/>
  <c r="HW6" i="8"/>
  <c r="HV6" i="8"/>
  <c r="HU6" i="8"/>
  <c r="HT6" i="8"/>
  <c r="HS6" i="8"/>
  <c r="HR6" i="8"/>
  <c r="HQ6" i="8"/>
  <c r="HP6" i="8"/>
  <c r="HO6" i="8"/>
  <c r="HN6" i="8"/>
  <c r="HM6" i="8"/>
  <c r="HL6" i="8"/>
  <c r="HK6" i="8"/>
  <c r="HJ6" i="8"/>
  <c r="HI6" i="8"/>
  <c r="HH6" i="8"/>
  <c r="HG6" i="8"/>
  <c r="HF6" i="8"/>
  <c r="HE6" i="8"/>
  <c r="HD6" i="8"/>
  <c r="HC6" i="8"/>
  <c r="HB6" i="8"/>
  <c r="HA6" i="8"/>
  <c r="GZ6" i="8"/>
  <c r="GY6" i="8"/>
  <c r="GX6" i="8"/>
  <c r="GW6" i="8"/>
  <c r="GV6" i="8"/>
  <c r="GU6" i="8"/>
  <c r="GT6" i="8"/>
  <c r="GS6" i="8"/>
  <c r="GR6" i="8"/>
  <c r="GQ6" i="8"/>
  <c r="GP6" i="8"/>
  <c r="GO6" i="8"/>
  <c r="GN6" i="8"/>
  <c r="GM6" i="8"/>
  <c r="GL6" i="8"/>
  <c r="GK6" i="8"/>
  <c r="GJ6" i="8"/>
  <c r="GI6" i="8"/>
  <c r="GH6" i="8"/>
  <c r="GG6" i="8"/>
  <c r="GF6" i="8"/>
  <c r="GE6" i="8"/>
  <c r="GD6" i="8"/>
  <c r="GC6" i="8"/>
  <c r="GB6" i="8"/>
  <c r="GA6" i="8"/>
  <c r="FZ6" i="8"/>
  <c r="FY6" i="8"/>
  <c r="FX6" i="8"/>
  <c r="FW6" i="8"/>
  <c r="FV6" i="8"/>
  <c r="FU6" i="8"/>
  <c r="FT6" i="8"/>
  <c r="FS6" i="8"/>
  <c r="FR6" i="8"/>
  <c r="FQ6" i="8"/>
  <c r="FP6" i="8"/>
  <c r="FO6" i="8"/>
  <c r="FN6" i="8"/>
  <c r="FM6" i="8"/>
  <c r="FL6" i="8"/>
  <c r="FK6" i="8"/>
  <c r="FJ6" i="8"/>
  <c r="FI6" i="8"/>
  <c r="FH6" i="8"/>
  <c r="FG6" i="8"/>
  <c r="FF6" i="8"/>
  <c r="FE6" i="8"/>
  <c r="FD6" i="8"/>
  <c r="FC6" i="8"/>
  <c r="FB6" i="8"/>
  <c r="FA6" i="8"/>
  <c r="EZ6" i="8"/>
  <c r="EY6" i="8"/>
  <c r="EX6" i="8"/>
  <c r="EW6" i="8"/>
  <c r="EV6" i="8"/>
  <c r="EU6" i="8"/>
  <c r="ET6" i="8"/>
  <c r="ES6" i="8"/>
  <c r="ER6" i="8"/>
  <c r="EQ6" i="8"/>
  <c r="EP6" i="8"/>
  <c r="EO6" i="8"/>
  <c r="EN6" i="8"/>
  <c r="EM6" i="8"/>
  <c r="EL6" i="8"/>
  <c r="EK6" i="8"/>
  <c r="EJ6" i="8"/>
  <c r="EI6" i="8"/>
  <c r="EH6" i="8"/>
  <c r="EG6" i="8"/>
  <c r="EF6" i="8"/>
  <c r="EE6" i="8"/>
  <c r="ED6" i="8"/>
  <c r="EC6" i="8"/>
  <c r="EB6" i="8"/>
  <c r="EA6" i="8"/>
  <c r="DZ6" i="8"/>
  <c r="DY6" i="8"/>
  <c r="DX6" i="8"/>
  <c r="DW6" i="8"/>
  <c r="DV6" i="8"/>
  <c r="DU6" i="8"/>
  <c r="DT6" i="8"/>
  <c r="DS6" i="8"/>
  <c r="DR6" i="8"/>
  <c r="DQ6" i="8"/>
  <c r="DP6" i="8"/>
  <c r="DO6" i="8"/>
  <c r="DN6" i="8"/>
  <c r="DM6" i="8"/>
  <c r="DL6" i="8"/>
  <c r="DK6" i="8"/>
  <c r="DJ6" i="8"/>
  <c r="DI6" i="8"/>
  <c r="DH6" i="8"/>
  <c r="DG6" i="8"/>
  <c r="DF6" i="8"/>
  <c r="DE6" i="8"/>
  <c r="DD6" i="8"/>
  <c r="DC6" i="8"/>
  <c r="DB6" i="8"/>
  <c r="DA6" i="8"/>
  <c r="CZ6" i="8"/>
  <c r="CY6" i="8"/>
  <c r="CX6" i="8"/>
  <c r="CW6" i="8"/>
  <c r="CV6" i="8"/>
  <c r="CU6" i="8"/>
  <c r="CT6" i="8"/>
  <c r="CS6" i="8"/>
  <c r="CR6" i="8"/>
  <c r="CQ6" i="8"/>
  <c r="CP6" i="8"/>
  <c r="CO6" i="8"/>
  <c r="CN6" i="8"/>
  <c r="CM6" i="8"/>
  <c r="CL6" i="8"/>
  <c r="CK6" i="8"/>
  <c r="CJ6" i="8"/>
  <c r="CI6" i="8"/>
  <c r="CH6" i="8"/>
  <c r="CG6" i="8"/>
  <c r="CF6" i="8"/>
  <c r="CE6" i="8"/>
  <c r="CD6" i="8"/>
  <c r="CC6" i="8"/>
  <c r="CB6" i="8"/>
  <c r="CA6" i="8"/>
  <c r="BZ6" i="8"/>
  <c r="BY6" i="8"/>
  <c r="BX6" i="8"/>
  <c r="BW6" i="8"/>
  <c r="BV6" i="8"/>
  <c r="BU6" i="8"/>
  <c r="BT6" i="8"/>
  <c r="BS6" i="8"/>
  <c r="BR6" i="8"/>
  <c r="BQ6" i="8"/>
  <c r="BP6" i="8"/>
  <c r="BO6" i="8"/>
  <c r="BN6" i="8"/>
  <c r="BM6" i="8"/>
  <c r="BL6" i="8"/>
  <c r="BK6" i="8"/>
  <c r="BJ6" i="8"/>
  <c r="BI6" i="8"/>
  <c r="BH6" i="8"/>
  <c r="BG6" i="8"/>
  <c r="BF6" i="8"/>
  <c r="BE6" i="8"/>
  <c r="BD6" i="8"/>
  <c r="BC6" i="8"/>
  <c r="BB6" i="8"/>
  <c r="BA6" i="8"/>
  <c r="AZ6" i="8"/>
  <c r="AY6" i="8"/>
  <c r="AX6" i="8"/>
  <c r="AW6" i="8"/>
  <c r="AV6" i="8"/>
  <c r="AU6" i="8"/>
  <c r="AT6" i="8"/>
  <c r="AS6" i="8"/>
  <c r="AR6" i="8"/>
  <c r="AQ6" i="8"/>
  <c r="AP6" i="8"/>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IV1" i="8"/>
  <c r="IU1" i="8"/>
  <c r="IT1" i="8"/>
  <c r="IS1" i="8"/>
  <c r="IR1" i="8"/>
  <c r="IQ1" i="8"/>
  <c r="IP1" i="8"/>
  <c r="IO1" i="8"/>
  <c r="IN1" i="8"/>
  <c r="IM1" i="8"/>
  <c r="IL1" i="8"/>
  <c r="IK1" i="8"/>
  <c r="IJ1" i="8"/>
  <c r="II1" i="8"/>
  <c r="IH1" i="8"/>
  <c r="IG1" i="8"/>
  <c r="IF1" i="8"/>
  <c r="IE1" i="8"/>
  <c r="ID1" i="8"/>
  <c r="IC1" i="8"/>
  <c r="IB1" i="8"/>
  <c r="IA1" i="8"/>
  <c r="HZ1" i="8"/>
  <c r="HY1" i="8"/>
  <c r="HX1" i="8"/>
  <c r="HW1" i="8"/>
  <c r="HV1" i="8"/>
  <c r="HU1" i="8"/>
  <c r="HT1" i="8"/>
  <c r="HS1" i="8"/>
  <c r="HR1" i="8"/>
  <c r="HQ1" i="8"/>
  <c r="HP1" i="8"/>
  <c r="HO1" i="8"/>
  <c r="HN1" i="8"/>
  <c r="HM1" i="8"/>
  <c r="HL1" i="8"/>
  <c r="HK1" i="8"/>
  <c r="HJ1" i="8"/>
  <c r="HI1" i="8"/>
  <c r="HH1" i="8"/>
  <c r="HG1" i="8"/>
  <c r="HF1" i="8"/>
  <c r="HE1" i="8"/>
  <c r="HD1" i="8"/>
  <c r="HC1" i="8"/>
  <c r="HB1" i="8"/>
  <c r="HA1" i="8"/>
  <c r="GZ1" i="8"/>
  <c r="GY1" i="8"/>
  <c r="GX1" i="8"/>
  <c r="GW1" i="8"/>
  <c r="GV1" i="8"/>
  <c r="GU1" i="8"/>
  <c r="GT1" i="8"/>
  <c r="GS1" i="8"/>
  <c r="GR1" i="8"/>
  <c r="GQ1" i="8"/>
  <c r="GP1" i="8"/>
  <c r="GO1" i="8"/>
  <c r="GN1" i="8"/>
  <c r="GM1" i="8"/>
  <c r="GL1" i="8"/>
  <c r="GK1" i="8"/>
  <c r="GJ1" i="8"/>
  <c r="GI1" i="8"/>
  <c r="GH1" i="8"/>
  <c r="GG1" i="8"/>
  <c r="GF1" i="8"/>
  <c r="GE1" i="8"/>
  <c r="GD1" i="8"/>
  <c r="GC1" i="8"/>
  <c r="GB1" i="8"/>
  <c r="GA1" i="8"/>
  <c r="FZ1" i="8"/>
  <c r="FY1" i="8"/>
  <c r="FX1" i="8"/>
  <c r="FW1" i="8"/>
  <c r="FV1" i="8"/>
  <c r="FU1" i="8"/>
  <c r="FT1" i="8"/>
  <c r="FS1" i="8"/>
  <c r="FR1" i="8"/>
  <c r="FQ1" i="8"/>
  <c r="FP1" i="8"/>
  <c r="FO1" i="8"/>
  <c r="FN1" i="8"/>
  <c r="FM1" i="8"/>
  <c r="FL1" i="8"/>
  <c r="FK1" i="8"/>
  <c r="FJ1" i="8"/>
  <c r="FI1" i="8"/>
  <c r="FH1" i="8"/>
  <c r="FG1" i="8"/>
  <c r="FF1" i="8"/>
  <c r="FE1" i="8"/>
  <c r="FD1" i="8"/>
  <c r="FC1" i="8"/>
  <c r="FB1" i="8"/>
  <c r="FA1" i="8"/>
  <c r="EZ1" i="8"/>
  <c r="EY1" i="8"/>
  <c r="EX1" i="8"/>
  <c r="EW1" i="8"/>
  <c r="EV1" i="8"/>
  <c r="EU1" i="8"/>
  <c r="ET1" i="8"/>
  <c r="ES1" i="8"/>
  <c r="ER1" i="8"/>
  <c r="EQ1" i="8"/>
  <c r="EP1" i="8"/>
  <c r="EO1" i="8"/>
  <c r="EN1" i="8"/>
  <c r="EM1" i="8"/>
  <c r="EL1" i="8"/>
  <c r="EK1" i="8"/>
  <c r="EJ1" i="8"/>
  <c r="EI1" i="8"/>
  <c r="EH1" i="8"/>
  <c r="EG1" i="8"/>
  <c r="EF1" i="8"/>
  <c r="EE1" i="8"/>
  <c r="ED1" i="8"/>
  <c r="EC1" i="8"/>
  <c r="EB1" i="8"/>
  <c r="EA1" i="8"/>
  <c r="DZ1" i="8"/>
  <c r="DY1" i="8"/>
  <c r="DX1" i="8"/>
  <c r="DW1" i="8"/>
  <c r="DV1" i="8"/>
  <c r="DU1" i="8"/>
  <c r="DT1" i="8"/>
  <c r="DS1" i="8"/>
  <c r="DR1" i="8"/>
  <c r="DQ1" i="8"/>
  <c r="DP1" i="8"/>
  <c r="DO1" i="8"/>
  <c r="DN1" i="8"/>
  <c r="DM1" i="8"/>
  <c r="DL1" i="8"/>
  <c r="DK1" i="8"/>
  <c r="DJ1" i="8"/>
  <c r="DI1" i="8"/>
  <c r="DH1" i="8"/>
  <c r="DG1" i="8"/>
  <c r="DF1" i="8"/>
  <c r="DE1" i="8"/>
  <c r="DD1" i="8"/>
  <c r="DC1" i="8"/>
  <c r="DB1" i="8"/>
  <c r="DA1" i="8"/>
  <c r="CZ1" i="8"/>
  <c r="CY1" i="8"/>
  <c r="CX1" i="8"/>
  <c r="CW1" i="8"/>
  <c r="CV1" i="8"/>
  <c r="CU1" i="8"/>
  <c r="CT1" i="8"/>
  <c r="CS1" i="8"/>
  <c r="CR1" i="8"/>
  <c r="CQ1" i="8"/>
  <c r="CP1" i="8"/>
  <c r="CO1" i="8"/>
  <c r="CN1" i="8"/>
  <c r="CM1" i="8"/>
  <c r="CL1" i="8"/>
  <c r="CK1" i="8"/>
  <c r="CJ1" i="8"/>
  <c r="CI1" i="8"/>
  <c r="CH1" i="8"/>
  <c r="CG1" i="8"/>
  <c r="CF1" i="8"/>
  <c r="CE1" i="8"/>
  <c r="CD1" i="8"/>
  <c r="CC1" i="8"/>
  <c r="CB1" i="8"/>
  <c r="CA1" i="8"/>
  <c r="BZ1" i="8"/>
  <c r="BY1" i="8"/>
  <c r="BX1" i="8"/>
  <c r="BW1" i="8"/>
  <c r="BV1" i="8"/>
  <c r="BU1" i="8"/>
  <c r="BT1" i="8"/>
  <c r="BS1" i="8"/>
  <c r="BR1" i="8"/>
  <c r="BQ1" i="8"/>
  <c r="BP1" i="8"/>
  <c r="BO1" i="8"/>
  <c r="BN1" i="8"/>
  <c r="BM1" i="8"/>
  <c r="BL1" i="8"/>
  <c r="BK1" i="8"/>
  <c r="BJ1" i="8"/>
  <c r="BI1" i="8"/>
  <c r="BH1" i="8"/>
  <c r="BG1" i="8"/>
  <c r="BF1" i="8"/>
  <c r="BE1" i="8"/>
  <c r="BD1" i="8"/>
  <c r="BC1" i="8"/>
  <c r="BB1" i="8"/>
  <c r="BA1" i="8"/>
  <c r="AZ1" i="8"/>
  <c r="AY1" i="8"/>
  <c r="AX1" i="8"/>
  <c r="AW1" i="8"/>
  <c r="AV1" i="8"/>
  <c r="AU1" i="8"/>
  <c r="AT1" i="8"/>
  <c r="AS1" i="8"/>
  <c r="AR1" i="8"/>
  <c r="AQ1" i="8"/>
  <c r="AP1" i="8"/>
  <c r="AO1" i="8"/>
  <c r="AN1" i="8"/>
  <c r="AM1" i="8"/>
  <c r="AL1" i="8"/>
  <c r="AK1" i="8"/>
  <c r="AJ1" i="8"/>
  <c r="AI1" i="8"/>
  <c r="AH1" i="8"/>
  <c r="AG1" i="8"/>
  <c r="AF1" i="8"/>
  <c r="AE1" i="8"/>
  <c r="AD1" i="8"/>
  <c r="AC1" i="8"/>
  <c r="AB1" i="8"/>
  <c r="AA1" i="8"/>
  <c r="Z1" i="8"/>
  <c r="Y1" i="8"/>
  <c r="X1" i="8"/>
  <c r="W1" i="8"/>
  <c r="V1" i="8"/>
  <c r="U1" i="8"/>
  <c r="T1" i="8"/>
  <c r="S1" i="8"/>
  <c r="R1" i="8"/>
  <c r="Q1" i="8"/>
  <c r="P1" i="8"/>
  <c r="O1" i="8"/>
  <c r="N1" i="8"/>
  <c r="M1" i="8"/>
  <c r="L1" i="8"/>
  <c r="K1" i="8"/>
  <c r="J1" i="8"/>
  <c r="I1" i="8"/>
  <c r="H1" i="8"/>
  <c r="G1" i="8"/>
  <c r="F1" i="8"/>
  <c r="E1" i="8"/>
  <c r="H2" i="27"/>
  <c r="H3" i="27"/>
  <c r="H1" i="27"/>
  <c r="I2" i="27"/>
  <c r="I3" i="27"/>
  <c r="I1" i="27"/>
  <c r="J2" i="27"/>
  <c r="J3" i="27"/>
  <c r="J1" i="27"/>
  <c r="K2" i="27"/>
  <c r="K3" i="27"/>
  <c r="K1" i="27"/>
  <c r="L2" i="27"/>
  <c r="L3" i="27"/>
  <c r="L1" i="27"/>
  <c r="M2" i="27"/>
  <c r="M3" i="27"/>
  <c r="M1" i="27"/>
  <c r="N2" i="27"/>
  <c r="N3" i="27"/>
  <c r="N1" i="27"/>
  <c r="O2" i="27"/>
  <c r="O3" i="27"/>
  <c r="O1" i="27"/>
  <c r="P2" i="27"/>
  <c r="P3" i="27"/>
  <c r="P1" i="27"/>
  <c r="Q2" i="27"/>
  <c r="Q3" i="27"/>
  <c r="Q1" i="27"/>
  <c r="R2" i="27"/>
  <c r="R3" i="27"/>
  <c r="R1" i="27"/>
  <c r="S2" i="27"/>
  <c r="S3" i="27"/>
  <c r="S1" i="27"/>
  <c r="T2" i="27"/>
  <c r="T3" i="27"/>
  <c r="T1" i="27"/>
  <c r="U2" i="27"/>
  <c r="U3" i="27"/>
  <c r="U1" i="27"/>
  <c r="V2" i="27"/>
  <c r="V3" i="27"/>
  <c r="V1" i="27"/>
  <c r="W2" i="27"/>
  <c r="W3" i="27"/>
  <c r="W1" i="27"/>
  <c r="X2" i="27"/>
  <c r="X3" i="27"/>
  <c r="X1" i="27"/>
  <c r="Y2" i="27"/>
  <c r="Y3" i="27"/>
  <c r="Y1" i="27"/>
  <c r="Z2" i="27"/>
  <c r="Z3" i="27"/>
  <c r="Z1" i="27"/>
  <c r="AA2" i="27"/>
  <c r="AA1" i="27"/>
  <c r="AA3" i="27"/>
  <c r="AB2" i="27"/>
  <c r="AB1" i="27"/>
  <c r="AB3" i="27"/>
  <c r="AC2" i="27"/>
  <c r="AC1" i="27"/>
  <c r="AC3" i="27"/>
  <c r="AD2" i="27"/>
  <c r="AD1" i="27"/>
  <c r="AD3" i="27"/>
  <c r="AE2" i="27"/>
  <c r="AE1" i="27"/>
  <c r="AE3" i="27"/>
  <c r="AF2" i="27"/>
  <c r="AF1" i="27"/>
  <c r="AF3" i="27"/>
  <c r="AG2" i="27"/>
  <c r="AG1" i="27"/>
  <c r="AG3" i="27"/>
  <c r="AH2" i="27"/>
  <c r="AH1" i="27"/>
  <c r="AH3" i="27"/>
  <c r="AI2" i="27"/>
  <c r="AI1" i="27"/>
  <c r="AI3" i="27"/>
  <c r="AJ2" i="27"/>
  <c r="AJ1" i="27"/>
  <c r="AJ3" i="27"/>
  <c r="AK2" i="27"/>
  <c r="AK1" i="27"/>
  <c r="AK3" i="27"/>
  <c r="AL2" i="27"/>
  <c r="AL1" i="27"/>
  <c r="AL3" i="27"/>
  <c r="AM2" i="27"/>
  <c r="AM1" i="27"/>
  <c r="AM3" i="27"/>
  <c r="AN2" i="27"/>
  <c r="AN1" i="27"/>
  <c r="AN3" i="27"/>
  <c r="AO2" i="27"/>
  <c r="AO1" i="27"/>
  <c r="AO3" i="27"/>
  <c r="AP2" i="27"/>
  <c r="AP1" i="27"/>
  <c r="AP3" i="27"/>
  <c r="AQ2" i="27"/>
  <c r="AQ1" i="27"/>
  <c r="AQ3" i="27"/>
  <c r="AR2" i="27"/>
  <c r="AR1" i="27"/>
  <c r="AR3" i="27"/>
  <c r="AS2" i="27"/>
  <c r="AS1" i="27"/>
  <c r="AS3" i="27"/>
  <c r="AT2" i="27"/>
  <c r="AT1" i="27"/>
  <c r="AT3" i="27"/>
  <c r="AU2" i="27"/>
  <c r="AU1" i="27"/>
  <c r="AU3" i="27"/>
  <c r="AV2" i="27"/>
  <c r="AV1" i="27"/>
  <c r="AV3" i="27"/>
  <c r="AW2" i="27"/>
  <c r="AW1" i="27"/>
  <c r="AW3" i="27"/>
  <c r="AX2" i="27"/>
  <c r="AX1" i="27"/>
  <c r="AX3" i="27"/>
  <c r="AY2" i="27"/>
  <c r="AY1" i="27"/>
  <c r="AY3" i="27"/>
  <c r="AZ2" i="27"/>
  <c r="AZ1" i="27"/>
  <c r="AZ3" i="27"/>
  <c r="BA2" i="27"/>
  <c r="BA1" i="27"/>
  <c r="BA3" i="27"/>
  <c r="BB2" i="27"/>
  <c r="BB1" i="27"/>
  <c r="BB3" i="27"/>
  <c r="BC2" i="27"/>
  <c r="BC1" i="27"/>
  <c r="BC3" i="27"/>
  <c r="BD2" i="27"/>
  <c r="BD1" i="27"/>
  <c r="BD3" i="27"/>
  <c r="BE2" i="27"/>
  <c r="BE1" i="27"/>
  <c r="BE3" i="27"/>
  <c r="BF2" i="27"/>
  <c r="BF1" i="27"/>
  <c r="BF3" i="27"/>
  <c r="BG2" i="27"/>
  <c r="BG1" i="27"/>
  <c r="BG3" i="27"/>
  <c r="BH2" i="27"/>
  <c r="BH1" i="27"/>
  <c r="BH3" i="27"/>
  <c r="BI2" i="27"/>
  <c r="BI1" i="27"/>
  <c r="BI3" i="27"/>
  <c r="BJ2" i="27"/>
  <c r="BJ1" i="27"/>
  <c r="BJ3" i="27"/>
  <c r="BK2" i="27"/>
  <c r="BK1" i="27"/>
  <c r="BK3" i="27"/>
  <c r="BL2" i="27"/>
  <c r="BL1" i="27"/>
  <c r="BL3" i="27"/>
  <c r="BM2" i="27"/>
  <c r="BM1" i="27"/>
  <c r="BM3" i="27"/>
  <c r="BN2" i="27"/>
  <c r="BN1" i="27"/>
  <c r="BN3" i="27"/>
  <c r="BO2" i="27"/>
  <c r="BO1" i="27"/>
  <c r="BO3" i="27"/>
  <c r="BP2" i="27"/>
  <c r="BP1" i="27"/>
  <c r="BP3" i="27"/>
  <c r="BQ2" i="27"/>
  <c r="BQ1" i="27"/>
  <c r="BQ3" i="27"/>
  <c r="BR2" i="27"/>
  <c r="BR1" i="27"/>
  <c r="BR3" i="27"/>
  <c r="BS2" i="27"/>
  <c r="BS1" i="27"/>
  <c r="BS3" i="27"/>
  <c r="BT2" i="27"/>
  <c r="BT1" i="27"/>
  <c r="BT3" i="27"/>
  <c r="BU2" i="27"/>
  <c r="BU1" i="27"/>
  <c r="BU3" i="27"/>
  <c r="BV2" i="27"/>
  <c r="BV1" i="27"/>
  <c r="BV3" i="27"/>
  <c r="BW2" i="27"/>
  <c r="BW1" i="27"/>
  <c r="BW3" i="27"/>
  <c r="BX2" i="27"/>
  <c r="BX1" i="27"/>
  <c r="BX3" i="27"/>
  <c r="BY2" i="27"/>
  <c r="BY1" i="27"/>
  <c r="F2" i="27"/>
  <c r="AA6" i="27"/>
  <c r="I47" i="27"/>
  <c r="CC4" i="27"/>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7" i="2"/>
  <c r="E48" i="2"/>
  <c r="E50" i="2"/>
  <c r="E51" i="2"/>
  <c r="E53" i="2"/>
  <c r="E54" i="2"/>
  <c r="E55" i="2"/>
  <c r="E56" i="2"/>
  <c r="E57" i="2"/>
  <c r="E58" i="2"/>
  <c r="E59" i="2"/>
  <c r="E60" i="2"/>
  <c r="E61" i="2"/>
  <c r="E65" i="2"/>
  <c r="E66" i="2"/>
  <c r="E67" i="2"/>
  <c r="E68" i="2"/>
  <c r="E69" i="2"/>
  <c r="E70" i="2"/>
  <c r="E71" i="2"/>
  <c r="E73" i="2"/>
  <c r="E74" i="2"/>
  <c r="E75" i="2"/>
  <c r="E76" i="2"/>
  <c r="E77" i="2"/>
  <c r="E78" i="2"/>
  <c r="E79" i="2"/>
  <c r="E80" i="2"/>
  <c r="E81" i="2"/>
  <c r="E82" i="2"/>
  <c r="E83" i="2"/>
  <c r="E84" i="2"/>
  <c r="E85" i="2"/>
  <c r="E86" i="2"/>
  <c r="E87" i="2"/>
  <c r="E88" i="2"/>
  <c r="E89" i="2"/>
  <c r="E90" i="2"/>
  <c r="E91" i="2"/>
  <c r="E94" i="2"/>
  <c r="E95" i="2"/>
  <c r="E96" i="2"/>
  <c r="E98" i="2"/>
  <c r="E99" i="2"/>
  <c r="E101" i="2"/>
  <c r="E102" i="2"/>
  <c r="E103" i="2"/>
  <c r="E104" i="2"/>
  <c r="E105" i="2"/>
  <c r="E106" i="2"/>
  <c r="E112" i="2"/>
  <c r="E113" i="2"/>
  <c r="E114" i="2"/>
  <c r="E115" i="2"/>
  <c r="E116" i="2"/>
  <c r="E117" i="2"/>
  <c r="E118" i="2"/>
  <c r="E119" i="2"/>
  <c r="E120" i="2"/>
  <c r="E121" i="2"/>
  <c r="E122" i="2"/>
  <c r="E123" i="2"/>
  <c r="E124" i="2"/>
  <c r="E125" i="2"/>
  <c r="E126" i="2"/>
  <c r="C2" i="4"/>
  <c r="CB6" i="27"/>
  <c r="CC6" i="27"/>
  <c r="BY6" i="27"/>
  <c r="BX6" i="27"/>
  <c r="BW6" i="27"/>
  <c r="BV6" i="27"/>
  <c r="BU6" i="27"/>
  <c r="BT6" i="27"/>
  <c r="BS6" i="27"/>
  <c r="BR6" i="27"/>
  <c r="BQ6" i="27"/>
  <c r="BP6" i="27"/>
  <c r="BO6" i="27"/>
  <c r="BN6" i="27"/>
  <c r="BM6" i="27"/>
  <c r="BL6" i="27"/>
  <c r="BK6" i="27"/>
  <c r="BJ6" i="27"/>
  <c r="BI6" i="27"/>
  <c r="BH6" i="27"/>
  <c r="BG6" i="27"/>
  <c r="BF6" i="27"/>
  <c r="BE6" i="27"/>
  <c r="BD6" i="27"/>
  <c r="BC6" i="27"/>
  <c r="BB6" i="27"/>
  <c r="BA6" i="27"/>
  <c r="AZ6" i="27"/>
  <c r="AY6" i="27"/>
  <c r="AX6" i="27"/>
  <c r="AW6" i="27"/>
  <c r="AV6" i="27"/>
  <c r="AU6" i="27"/>
  <c r="AT6" i="27"/>
  <c r="AS6" i="27"/>
  <c r="AR6" i="27"/>
  <c r="AQ6" i="27"/>
  <c r="AP6" i="27"/>
  <c r="AO6" i="27"/>
  <c r="AN6" i="27"/>
  <c r="AM6" i="27"/>
  <c r="AL6" i="27"/>
  <c r="AK6" i="27"/>
  <c r="AJ6" i="27"/>
  <c r="AI6" i="27"/>
  <c r="AH6" i="27"/>
  <c r="AG6" i="27"/>
  <c r="AF6" i="27"/>
  <c r="AE6" i="27"/>
  <c r="AD6" i="27"/>
  <c r="AC6" i="27"/>
  <c r="AB6" i="27"/>
  <c r="Z6" i="27"/>
  <c r="Y6" i="27"/>
  <c r="X6" i="27"/>
  <c r="W6" i="27"/>
  <c r="V6" i="27"/>
  <c r="U6" i="27"/>
  <c r="T6" i="27"/>
  <c r="S6" i="27"/>
  <c r="R6" i="27"/>
  <c r="Q6" i="27"/>
  <c r="P6" i="27"/>
  <c r="O6" i="27"/>
  <c r="N6" i="27"/>
  <c r="M6" i="27"/>
  <c r="L6" i="27"/>
  <c r="K6" i="27"/>
  <c r="J6" i="27"/>
  <c r="I6" i="27"/>
  <c r="H6" i="27"/>
  <c r="G6" i="27"/>
  <c r="F6" i="27"/>
  <c r="E6" i="27"/>
  <c r="D6" i="27"/>
  <c r="C6" i="27"/>
  <c r="B6" i="27"/>
  <c r="BY5" i="27"/>
  <c r="BX5" i="27"/>
  <c r="BW5" i="27"/>
  <c r="BV5" i="27"/>
  <c r="BU5" i="27"/>
  <c r="BT5" i="27"/>
  <c r="BS5" i="27"/>
  <c r="BR5" i="27"/>
  <c r="BQ5" i="27"/>
  <c r="BP5" i="27"/>
  <c r="BO5" i="27"/>
  <c r="BN5" i="27"/>
  <c r="BM5" i="27"/>
  <c r="BL5" i="27"/>
  <c r="BK5" i="27"/>
  <c r="BJ5" i="27"/>
  <c r="BI5" i="27"/>
  <c r="BH5" i="27"/>
  <c r="BG5" i="27"/>
  <c r="BF5" i="27"/>
  <c r="BE5" i="27"/>
  <c r="BD5" i="27"/>
  <c r="BC5" i="27"/>
  <c r="BB5" i="27"/>
  <c r="BA5" i="27"/>
  <c r="AZ5" i="27"/>
  <c r="AY5" i="27"/>
  <c r="AX5" i="27"/>
  <c r="AW5" i="27"/>
  <c r="AV5" i="27"/>
  <c r="AU5" i="27"/>
  <c r="AT5" i="27"/>
  <c r="AS5" i="27"/>
  <c r="AR5" i="27"/>
  <c r="AQ5" i="27"/>
  <c r="AP5" i="27"/>
  <c r="AO5" i="27"/>
  <c r="AN5" i="27"/>
  <c r="AM5" i="27"/>
  <c r="AL5" i="27"/>
  <c r="AK5" i="27"/>
  <c r="AJ5" i="27"/>
  <c r="AI5" i="27"/>
  <c r="AH5" i="27"/>
  <c r="AG5" i="27"/>
  <c r="AF5" i="27"/>
  <c r="AE5" i="27"/>
  <c r="AD5" i="27"/>
  <c r="AC5" i="27"/>
  <c r="AB5" i="27"/>
  <c r="AA5" i="27"/>
  <c r="G5" i="27"/>
  <c r="F5" i="27"/>
  <c r="E5" i="27"/>
  <c r="D5" i="27"/>
  <c r="C5" i="27"/>
  <c r="B5" i="27"/>
  <c r="BY3" i="27"/>
  <c r="BY4" i="27"/>
  <c r="BX4" i="27"/>
  <c r="BW4" i="27"/>
  <c r="BV4" i="27"/>
  <c r="BU4" i="27"/>
  <c r="BT4" i="27"/>
  <c r="BS4" i="27"/>
  <c r="BR4" i="27"/>
  <c r="BQ4" i="27"/>
  <c r="BP4" i="27"/>
  <c r="BO4" i="27"/>
  <c r="BN4" i="27"/>
  <c r="BM4" i="27"/>
  <c r="BL4" i="27"/>
  <c r="BK4" i="27"/>
  <c r="BJ4" i="27"/>
  <c r="BI4" i="27"/>
  <c r="BH4" i="27"/>
  <c r="BG4" i="27"/>
  <c r="BF4" i="27"/>
  <c r="BE4" i="27"/>
  <c r="BD4" i="27"/>
  <c r="BC4" i="27"/>
  <c r="BB4" i="27"/>
  <c r="BA4" i="27"/>
  <c r="AZ4" i="27"/>
  <c r="AY4" i="27"/>
  <c r="AX4" i="27"/>
  <c r="AW4" i="27"/>
  <c r="AV4" i="27"/>
  <c r="AU4" i="27"/>
  <c r="AT4" i="27"/>
  <c r="AS4" i="27"/>
  <c r="AR4" i="27"/>
  <c r="AQ4" i="27"/>
  <c r="AP4" i="27"/>
  <c r="AO4" i="27"/>
  <c r="AN4" i="27"/>
  <c r="AM4" i="27"/>
  <c r="AL4" i="27"/>
  <c r="AK4" i="27"/>
  <c r="AJ4" i="27"/>
  <c r="AI4" i="27"/>
  <c r="AH4" i="27"/>
  <c r="AG4" i="27"/>
  <c r="AF4" i="27"/>
  <c r="AE4" i="27"/>
  <c r="AD4" i="27"/>
  <c r="AC4" i="27"/>
  <c r="AB4" i="27"/>
  <c r="AA4" i="27"/>
  <c r="Z4" i="27"/>
  <c r="Y4" i="27"/>
  <c r="X4" i="27"/>
  <c r="W4" i="27"/>
  <c r="V4" i="27"/>
  <c r="U4" i="27"/>
  <c r="T4" i="27"/>
  <c r="S4" i="27"/>
  <c r="R4" i="27"/>
  <c r="Q4" i="27"/>
  <c r="P4" i="27"/>
  <c r="O4" i="27"/>
  <c r="N4" i="27"/>
  <c r="M4" i="27"/>
  <c r="L4" i="27"/>
  <c r="K4" i="27"/>
  <c r="J4" i="27"/>
  <c r="I4" i="27"/>
  <c r="H4" i="27"/>
  <c r="G3" i="27"/>
  <c r="B3" i="27"/>
  <c r="B2" i="27"/>
  <c r="H2" i="26"/>
  <c r="H3" i="26"/>
  <c r="H1" i="26"/>
  <c r="I2" i="26"/>
  <c r="I3" i="26"/>
  <c r="I1" i="26"/>
  <c r="J2" i="26"/>
  <c r="J3" i="26"/>
  <c r="J1" i="26"/>
  <c r="K2" i="26"/>
  <c r="K3" i="26"/>
  <c r="K1" i="26"/>
  <c r="L2" i="26"/>
  <c r="L3" i="26"/>
  <c r="L1" i="26"/>
  <c r="M2" i="26"/>
  <c r="M3" i="26"/>
  <c r="M1" i="26"/>
  <c r="N2" i="26"/>
  <c r="N3" i="26"/>
  <c r="N1" i="26"/>
  <c r="O2" i="26"/>
  <c r="O3" i="26"/>
  <c r="O1" i="26"/>
  <c r="P2" i="26"/>
  <c r="P3" i="26"/>
  <c r="P1" i="26"/>
  <c r="Q2" i="26"/>
  <c r="Q3" i="26"/>
  <c r="Q1" i="26"/>
  <c r="R2" i="26"/>
  <c r="R3" i="26"/>
  <c r="R1" i="26"/>
  <c r="S2" i="26"/>
  <c r="S3" i="26"/>
  <c r="S1" i="26"/>
  <c r="T2" i="26"/>
  <c r="T3" i="26"/>
  <c r="T1" i="26"/>
  <c r="U2" i="26"/>
  <c r="U3" i="26"/>
  <c r="U1" i="26"/>
  <c r="V2" i="26"/>
  <c r="V3" i="26"/>
  <c r="V1" i="26"/>
  <c r="W2" i="26"/>
  <c r="W3" i="26"/>
  <c r="W1" i="26"/>
  <c r="X2" i="26"/>
  <c r="X3" i="26"/>
  <c r="X1" i="26"/>
  <c r="Y2" i="26"/>
  <c r="Y3" i="26"/>
  <c r="Y1" i="26"/>
  <c r="Z2" i="26"/>
  <c r="Z3" i="26"/>
  <c r="Z1" i="26"/>
  <c r="AA2" i="26"/>
  <c r="AA1" i="26"/>
  <c r="AA3" i="26"/>
  <c r="AB2" i="26"/>
  <c r="AB1" i="26"/>
  <c r="AB3" i="26"/>
  <c r="AC2" i="26"/>
  <c r="AC1" i="26"/>
  <c r="AC3" i="26"/>
  <c r="AD2" i="26"/>
  <c r="AD1" i="26"/>
  <c r="AD3" i="26"/>
  <c r="AE2" i="26"/>
  <c r="AE1" i="26"/>
  <c r="AE3" i="26"/>
  <c r="AF2" i="26"/>
  <c r="AF1" i="26"/>
  <c r="AF3" i="26"/>
  <c r="AG2" i="26"/>
  <c r="AG1" i="26"/>
  <c r="AG3" i="26"/>
  <c r="AH2" i="26"/>
  <c r="AH1" i="26"/>
  <c r="AH3" i="26"/>
  <c r="AI2" i="26"/>
  <c r="AI1" i="26"/>
  <c r="AI3" i="26"/>
  <c r="AJ2" i="26"/>
  <c r="AJ1" i="26"/>
  <c r="AJ3" i="26"/>
  <c r="AK2" i="26"/>
  <c r="AK1" i="26"/>
  <c r="AK3" i="26"/>
  <c r="AL2" i="26"/>
  <c r="AL1" i="26"/>
  <c r="AL3" i="26"/>
  <c r="AM2" i="26"/>
  <c r="AM1" i="26"/>
  <c r="AM3" i="26"/>
  <c r="AN2" i="26"/>
  <c r="AN1" i="26"/>
  <c r="AN3" i="26"/>
  <c r="AO2" i="26"/>
  <c r="AO1" i="26"/>
  <c r="AO3" i="26"/>
  <c r="AP2" i="26"/>
  <c r="AP1" i="26"/>
  <c r="AP3" i="26"/>
  <c r="AQ2" i="26"/>
  <c r="AQ1" i="26"/>
  <c r="AQ3" i="26"/>
  <c r="AR2" i="26"/>
  <c r="AR1" i="26"/>
  <c r="AR3" i="26"/>
  <c r="AS2" i="26"/>
  <c r="AS1" i="26"/>
  <c r="AS3" i="26"/>
  <c r="AT2" i="26"/>
  <c r="AT1" i="26"/>
  <c r="AT3" i="26"/>
  <c r="AU2" i="26"/>
  <c r="AU1" i="26"/>
  <c r="AU3" i="26"/>
  <c r="AV2" i="26"/>
  <c r="AV1" i="26"/>
  <c r="AV3" i="26"/>
  <c r="AW2" i="26"/>
  <c r="AW1" i="26"/>
  <c r="AW3" i="26"/>
  <c r="AX2" i="26"/>
  <c r="AX1" i="26"/>
  <c r="AX3" i="26"/>
  <c r="AY2" i="26"/>
  <c r="AY1" i="26"/>
  <c r="AY3" i="26"/>
  <c r="AZ2" i="26"/>
  <c r="AZ1" i="26"/>
  <c r="AZ3" i="26"/>
  <c r="BA2" i="26"/>
  <c r="BA1" i="26"/>
  <c r="BA3" i="26"/>
  <c r="BB2" i="26"/>
  <c r="BB1" i="26"/>
  <c r="BB3" i="26"/>
  <c r="BC2" i="26"/>
  <c r="BC1" i="26"/>
  <c r="BC3" i="26"/>
  <c r="BD2" i="26"/>
  <c r="BD1" i="26"/>
  <c r="BD3" i="26"/>
  <c r="BE2" i="26"/>
  <c r="BE1" i="26"/>
  <c r="BE3" i="26"/>
  <c r="BF2" i="26"/>
  <c r="BF1" i="26"/>
  <c r="BF3" i="26"/>
  <c r="BG2" i="26"/>
  <c r="BG1" i="26"/>
  <c r="BG3" i="26"/>
  <c r="BH2" i="26"/>
  <c r="BH1" i="26"/>
  <c r="BH3" i="26"/>
  <c r="BI2" i="26"/>
  <c r="BI1" i="26"/>
  <c r="BI3" i="26"/>
  <c r="BJ2" i="26"/>
  <c r="BJ1" i="26"/>
  <c r="BJ3" i="26"/>
  <c r="BK2" i="26"/>
  <c r="BK1" i="26"/>
  <c r="BK3" i="26"/>
  <c r="BL2" i="26"/>
  <c r="BL1" i="26"/>
  <c r="BL3" i="26"/>
  <c r="BM2" i="26"/>
  <c r="BM1" i="26"/>
  <c r="BM3" i="26"/>
  <c r="BN2" i="26"/>
  <c r="BN1" i="26"/>
  <c r="BN3" i="26"/>
  <c r="BO2" i="26"/>
  <c r="BO1" i="26"/>
  <c r="BO3" i="26"/>
  <c r="BP2" i="26"/>
  <c r="BP1" i="26"/>
  <c r="BP3" i="26"/>
  <c r="BQ2" i="26"/>
  <c r="BQ1" i="26"/>
  <c r="BQ3" i="26"/>
  <c r="BR2" i="26"/>
  <c r="BR1" i="26"/>
  <c r="BR3" i="26"/>
  <c r="BS2" i="26"/>
  <c r="BS1" i="26"/>
  <c r="BS3" i="26"/>
  <c r="BT2" i="26"/>
  <c r="BT1" i="26"/>
  <c r="BT3" i="26"/>
  <c r="BU2" i="26"/>
  <c r="BU1" i="26"/>
  <c r="BU3" i="26"/>
  <c r="BV2" i="26"/>
  <c r="BV1" i="26"/>
  <c r="BV3" i="26"/>
  <c r="BW2" i="26"/>
  <c r="BW1" i="26"/>
  <c r="BW3" i="26"/>
  <c r="BX2" i="26"/>
  <c r="BX1" i="26"/>
  <c r="BX3" i="26"/>
  <c r="BY2" i="26"/>
  <c r="BY1" i="26"/>
  <c r="F2" i="26"/>
  <c r="AA6" i="26"/>
  <c r="I47" i="26"/>
  <c r="CC4" i="26"/>
  <c r="CB6" i="26"/>
  <c r="CC6" i="26"/>
  <c r="BY6" i="26"/>
  <c r="BX6" i="26"/>
  <c r="BW6" i="26"/>
  <c r="BV6" i="26"/>
  <c r="BU6" i="26"/>
  <c r="BT6" i="26"/>
  <c r="BS6" i="26"/>
  <c r="BR6" i="26"/>
  <c r="BQ6" i="26"/>
  <c r="BP6" i="26"/>
  <c r="BO6" i="26"/>
  <c r="BN6" i="26"/>
  <c r="BM6" i="26"/>
  <c r="BL6" i="26"/>
  <c r="BK6" i="26"/>
  <c r="BJ6" i="26"/>
  <c r="BI6" i="26"/>
  <c r="BH6" i="26"/>
  <c r="BG6" i="26"/>
  <c r="BF6" i="26"/>
  <c r="BE6" i="26"/>
  <c r="BD6" i="26"/>
  <c r="BC6" i="26"/>
  <c r="BB6" i="26"/>
  <c r="BA6" i="26"/>
  <c r="AZ6" i="26"/>
  <c r="AY6" i="26"/>
  <c r="AX6" i="26"/>
  <c r="AW6" i="26"/>
  <c r="AV6" i="26"/>
  <c r="AU6" i="26"/>
  <c r="AT6" i="26"/>
  <c r="AS6" i="26"/>
  <c r="AR6" i="26"/>
  <c r="AQ6" i="26"/>
  <c r="AP6" i="26"/>
  <c r="AO6" i="26"/>
  <c r="AN6" i="26"/>
  <c r="AM6" i="26"/>
  <c r="AL6" i="26"/>
  <c r="AK6" i="26"/>
  <c r="AJ6" i="26"/>
  <c r="AI6" i="26"/>
  <c r="AH6" i="26"/>
  <c r="AG6" i="26"/>
  <c r="AF6" i="26"/>
  <c r="AE6" i="26"/>
  <c r="AD6" i="26"/>
  <c r="AC6" i="26"/>
  <c r="AB6" i="26"/>
  <c r="Z6" i="26"/>
  <c r="Y6" i="26"/>
  <c r="X6" i="26"/>
  <c r="W6" i="26"/>
  <c r="V6" i="26"/>
  <c r="U6" i="26"/>
  <c r="T6" i="26"/>
  <c r="S6" i="26"/>
  <c r="R6" i="26"/>
  <c r="Q6" i="26"/>
  <c r="P6" i="26"/>
  <c r="O6" i="26"/>
  <c r="N6" i="26"/>
  <c r="M6" i="26"/>
  <c r="L6" i="26"/>
  <c r="K6" i="26"/>
  <c r="J6" i="26"/>
  <c r="I6" i="26"/>
  <c r="H6" i="26"/>
  <c r="G6" i="26"/>
  <c r="F6" i="26"/>
  <c r="E6" i="26"/>
  <c r="D6" i="26"/>
  <c r="C6" i="26"/>
  <c r="B6" i="26"/>
  <c r="BY5" i="26"/>
  <c r="BX5" i="26"/>
  <c r="BW5" i="26"/>
  <c r="BV5" i="26"/>
  <c r="BU5" i="26"/>
  <c r="BT5" i="26"/>
  <c r="BS5" i="26"/>
  <c r="BR5" i="26"/>
  <c r="BQ5" i="26"/>
  <c r="BP5" i="26"/>
  <c r="BO5" i="26"/>
  <c r="BN5" i="26"/>
  <c r="BM5" i="26"/>
  <c r="BL5" i="26"/>
  <c r="BK5" i="26"/>
  <c r="BJ5" i="26"/>
  <c r="BI5" i="26"/>
  <c r="BH5" i="26"/>
  <c r="BG5" i="26"/>
  <c r="BF5" i="26"/>
  <c r="BE5" i="26"/>
  <c r="BD5" i="26"/>
  <c r="BC5" i="26"/>
  <c r="BB5" i="26"/>
  <c r="BA5" i="26"/>
  <c r="AZ5" i="26"/>
  <c r="AY5" i="26"/>
  <c r="AX5" i="26"/>
  <c r="AW5" i="26"/>
  <c r="AV5" i="26"/>
  <c r="AU5" i="26"/>
  <c r="AT5" i="26"/>
  <c r="AS5" i="26"/>
  <c r="AR5" i="26"/>
  <c r="AQ5" i="26"/>
  <c r="AP5" i="26"/>
  <c r="AO5" i="26"/>
  <c r="AN5" i="26"/>
  <c r="AM5" i="26"/>
  <c r="AL5" i="26"/>
  <c r="AK5" i="26"/>
  <c r="AJ5" i="26"/>
  <c r="AI5" i="26"/>
  <c r="AH5" i="26"/>
  <c r="AG5" i="26"/>
  <c r="AF5" i="26"/>
  <c r="AE5" i="26"/>
  <c r="AD5" i="26"/>
  <c r="AC5" i="26"/>
  <c r="AB5" i="26"/>
  <c r="AA5" i="26"/>
  <c r="G5" i="26"/>
  <c r="F5" i="26"/>
  <c r="E5" i="26"/>
  <c r="D5" i="26"/>
  <c r="C5" i="26"/>
  <c r="B5" i="26"/>
  <c r="BY3" i="26"/>
  <c r="BY4" i="26"/>
  <c r="BX4" i="26"/>
  <c r="BW4" i="26"/>
  <c r="BV4" i="26"/>
  <c r="BU4" i="26"/>
  <c r="BT4" i="26"/>
  <c r="BS4" i="26"/>
  <c r="BR4" i="26"/>
  <c r="BQ4" i="26"/>
  <c r="BP4" i="26"/>
  <c r="BO4" i="26"/>
  <c r="BN4" i="26"/>
  <c r="BM4" i="26"/>
  <c r="BL4" i="26"/>
  <c r="BK4" i="26"/>
  <c r="BJ4" i="26"/>
  <c r="BI4" i="26"/>
  <c r="BH4" i="26"/>
  <c r="BG4" i="26"/>
  <c r="BF4" i="26"/>
  <c r="BE4" i="26"/>
  <c r="BD4" i="26"/>
  <c r="BC4" i="26"/>
  <c r="BB4" i="26"/>
  <c r="BA4" i="26"/>
  <c r="AZ4" i="26"/>
  <c r="AY4" i="26"/>
  <c r="AX4" i="26"/>
  <c r="AW4" i="26"/>
  <c r="AV4" i="26"/>
  <c r="AU4" i="26"/>
  <c r="AT4" i="26"/>
  <c r="AS4" i="26"/>
  <c r="AR4" i="26"/>
  <c r="AQ4" i="26"/>
  <c r="AP4" i="26"/>
  <c r="AO4" i="26"/>
  <c r="AN4" i="26"/>
  <c r="AM4" i="26"/>
  <c r="AL4" i="26"/>
  <c r="AK4" i="26"/>
  <c r="AJ4" i="26"/>
  <c r="AI4" i="26"/>
  <c r="AH4" i="26"/>
  <c r="AG4" i="26"/>
  <c r="AF4" i="26"/>
  <c r="AE4" i="26"/>
  <c r="AD4" i="26"/>
  <c r="AC4" i="26"/>
  <c r="AB4" i="26"/>
  <c r="AA4" i="26"/>
  <c r="Z4" i="26"/>
  <c r="Y4" i="26"/>
  <c r="X4" i="26"/>
  <c r="W4" i="26"/>
  <c r="V4" i="26"/>
  <c r="U4" i="26"/>
  <c r="T4" i="26"/>
  <c r="S4" i="26"/>
  <c r="R4" i="26"/>
  <c r="Q4" i="26"/>
  <c r="P4" i="26"/>
  <c r="O4" i="26"/>
  <c r="N4" i="26"/>
  <c r="M4" i="26"/>
  <c r="L4" i="26"/>
  <c r="K4" i="26"/>
  <c r="J4" i="26"/>
  <c r="I4" i="26"/>
  <c r="H4" i="26"/>
  <c r="G3" i="26"/>
  <c r="B3" i="26"/>
  <c r="B2" i="26"/>
  <c r="H2" i="25"/>
  <c r="H3" i="25"/>
  <c r="H1" i="25"/>
  <c r="I2" i="25"/>
  <c r="I3" i="25"/>
  <c r="I1" i="25"/>
  <c r="J2" i="25"/>
  <c r="J3" i="25"/>
  <c r="J1" i="25"/>
  <c r="K2" i="25"/>
  <c r="K3" i="25"/>
  <c r="K1" i="25"/>
  <c r="L2" i="25"/>
  <c r="L3" i="25"/>
  <c r="L1" i="25"/>
  <c r="M2" i="25"/>
  <c r="M3" i="25"/>
  <c r="M1" i="25"/>
  <c r="N2" i="25"/>
  <c r="N3" i="25"/>
  <c r="N1" i="25"/>
  <c r="O2" i="25"/>
  <c r="O3" i="25"/>
  <c r="O1" i="25"/>
  <c r="P2" i="25"/>
  <c r="P3" i="25"/>
  <c r="P1" i="25"/>
  <c r="Q2" i="25"/>
  <c r="Q3" i="25"/>
  <c r="Q1" i="25"/>
  <c r="R2" i="25"/>
  <c r="R3" i="25"/>
  <c r="R1" i="25"/>
  <c r="S2" i="25"/>
  <c r="S3" i="25"/>
  <c r="S1" i="25"/>
  <c r="T2" i="25"/>
  <c r="T3" i="25"/>
  <c r="T1" i="25"/>
  <c r="U2" i="25"/>
  <c r="U3" i="25"/>
  <c r="U1" i="25"/>
  <c r="V2" i="25"/>
  <c r="V3" i="25"/>
  <c r="V1" i="25"/>
  <c r="W2" i="25"/>
  <c r="W3" i="25"/>
  <c r="W1" i="25"/>
  <c r="X2" i="25"/>
  <c r="X3" i="25"/>
  <c r="X1" i="25"/>
  <c r="Y2" i="25"/>
  <c r="Y3" i="25"/>
  <c r="Y1" i="25"/>
  <c r="Z2" i="25"/>
  <c r="Z3" i="25"/>
  <c r="Z1" i="25"/>
  <c r="AA2" i="25"/>
  <c r="AA1" i="25"/>
  <c r="AA3" i="25"/>
  <c r="AB2" i="25"/>
  <c r="AB1" i="25"/>
  <c r="AB3" i="25"/>
  <c r="AC2" i="25"/>
  <c r="AC1" i="25"/>
  <c r="AC3" i="25"/>
  <c r="AD2" i="25"/>
  <c r="AD1" i="25"/>
  <c r="AD3" i="25"/>
  <c r="AE2" i="25"/>
  <c r="AE1" i="25"/>
  <c r="AE3" i="25"/>
  <c r="AF2" i="25"/>
  <c r="AF1" i="25"/>
  <c r="AF3" i="25"/>
  <c r="AG2" i="25"/>
  <c r="AG1" i="25"/>
  <c r="AG3" i="25"/>
  <c r="AH2" i="25"/>
  <c r="AH1" i="25"/>
  <c r="AH3" i="25"/>
  <c r="AI2" i="25"/>
  <c r="AI1" i="25"/>
  <c r="AI3" i="25"/>
  <c r="AJ2" i="25"/>
  <c r="AJ1" i="25"/>
  <c r="AJ3" i="25"/>
  <c r="AK2" i="25"/>
  <c r="AK1" i="25"/>
  <c r="AK3" i="25"/>
  <c r="AL2" i="25"/>
  <c r="AL1" i="25"/>
  <c r="AL3" i="25"/>
  <c r="AM2" i="25"/>
  <c r="AM1" i="25"/>
  <c r="AM3" i="25"/>
  <c r="AN2" i="25"/>
  <c r="AN1" i="25"/>
  <c r="AN3" i="25"/>
  <c r="AO2" i="25"/>
  <c r="AO1" i="25"/>
  <c r="AO3" i="25"/>
  <c r="AP2" i="25"/>
  <c r="AP1" i="25"/>
  <c r="AP3" i="25"/>
  <c r="AQ2" i="25"/>
  <c r="AQ1" i="25"/>
  <c r="AQ3" i="25"/>
  <c r="AR2" i="25"/>
  <c r="AR1" i="25"/>
  <c r="AR3" i="25"/>
  <c r="AS2" i="25"/>
  <c r="AS1" i="25"/>
  <c r="AS3" i="25"/>
  <c r="AT2" i="25"/>
  <c r="AT1" i="25"/>
  <c r="AT3" i="25"/>
  <c r="AU2" i="25"/>
  <c r="AU1" i="25"/>
  <c r="AU3" i="25"/>
  <c r="AV2" i="25"/>
  <c r="AV1" i="25"/>
  <c r="AV3" i="25"/>
  <c r="AW2" i="25"/>
  <c r="AW1" i="25"/>
  <c r="AW3" i="25"/>
  <c r="AX2" i="25"/>
  <c r="AX1" i="25"/>
  <c r="AX3" i="25"/>
  <c r="AY2" i="25"/>
  <c r="AY1" i="25"/>
  <c r="AY3" i="25"/>
  <c r="AZ2" i="25"/>
  <c r="AZ1" i="25"/>
  <c r="AZ3" i="25"/>
  <c r="BA2" i="25"/>
  <c r="BA1" i="25"/>
  <c r="BA3" i="25"/>
  <c r="BB2" i="25"/>
  <c r="BB1" i="25"/>
  <c r="BB3" i="25"/>
  <c r="BC2" i="25"/>
  <c r="BC1" i="25"/>
  <c r="BC3" i="25"/>
  <c r="BD2" i="25"/>
  <c r="BD1" i="25"/>
  <c r="BD3" i="25"/>
  <c r="BE2" i="25"/>
  <c r="BE1" i="25"/>
  <c r="BE3" i="25"/>
  <c r="BF2" i="25"/>
  <c r="BF1" i="25"/>
  <c r="BF3" i="25"/>
  <c r="BG2" i="25"/>
  <c r="BG1" i="25"/>
  <c r="BG3" i="25"/>
  <c r="BH2" i="25"/>
  <c r="BH1" i="25"/>
  <c r="BH3" i="25"/>
  <c r="BI2" i="25"/>
  <c r="BI1" i="25"/>
  <c r="BI3" i="25"/>
  <c r="BJ2" i="25"/>
  <c r="BJ1" i="25"/>
  <c r="BJ3" i="25"/>
  <c r="BK2" i="25"/>
  <c r="BK1" i="25"/>
  <c r="BK3" i="25"/>
  <c r="BL2" i="25"/>
  <c r="BL1" i="25"/>
  <c r="BL3" i="25"/>
  <c r="BM2" i="25"/>
  <c r="BM1" i="25"/>
  <c r="BM3" i="25"/>
  <c r="BN2" i="25"/>
  <c r="BN1" i="25"/>
  <c r="BN3" i="25"/>
  <c r="BO2" i="25"/>
  <c r="BO1" i="25"/>
  <c r="BO3" i="25"/>
  <c r="BP2" i="25"/>
  <c r="BP1" i="25"/>
  <c r="BP3" i="25"/>
  <c r="BQ2" i="25"/>
  <c r="BQ1" i="25"/>
  <c r="BQ3" i="25"/>
  <c r="BR2" i="25"/>
  <c r="BR1" i="25"/>
  <c r="BR3" i="25"/>
  <c r="BS2" i="25"/>
  <c r="BS1" i="25"/>
  <c r="BS3" i="25"/>
  <c r="BT2" i="25"/>
  <c r="BT1" i="25"/>
  <c r="BT3" i="25"/>
  <c r="BU2" i="25"/>
  <c r="BU1" i="25"/>
  <c r="BU3" i="25"/>
  <c r="BV2" i="25"/>
  <c r="BV1" i="25"/>
  <c r="BV3" i="25"/>
  <c r="BW2" i="25"/>
  <c r="BW1" i="25"/>
  <c r="BW3" i="25"/>
  <c r="BX2" i="25"/>
  <c r="BX1" i="25"/>
  <c r="BX3" i="25"/>
  <c r="BY2" i="25"/>
  <c r="BY1" i="25"/>
  <c r="F2" i="25"/>
  <c r="AA6" i="25"/>
  <c r="I47" i="25"/>
  <c r="CC4" i="25"/>
  <c r="CB6" i="25"/>
  <c r="CC6" i="25"/>
  <c r="BY6" i="25"/>
  <c r="BX6" i="25"/>
  <c r="BW6" i="25"/>
  <c r="BV6" i="25"/>
  <c r="BU6" i="25"/>
  <c r="BT6" i="25"/>
  <c r="BS6" i="25"/>
  <c r="BR6" i="25"/>
  <c r="BQ6" i="25"/>
  <c r="BP6" i="25"/>
  <c r="BO6" i="25"/>
  <c r="BN6" i="25"/>
  <c r="BM6" i="25"/>
  <c r="BL6" i="25"/>
  <c r="BK6" i="25"/>
  <c r="BJ6" i="25"/>
  <c r="BI6" i="25"/>
  <c r="BH6" i="25"/>
  <c r="BG6" i="25"/>
  <c r="BF6" i="25"/>
  <c r="BE6" i="25"/>
  <c r="BD6" i="25"/>
  <c r="BC6" i="25"/>
  <c r="BB6" i="25"/>
  <c r="BA6" i="25"/>
  <c r="AZ6" i="25"/>
  <c r="AY6" i="25"/>
  <c r="AX6" i="25"/>
  <c r="AW6" i="25"/>
  <c r="AV6" i="25"/>
  <c r="AU6" i="25"/>
  <c r="AT6" i="25"/>
  <c r="AS6" i="25"/>
  <c r="AR6" i="25"/>
  <c r="AQ6" i="25"/>
  <c r="AP6" i="25"/>
  <c r="AO6" i="25"/>
  <c r="AN6" i="25"/>
  <c r="AM6" i="25"/>
  <c r="AL6" i="25"/>
  <c r="AK6" i="25"/>
  <c r="AJ6" i="25"/>
  <c r="AI6" i="25"/>
  <c r="AH6" i="25"/>
  <c r="AG6" i="25"/>
  <c r="AF6" i="25"/>
  <c r="AE6" i="25"/>
  <c r="AD6" i="25"/>
  <c r="AC6" i="25"/>
  <c r="AB6" i="25"/>
  <c r="Z6" i="25"/>
  <c r="Y6" i="25"/>
  <c r="X6" i="25"/>
  <c r="W6" i="25"/>
  <c r="V6" i="25"/>
  <c r="U6" i="25"/>
  <c r="T6" i="25"/>
  <c r="S6" i="25"/>
  <c r="R6" i="25"/>
  <c r="Q6" i="25"/>
  <c r="P6" i="25"/>
  <c r="O6" i="25"/>
  <c r="N6" i="25"/>
  <c r="M6" i="25"/>
  <c r="L6" i="25"/>
  <c r="K6" i="25"/>
  <c r="J6" i="25"/>
  <c r="I6" i="25"/>
  <c r="H6" i="25"/>
  <c r="G6" i="25"/>
  <c r="F6" i="25"/>
  <c r="E6" i="25"/>
  <c r="D6" i="25"/>
  <c r="C6" i="25"/>
  <c r="B6" i="25"/>
  <c r="BY5" i="25"/>
  <c r="BX5" i="25"/>
  <c r="BW5" i="25"/>
  <c r="BV5" i="25"/>
  <c r="BU5" i="25"/>
  <c r="BT5" i="25"/>
  <c r="BS5" i="25"/>
  <c r="BR5" i="25"/>
  <c r="BQ5" i="25"/>
  <c r="BP5" i="25"/>
  <c r="BO5" i="25"/>
  <c r="BN5" i="25"/>
  <c r="BM5" i="25"/>
  <c r="BL5" i="25"/>
  <c r="BK5" i="25"/>
  <c r="BJ5" i="25"/>
  <c r="BI5" i="25"/>
  <c r="BH5" i="25"/>
  <c r="BG5" i="25"/>
  <c r="BF5" i="25"/>
  <c r="BE5" i="25"/>
  <c r="BD5" i="25"/>
  <c r="BC5" i="25"/>
  <c r="BB5" i="25"/>
  <c r="BA5" i="25"/>
  <c r="AZ5" i="25"/>
  <c r="AY5" i="25"/>
  <c r="AX5" i="25"/>
  <c r="AW5" i="25"/>
  <c r="AV5" i="25"/>
  <c r="AU5" i="25"/>
  <c r="AT5" i="25"/>
  <c r="AS5" i="25"/>
  <c r="AR5" i="25"/>
  <c r="AQ5" i="25"/>
  <c r="AP5" i="25"/>
  <c r="AO5" i="25"/>
  <c r="AN5" i="25"/>
  <c r="AM5" i="25"/>
  <c r="AL5" i="25"/>
  <c r="AK5" i="25"/>
  <c r="AJ5" i="25"/>
  <c r="AI5" i="25"/>
  <c r="AH5" i="25"/>
  <c r="AG5" i="25"/>
  <c r="AF5" i="25"/>
  <c r="AE5" i="25"/>
  <c r="AD5" i="25"/>
  <c r="AC5" i="25"/>
  <c r="AB5" i="25"/>
  <c r="AA5" i="25"/>
  <c r="G5" i="25"/>
  <c r="F5" i="25"/>
  <c r="E5" i="25"/>
  <c r="D5" i="25"/>
  <c r="C5" i="25"/>
  <c r="B5" i="25"/>
  <c r="BY3" i="25"/>
  <c r="BY4" i="25"/>
  <c r="BX4" i="25"/>
  <c r="BW4" i="25"/>
  <c r="BV4" i="25"/>
  <c r="BU4" i="25"/>
  <c r="BT4" i="25"/>
  <c r="BS4" i="25"/>
  <c r="BR4" i="25"/>
  <c r="BQ4" i="25"/>
  <c r="BP4" i="25"/>
  <c r="BO4" i="25"/>
  <c r="BN4" i="25"/>
  <c r="BM4" i="25"/>
  <c r="BL4" i="25"/>
  <c r="BK4" i="25"/>
  <c r="BJ4" i="25"/>
  <c r="BI4" i="25"/>
  <c r="BH4" i="25"/>
  <c r="BG4" i="25"/>
  <c r="BF4" i="25"/>
  <c r="BE4" i="25"/>
  <c r="BD4" i="25"/>
  <c r="BC4" i="25"/>
  <c r="BB4" i="25"/>
  <c r="BA4" i="25"/>
  <c r="AZ4" i="25"/>
  <c r="AY4" i="25"/>
  <c r="AX4" i="25"/>
  <c r="AW4" i="25"/>
  <c r="AV4" i="25"/>
  <c r="AU4" i="25"/>
  <c r="AT4" i="25"/>
  <c r="AS4" i="25"/>
  <c r="AR4" i="25"/>
  <c r="AQ4" i="25"/>
  <c r="AP4" i="25"/>
  <c r="AO4" i="25"/>
  <c r="AN4" i="25"/>
  <c r="AM4" i="25"/>
  <c r="AL4" i="25"/>
  <c r="AK4" i="25"/>
  <c r="AJ4" i="25"/>
  <c r="AI4" i="25"/>
  <c r="AH4" i="25"/>
  <c r="AG4" i="25"/>
  <c r="AF4" i="25"/>
  <c r="AE4" i="25"/>
  <c r="AD4" i="25"/>
  <c r="AC4" i="25"/>
  <c r="AB4" i="25"/>
  <c r="AA4" i="25"/>
  <c r="Z4" i="25"/>
  <c r="Y4" i="25"/>
  <c r="X4" i="25"/>
  <c r="W4" i="25"/>
  <c r="V4" i="25"/>
  <c r="U4" i="25"/>
  <c r="T4" i="25"/>
  <c r="S4" i="25"/>
  <c r="R4" i="25"/>
  <c r="Q4" i="25"/>
  <c r="P4" i="25"/>
  <c r="O4" i="25"/>
  <c r="N4" i="25"/>
  <c r="M4" i="25"/>
  <c r="L4" i="25"/>
  <c r="K4" i="25"/>
  <c r="J4" i="25"/>
  <c r="I4" i="25"/>
  <c r="H4" i="25"/>
  <c r="G3" i="25"/>
  <c r="B3" i="25"/>
  <c r="B2" i="25"/>
  <c r="H2" i="24"/>
  <c r="H3" i="24"/>
  <c r="H1" i="24"/>
  <c r="I2" i="24"/>
  <c r="I3" i="24"/>
  <c r="I1" i="24"/>
  <c r="J2" i="24"/>
  <c r="J3" i="24"/>
  <c r="J1" i="24"/>
  <c r="K2" i="24"/>
  <c r="K3" i="24"/>
  <c r="K1" i="24"/>
  <c r="L2" i="24"/>
  <c r="L3" i="24"/>
  <c r="L1" i="24"/>
  <c r="M2" i="24"/>
  <c r="M3" i="24"/>
  <c r="M1" i="24"/>
  <c r="N2" i="24"/>
  <c r="N3" i="24"/>
  <c r="N1" i="24"/>
  <c r="O2" i="24"/>
  <c r="O3" i="24"/>
  <c r="O1" i="24"/>
  <c r="P2" i="24"/>
  <c r="P3" i="24"/>
  <c r="P1" i="24"/>
  <c r="Q2" i="24"/>
  <c r="Q3" i="24"/>
  <c r="Q1" i="24"/>
  <c r="R2" i="24"/>
  <c r="R3" i="24"/>
  <c r="R1" i="24"/>
  <c r="S2" i="24"/>
  <c r="S3" i="24"/>
  <c r="S1" i="24"/>
  <c r="T2" i="24"/>
  <c r="T3" i="24"/>
  <c r="T1" i="24"/>
  <c r="U2" i="24"/>
  <c r="U3" i="24"/>
  <c r="U1" i="24"/>
  <c r="V2" i="24"/>
  <c r="V3" i="24"/>
  <c r="V1" i="24"/>
  <c r="W2" i="24"/>
  <c r="W3" i="24"/>
  <c r="W1" i="24"/>
  <c r="X2" i="24"/>
  <c r="X3" i="24"/>
  <c r="X1" i="24"/>
  <c r="Y2" i="24"/>
  <c r="Y3" i="24"/>
  <c r="Y1" i="24"/>
  <c r="Z2" i="24"/>
  <c r="Z3" i="24"/>
  <c r="Z1" i="24"/>
  <c r="AA2" i="24"/>
  <c r="AA1" i="24"/>
  <c r="AA3" i="24"/>
  <c r="AB2" i="24"/>
  <c r="AB1" i="24"/>
  <c r="AB3" i="24"/>
  <c r="AC2" i="24"/>
  <c r="AC1" i="24"/>
  <c r="AC3" i="24"/>
  <c r="AD2" i="24"/>
  <c r="AD1" i="24"/>
  <c r="AD3" i="24"/>
  <c r="AE2" i="24"/>
  <c r="AE1" i="24"/>
  <c r="AE3" i="24"/>
  <c r="AF2" i="24"/>
  <c r="AF1" i="24"/>
  <c r="AF3" i="24"/>
  <c r="AG2" i="24"/>
  <c r="AG1" i="24"/>
  <c r="AG3" i="24"/>
  <c r="AH2" i="24"/>
  <c r="AH1" i="24"/>
  <c r="AH3" i="24"/>
  <c r="AI2" i="24"/>
  <c r="AI1" i="24"/>
  <c r="AI3" i="24"/>
  <c r="AJ2" i="24"/>
  <c r="AJ1" i="24"/>
  <c r="AJ3" i="24"/>
  <c r="AK2" i="24"/>
  <c r="AK1" i="24"/>
  <c r="AK3" i="24"/>
  <c r="AL2" i="24"/>
  <c r="AL1" i="24"/>
  <c r="AL3" i="24"/>
  <c r="AM2" i="24"/>
  <c r="AM1" i="24"/>
  <c r="AM3" i="24"/>
  <c r="AN2" i="24"/>
  <c r="AN1" i="24"/>
  <c r="AN3" i="24"/>
  <c r="AO2" i="24"/>
  <c r="AO1" i="24"/>
  <c r="AO3" i="24"/>
  <c r="AP2" i="24"/>
  <c r="AP1" i="24"/>
  <c r="AP3" i="24"/>
  <c r="AQ2" i="24"/>
  <c r="AQ1" i="24"/>
  <c r="AQ3" i="24"/>
  <c r="AR2" i="24"/>
  <c r="AR1" i="24"/>
  <c r="AR3" i="24"/>
  <c r="AS2" i="24"/>
  <c r="AS1" i="24"/>
  <c r="AS3" i="24"/>
  <c r="AT2" i="24"/>
  <c r="AT1" i="24"/>
  <c r="AT3" i="24"/>
  <c r="AU2" i="24"/>
  <c r="AU1" i="24"/>
  <c r="AU3" i="24"/>
  <c r="AV2" i="24"/>
  <c r="AV1" i="24"/>
  <c r="AV3" i="24"/>
  <c r="AW2" i="24"/>
  <c r="AW1" i="24"/>
  <c r="AW3" i="24"/>
  <c r="AX2" i="24"/>
  <c r="AX1" i="24"/>
  <c r="AX3" i="24"/>
  <c r="AY2" i="24"/>
  <c r="AY1" i="24"/>
  <c r="AY3" i="24"/>
  <c r="AZ2" i="24"/>
  <c r="AZ1" i="24"/>
  <c r="AZ3" i="24"/>
  <c r="BA2" i="24"/>
  <c r="BA1" i="24"/>
  <c r="BA3" i="24"/>
  <c r="BB2" i="24"/>
  <c r="BB1" i="24"/>
  <c r="BB3" i="24"/>
  <c r="BC2" i="24"/>
  <c r="BC1" i="24"/>
  <c r="BC3" i="24"/>
  <c r="BD2" i="24"/>
  <c r="BD1" i="24"/>
  <c r="BD3" i="24"/>
  <c r="BE2" i="24"/>
  <c r="BE1" i="24"/>
  <c r="BE3" i="24"/>
  <c r="BF2" i="24"/>
  <c r="BF1" i="24"/>
  <c r="BF3" i="24"/>
  <c r="BG2" i="24"/>
  <c r="BG1" i="24"/>
  <c r="BG3" i="24"/>
  <c r="BH2" i="24"/>
  <c r="BH1" i="24"/>
  <c r="BH3" i="24"/>
  <c r="BI2" i="24"/>
  <c r="BI1" i="24"/>
  <c r="BI3" i="24"/>
  <c r="BJ2" i="24"/>
  <c r="BJ1" i="24"/>
  <c r="BJ3" i="24"/>
  <c r="BK2" i="24"/>
  <c r="BK1" i="24"/>
  <c r="BK3" i="24"/>
  <c r="BL2" i="24"/>
  <c r="BL1" i="24"/>
  <c r="BL3" i="24"/>
  <c r="BM2" i="24"/>
  <c r="BM1" i="24"/>
  <c r="BM3" i="24"/>
  <c r="BN2" i="24"/>
  <c r="BN1" i="24"/>
  <c r="BN3" i="24"/>
  <c r="BO2" i="24"/>
  <c r="BO1" i="24"/>
  <c r="BO3" i="24"/>
  <c r="BP2" i="24"/>
  <c r="BP1" i="24"/>
  <c r="BP3" i="24"/>
  <c r="BQ2" i="24"/>
  <c r="BQ1" i="24"/>
  <c r="BQ3" i="24"/>
  <c r="BR2" i="24"/>
  <c r="BR1" i="24"/>
  <c r="BR3" i="24"/>
  <c r="BS2" i="24"/>
  <c r="BS1" i="24"/>
  <c r="BS3" i="24"/>
  <c r="BT2" i="24"/>
  <c r="BT1" i="24"/>
  <c r="BT3" i="24"/>
  <c r="BU2" i="24"/>
  <c r="BU1" i="24"/>
  <c r="BU3" i="24"/>
  <c r="BV2" i="24"/>
  <c r="BV1" i="24"/>
  <c r="BV3" i="24"/>
  <c r="BW2" i="24"/>
  <c r="BW1" i="24"/>
  <c r="BW3" i="24"/>
  <c r="BX2" i="24"/>
  <c r="BX1" i="24"/>
  <c r="BX3" i="24"/>
  <c r="BY2" i="24"/>
  <c r="BY1" i="24"/>
  <c r="F2" i="24"/>
  <c r="AA6" i="24"/>
  <c r="I47" i="24"/>
  <c r="CC4" i="24"/>
  <c r="CB6" i="24"/>
  <c r="CC6" i="24"/>
  <c r="BY6" i="24"/>
  <c r="BX6" i="24"/>
  <c r="BW6" i="24"/>
  <c r="BV6" i="24"/>
  <c r="BU6" i="24"/>
  <c r="BT6" i="24"/>
  <c r="BS6" i="24"/>
  <c r="BR6" i="24"/>
  <c r="BQ6" i="24"/>
  <c r="BP6" i="24"/>
  <c r="BO6" i="24"/>
  <c r="BN6" i="24"/>
  <c r="BM6" i="24"/>
  <c r="BL6" i="24"/>
  <c r="BK6" i="24"/>
  <c r="BJ6" i="24"/>
  <c r="BI6" i="24"/>
  <c r="BH6" i="24"/>
  <c r="BG6" i="24"/>
  <c r="BF6" i="24"/>
  <c r="BE6" i="24"/>
  <c r="BD6" i="24"/>
  <c r="BC6" i="24"/>
  <c r="BB6" i="24"/>
  <c r="BA6" i="24"/>
  <c r="AZ6" i="24"/>
  <c r="AY6" i="24"/>
  <c r="AX6" i="24"/>
  <c r="AW6" i="24"/>
  <c r="AV6" i="24"/>
  <c r="AU6" i="24"/>
  <c r="AT6" i="24"/>
  <c r="AS6" i="24"/>
  <c r="AR6" i="24"/>
  <c r="AQ6" i="24"/>
  <c r="AP6" i="24"/>
  <c r="AO6" i="24"/>
  <c r="AN6" i="24"/>
  <c r="AM6" i="24"/>
  <c r="AL6" i="24"/>
  <c r="AK6" i="24"/>
  <c r="AJ6" i="24"/>
  <c r="AI6" i="24"/>
  <c r="AH6" i="24"/>
  <c r="AG6" i="24"/>
  <c r="AF6" i="24"/>
  <c r="AE6" i="24"/>
  <c r="AD6" i="24"/>
  <c r="AC6" i="24"/>
  <c r="AB6" i="24"/>
  <c r="Z6" i="24"/>
  <c r="Y6" i="24"/>
  <c r="X6" i="24"/>
  <c r="W6" i="24"/>
  <c r="V6" i="24"/>
  <c r="U6" i="24"/>
  <c r="T6" i="24"/>
  <c r="S6" i="24"/>
  <c r="R6" i="24"/>
  <c r="Q6" i="24"/>
  <c r="P6" i="24"/>
  <c r="O6" i="24"/>
  <c r="N6" i="24"/>
  <c r="M6" i="24"/>
  <c r="L6" i="24"/>
  <c r="K6" i="24"/>
  <c r="J6" i="24"/>
  <c r="I6" i="24"/>
  <c r="H6" i="24"/>
  <c r="G6" i="24"/>
  <c r="F6" i="24"/>
  <c r="E6" i="24"/>
  <c r="D6" i="24"/>
  <c r="C6" i="24"/>
  <c r="B6" i="24"/>
  <c r="BY5" i="24"/>
  <c r="BX5" i="24"/>
  <c r="BW5" i="24"/>
  <c r="BV5" i="24"/>
  <c r="BU5" i="24"/>
  <c r="BT5" i="24"/>
  <c r="BS5" i="24"/>
  <c r="BR5" i="24"/>
  <c r="BQ5" i="24"/>
  <c r="BP5" i="24"/>
  <c r="BO5" i="24"/>
  <c r="BN5" i="24"/>
  <c r="BM5" i="24"/>
  <c r="BL5" i="24"/>
  <c r="BK5" i="24"/>
  <c r="BJ5" i="24"/>
  <c r="BI5" i="24"/>
  <c r="BH5" i="24"/>
  <c r="BG5" i="24"/>
  <c r="BF5" i="24"/>
  <c r="BE5" i="24"/>
  <c r="BD5" i="24"/>
  <c r="BC5" i="24"/>
  <c r="BB5" i="24"/>
  <c r="BA5" i="24"/>
  <c r="AZ5" i="24"/>
  <c r="AY5" i="24"/>
  <c r="AX5" i="24"/>
  <c r="AW5" i="24"/>
  <c r="AV5" i="24"/>
  <c r="AU5" i="24"/>
  <c r="AT5" i="24"/>
  <c r="AS5" i="24"/>
  <c r="AR5" i="24"/>
  <c r="AQ5" i="24"/>
  <c r="AP5" i="24"/>
  <c r="AO5" i="24"/>
  <c r="AN5" i="24"/>
  <c r="AM5" i="24"/>
  <c r="AL5" i="24"/>
  <c r="AK5" i="24"/>
  <c r="AJ5" i="24"/>
  <c r="AI5" i="24"/>
  <c r="AH5" i="24"/>
  <c r="AG5" i="24"/>
  <c r="AF5" i="24"/>
  <c r="AE5" i="24"/>
  <c r="AD5" i="24"/>
  <c r="AC5" i="24"/>
  <c r="AB5" i="24"/>
  <c r="AA5" i="24"/>
  <c r="G5" i="24"/>
  <c r="F5" i="24"/>
  <c r="E5" i="24"/>
  <c r="D5" i="24"/>
  <c r="C5" i="24"/>
  <c r="B5" i="24"/>
  <c r="BY3" i="24"/>
  <c r="BY4" i="24"/>
  <c r="BX4" i="24"/>
  <c r="BW4" i="24"/>
  <c r="BV4" i="24"/>
  <c r="BU4" i="24"/>
  <c r="BT4" i="24"/>
  <c r="BS4" i="24"/>
  <c r="BR4" i="24"/>
  <c r="BQ4" i="24"/>
  <c r="BP4" i="24"/>
  <c r="BO4" i="24"/>
  <c r="BN4" i="24"/>
  <c r="BM4" i="24"/>
  <c r="BL4" i="24"/>
  <c r="BK4" i="24"/>
  <c r="BJ4" i="24"/>
  <c r="BI4" i="24"/>
  <c r="BH4" i="24"/>
  <c r="BG4" i="24"/>
  <c r="BF4" i="24"/>
  <c r="BE4" i="24"/>
  <c r="BD4" i="24"/>
  <c r="BC4" i="24"/>
  <c r="BB4" i="24"/>
  <c r="BA4" i="24"/>
  <c r="AZ4" i="24"/>
  <c r="AY4" i="24"/>
  <c r="AX4" i="24"/>
  <c r="AW4" i="24"/>
  <c r="AV4" i="24"/>
  <c r="AU4" i="24"/>
  <c r="AT4" i="24"/>
  <c r="AS4" i="24"/>
  <c r="AR4" i="24"/>
  <c r="AQ4" i="24"/>
  <c r="AP4" i="24"/>
  <c r="AO4" i="24"/>
  <c r="AN4" i="24"/>
  <c r="AM4" i="24"/>
  <c r="AL4" i="24"/>
  <c r="AK4" i="24"/>
  <c r="AJ4" i="24"/>
  <c r="AI4" i="24"/>
  <c r="AH4" i="24"/>
  <c r="AG4" i="24"/>
  <c r="AF4" i="24"/>
  <c r="AE4" i="24"/>
  <c r="AD4" i="24"/>
  <c r="AC4" i="24"/>
  <c r="AB4" i="24"/>
  <c r="AA4" i="24"/>
  <c r="Z4" i="24"/>
  <c r="Y4" i="24"/>
  <c r="X4" i="24"/>
  <c r="W4" i="24"/>
  <c r="V4" i="24"/>
  <c r="U4" i="24"/>
  <c r="T4" i="24"/>
  <c r="S4" i="24"/>
  <c r="R4" i="24"/>
  <c r="Q4" i="24"/>
  <c r="P4" i="24"/>
  <c r="O4" i="24"/>
  <c r="N4" i="24"/>
  <c r="M4" i="24"/>
  <c r="L4" i="24"/>
  <c r="K4" i="24"/>
  <c r="J4" i="24"/>
  <c r="I4" i="24"/>
  <c r="H4" i="24"/>
  <c r="G3" i="24"/>
  <c r="B3" i="24"/>
  <c r="B2" i="24"/>
  <c r="H3" i="5"/>
  <c r="I2" i="5"/>
  <c r="I3" i="5"/>
  <c r="J2" i="5"/>
  <c r="J3" i="5"/>
  <c r="K2" i="5"/>
  <c r="K3" i="5"/>
  <c r="L2" i="5"/>
  <c r="L3" i="5"/>
  <c r="M2" i="5"/>
  <c r="M3" i="5"/>
  <c r="N2" i="5"/>
  <c r="N3" i="5"/>
  <c r="O2" i="5"/>
  <c r="O3" i="5"/>
  <c r="P2" i="5"/>
  <c r="P3" i="5"/>
  <c r="Q2" i="5"/>
  <c r="Q3" i="5"/>
  <c r="R2" i="5"/>
  <c r="R3" i="5"/>
  <c r="S2" i="5"/>
  <c r="S3" i="5"/>
  <c r="T2" i="5"/>
  <c r="T3" i="5"/>
  <c r="U2" i="5"/>
  <c r="U3" i="5"/>
  <c r="V2" i="5"/>
  <c r="V3" i="5"/>
  <c r="W2" i="5"/>
  <c r="W3" i="5"/>
  <c r="X2" i="5"/>
  <c r="X3" i="5"/>
  <c r="X4" i="5"/>
  <c r="K44" i="5"/>
  <c r="CC4" i="5"/>
  <c r="CB6" i="5"/>
  <c r="CC6" i="5"/>
  <c r="Y2" i="5"/>
  <c r="Y3" i="5"/>
  <c r="Z2" i="5"/>
  <c r="Z3" i="5"/>
  <c r="AA2" i="5"/>
  <c r="AA3" i="5"/>
  <c r="AB2" i="5"/>
  <c r="AB3" i="5"/>
  <c r="AC2" i="5"/>
  <c r="AC3" i="5"/>
  <c r="AD2" i="5"/>
  <c r="AD3" i="5"/>
  <c r="AE2" i="5"/>
  <c r="AE3" i="5"/>
  <c r="AF2" i="5"/>
  <c r="AF3" i="5"/>
  <c r="AG2" i="5"/>
  <c r="AG3" i="5"/>
  <c r="AH2" i="5"/>
  <c r="AH3" i="5"/>
  <c r="AI2" i="5"/>
  <c r="AI3" i="5"/>
  <c r="AJ2" i="5"/>
  <c r="AJ3" i="5"/>
  <c r="AK2" i="5"/>
  <c r="AK3" i="5"/>
  <c r="AL2" i="5"/>
  <c r="AL3" i="5"/>
  <c r="AM2" i="5"/>
  <c r="AM3" i="5"/>
  <c r="AN2" i="5"/>
  <c r="AN3" i="5"/>
  <c r="AO2" i="5"/>
  <c r="AO3" i="5"/>
  <c r="AP2" i="5"/>
  <c r="AP3" i="5"/>
  <c r="AQ2" i="5"/>
  <c r="AQ3" i="5"/>
  <c r="AR2" i="5"/>
  <c r="AR3" i="5"/>
  <c r="AS2" i="5"/>
  <c r="AS3" i="5"/>
  <c r="AT2" i="5"/>
  <c r="AT3" i="5"/>
  <c r="AU2" i="5"/>
  <c r="AU3" i="5"/>
  <c r="AV2" i="5"/>
  <c r="AV3" i="5"/>
  <c r="AW2" i="5"/>
  <c r="AW3" i="5"/>
  <c r="AX2" i="5"/>
  <c r="AX3" i="5"/>
  <c r="AY2" i="5"/>
  <c r="AY3" i="5"/>
  <c r="AZ2" i="5"/>
  <c r="AZ3" i="5"/>
  <c r="BA2" i="5"/>
  <c r="BA3" i="5"/>
  <c r="BB2" i="5"/>
  <c r="BB3" i="5"/>
  <c r="BC2" i="5"/>
  <c r="BC3" i="5"/>
  <c r="BD2" i="5"/>
  <c r="BD3" i="5"/>
  <c r="BE2" i="5"/>
  <c r="BE3" i="5"/>
  <c r="BF2" i="5"/>
  <c r="BF3" i="5"/>
  <c r="BG2" i="5"/>
  <c r="BG3" i="5"/>
  <c r="BH2" i="5"/>
  <c r="BH3" i="5"/>
  <c r="BI2" i="5"/>
  <c r="BI3" i="5"/>
  <c r="BJ2" i="5"/>
  <c r="BJ3" i="5"/>
  <c r="BK2" i="5"/>
  <c r="BK3" i="5"/>
  <c r="BL2" i="5"/>
  <c r="BL3" i="5"/>
  <c r="BM2" i="5"/>
  <c r="BM3" i="5"/>
  <c r="BN2" i="5"/>
  <c r="BN3" i="5"/>
  <c r="BO2" i="5"/>
  <c r="BO3" i="5"/>
  <c r="BP2" i="5"/>
  <c r="BP3" i="5"/>
  <c r="BQ2" i="5"/>
  <c r="BQ3" i="5"/>
  <c r="BR2" i="5"/>
  <c r="BR3" i="5"/>
  <c r="BS2" i="5"/>
  <c r="BS3" i="5"/>
  <c r="BT2" i="5"/>
  <c r="BT3" i="5"/>
  <c r="BU2" i="5"/>
  <c r="BU3" i="5"/>
  <c r="BV2" i="5"/>
  <c r="BV3" i="5"/>
  <c r="BW2" i="5"/>
  <c r="BW3" i="5"/>
  <c r="BX2" i="5"/>
  <c r="BX3" i="5"/>
  <c r="BY2" i="5"/>
  <c r="BY6" i="5"/>
  <c r="BX6" i="5"/>
  <c r="BW6" i="5"/>
  <c r="BV6" i="5"/>
  <c r="BU6" i="5"/>
  <c r="BT6" i="5"/>
  <c r="BS6" i="5"/>
  <c r="BR6" i="5"/>
  <c r="BQ6" i="5"/>
  <c r="BP6" i="5"/>
  <c r="BO6" i="5"/>
  <c r="BN6" i="5"/>
  <c r="BM6" i="5"/>
  <c r="BL6" i="5"/>
  <c r="BK6" i="5"/>
  <c r="BJ6" i="5"/>
  <c r="BI6" i="5"/>
  <c r="BH6" i="5"/>
  <c r="BG6" i="5"/>
  <c r="BF6" i="5"/>
  <c r="BE6" i="5"/>
  <c r="BD6" i="5"/>
  <c r="BC6" i="5"/>
  <c r="BB6" i="5"/>
  <c r="BA6" i="5"/>
  <c r="AZ6" i="5"/>
  <c r="AY6" i="5"/>
  <c r="AX6" i="5"/>
  <c r="AW6" i="5"/>
  <c r="AV6" i="5"/>
  <c r="AU6" i="5"/>
  <c r="AT6" i="5"/>
  <c r="AS6" i="5"/>
  <c r="AR6" i="5"/>
  <c r="AQ6" i="5"/>
  <c r="AP6" i="5"/>
  <c r="AO6" i="5"/>
  <c r="AN6" i="5"/>
  <c r="AM6" i="5"/>
  <c r="AL6" i="5"/>
  <c r="AK6" i="5"/>
  <c r="AJ6" i="5"/>
  <c r="AI6" i="5"/>
  <c r="AH6" i="5"/>
  <c r="AG6" i="5"/>
  <c r="AF6" i="5"/>
  <c r="AE6" i="5"/>
  <c r="AD6" i="5"/>
  <c r="AC6" i="5"/>
  <c r="AB6" i="5"/>
  <c r="AA6" i="5"/>
  <c r="Z6" i="5"/>
  <c r="Y6" i="5"/>
  <c r="X6" i="5"/>
  <c r="W6" i="5"/>
  <c r="V6" i="5"/>
  <c r="U6" i="5"/>
  <c r="T6" i="5"/>
  <c r="S6" i="5"/>
  <c r="R6" i="5"/>
  <c r="Q6" i="5"/>
  <c r="P6" i="5"/>
  <c r="O6" i="5"/>
  <c r="N6" i="5"/>
  <c r="M6" i="5"/>
  <c r="L6" i="5"/>
  <c r="K6" i="5"/>
  <c r="J6" i="5"/>
  <c r="I6" i="5"/>
  <c r="H6" i="5"/>
  <c r="G6" i="5"/>
  <c r="F6" i="5"/>
  <c r="E6" i="5"/>
  <c r="D6" i="5"/>
  <c r="C6" i="5"/>
  <c r="B6"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Y5" i="5"/>
  <c r="X5" i="5"/>
  <c r="W5" i="5"/>
  <c r="G5" i="5"/>
  <c r="F5" i="5"/>
  <c r="E5" i="5"/>
  <c r="D5" i="5"/>
  <c r="C5" i="5"/>
  <c r="B5" i="5"/>
  <c r="BY3" i="5"/>
  <c r="BY4" i="5"/>
  <c r="BX4" i="5"/>
  <c r="BW4" i="5"/>
  <c r="BV4" i="5"/>
  <c r="BU4" i="5"/>
  <c r="BT4" i="5"/>
  <c r="BS4" i="5"/>
  <c r="BR4" i="5"/>
  <c r="BQ4" i="5"/>
  <c r="BP4" i="5"/>
  <c r="BO4" i="5"/>
  <c r="BN4" i="5"/>
  <c r="BM4" i="5"/>
  <c r="BL4" i="5"/>
  <c r="BK4" i="5"/>
  <c r="BJ4" i="5"/>
  <c r="BI4" i="5"/>
  <c r="BH4" i="5"/>
  <c r="BG4" i="5"/>
  <c r="BF4" i="5"/>
  <c r="BE4" i="5"/>
  <c r="BD4" i="5"/>
  <c r="BC4" i="5"/>
  <c r="BB4" i="5"/>
  <c r="BA4" i="5"/>
  <c r="AZ4" i="5"/>
  <c r="AY4" i="5"/>
  <c r="AX4" i="5"/>
  <c r="AW4" i="5"/>
  <c r="AV4" i="5"/>
  <c r="AU4" i="5"/>
  <c r="AT4" i="5"/>
  <c r="AS4" i="5"/>
  <c r="AR4" i="5"/>
  <c r="AQ4" i="5"/>
  <c r="AP4" i="5"/>
  <c r="AO4" i="5"/>
  <c r="AN4" i="5"/>
  <c r="AM4" i="5"/>
  <c r="AL4" i="5"/>
  <c r="AK4" i="5"/>
  <c r="AJ4" i="5"/>
  <c r="AI4" i="5"/>
  <c r="AH4" i="5"/>
  <c r="AG4" i="5"/>
  <c r="AF4" i="5"/>
  <c r="AE4" i="5"/>
  <c r="AD4" i="5"/>
  <c r="AC4" i="5"/>
  <c r="AB4" i="5"/>
  <c r="AA4" i="5"/>
  <c r="Z4" i="5"/>
  <c r="Y4" i="5"/>
  <c r="W4" i="5"/>
  <c r="V4" i="5"/>
  <c r="U4" i="5"/>
  <c r="T4" i="5"/>
  <c r="S4" i="5"/>
  <c r="R4" i="5"/>
  <c r="Q4" i="5"/>
  <c r="P4" i="5"/>
  <c r="O4" i="5"/>
  <c r="N4" i="5"/>
  <c r="M4" i="5"/>
  <c r="L4" i="5"/>
  <c r="K4" i="5"/>
  <c r="J4" i="5"/>
  <c r="I4" i="5"/>
  <c r="H4" i="5"/>
  <c r="G3" i="5"/>
  <c r="B3" i="5"/>
  <c r="F1" i="5"/>
  <c r="H2" i="5"/>
  <c r="H1" i="5"/>
  <c r="I1" i="5"/>
  <c r="J1" i="5"/>
  <c r="K1" i="5"/>
  <c r="L1" i="5"/>
  <c r="M1" i="5"/>
  <c r="N1" i="5"/>
  <c r="O1" i="5"/>
  <c r="P1" i="5"/>
  <c r="Q1" i="5"/>
  <c r="R1" i="5"/>
  <c r="S1" i="5"/>
  <c r="T1" i="5"/>
  <c r="U1" i="5"/>
  <c r="V1" i="5"/>
  <c r="W1" i="5"/>
  <c r="X1" i="5"/>
  <c r="Y1" i="5"/>
  <c r="Z1" i="5"/>
  <c r="AA1" i="5"/>
  <c r="AB1" i="5"/>
  <c r="AC1" i="5"/>
  <c r="AD1" i="5"/>
  <c r="AE1" i="5"/>
  <c r="AF1" i="5"/>
  <c r="AG1" i="5"/>
  <c r="AH1" i="5"/>
  <c r="AI1" i="5"/>
  <c r="AJ1" i="5"/>
  <c r="AK1" i="5"/>
  <c r="AL1" i="5"/>
  <c r="AM1" i="5"/>
  <c r="AN1" i="5"/>
  <c r="AO1" i="5"/>
  <c r="AP1" i="5"/>
  <c r="AQ1" i="5"/>
  <c r="AR1" i="5"/>
  <c r="AS1" i="5"/>
  <c r="AT1" i="5"/>
  <c r="AU1" i="5"/>
  <c r="AV1" i="5"/>
  <c r="AW1" i="5"/>
  <c r="AX1" i="5"/>
  <c r="AY1" i="5"/>
  <c r="AZ1" i="5"/>
  <c r="BA1" i="5"/>
  <c r="BB1" i="5"/>
  <c r="BC1" i="5"/>
  <c r="BD1" i="5"/>
  <c r="BE1" i="5"/>
  <c r="BF1" i="5"/>
  <c r="BG1" i="5"/>
  <c r="BH1" i="5"/>
  <c r="BI1" i="5"/>
  <c r="BJ1" i="5"/>
  <c r="BK1" i="5"/>
  <c r="BL1" i="5"/>
  <c r="BM1" i="5"/>
  <c r="BN1" i="5"/>
  <c r="BO1" i="5"/>
  <c r="BP1" i="5"/>
  <c r="BQ1" i="5"/>
  <c r="BR1" i="5"/>
  <c r="BS1" i="5"/>
  <c r="BT1" i="5"/>
  <c r="BU1" i="5"/>
  <c r="BV1" i="5"/>
  <c r="BW1" i="5"/>
  <c r="BX1" i="5"/>
  <c r="BY1" i="5"/>
  <c r="F2" i="5"/>
  <c r="A167" i="2"/>
  <c r="A166" i="2"/>
  <c r="A165" i="2"/>
  <c r="A164" i="2"/>
  <c r="A163" i="2"/>
  <c r="A162" i="2"/>
  <c r="A161" i="2"/>
  <c r="A160" i="2"/>
  <c r="A159" i="2"/>
  <c r="A158" i="2"/>
  <c r="O157" i="2"/>
  <c r="A157" i="2"/>
  <c r="O156" i="2"/>
  <c r="A156" i="2"/>
  <c r="O155" i="2"/>
  <c r="A155" i="2"/>
  <c r="O154" i="2"/>
  <c r="A154" i="2"/>
  <c r="O153" i="2"/>
  <c r="A153" i="2"/>
  <c r="O152" i="2"/>
  <c r="A152" i="2"/>
  <c r="O151" i="2"/>
  <c r="O150" i="2"/>
  <c r="O149" i="2"/>
  <c r="O148" i="2"/>
  <c r="O147" i="2"/>
  <c r="O146" i="2"/>
  <c r="O145" i="2"/>
  <c r="O144" i="2"/>
  <c r="O143" i="2"/>
  <c r="O142" i="2"/>
  <c r="O141" i="2"/>
  <c r="O140" i="2"/>
  <c r="O139" i="2"/>
  <c r="O138" i="2"/>
  <c r="O137" i="2"/>
  <c r="O136" i="2"/>
  <c r="O135" i="2"/>
  <c r="O134" i="2"/>
  <c r="O133" i="2"/>
  <c r="O132" i="2"/>
  <c r="O131" i="2"/>
  <c r="O130" i="2"/>
  <c r="O129" i="2"/>
  <c r="O128" i="2"/>
  <c r="O127" i="2"/>
  <c r="O126" i="2"/>
  <c r="O125" i="2"/>
  <c r="O124" i="2"/>
  <c r="O123" i="2"/>
  <c r="O122" i="2"/>
  <c r="O121" i="2"/>
  <c r="O120" i="2"/>
  <c r="O119" i="2"/>
  <c r="O118" i="2"/>
  <c r="O117" i="2"/>
  <c r="O116" i="2"/>
  <c r="O115" i="2"/>
  <c r="O114" i="2"/>
  <c r="O113" i="2"/>
  <c r="O112" i="2"/>
  <c r="O106" i="2"/>
  <c r="O105" i="2"/>
  <c r="O104" i="2"/>
  <c r="O103" i="2"/>
  <c r="O102" i="2"/>
  <c r="O101" i="2"/>
  <c r="O99" i="2"/>
  <c r="O98" i="2"/>
  <c r="O96" i="2"/>
  <c r="O95" i="2"/>
  <c r="O94" i="2"/>
  <c r="O91" i="2"/>
  <c r="O90" i="2"/>
  <c r="O89" i="2"/>
  <c r="O88" i="2"/>
  <c r="O87" i="2"/>
  <c r="O86" i="2"/>
  <c r="O85" i="2"/>
  <c r="O84" i="2"/>
  <c r="O83" i="2"/>
  <c r="O82" i="2"/>
  <c r="O81" i="2"/>
  <c r="O80" i="2"/>
  <c r="O79" i="2"/>
  <c r="O78" i="2"/>
  <c r="O77" i="2"/>
  <c r="O76" i="2"/>
  <c r="O75" i="2"/>
  <c r="O74" i="2"/>
  <c r="O73" i="2"/>
  <c r="O71" i="2"/>
  <c r="O70" i="2"/>
  <c r="O69" i="2"/>
  <c r="O68" i="2"/>
  <c r="O67" i="2"/>
  <c r="O66" i="2"/>
  <c r="O65" i="2"/>
  <c r="O61" i="2"/>
  <c r="O60" i="2"/>
  <c r="O59" i="2"/>
  <c r="O58" i="2"/>
  <c r="O57" i="2"/>
  <c r="O56" i="2"/>
  <c r="O55" i="2"/>
  <c r="O54" i="2"/>
  <c r="O53" i="2"/>
  <c r="O51" i="2"/>
  <c r="O50" i="2"/>
  <c r="O48" i="2"/>
  <c r="O47"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A6" i="2"/>
  <c r="G14" i="6"/>
  <c r="J12" i="6"/>
  <c r="AC11" i="6"/>
  <c r="AC10" i="6"/>
  <c r="AC9" i="6"/>
  <c r="AC8" i="6"/>
  <c r="AC7" i="6"/>
  <c r="AD7" i="6"/>
  <c r="AD9" i="6"/>
  <c r="AD11" i="6"/>
  <c r="AD10" i="6"/>
  <c r="CD7" i="24"/>
  <c r="AD8" i="6"/>
  <c r="CD7" i="27"/>
  <c r="CD7" i="26"/>
  <c r="CD7" i="25"/>
  <c r="B2" i="5"/>
  <c r="CE7" i="25"/>
  <c r="CE7" i="24"/>
  <c r="CE7" i="26"/>
  <c r="CE7" i="27"/>
  <c r="CD7" i="5"/>
  <c r="C7" i="6"/>
  <c r="D7" i="6"/>
  <c r="D9" i="6"/>
  <c r="C8" i="6"/>
  <c r="C9" i="6"/>
  <c r="D11" i="6"/>
  <c r="C11" i="6"/>
  <c r="C10" i="6"/>
  <c r="D8" i="6"/>
  <c r="D10" i="6"/>
  <c r="CE7" i="5"/>
  <c r="AE9" i="6"/>
  <c r="F9" i="6"/>
  <c r="AF7" i="6"/>
  <c r="E7" i="6"/>
  <c r="F11" i="6"/>
  <c r="AE11" i="6"/>
  <c r="AE10" i="6"/>
  <c r="F10" i="6"/>
  <c r="AF8" i="6"/>
  <c r="E8" i="6"/>
  <c r="E11" i="6"/>
  <c r="AF11" i="6"/>
  <c r="E10" i="6"/>
  <c r="AF10" i="6"/>
  <c r="E9" i="6"/>
  <c r="AF9" i="6"/>
  <c r="AE8" i="6"/>
  <c r="AG8" i="6"/>
  <c r="F8" i="6"/>
  <c r="AE7" i="6"/>
  <c r="AG7" i="6"/>
  <c r="F7" i="6"/>
  <c r="CB7" i="24"/>
  <c r="CA7" i="24"/>
  <c r="CA7" i="5"/>
  <c r="CB7" i="5"/>
  <c r="CA7" i="27"/>
  <c r="CB7" i="27"/>
  <c r="CA7" i="26"/>
  <c r="CB7" i="26"/>
  <c r="CB7" i="25"/>
  <c r="CA7" i="25"/>
  <c r="I7" i="6"/>
  <c r="I8" i="6"/>
  <c r="A7" i="25"/>
  <c r="B7" i="25"/>
  <c r="CC7" i="25"/>
  <c r="A7" i="24"/>
  <c r="B7" i="24"/>
  <c r="CC7" i="24"/>
  <c r="CC7" i="26"/>
  <c r="A7" i="26"/>
  <c r="B7" i="26"/>
  <c r="CC7" i="27"/>
  <c r="A7" i="27"/>
  <c r="B7" i="27"/>
  <c r="CC7" i="5"/>
  <c r="A7" i="5"/>
  <c r="B7" i="5"/>
  <c r="AG10" i="6"/>
  <c r="AG9" i="6"/>
  <c r="AG11" i="6"/>
  <c r="CD8" i="26"/>
  <c r="I9" i="6"/>
  <c r="CD8" i="5"/>
  <c r="CD8" i="25"/>
  <c r="I11" i="6"/>
  <c r="CD8" i="27"/>
  <c r="CD8" i="24"/>
  <c r="I10" i="6"/>
  <c r="I12" i="6"/>
  <c r="CE8" i="24"/>
  <c r="CE8" i="25"/>
  <c r="CE8" i="5"/>
  <c r="CE8" i="27"/>
  <c r="CE8" i="26"/>
  <c r="F7" i="5"/>
  <c r="D7" i="5"/>
  <c r="G7" i="5"/>
  <c r="E7" i="5"/>
  <c r="C7" i="5"/>
  <c r="F7" i="27"/>
  <c r="D7" i="27"/>
  <c r="G7" i="27"/>
  <c r="E7" i="27"/>
  <c r="C7" i="27"/>
  <c r="F7" i="26"/>
  <c r="D7" i="26"/>
  <c r="G7" i="26"/>
  <c r="E7" i="26"/>
  <c r="C7" i="26"/>
  <c r="G7" i="24"/>
  <c r="E7" i="24"/>
  <c r="C7" i="24"/>
  <c r="F7" i="24"/>
  <c r="D7" i="24"/>
  <c r="G7" i="25"/>
  <c r="E7" i="25"/>
  <c r="C7" i="25"/>
  <c r="F7" i="25"/>
  <c r="D7" i="25"/>
  <c r="CA8" i="27"/>
  <c r="CB8" i="27"/>
  <c r="CB8" i="25"/>
  <c r="CA8" i="25"/>
  <c r="CA8" i="26"/>
  <c r="CB8" i="26"/>
  <c r="CA8" i="5"/>
  <c r="CB8" i="5"/>
  <c r="CB8" i="24"/>
  <c r="CA8" i="24"/>
  <c r="CC8" i="5"/>
  <c r="A8" i="5"/>
  <c r="B8" i="5"/>
  <c r="A8" i="24"/>
  <c r="B8" i="24"/>
  <c r="CC8" i="24"/>
  <c r="CC8" i="27"/>
  <c r="A8" i="27"/>
  <c r="B8" i="27"/>
  <c r="CC8" i="26"/>
  <c r="A8" i="26"/>
  <c r="B8" i="26"/>
  <c r="A8" i="25"/>
  <c r="B8" i="25"/>
  <c r="CC8" i="25"/>
  <c r="CD9" i="24"/>
  <c r="CD9" i="26"/>
  <c r="CD9" i="27"/>
  <c r="CD9" i="25"/>
  <c r="CD9" i="5"/>
  <c r="CE9" i="26"/>
  <c r="CE9" i="27"/>
  <c r="CE9" i="5"/>
  <c r="CE9" i="25"/>
  <c r="CE9" i="24"/>
  <c r="G8" i="25"/>
  <c r="E8" i="25"/>
  <c r="C8" i="25"/>
  <c r="F8" i="25"/>
  <c r="D8" i="25"/>
  <c r="G8" i="24"/>
  <c r="E8" i="24"/>
  <c r="C8" i="24"/>
  <c r="F8" i="24"/>
  <c r="D8" i="24"/>
  <c r="F8" i="26"/>
  <c r="D8" i="26"/>
  <c r="G8" i="26"/>
  <c r="E8" i="26"/>
  <c r="C8" i="26"/>
  <c r="F8" i="27"/>
  <c r="D8" i="27"/>
  <c r="G8" i="27"/>
  <c r="E8" i="27"/>
  <c r="C8" i="27"/>
  <c r="F8" i="5"/>
  <c r="D8" i="5"/>
  <c r="G8" i="5"/>
  <c r="E8" i="5"/>
  <c r="C8" i="5"/>
  <c r="CB9" i="24"/>
  <c r="CA9" i="24"/>
  <c r="CA9" i="5"/>
  <c r="CB9" i="5"/>
  <c r="CA9" i="26"/>
  <c r="CB9" i="26"/>
  <c r="CB9" i="25"/>
  <c r="CA9" i="25"/>
  <c r="CA9" i="27"/>
  <c r="CB9" i="27"/>
  <c r="CC9" i="27"/>
  <c r="A9" i="27"/>
  <c r="B9" i="27"/>
  <c r="CC9" i="26"/>
  <c r="A9" i="26"/>
  <c r="B9" i="26"/>
  <c r="CC9" i="5"/>
  <c r="A9" i="5"/>
  <c r="B9" i="5"/>
  <c r="A9" i="25"/>
  <c r="B9" i="25"/>
  <c r="CC9" i="25"/>
  <c r="A9" i="24"/>
  <c r="B9" i="24"/>
  <c r="CC9" i="24"/>
  <c r="CD10" i="27"/>
  <c r="CD10" i="5"/>
  <c r="CD10" i="26"/>
  <c r="CD10" i="25"/>
  <c r="CD10" i="24"/>
  <c r="CE10" i="5"/>
  <c r="CE10" i="26"/>
  <c r="CE10" i="27"/>
  <c r="CE10" i="24"/>
  <c r="CE10" i="25"/>
  <c r="G9" i="24"/>
  <c r="E9" i="24"/>
  <c r="C9" i="24"/>
  <c r="F9" i="24"/>
  <c r="D9" i="24"/>
  <c r="G9" i="25"/>
  <c r="E9" i="25"/>
  <c r="C9" i="25"/>
  <c r="F9" i="25"/>
  <c r="D9" i="25"/>
  <c r="F9" i="5"/>
  <c r="D9" i="5"/>
  <c r="G9" i="5"/>
  <c r="E9" i="5"/>
  <c r="C9" i="5"/>
  <c r="F9" i="26"/>
  <c r="D9" i="26"/>
  <c r="G9" i="26"/>
  <c r="E9" i="26"/>
  <c r="C9" i="26"/>
  <c r="F9" i="27"/>
  <c r="D9" i="27"/>
  <c r="G9" i="27"/>
  <c r="E9" i="27"/>
  <c r="C9" i="27"/>
  <c r="CB10" i="25"/>
  <c r="CA10" i="25"/>
  <c r="CA10" i="27"/>
  <c r="CB10" i="27"/>
  <c r="CA10" i="5"/>
  <c r="CB10" i="5"/>
  <c r="CB10" i="24"/>
  <c r="CA10" i="24"/>
  <c r="CA10" i="26"/>
  <c r="CB10" i="26"/>
  <c r="CC10" i="26"/>
  <c r="A10" i="26"/>
  <c r="B10" i="26"/>
  <c r="CC10" i="5"/>
  <c r="A10" i="5"/>
  <c r="B10" i="5"/>
  <c r="CC10" i="27"/>
  <c r="A10" i="27"/>
  <c r="B10" i="27"/>
  <c r="A10" i="24"/>
  <c r="B10" i="24"/>
  <c r="CC10" i="24"/>
  <c r="A10" i="25"/>
  <c r="B10" i="25"/>
  <c r="CC10" i="25"/>
  <c r="CD11" i="27"/>
  <c r="CD11" i="26"/>
  <c r="CD11" i="24"/>
  <c r="CD11" i="25"/>
  <c r="CD11" i="5"/>
  <c r="CE11" i="27"/>
  <c r="CE11" i="5"/>
  <c r="CE11" i="26"/>
  <c r="CE11" i="25"/>
  <c r="CE11" i="24"/>
  <c r="G10" i="25"/>
  <c r="E10" i="25"/>
  <c r="C10" i="25"/>
  <c r="F10" i="25"/>
  <c r="D10" i="25"/>
  <c r="G10" i="24"/>
  <c r="E10" i="24"/>
  <c r="C10" i="24"/>
  <c r="F10" i="24"/>
  <c r="D10" i="24"/>
  <c r="F10" i="27"/>
  <c r="D10" i="27"/>
  <c r="G10" i="27"/>
  <c r="E10" i="27"/>
  <c r="C10" i="27"/>
  <c r="F10" i="5"/>
  <c r="D10" i="5"/>
  <c r="G10" i="5"/>
  <c r="E10" i="5"/>
  <c r="C10" i="5"/>
  <c r="F10" i="26"/>
  <c r="D10" i="26"/>
  <c r="G10" i="26"/>
  <c r="E10" i="26"/>
  <c r="C10" i="26"/>
  <c r="CB11" i="24"/>
  <c r="CA11" i="24"/>
  <c r="CA11" i="26"/>
  <c r="CB11" i="26"/>
  <c r="CA11" i="27"/>
  <c r="CB11" i="27"/>
  <c r="CB11" i="25"/>
  <c r="CA11" i="25"/>
  <c r="CA11" i="5"/>
  <c r="CB11" i="5"/>
  <c r="CC11" i="5"/>
  <c r="A11" i="5"/>
  <c r="B11" i="5"/>
  <c r="CC11" i="27"/>
  <c r="A11" i="27"/>
  <c r="B11" i="27"/>
  <c r="CC11" i="26"/>
  <c r="A11" i="26"/>
  <c r="B11" i="26"/>
  <c r="A11" i="25"/>
  <c r="B11" i="25"/>
  <c r="CC11" i="25"/>
  <c r="A11" i="24"/>
  <c r="B11" i="24"/>
  <c r="CC11" i="24"/>
  <c r="CD12" i="27"/>
  <c r="CD12" i="24"/>
  <c r="CD12" i="25"/>
  <c r="CD12" i="5"/>
  <c r="CD12" i="26"/>
  <c r="CE12" i="26"/>
  <c r="CE12" i="27"/>
  <c r="CE12" i="5"/>
  <c r="CE12" i="24"/>
  <c r="CE12" i="25"/>
  <c r="G11" i="24"/>
  <c r="E11" i="24"/>
  <c r="C11" i="24"/>
  <c r="F11" i="24"/>
  <c r="D11" i="24"/>
  <c r="G11" i="25"/>
  <c r="E11" i="25"/>
  <c r="C11" i="25"/>
  <c r="F11" i="25"/>
  <c r="D11" i="25"/>
  <c r="F11" i="26"/>
  <c r="D11" i="26"/>
  <c r="G11" i="26"/>
  <c r="E11" i="26"/>
  <c r="C11" i="26"/>
  <c r="F11" i="27"/>
  <c r="D11" i="27"/>
  <c r="G11" i="27"/>
  <c r="E11" i="27"/>
  <c r="C11" i="27"/>
  <c r="F11" i="5"/>
  <c r="D11" i="5"/>
  <c r="G11" i="5"/>
  <c r="E11" i="5"/>
  <c r="C11" i="5"/>
  <c r="CB12" i="25"/>
  <c r="CA12" i="25"/>
  <c r="CA12" i="5"/>
  <c r="CB12" i="5"/>
  <c r="CA12" i="26"/>
  <c r="CB12" i="26"/>
  <c r="CB12" i="24"/>
  <c r="CA12" i="24"/>
  <c r="CA12" i="27"/>
  <c r="CB12" i="27"/>
  <c r="CC12" i="27"/>
  <c r="A12" i="27"/>
  <c r="B12" i="27"/>
  <c r="CC12" i="26"/>
  <c r="A12" i="26"/>
  <c r="B12" i="26"/>
  <c r="CC12" i="5"/>
  <c r="A12" i="5"/>
  <c r="B12" i="5"/>
  <c r="A12" i="24"/>
  <c r="B12" i="24"/>
  <c r="CC12" i="24"/>
  <c r="A12" i="25"/>
  <c r="B12" i="25"/>
  <c r="CC12" i="25"/>
  <c r="CD13" i="27"/>
  <c r="CD13" i="5"/>
  <c r="CD13" i="26"/>
  <c r="CD13" i="24"/>
  <c r="CD13" i="25"/>
  <c r="CE13" i="5"/>
  <c r="CE13" i="26"/>
  <c r="CE13" i="27"/>
  <c r="CE13" i="25"/>
  <c r="CE13" i="24"/>
  <c r="G12" i="25"/>
  <c r="E12" i="25"/>
  <c r="C12" i="25"/>
  <c r="F12" i="25"/>
  <c r="D12" i="25"/>
  <c r="G12" i="24"/>
  <c r="E12" i="24"/>
  <c r="C12" i="24"/>
  <c r="F12" i="24"/>
  <c r="D12" i="24"/>
  <c r="F12" i="5"/>
  <c r="D12" i="5"/>
  <c r="G12" i="5"/>
  <c r="E12" i="5"/>
  <c r="C12" i="5"/>
  <c r="F12" i="26"/>
  <c r="D12" i="26"/>
  <c r="G12" i="26"/>
  <c r="E12" i="26"/>
  <c r="C12" i="26"/>
  <c r="F12" i="27"/>
  <c r="D12" i="27"/>
  <c r="G12" i="27"/>
  <c r="E12" i="27"/>
  <c r="C12" i="27"/>
  <c r="CB13" i="24"/>
  <c r="CA13" i="24"/>
  <c r="CA13" i="27"/>
  <c r="CB13" i="27"/>
  <c r="CA13" i="5"/>
  <c r="CB13" i="5"/>
  <c r="CB13" i="25"/>
  <c r="CA13" i="25"/>
  <c r="CA13" i="26"/>
  <c r="CB13" i="26"/>
  <c r="CC13" i="26"/>
  <c r="A13" i="26"/>
  <c r="B13" i="26"/>
  <c r="CC13" i="5"/>
  <c r="A13" i="5"/>
  <c r="B13" i="5"/>
  <c r="CC13" i="27"/>
  <c r="A13" i="27"/>
  <c r="B13" i="27"/>
  <c r="A13" i="25"/>
  <c r="B13" i="25"/>
  <c r="CC13" i="25"/>
  <c r="A13" i="24"/>
  <c r="B13" i="24"/>
  <c r="CC13" i="24"/>
  <c r="CD14" i="25"/>
  <c r="CD14" i="26"/>
  <c r="CD14" i="5"/>
  <c r="CD14" i="27"/>
  <c r="CD14" i="24"/>
  <c r="CE14" i="27"/>
  <c r="CE14" i="5"/>
  <c r="CE14" i="26"/>
  <c r="CE14" i="24"/>
  <c r="CE14" i="25"/>
  <c r="G13" i="24"/>
  <c r="E13" i="24"/>
  <c r="C13" i="24"/>
  <c r="F13" i="24"/>
  <c r="D13" i="24"/>
  <c r="G13" i="25"/>
  <c r="E13" i="25"/>
  <c r="C13" i="25"/>
  <c r="F13" i="25"/>
  <c r="D13" i="25"/>
  <c r="F13" i="27"/>
  <c r="D13" i="27"/>
  <c r="G13" i="27"/>
  <c r="E13" i="27"/>
  <c r="C13" i="27"/>
  <c r="F13" i="5"/>
  <c r="D13" i="5"/>
  <c r="G13" i="5"/>
  <c r="E13" i="5"/>
  <c r="C13" i="5"/>
  <c r="F13" i="26"/>
  <c r="D13" i="26"/>
  <c r="G13" i="26"/>
  <c r="E13" i="26"/>
  <c r="C13" i="26"/>
  <c r="CB14" i="25"/>
  <c r="CA14" i="25"/>
  <c r="CA14" i="26"/>
  <c r="CB14" i="26"/>
  <c r="CA14" i="27"/>
  <c r="CB14" i="27"/>
  <c r="CB14" i="24"/>
  <c r="CA14" i="24"/>
  <c r="CA14" i="5"/>
  <c r="CB14" i="5"/>
  <c r="A14" i="24"/>
  <c r="B14" i="24"/>
  <c r="CC14" i="24"/>
  <c r="CC14" i="5"/>
  <c r="A14" i="5"/>
  <c r="B14" i="5"/>
  <c r="CC14" i="27"/>
  <c r="A14" i="27"/>
  <c r="B14" i="27"/>
  <c r="CC14" i="26"/>
  <c r="A14" i="26"/>
  <c r="B14" i="26"/>
  <c r="A14" i="25"/>
  <c r="B14" i="25"/>
  <c r="CC14" i="25"/>
  <c r="CD15" i="27"/>
  <c r="CD15" i="24"/>
  <c r="CD15" i="26"/>
  <c r="CD15" i="5"/>
  <c r="CD15" i="25"/>
  <c r="CE15" i="25"/>
  <c r="CE15" i="26"/>
  <c r="CE15" i="27"/>
  <c r="CE15" i="5"/>
  <c r="CE15" i="24"/>
  <c r="G14" i="25"/>
  <c r="E14" i="25"/>
  <c r="C14" i="25"/>
  <c r="F14" i="25"/>
  <c r="D14" i="25"/>
  <c r="G14" i="24"/>
  <c r="E14" i="24"/>
  <c r="C14" i="24"/>
  <c r="F14" i="24"/>
  <c r="D14" i="24"/>
  <c r="F14" i="26"/>
  <c r="D14" i="26"/>
  <c r="G14" i="26"/>
  <c r="E14" i="26"/>
  <c r="C14" i="26"/>
  <c r="F14" i="27"/>
  <c r="D14" i="27"/>
  <c r="G14" i="27"/>
  <c r="E14" i="27"/>
  <c r="C14" i="27"/>
  <c r="F14" i="5"/>
  <c r="D14" i="5"/>
  <c r="G14" i="5"/>
  <c r="E14" i="5"/>
  <c r="C14" i="5"/>
  <c r="CB15" i="24"/>
  <c r="CA15" i="24"/>
  <c r="CA15" i="27"/>
  <c r="CB15" i="27"/>
  <c r="CB15" i="25"/>
  <c r="CA15" i="25"/>
  <c r="CA15" i="5"/>
  <c r="CB15" i="5"/>
  <c r="CA15" i="26"/>
  <c r="CB15" i="26"/>
  <c r="CC15" i="26"/>
  <c r="A15" i="26"/>
  <c r="B15" i="26"/>
  <c r="CC15" i="5"/>
  <c r="A15" i="5"/>
  <c r="B15" i="5"/>
  <c r="CC15" i="27"/>
  <c r="A15" i="27"/>
  <c r="B15" i="27"/>
  <c r="A15" i="25"/>
  <c r="B15" i="25"/>
  <c r="CC15" i="25"/>
  <c r="A15" i="24"/>
  <c r="B15" i="24"/>
  <c r="CC15" i="24"/>
  <c r="CD16" i="27"/>
  <c r="CD16" i="24"/>
  <c r="CD16" i="26"/>
  <c r="CD16" i="25"/>
  <c r="CD16" i="5"/>
  <c r="CE16" i="27"/>
  <c r="CE16" i="5"/>
  <c r="CE16" i="26"/>
  <c r="CE16" i="24"/>
  <c r="CE16" i="25"/>
  <c r="G15" i="24"/>
  <c r="E15" i="24"/>
  <c r="C15" i="24"/>
  <c r="F15" i="24"/>
  <c r="D15" i="24"/>
  <c r="G15" i="25"/>
  <c r="E15" i="25"/>
  <c r="C15" i="25"/>
  <c r="F15" i="25"/>
  <c r="D15" i="25"/>
  <c r="F15" i="27"/>
  <c r="D15" i="27"/>
  <c r="G15" i="27"/>
  <c r="E15" i="27"/>
  <c r="C15" i="27"/>
  <c r="F15" i="5"/>
  <c r="D15" i="5"/>
  <c r="G15" i="5"/>
  <c r="E15" i="5"/>
  <c r="C15" i="5"/>
  <c r="F15" i="26"/>
  <c r="D15" i="26"/>
  <c r="G15" i="26"/>
  <c r="E15" i="26"/>
  <c r="C15" i="26"/>
  <c r="CB16" i="25"/>
  <c r="CA16" i="25"/>
  <c r="CA16" i="26"/>
  <c r="CB16" i="26"/>
  <c r="CA16" i="27"/>
  <c r="CB16" i="27"/>
  <c r="CB16" i="24"/>
  <c r="CA16" i="24"/>
  <c r="CA16" i="5"/>
  <c r="CB16" i="5"/>
  <c r="A16" i="24"/>
  <c r="B16" i="24"/>
  <c r="CC16" i="24"/>
  <c r="CC16" i="5"/>
  <c r="A16" i="5"/>
  <c r="B16" i="5"/>
  <c r="CC16" i="27"/>
  <c r="A16" i="27"/>
  <c r="B16" i="27"/>
  <c r="CC16" i="26"/>
  <c r="A16" i="26"/>
  <c r="B16" i="26"/>
  <c r="A16" i="25"/>
  <c r="B16" i="25"/>
  <c r="CC16" i="25"/>
  <c r="CD17" i="26"/>
  <c r="CD17" i="25"/>
  <c r="CD17" i="5"/>
  <c r="CD17" i="24"/>
  <c r="CD17" i="27"/>
  <c r="CE17" i="26"/>
  <c r="CE17" i="27"/>
  <c r="CE17" i="5"/>
  <c r="CE17" i="25"/>
  <c r="CE17" i="24"/>
  <c r="F16" i="26"/>
  <c r="D16" i="26"/>
  <c r="G16" i="26"/>
  <c r="E16" i="26"/>
  <c r="C16" i="26"/>
  <c r="G16" i="25"/>
  <c r="E16" i="25"/>
  <c r="C16" i="25"/>
  <c r="F16" i="25"/>
  <c r="D16" i="25"/>
  <c r="G16" i="24"/>
  <c r="E16" i="24"/>
  <c r="C16" i="24"/>
  <c r="F16" i="24"/>
  <c r="D16" i="24"/>
  <c r="F16" i="27"/>
  <c r="D16" i="27"/>
  <c r="G16" i="27"/>
  <c r="E16" i="27"/>
  <c r="C16" i="27"/>
  <c r="F16" i="5"/>
  <c r="D16" i="5"/>
  <c r="G16" i="5"/>
  <c r="E16" i="5"/>
  <c r="C16" i="5"/>
  <c r="CB17" i="24"/>
  <c r="CA17" i="24"/>
  <c r="CA17" i="5"/>
  <c r="CB17" i="5"/>
  <c r="CA17" i="26"/>
  <c r="CB17" i="26"/>
  <c r="CB17" i="25"/>
  <c r="CA17" i="25"/>
  <c r="CA17" i="27"/>
  <c r="CB17" i="27"/>
  <c r="A17" i="25"/>
  <c r="B17" i="25"/>
  <c r="CC17" i="25"/>
  <c r="CC17" i="27"/>
  <c r="A17" i="27"/>
  <c r="B17" i="27"/>
  <c r="CC17" i="26"/>
  <c r="A17" i="26"/>
  <c r="B17" i="26"/>
  <c r="CC17" i="5"/>
  <c r="A17" i="5"/>
  <c r="B17" i="5"/>
  <c r="A17" i="24"/>
  <c r="B17" i="24"/>
  <c r="CC17" i="24"/>
  <c r="CD18" i="5"/>
  <c r="CD18" i="26"/>
  <c r="CD18" i="25"/>
  <c r="CD18" i="27"/>
  <c r="CD18" i="24"/>
  <c r="CE18" i="5"/>
  <c r="CE18" i="26"/>
  <c r="CE18" i="27"/>
  <c r="CE18" i="24"/>
  <c r="CE18" i="25"/>
  <c r="G17" i="24"/>
  <c r="E17" i="24"/>
  <c r="C17" i="24"/>
  <c r="F17" i="24"/>
  <c r="D17" i="24"/>
  <c r="G17" i="25"/>
  <c r="E17" i="25"/>
  <c r="C17" i="25"/>
  <c r="F17" i="25"/>
  <c r="D17" i="25"/>
  <c r="F17" i="5"/>
  <c r="D17" i="5"/>
  <c r="G17" i="5"/>
  <c r="E17" i="5"/>
  <c r="C17" i="5"/>
  <c r="F17" i="26"/>
  <c r="D17" i="26"/>
  <c r="G17" i="26"/>
  <c r="E17" i="26"/>
  <c r="C17" i="26"/>
  <c r="F17" i="27"/>
  <c r="D17" i="27"/>
  <c r="G17" i="27"/>
  <c r="E17" i="27"/>
  <c r="C17" i="27"/>
  <c r="CB18" i="25"/>
  <c r="CA18" i="25"/>
  <c r="CA18" i="27"/>
  <c r="CB18" i="27"/>
  <c r="CA18" i="5"/>
  <c r="CB18" i="5"/>
  <c r="CB18" i="24"/>
  <c r="CA18" i="24"/>
  <c r="CA18" i="26"/>
  <c r="CB18" i="26"/>
  <c r="CC18" i="26"/>
  <c r="A18" i="26"/>
  <c r="B18" i="26"/>
  <c r="CC18" i="5"/>
  <c r="A18" i="5"/>
  <c r="B18" i="5"/>
  <c r="CC18" i="27"/>
  <c r="A18" i="27"/>
  <c r="B18" i="27"/>
  <c r="A18" i="24"/>
  <c r="B18" i="24"/>
  <c r="CC18" i="24"/>
  <c r="A18" i="25"/>
  <c r="B18" i="25"/>
  <c r="CC18" i="25"/>
  <c r="CD19" i="24"/>
  <c r="CD19" i="5"/>
  <c r="CD19" i="25"/>
  <c r="CD19" i="27"/>
  <c r="CD19" i="26"/>
  <c r="CE19" i="27"/>
  <c r="CE19" i="5"/>
  <c r="CE19" i="26"/>
  <c r="CE19" i="25"/>
  <c r="CE19" i="24"/>
  <c r="G18" i="25"/>
  <c r="E18" i="25"/>
  <c r="C18" i="25"/>
  <c r="F18" i="25"/>
  <c r="D18" i="25"/>
  <c r="G18" i="24"/>
  <c r="E18" i="24"/>
  <c r="C18" i="24"/>
  <c r="F18" i="24"/>
  <c r="D18" i="24"/>
  <c r="F18" i="27"/>
  <c r="D18" i="27"/>
  <c r="G18" i="27"/>
  <c r="E18" i="27"/>
  <c r="C18" i="27"/>
  <c r="F18" i="5"/>
  <c r="D18" i="5"/>
  <c r="G18" i="5"/>
  <c r="E18" i="5"/>
  <c r="C18" i="5"/>
  <c r="F18" i="26"/>
  <c r="D18" i="26"/>
  <c r="G18" i="26"/>
  <c r="E18" i="26"/>
  <c r="C18" i="26"/>
  <c r="CB19" i="24"/>
  <c r="CA19" i="24"/>
  <c r="CA19" i="26"/>
  <c r="CB19" i="26"/>
  <c r="CA19" i="27"/>
  <c r="CB19" i="27"/>
  <c r="CB19" i="25"/>
  <c r="CA19" i="25"/>
  <c r="CA19" i="5"/>
  <c r="CB19" i="5"/>
  <c r="A19" i="25"/>
  <c r="B19" i="25"/>
  <c r="CC19" i="25"/>
  <c r="CC19" i="5"/>
  <c r="A19" i="5"/>
  <c r="B19" i="5"/>
  <c r="CC19" i="27"/>
  <c r="A19" i="27"/>
  <c r="B19" i="27"/>
  <c r="CC19" i="26"/>
  <c r="A19" i="26"/>
  <c r="B19" i="26"/>
  <c r="A19" i="24"/>
  <c r="B19" i="24"/>
  <c r="CC19" i="24"/>
  <c r="CD20" i="5"/>
  <c r="CD20" i="26"/>
  <c r="CD20" i="27"/>
  <c r="CD20" i="25"/>
  <c r="CD20" i="24"/>
  <c r="CE20" i="26"/>
  <c r="CE20" i="27"/>
  <c r="CE20" i="5"/>
  <c r="CE20" i="24"/>
  <c r="CE20" i="25"/>
  <c r="G19" i="24"/>
  <c r="E19" i="24"/>
  <c r="C19" i="24"/>
  <c r="F19" i="24"/>
  <c r="D19" i="24"/>
  <c r="G19" i="25"/>
  <c r="E19" i="25"/>
  <c r="C19" i="25"/>
  <c r="F19" i="25"/>
  <c r="D19" i="25"/>
  <c r="F19" i="26"/>
  <c r="D19" i="26"/>
  <c r="G19" i="26"/>
  <c r="E19" i="26"/>
  <c r="C19" i="26"/>
  <c r="F19" i="27"/>
  <c r="D19" i="27"/>
  <c r="G19" i="27"/>
  <c r="E19" i="27"/>
  <c r="C19" i="27"/>
  <c r="F19" i="5"/>
  <c r="D19" i="5"/>
  <c r="G19" i="5"/>
  <c r="E19" i="5"/>
  <c r="C19" i="5"/>
  <c r="CB20" i="25"/>
  <c r="CA20" i="25"/>
  <c r="CA20" i="5"/>
  <c r="CB20" i="5"/>
  <c r="CA20" i="26"/>
  <c r="CB20" i="26"/>
  <c r="CB20" i="24"/>
  <c r="CA20" i="24"/>
  <c r="CA20" i="27"/>
  <c r="CB20" i="27"/>
  <c r="CC20" i="27"/>
  <c r="A20" i="27"/>
  <c r="B20" i="27"/>
  <c r="CC20" i="26"/>
  <c r="A20" i="26"/>
  <c r="B20" i="26"/>
  <c r="CC20" i="5"/>
  <c r="A20" i="5"/>
  <c r="B20" i="5"/>
  <c r="A20" i="24"/>
  <c r="B20" i="24"/>
  <c r="CC20" i="24"/>
  <c r="A20" i="25"/>
  <c r="B20" i="25"/>
  <c r="CC20" i="25"/>
  <c r="CD21" i="24"/>
  <c r="CD21" i="5"/>
  <c r="CD21" i="25"/>
  <c r="CD21" i="26"/>
  <c r="CD21" i="27"/>
  <c r="CE21" i="5"/>
  <c r="CE21" i="26"/>
  <c r="CE21" i="27"/>
  <c r="CE21" i="25"/>
  <c r="CE21" i="24"/>
  <c r="G20" i="25"/>
  <c r="E20" i="25"/>
  <c r="C20" i="25"/>
  <c r="F20" i="25"/>
  <c r="D20" i="25"/>
  <c r="G20" i="24"/>
  <c r="E20" i="24"/>
  <c r="C20" i="24"/>
  <c r="F20" i="24"/>
  <c r="D20" i="24"/>
  <c r="F20" i="5"/>
  <c r="D20" i="5"/>
  <c r="G20" i="5"/>
  <c r="E20" i="5"/>
  <c r="C20" i="5"/>
  <c r="F20" i="26"/>
  <c r="D20" i="26"/>
  <c r="G20" i="26"/>
  <c r="E20" i="26"/>
  <c r="C20" i="26"/>
  <c r="F20" i="27"/>
  <c r="D20" i="27"/>
  <c r="G20" i="27"/>
  <c r="E20" i="27"/>
  <c r="C20" i="27"/>
  <c r="CB21" i="24"/>
  <c r="CA21" i="24"/>
  <c r="CA21" i="27"/>
  <c r="CB21" i="27"/>
  <c r="CA21" i="5"/>
  <c r="CB21" i="5"/>
  <c r="CB21" i="25"/>
  <c r="CA21" i="25"/>
  <c r="CA21" i="26"/>
  <c r="CB21" i="26"/>
  <c r="A21" i="25"/>
  <c r="B21" i="25"/>
  <c r="CC21" i="25"/>
  <c r="CC21" i="26"/>
  <c r="CD22" i="26"/>
  <c r="CE22" i="26"/>
  <c r="A21" i="26"/>
  <c r="B21" i="26"/>
  <c r="CC21" i="5"/>
  <c r="A21" i="5"/>
  <c r="B21" i="5"/>
  <c r="CC21" i="27"/>
  <c r="A21" i="27"/>
  <c r="B21" i="27"/>
  <c r="A21" i="24"/>
  <c r="B21" i="24"/>
  <c r="CC21" i="24"/>
  <c r="CD22" i="24"/>
  <c r="CD22" i="5"/>
  <c r="CD22" i="25"/>
  <c r="CD22" i="27"/>
  <c r="CE22" i="27"/>
  <c r="CE22" i="5"/>
  <c r="CE22" i="24"/>
  <c r="CE22" i="25"/>
  <c r="G21" i="24"/>
  <c r="E21" i="24"/>
  <c r="C21" i="24"/>
  <c r="F21" i="24"/>
  <c r="D21" i="24"/>
  <c r="CA22" i="26"/>
  <c r="CB22" i="26"/>
  <c r="G21" i="25"/>
  <c r="E21" i="25"/>
  <c r="C21" i="25"/>
  <c r="F21" i="25"/>
  <c r="D21" i="25"/>
  <c r="F21" i="27"/>
  <c r="D21" i="27"/>
  <c r="G21" i="27"/>
  <c r="E21" i="27"/>
  <c r="C21" i="27"/>
  <c r="F21" i="5"/>
  <c r="D21" i="5"/>
  <c r="G21" i="5"/>
  <c r="E21" i="5"/>
  <c r="C21" i="5"/>
  <c r="F21" i="26"/>
  <c r="D21" i="26"/>
  <c r="G21" i="26"/>
  <c r="E21" i="26"/>
  <c r="C21" i="26"/>
  <c r="CB22" i="24"/>
  <c r="CA22" i="24"/>
  <c r="CA22" i="27"/>
  <c r="CB22" i="27"/>
  <c r="CC22" i="26"/>
  <c r="CD23" i="26"/>
  <c r="CE23" i="26"/>
  <c r="A22" i="26"/>
  <c r="B22" i="26"/>
  <c r="CB22" i="25"/>
  <c r="CA22" i="25"/>
  <c r="CA22" i="5"/>
  <c r="CB22" i="5"/>
  <c r="A22" i="25"/>
  <c r="B22" i="25"/>
  <c r="CC22" i="25"/>
  <c r="CC22" i="5"/>
  <c r="A22" i="5"/>
  <c r="B22" i="5"/>
  <c r="CA23" i="26"/>
  <c r="CB23" i="26"/>
  <c r="CC22" i="27"/>
  <c r="A22" i="27"/>
  <c r="B22" i="27"/>
  <c r="F22" i="26"/>
  <c r="D22" i="26"/>
  <c r="G22" i="26"/>
  <c r="E22" i="26"/>
  <c r="C22" i="26"/>
  <c r="A22" i="24"/>
  <c r="B22" i="24"/>
  <c r="CC22" i="24"/>
  <c r="CD23" i="25"/>
  <c r="CD23" i="27"/>
  <c r="CD23" i="24"/>
  <c r="CD23" i="5"/>
  <c r="CE23" i="24"/>
  <c r="CE23" i="27"/>
  <c r="CE23" i="5"/>
  <c r="CE23" i="25"/>
  <c r="CC23" i="26"/>
  <c r="CD24" i="26"/>
  <c r="CE24" i="26"/>
  <c r="A23" i="26"/>
  <c r="B23" i="26"/>
  <c r="G22" i="25"/>
  <c r="E22" i="25"/>
  <c r="C22" i="25"/>
  <c r="F22" i="25"/>
  <c r="D22" i="25"/>
  <c r="G22" i="24"/>
  <c r="E22" i="24"/>
  <c r="C22" i="24"/>
  <c r="F22" i="24"/>
  <c r="D22" i="24"/>
  <c r="F22" i="27"/>
  <c r="D22" i="27"/>
  <c r="G22" i="27"/>
  <c r="E22" i="27"/>
  <c r="C22" i="27"/>
  <c r="F22" i="5"/>
  <c r="D22" i="5"/>
  <c r="G22" i="5"/>
  <c r="E22" i="5"/>
  <c r="C22" i="5"/>
  <c r="CA24" i="26"/>
  <c r="CB24" i="26"/>
  <c r="CA23" i="5"/>
  <c r="CB23" i="5"/>
  <c r="CB23" i="24"/>
  <c r="CA23" i="24"/>
  <c r="F23" i="26"/>
  <c r="D23" i="26"/>
  <c r="G23" i="26"/>
  <c r="E23" i="26"/>
  <c r="C23" i="26"/>
  <c r="CB23" i="25"/>
  <c r="CA23" i="25"/>
  <c r="CA23" i="27"/>
  <c r="CB23" i="27"/>
  <c r="A23" i="25"/>
  <c r="B23" i="25"/>
  <c r="CC23" i="25"/>
  <c r="CC23" i="5"/>
  <c r="A23" i="5"/>
  <c r="B23" i="5"/>
  <c r="CC24" i="26"/>
  <c r="CD25" i="26"/>
  <c r="CE25" i="26"/>
  <c r="A24" i="26"/>
  <c r="B24" i="26"/>
  <c r="CC23" i="27"/>
  <c r="A23" i="27"/>
  <c r="B23" i="27"/>
  <c r="A23" i="24"/>
  <c r="B23" i="24"/>
  <c r="CC23" i="24"/>
  <c r="CD24" i="24"/>
  <c r="CD24" i="27"/>
  <c r="CD24" i="25"/>
  <c r="CD24" i="5"/>
  <c r="CE24" i="24"/>
  <c r="CE24" i="27"/>
  <c r="CE24" i="5"/>
  <c r="CE24" i="25"/>
  <c r="G23" i="24"/>
  <c r="E23" i="24"/>
  <c r="C23" i="24"/>
  <c r="F23" i="24"/>
  <c r="D23" i="24"/>
  <c r="CA25" i="26"/>
  <c r="CB25" i="26"/>
  <c r="G23" i="25"/>
  <c r="E23" i="25"/>
  <c r="C23" i="25"/>
  <c r="F23" i="25"/>
  <c r="D23" i="25"/>
  <c r="F23" i="27"/>
  <c r="D23" i="27"/>
  <c r="G23" i="27"/>
  <c r="E23" i="27"/>
  <c r="C23" i="27"/>
  <c r="F24" i="26"/>
  <c r="D24" i="26"/>
  <c r="G24" i="26"/>
  <c r="E24" i="26"/>
  <c r="C24" i="26"/>
  <c r="F23" i="5"/>
  <c r="D23" i="5"/>
  <c r="G23" i="5"/>
  <c r="E23" i="5"/>
  <c r="C23" i="5"/>
  <c r="CA24" i="5"/>
  <c r="CB24" i="5"/>
  <c r="CB24" i="24"/>
  <c r="CA24" i="24"/>
  <c r="CC25" i="26"/>
  <c r="CD26" i="26"/>
  <c r="CE26" i="26"/>
  <c r="A25" i="26"/>
  <c r="B25" i="26"/>
  <c r="CB24" i="25"/>
  <c r="CA24" i="25"/>
  <c r="CA24" i="27"/>
  <c r="CB24" i="27"/>
  <c r="CC24" i="27"/>
  <c r="A24" i="27"/>
  <c r="B24" i="27"/>
  <c r="CA26" i="26"/>
  <c r="CB26" i="26"/>
  <c r="CC24" i="5"/>
  <c r="A24" i="5"/>
  <c r="B24" i="5"/>
  <c r="A24" i="25"/>
  <c r="B24" i="25"/>
  <c r="CC24" i="25"/>
  <c r="F25" i="26"/>
  <c r="D25" i="26"/>
  <c r="G25" i="26"/>
  <c r="E25" i="26"/>
  <c r="C25" i="26"/>
  <c r="A24" i="24"/>
  <c r="B24" i="24"/>
  <c r="CC24" i="24"/>
  <c r="CD25" i="25"/>
  <c r="CD25" i="5"/>
  <c r="CD25" i="27"/>
  <c r="CD25" i="24"/>
  <c r="CE25" i="24"/>
  <c r="CE25" i="5"/>
  <c r="CE25" i="27"/>
  <c r="CE25" i="25"/>
  <c r="G24" i="25"/>
  <c r="E24" i="25"/>
  <c r="C24" i="25"/>
  <c r="F24" i="25"/>
  <c r="D24" i="25"/>
  <c r="CC26" i="26"/>
  <c r="CD27" i="26"/>
  <c r="CE27" i="26"/>
  <c r="A26" i="26"/>
  <c r="B26" i="26"/>
  <c r="G24" i="24"/>
  <c r="E24" i="24"/>
  <c r="C24" i="24"/>
  <c r="F24" i="24"/>
  <c r="D24" i="24"/>
  <c r="F24" i="5"/>
  <c r="D24" i="5"/>
  <c r="G24" i="5"/>
  <c r="E24" i="5"/>
  <c r="C24" i="5"/>
  <c r="F24" i="27"/>
  <c r="D24" i="27"/>
  <c r="G24" i="27"/>
  <c r="E24" i="27"/>
  <c r="C24" i="27"/>
  <c r="F26" i="26"/>
  <c r="D26" i="26"/>
  <c r="G26" i="26"/>
  <c r="E26" i="26"/>
  <c r="C26" i="26"/>
  <c r="CA25" i="27"/>
  <c r="CB25" i="27"/>
  <c r="CB25" i="24"/>
  <c r="CA25" i="24"/>
  <c r="CA27" i="26"/>
  <c r="CB27" i="26"/>
  <c r="CB25" i="25"/>
  <c r="CA25" i="25"/>
  <c r="CA25" i="5"/>
  <c r="CB25" i="5"/>
  <c r="A25" i="25"/>
  <c r="B25" i="25"/>
  <c r="CC25" i="25"/>
  <c r="A25" i="24"/>
  <c r="B25" i="24"/>
  <c r="CC25" i="24"/>
  <c r="CC25" i="5"/>
  <c r="A25" i="5"/>
  <c r="B25" i="5"/>
  <c r="CC27" i="26"/>
  <c r="CD28" i="26"/>
  <c r="CE28" i="26"/>
  <c r="A27" i="26"/>
  <c r="B27" i="26"/>
  <c r="CC25" i="27"/>
  <c r="A25" i="27"/>
  <c r="B25" i="27"/>
  <c r="CD26" i="5"/>
  <c r="CD26" i="27"/>
  <c r="CD26" i="24"/>
  <c r="CD26" i="25"/>
  <c r="CE26" i="27"/>
  <c r="CE26" i="5"/>
  <c r="CE26" i="24"/>
  <c r="CE26" i="25"/>
  <c r="F27" i="26"/>
  <c r="D27" i="26"/>
  <c r="G27" i="26"/>
  <c r="E27" i="26"/>
  <c r="C27" i="26"/>
  <c r="CA28" i="26"/>
  <c r="CB28" i="26"/>
  <c r="G25" i="24"/>
  <c r="E25" i="24"/>
  <c r="C25" i="24"/>
  <c r="F25" i="24"/>
  <c r="D25" i="24"/>
  <c r="G25" i="25"/>
  <c r="E25" i="25"/>
  <c r="C25" i="25"/>
  <c r="F25" i="25"/>
  <c r="D25" i="25"/>
  <c r="F25" i="27"/>
  <c r="D25" i="27"/>
  <c r="G25" i="27"/>
  <c r="E25" i="27"/>
  <c r="C25" i="27"/>
  <c r="F25" i="5"/>
  <c r="D25" i="5"/>
  <c r="G25" i="5"/>
  <c r="E25" i="5"/>
  <c r="C25" i="5"/>
  <c r="CB26" i="24"/>
  <c r="CA26" i="24"/>
  <c r="CA26" i="27"/>
  <c r="CB26" i="27"/>
  <c r="CC28" i="26"/>
  <c r="CD29" i="26"/>
  <c r="CE29" i="26"/>
  <c r="A28" i="26"/>
  <c r="B28" i="26"/>
  <c r="CB26" i="25"/>
  <c r="CA26" i="25"/>
  <c r="CB26" i="5"/>
  <c r="CA26" i="5"/>
  <c r="CC26" i="5"/>
  <c r="CD27" i="5"/>
  <c r="CE27" i="5"/>
  <c r="A26" i="5"/>
  <c r="B26" i="5"/>
  <c r="A26" i="25"/>
  <c r="B26" i="25"/>
  <c r="CC26" i="25"/>
  <c r="CA29" i="26"/>
  <c r="CB29" i="26"/>
  <c r="CC26" i="27"/>
  <c r="A26" i="27"/>
  <c r="B26" i="27"/>
  <c r="F28" i="26"/>
  <c r="D28" i="26"/>
  <c r="G28" i="26"/>
  <c r="E28" i="26"/>
  <c r="C28" i="26"/>
  <c r="A26" i="24"/>
  <c r="B26" i="24"/>
  <c r="CC26" i="24"/>
  <c r="CD27" i="25"/>
  <c r="CD27" i="27"/>
  <c r="CD27" i="24"/>
  <c r="CE27" i="24"/>
  <c r="CE27" i="27"/>
  <c r="CE27" i="25"/>
  <c r="CC29" i="26"/>
  <c r="CD30" i="26"/>
  <c r="CE30" i="26"/>
  <c r="A29" i="26"/>
  <c r="B29" i="26"/>
  <c r="G26" i="25"/>
  <c r="E26" i="25"/>
  <c r="C26" i="25"/>
  <c r="F26" i="25"/>
  <c r="D26" i="25"/>
  <c r="CB27" i="5"/>
  <c r="CA27" i="5"/>
  <c r="G26" i="24"/>
  <c r="E26" i="24"/>
  <c r="C26" i="24"/>
  <c r="F26" i="24"/>
  <c r="D26" i="24"/>
  <c r="F26" i="27"/>
  <c r="D26" i="27"/>
  <c r="G26" i="27"/>
  <c r="E26" i="27"/>
  <c r="C26" i="27"/>
  <c r="G26" i="5"/>
  <c r="E26" i="5"/>
  <c r="D26" i="5"/>
  <c r="F26" i="5"/>
  <c r="C26" i="5"/>
  <c r="F29" i="26"/>
  <c r="D29" i="26"/>
  <c r="G29" i="26"/>
  <c r="E29" i="26"/>
  <c r="C29" i="26"/>
  <c r="CB27" i="25"/>
  <c r="CA27" i="25"/>
  <c r="CB27" i="24"/>
  <c r="CA27" i="24"/>
  <c r="A27" i="5"/>
  <c r="B27" i="5"/>
  <c r="CC27" i="5"/>
  <c r="CD28" i="5"/>
  <c r="CE28" i="5"/>
  <c r="CA30" i="26"/>
  <c r="CB30" i="26"/>
  <c r="CA27" i="27"/>
  <c r="CB27" i="27"/>
  <c r="CC30" i="26"/>
  <c r="CD31" i="26"/>
  <c r="CE31" i="26"/>
  <c r="A30" i="26"/>
  <c r="B30" i="26"/>
  <c r="CB28" i="5"/>
  <c r="CA28" i="5"/>
  <c r="A27" i="24"/>
  <c r="B27" i="24"/>
  <c r="CC27" i="24"/>
  <c r="A27" i="25"/>
  <c r="B27" i="25"/>
  <c r="CC27" i="25"/>
  <c r="CC27" i="27"/>
  <c r="A27" i="27"/>
  <c r="B27" i="27"/>
  <c r="G27" i="5"/>
  <c r="E27" i="5"/>
  <c r="C27" i="5"/>
  <c r="D27" i="5"/>
  <c r="F27" i="5"/>
  <c r="CD28" i="25"/>
  <c r="CD28" i="24"/>
  <c r="CD28" i="27"/>
  <c r="CE28" i="25"/>
  <c r="CE28" i="24"/>
  <c r="CE28" i="27"/>
  <c r="F27" i="27"/>
  <c r="D27" i="27"/>
  <c r="G27" i="27"/>
  <c r="E27" i="27"/>
  <c r="C27" i="27"/>
  <c r="A28" i="5"/>
  <c r="B28" i="5"/>
  <c r="CC28" i="5"/>
  <c r="CD29" i="5"/>
  <c r="CE29" i="5"/>
  <c r="F30" i="26"/>
  <c r="D30" i="26"/>
  <c r="G30" i="26"/>
  <c r="E30" i="26"/>
  <c r="C30" i="26"/>
  <c r="G27" i="25"/>
  <c r="E27" i="25"/>
  <c r="C27" i="25"/>
  <c r="F27" i="25"/>
  <c r="D27" i="25"/>
  <c r="G27" i="24"/>
  <c r="E27" i="24"/>
  <c r="C27" i="24"/>
  <c r="F27" i="24"/>
  <c r="D27" i="24"/>
  <c r="CA31" i="26"/>
  <c r="CB31" i="26"/>
  <c r="CC31" i="26"/>
  <c r="CD32" i="26"/>
  <c r="CE32" i="26"/>
  <c r="A31" i="26"/>
  <c r="B31" i="26"/>
  <c r="CB29" i="5"/>
  <c r="CA29" i="5"/>
  <c r="CB28" i="24"/>
  <c r="CA28" i="24"/>
  <c r="G28" i="5"/>
  <c r="E28" i="5"/>
  <c r="C28" i="5"/>
  <c r="D28" i="5"/>
  <c r="F28" i="5"/>
  <c r="CA28" i="27"/>
  <c r="CB28" i="27"/>
  <c r="CB28" i="25"/>
  <c r="CA28" i="25"/>
  <c r="CC28" i="27"/>
  <c r="A28" i="27"/>
  <c r="B28" i="27"/>
  <c r="A28" i="24"/>
  <c r="B28" i="24"/>
  <c r="CC28" i="24"/>
  <c r="A29" i="5"/>
  <c r="B29" i="5"/>
  <c r="CC29" i="5"/>
  <c r="CD30" i="5"/>
  <c r="CE30" i="5"/>
  <c r="A28" i="25"/>
  <c r="B28" i="25"/>
  <c r="CC28" i="25"/>
  <c r="CA32" i="26"/>
  <c r="CB32" i="26"/>
  <c r="F31" i="26"/>
  <c r="D31" i="26"/>
  <c r="G31" i="26"/>
  <c r="E31" i="26"/>
  <c r="C31" i="26"/>
  <c r="CD29" i="24"/>
  <c r="CD29" i="27"/>
  <c r="CD29" i="25"/>
  <c r="CE29" i="27"/>
  <c r="CE29" i="25"/>
  <c r="CE29" i="24"/>
  <c r="CB30" i="5"/>
  <c r="CA30" i="5"/>
  <c r="CC32" i="26"/>
  <c r="CD33" i="26"/>
  <c r="CE33" i="26"/>
  <c r="A32" i="26"/>
  <c r="B32" i="26"/>
  <c r="G28" i="25"/>
  <c r="E28" i="25"/>
  <c r="C28" i="25"/>
  <c r="F28" i="25"/>
  <c r="D28" i="25"/>
  <c r="G29" i="5"/>
  <c r="E29" i="5"/>
  <c r="C29" i="5"/>
  <c r="D29" i="5"/>
  <c r="F29" i="5"/>
  <c r="G28" i="24"/>
  <c r="E28" i="24"/>
  <c r="C28" i="24"/>
  <c r="F28" i="24"/>
  <c r="D28" i="24"/>
  <c r="F28" i="27"/>
  <c r="D28" i="27"/>
  <c r="G28" i="27"/>
  <c r="E28" i="27"/>
  <c r="C28" i="27"/>
  <c r="F32" i="26"/>
  <c r="D32" i="26"/>
  <c r="G32" i="26"/>
  <c r="E32" i="26"/>
  <c r="C32" i="26"/>
  <c r="A30" i="5"/>
  <c r="B30" i="5"/>
  <c r="CC30" i="5"/>
  <c r="CD31" i="5"/>
  <c r="CE31" i="5"/>
  <c r="CB29" i="24"/>
  <c r="CA29" i="24"/>
  <c r="CA29" i="27"/>
  <c r="CB29" i="27"/>
  <c r="CA33" i="26"/>
  <c r="CB33" i="26"/>
  <c r="CB29" i="25"/>
  <c r="CA29" i="25"/>
  <c r="CC33" i="26"/>
  <c r="CD34" i="26"/>
  <c r="CE34" i="26"/>
  <c r="A33" i="26"/>
  <c r="B33" i="26"/>
  <c r="CC29" i="27"/>
  <c r="A29" i="27"/>
  <c r="B29" i="27"/>
  <c r="A29" i="25"/>
  <c r="B29" i="25"/>
  <c r="CC29" i="25"/>
  <c r="A29" i="24"/>
  <c r="B29" i="24"/>
  <c r="CC29" i="24"/>
  <c r="CD30" i="24"/>
  <c r="CE30" i="24"/>
  <c r="CB31" i="5"/>
  <c r="CA31" i="5"/>
  <c r="G30" i="5"/>
  <c r="E30" i="5"/>
  <c r="C30" i="5"/>
  <c r="D30" i="5"/>
  <c r="F30" i="5"/>
  <c r="CD30" i="25"/>
  <c r="CD30" i="27"/>
  <c r="CE30" i="27"/>
  <c r="CE30" i="25"/>
  <c r="A31" i="5"/>
  <c r="B31" i="5"/>
  <c r="CC31" i="5"/>
  <c r="CD32" i="5"/>
  <c r="CE32" i="5"/>
  <c r="G29" i="24"/>
  <c r="E29" i="24"/>
  <c r="C29" i="24"/>
  <c r="F29" i="24"/>
  <c r="D29" i="24"/>
  <c r="G29" i="25"/>
  <c r="E29" i="25"/>
  <c r="C29" i="25"/>
  <c r="F29" i="25"/>
  <c r="D29" i="25"/>
  <c r="CA34" i="26"/>
  <c r="CB34" i="26"/>
  <c r="CB30" i="24"/>
  <c r="CA30" i="24"/>
  <c r="F29" i="27"/>
  <c r="D29" i="27"/>
  <c r="G29" i="27"/>
  <c r="E29" i="27"/>
  <c r="C29" i="27"/>
  <c r="F33" i="26"/>
  <c r="D33" i="26"/>
  <c r="G33" i="26"/>
  <c r="E33" i="26"/>
  <c r="C33" i="26"/>
  <c r="CC34" i="26"/>
  <c r="CD35" i="26"/>
  <c r="CE35" i="26"/>
  <c r="A34" i="26"/>
  <c r="B34" i="26"/>
  <c r="G31" i="5"/>
  <c r="E31" i="5"/>
  <c r="C31" i="5"/>
  <c r="D31" i="5"/>
  <c r="F31" i="5"/>
  <c r="CA30" i="27"/>
  <c r="CB30" i="27"/>
  <c r="A30" i="24"/>
  <c r="B30" i="24"/>
  <c r="CC30" i="24"/>
  <c r="CD31" i="24"/>
  <c r="CE31" i="24"/>
  <c r="CB32" i="5"/>
  <c r="CA32" i="5"/>
  <c r="CB30" i="25"/>
  <c r="CA30" i="25"/>
  <c r="A30" i="25"/>
  <c r="B30" i="25"/>
  <c r="CC30" i="25"/>
  <c r="A32" i="5"/>
  <c r="B32" i="5"/>
  <c r="CC32" i="5"/>
  <c r="CD33" i="5"/>
  <c r="CE33" i="5"/>
  <c r="CB31" i="24"/>
  <c r="CA31" i="24"/>
  <c r="CA35" i="26"/>
  <c r="CB35" i="26"/>
  <c r="G30" i="24"/>
  <c r="E30" i="24"/>
  <c r="C30" i="24"/>
  <c r="F30" i="24"/>
  <c r="D30" i="24"/>
  <c r="CC30" i="27"/>
  <c r="A30" i="27"/>
  <c r="B30" i="27"/>
  <c r="F34" i="26"/>
  <c r="D34" i="26"/>
  <c r="G34" i="26"/>
  <c r="E34" i="26"/>
  <c r="C34" i="26"/>
  <c r="CD31" i="25"/>
  <c r="CD31" i="27"/>
  <c r="CE31" i="27"/>
  <c r="CE31" i="25"/>
  <c r="F30" i="27"/>
  <c r="D30" i="27"/>
  <c r="G30" i="27"/>
  <c r="E30" i="27"/>
  <c r="C30" i="27"/>
  <c r="CC35" i="26"/>
  <c r="CD36" i="26"/>
  <c r="CE36" i="26"/>
  <c r="A35" i="26"/>
  <c r="B35" i="26"/>
  <c r="G32" i="5"/>
  <c r="E32" i="5"/>
  <c r="C32" i="5"/>
  <c r="D32" i="5"/>
  <c r="F32" i="5"/>
  <c r="G30" i="25"/>
  <c r="E30" i="25"/>
  <c r="C30" i="25"/>
  <c r="F30" i="25"/>
  <c r="D30" i="25"/>
  <c r="A31" i="24"/>
  <c r="B31" i="24"/>
  <c r="CC31" i="24"/>
  <c r="CD32" i="24"/>
  <c r="CE32" i="24"/>
  <c r="CB33" i="5"/>
  <c r="CA33" i="5"/>
  <c r="G31" i="24"/>
  <c r="E31" i="24"/>
  <c r="C31" i="24"/>
  <c r="F31" i="24"/>
  <c r="D31" i="24"/>
  <c r="A33" i="5"/>
  <c r="B33" i="5"/>
  <c r="CC33" i="5"/>
  <c r="CD34" i="5"/>
  <c r="CE34" i="5"/>
  <c r="CB32" i="24"/>
  <c r="CA32" i="24"/>
  <c r="F35" i="26"/>
  <c r="D35" i="26"/>
  <c r="G35" i="26"/>
  <c r="E35" i="26"/>
  <c r="C35" i="26"/>
  <c r="CA31" i="27"/>
  <c r="CB31" i="27"/>
  <c r="CA36" i="26"/>
  <c r="CB36" i="26"/>
  <c r="CB31" i="25"/>
  <c r="CA31" i="25"/>
  <c r="A31" i="25"/>
  <c r="B31" i="25"/>
  <c r="CC31" i="25"/>
  <c r="CD32" i="25"/>
  <c r="CE32" i="25"/>
  <c r="CC36" i="26"/>
  <c r="CD37" i="26"/>
  <c r="CE37" i="26"/>
  <c r="A36" i="26"/>
  <c r="B36" i="26"/>
  <c r="CC31" i="27"/>
  <c r="A31" i="27"/>
  <c r="B31" i="27"/>
  <c r="A32" i="24"/>
  <c r="B32" i="24"/>
  <c r="CC32" i="24"/>
  <c r="CD33" i="24"/>
  <c r="CE33" i="24"/>
  <c r="CB34" i="5"/>
  <c r="CA34" i="5"/>
  <c r="G33" i="5"/>
  <c r="E33" i="5"/>
  <c r="C33" i="5"/>
  <c r="D33" i="5"/>
  <c r="F33" i="5"/>
  <c r="CD32" i="27"/>
  <c r="CE32" i="27"/>
  <c r="G32" i="24"/>
  <c r="E32" i="24"/>
  <c r="C32" i="24"/>
  <c r="F32" i="24"/>
  <c r="D32" i="24"/>
  <c r="CA37" i="26"/>
  <c r="CB37" i="26"/>
  <c r="G31" i="25"/>
  <c r="E31" i="25"/>
  <c r="C31" i="25"/>
  <c r="F31" i="25"/>
  <c r="D31" i="25"/>
  <c r="A34" i="5"/>
  <c r="B34" i="5"/>
  <c r="CC34" i="5"/>
  <c r="CD35" i="5"/>
  <c r="CE35" i="5"/>
  <c r="CB33" i="24"/>
  <c r="CA33" i="24"/>
  <c r="F31" i="27"/>
  <c r="D31" i="27"/>
  <c r="G31" i="27"/>
  <c r="E31" i="27"/>
  <c r="C31" i="27"/>
  <c r="F36" i="26"/>
  <c r="D36" i="26"/>
  <c r="G36" i="26"/>
  <c r="E36" i="26"/>
  <c r="C36" i="26"/>
  <c r="CB32" i="25"/>
  <c r="CA32" i="25"/>
  <c r="A32" i="25"/>
  <c r="B32" i="25"/>
  <c r="CC32" i="25"/>
  <c r="CD33" i="25"/>
  <c r="CE33" i="25"/>
  <c r="A33" i="24"/>
  <c r="B33" i="24"/>
  <c r="CC33" i="24"/>
  <c r="CD34" i="24"/>
  <c r="CE34" i="24"/>
  <c r="CB35" i="5"/>
  <c r="CA35" i="5"/>
  <c r="CC37" i="26"/>
  <c r="CD38" i="26"/>
  <c r="CE38" i="26"/>
  <c r="A37" i="26"/>
  <c r="B37" i="26"/>
  <c r="CA32" i="27"/>
  <c r="CB32" i="27"/>
  <c r="G34" i="5"/>
  <c r="E34" i="5"/>
  <c r="C34" i="5"/>
  <c r="D34" i="5"/>
  <c r="F34" i="5"/>
  <c r="CC32" i="27"/>
  <c r="A32" i="27"/>
  <c r="B32" i="27"/>
  <c r="CB38" i="26"/>
  <c r="CA38" i="26"/>
  <c r="G33" i="24"/>
  <c r="E33" i="24"/>
  <c r="C33" i="24"/>
  <c r="F33" i="24"/>
  <c r="D33" i="24"/>
  <c r="G32" i="25"/>
  <c r="E32" i="25"/>
  <c r="C32" i="25"/>
  <c r="F32" i="25"/>
  <c r="D32" i="25"/>
  <c r="F37" i="26"/>
  <c r="D37" i="26"/>
  <c r="G37" i="26"/>
  <c r="E37" i="26"/>
  <c r="C37" i="26"/>
  <c r="A35" i="5"/>
  <c r="B35" i="5"/>
  <c r="CC35" i="5"/>
  <c r="CD36" i="5"/>
  <c r="CE36" i="5"/>
  <c r="CB34" i="24"/>
  <c r="CA34" i="24"/>
  <c r="CB33" i="25"/>
  <c r="CA33" i="25"/>
  <c r="CD33" i="27"/>
  <c r="CE33" i="27"/>
  <c r="A33" i="25"/>
  <c r="B33" i="25"/>
  <c r="CC33" i="25"/>
  <c r="CD34" i="25"/>
  <c r="CE34" i="25"/>
  <c r="A34" i="24"/>
  <c r="B34" i="24"/>
  <c r="CC34" i="24"/>
  <c r="CD35" i="24"/>
  <c r="CE35" i="24"/>
  <c r="CB36" i="5"/>
  <c r="CA36" i="5"/>
  <c r="G35" i="5"/>
  <c r="E35" i="5"/>
  <c r="C35" i="5"/>
  <c r="D35" i="5"/>
  <c r="F35" i="5"/>
  <c r="CC38" i="26"/>
  <c r="CD39" i="26"/>
  <c r="CE39" i="26"/>
  <c r="A38" i="26"/>
  <c r="B38" i="26"/>
  <c r="F32" i="27"/>
  <c r="D32" i="27"/>
  <c r="G32" i="27"/>
  <c r="E32" i="27"/>
  <c r="C32" i="27"/>
  <c r="CB39" i="26"/>
  <c r="CA39" i="26"/>
  <c r="A36" i="5"/>
  <c r="B36" i="5"/>
  <c r="CC36" i="5"/>
  <c r="CD37" i="5"/>
  <c r="CE37" i="5"/>
  <c r="CB35" i="24"/>
  <c r="CA35" i="24"/>
  <c r="CB34" i="25"/>
  <c r="CA34" i="25"/>
  <c r="CA33" i="27"/>
  <c r="CB33" i="27"/>
  <c r="G38" i="26"/>
  <c r="E38" i="26"/>
  <c r="C38" i="26"/>
  <c r="F38" i="26"/>
  <c r="D38" i="26"/>
  <c r="G34" i="24"/>
  <c r="E34" i="24"/>
  <c r="C34" i="24"/>
  <c r="F34" i="24"/>
  <c r="D34" i="24"/>
  <c r="G33" i="25"/>
  <c r="E33" i="25"/>
  <c r="C33" i="25"/>
  <c r="F33" i="25"/>
  <c r="D33" i="25"/>
  <c r="CC33" i="27"/>
  <c r="A33" i="27"/>
  <c r="B33" i="27"/>
  <c r="G36" i="5"/>
  <c r="E36" i="5"/>
  <c r="C36" i="5"/>
  <c r="F36" i="5"/>
  <c r="D36" i="5"/>
  <c r="A34" i="25"/>
  <c r="B34" i="25"/>
  <c r="CC34" i="25"/>
  <c r="CD35" i="25"/>
  <c r="CE35" i="25"/>
  <c r="A35" i="24"/>
  <c r="B35" i="24"/>
  <c r="CC35" i="24"/>
  <c r="CD36" i="24"/>
  <c r="CE36" i="24"/>
  <c r="CB37" i="5"/>
  <c r="CA37" i="5"/>
  <c r="A39" i="26"/>
  <c r="B39" i="26"/>
  <c r="CC39" i="26"/>
  <c r="CD40" i="26"/>
  <c r="CE40" i="26"/>
  <c r="CD34" i="27"/>
  <c r="CE34" i="27"/>
  <c r="CB40" i="26"/>
  <c r="CA40" i="26"/>
  <c r="A37" i="5"/>
  <c r="B37" i="5"/>
  <c r="CC37" i="5"/>
  <c r="CD38" i="5"/>
  <c r="CE38" i="5"/>
  <c r="CA35" i="25"/>
  <c r="CB35" i="25"/>
  <c r="CB36" i="24"/>
  <c r="CA36" i="24"/>
  <c r="G39" i="26"/>
  <c r="E39" i="26"/>
  <c r="C39" i="26"/>
  <c r="F39" i="26"/>
  <c r="D39" i="26"/>
  <c r="G35" i="24"/>
  <c r="E35" i="24"/>
  <c r="C35" i="24"/>
  <c r="F35" i="24"/>
  <c r="D35" i="24"/>
  <c r="G34" i="25"/>
  <c r="E34" i="25"/>
  <c r="C34" i="25"/>
  <c r="F34" i="25"/>
  <c r="D34" i="25"/>
  <c r="F33" i="27"/>
  <c r="D33" i="27"/>
  <c r="G33" i="27"/>
  <c r="E33" i="27"/>
  <c r="C33" i="27"/>
  <c r="A36" i="24"/>
  <c r="B36" i="24"/>
  <c r="CC36" i="24"/>
  <c r="CD37" i="24"/>
  <c r="CE37" i="24"/>
  <c r="CB38" i="5"/>
  <c r="CA38" i="5"/>
  <c r="A40" i="26"/>
  <c r="B40" i="26"/>
  <c r="CC40" i="26"/>
  <c r="CD41" i="26"/>
  <c r="CE41" i="26"/>
  <c r="CA34" i="27"/>
  <c r="CB34" i="27"/>
  <c r="CC35" i="25"/>
  <c r="CD36" i="25"/>
  <c r="CE36" i="25"/>
  <c r="A35" i="25"/>
  <c r="B35" i="25"/>
  <c r="G37" i="5"/>
  <c r="E37" i="5"/>
  <c r="C37" i="5"/>
  <c r="F37" i="5"/>
  <c r="D37" i="5"/>
  <c r="G35" i="25"/>
  <c r="E35" i="25"/>
  <c r="C35" i="25"/>
  <c r="F35" i="25"/>
  <c r="D35" i="25"/>
  <c r="CA36" i="25"/>
  <c r="CB36" i="25"/>
  <c r="CC34" i="27"/>
  <c r="A34" i="27"/>
  <c r="B34" i="27"/>
  <c r="G40" i="26"/>
  <c r="E40" i="26"/>
  <c r="C40" i="26"/>
  <c r="F40" i="26"/>
  <c r="D40" i="26"/>
  <c r="G36" i="24"/>
  <c r="E36" i="24"/>
  <c r="C36" i="24"/>
  <c r="F36" i="24"/>
  <c r="D36" i="24"/>
  <c r="CB41" i="26"/>
  <c r="CA41" i="26"/>
  <c r="A38" i="5"/>
  <c r="B38" i="5"/>
  <c r="CC38" i="5"/>
  <c r="CD39" i="5"/>
  <c r="CE39" i="5"/>
  <c r="CB37" i="24"/>
  <c r="CA37" i="24"/>
  <c r="CD35" i="27"/>
  <c r="CE35" i="27"/>
  <c r="G38" i="5"/>
  <c r="E38" i="5"/>
  <c r="C38" i="5"/>
  <c r="F38" i="5"/>
  <c r="D38" i="5"/>
  <c r="A37" i="24"/>
  <c r="B37" i="24"/>
  <c r="CC37" i="24"/>
  <c r="CD38" i="24"/>
  <c r="CE38" i="24"/>
  <c r="CB39" i="5"/>
  <c r="CA39" i="5"/>
  <c r="A41" i="26"/>
  <c r="B41" i="26"/>
  <c r="CC41" i="26"/>
  <c r="CD42" i="26"/>
  <c r="CE42" i="26"/>
  <c r="F34" i="27"/>
  <c r="D34" i="27"/>
  <c r="G34" i="27"/>
  <c r="E34" i="27"/>
  <c r="C34" i="27"/>
  <c r="CC36" i="25"/>
  <c r="CD37" i="25"/>
  <c r="CE37" i="25"/>
  <c r="A36" i="25"/>
  <c r="B36" i="25"/>
  <c r="CA37" i="25"/>
  <c r="CB37" i="25"/>
  <c r="F36" i="25"/>
  <c r="D36" i="25"/>
  <c r="G36" i="25"/>
  <c r="E36" i="25"/>
  <c r="C36" i="25"/>
  <c r="G41" i="26"/>
  <c r="E41" i="26"/>
  <c r="C41" i="26"/>
  <c r="F41" i="26"/>
  <c r="D41" i="26"/>
  <c r="G37" i="24"/>
  <c r="E37" i="24"/>
  <c r="C37" i="24"/>
  <c r="F37" i="24"/>
  <c r="D37" i="24"/>
  <c r="CA35" i="27"/>
  <c r="CB35" i="27"/>
  <c r="CB42" i="26"/>
  <c r="CA42" i="26"/>
  <c r="A39" i="5"/>
  <c r="B39" i="5"/>
  <c r="CC39" i="5"/>
  <c r="CD40" i="5"/>
  <c r="CE40" i="5"/>
  <c r="CB38" i="24"/>
  <c r="CA38" i="24"/>
  <c r="A38" i="24"/>
  <c r="B38" i="24"/>
  <c r="CC38" i="24"/>
  <c r="CD39" i="24"/>
  <c r="CE39" i="24"/>
  <c r="CB40" i="5"/>
  <c r="CA40" i="5"/>
  <c r="A42" i="26"/>
  <c r="B42" i="26"/>
  <c r="CC42" i="26"/>
  <c r="CC37" i="25"/>
  <c r="CD38" i="25"/>
  <c r="CE38" i="25"/>
  <c r="A37" i="25"/>
  <c r="B37" i="25"/>
  <c r="G39" i="5"/>
  <c r="E39" i="5"/>
  <c r="C39" i="5"/>
  <c r="F39" i="5"/>
  <c r="D39" i="5"/>
  <c r="CC35" i="27"/>
  <c r="A35" i="27"/>
  <c r="B35" i="27"/>
  <c r="CD36" i="27"/>
  <c r="CE36" i="27"/>
  <c r="F35" i="27"/>
  <c r="D35" i="27"/>
  <c r="G35" i="27"/>
  <c r="E35" i="27"/>
  <c r="C35" i="27"/>
  <c r="CA38" i="25"/>
  <c r="CB38" i="25"/>
  <c r="G42" i="26"/>
  <c r="G4" i="26"/>
  <c r="E42" i="26"/>
  <c r="C42" i="26"/>
  <c r="F42" i="26"/>
  <c r="D42" i="26"/>
  <c r="G38" i="24"/>
  <c r="E38" i="24"/>
  <c r="C38" i="24"/>
  <c r="F38" i="24"/>
  <c r="D38" i="24"/>
  <c r="F37" i="25"/>
  <c r="D37" i="25"/>
  <c r="G37" i="25"/>
  <c r="E37" i="25"/>
  <c r="C37" i="25"/>
  <c r="A40" i="5"/>
  <c r="B40" i="5"/>
  <c r="CC40" i="5"/>
  <c r="CD41" i="5"/>
  <c r="CE41" i="5"/>
  <c r="CB39" i="24"/>
  <c r="CA39" i="24"/>
  <c r="G10" i="6"/>
  <c r="CB41" i="5"/>
  <c r="CA41" i="5"/>
  <c r="D4" i="26"/>
  <c r="H5" i="26"/>
  <c r="I5" i="26"/>
  <c r="J5" i="26"/>
  <c r="K5" i="26"/>
  <c r="L5" i="26"/>
  <c r="M5" i="26"/>
  <c r="N5" i="26"/>
  <c r="O5" i="26"/>
  <c r="P5" i="26"/>
  <c r="Q5" i="26"/>
  <c r="R5" i="26"/>
  <c r="S5" i="26"/>
  <c r="T5" i="26"/>
  <c r="U5" i="26"/>
  <c r="V5" i="26"/>
  <c r="W5" i="26"/>
  <c r="X5" i="26"/>
  <c r="Y5" i="26"/>
  <c r="Z5" i="26"/>
  <c r="CC38" i="25"/>
  <c r="CD39" i="25"/>
  <c r="CE39" i="25"/>
  <c r="A38" i="25"/>
  <c r="B38" i="25"/>
  <c r="CA36" i="27"/>
  <c r="CB36" i="27"/>
  <c r="A39" i="24"/>
  <c r="B39" i="24"/>
  <c r="CC39" i="24"/>
  <c r="CD40" i="24"/>
  <c r="CE40" i="24"/>
  <c r="G40" i="5"/>
  <c r="E40" i="5"/>
  <c r="C40" i="5"/>
  <c r="F40" i="5"/>
  <c r="D40" i="5"/>
  <c r="H10" i="6"/>
  <c r="G39" i="24"/>
  <c r="E39" i="24"/>
  <c r="C39" i="24"/>
  <c r="F39" i="24"/>
  <c r="D39" i="24"/>
  <c r="CC36" i="27"/>
  <c r="A36" i="27"/>
  <c r="B36" i="27"/>
  <c r="CA39" i="25"/>
  <c r="CB39" i="25"/>
  <c r="CB40" i="24"/>
  <c r="CA40" i="24"/>
  <c r="F38" i="25"/>
  <c r="D38" i="25"/>
  <c r="G38" i="25"/>
  <c r="E38" i="25"/>
  <c r="C38" i="25"/>
  <c r="A41" i="5"/>
  <c r="B41" i="5"/>
  <c r="CC41" i="5"/>
  <c r="CD42" i="5"/>
  <c r="CE42" i="5"/>
  <c r="CD37" i="27"/>
  <c r="CE37" i="27"/>
  <c r="CB42" i="5"/>
  <c r="CA42" i="5"/>
  <c r="CC39" i="25"/>
  <c r="CD40" i="25"/>
  <c r="CE40" i="25"/>
  <c r="A39" i="25"/>
  <c r="B39" i="25"/>
  <c r="G41" i="5"/>
  <c r="E41" i="5"/>
  <c r="C41" i="5"/>
  <c r="F41" i="5"/>
  <c r="D41" i="5"/>
  <c r="A40" i="24"/>
  <c r="B40" i="24"/>
  <c r="CC40" i="24"/>
  <c r="CD41" i="24"/>
  <c r="CE41" i="24"/>
  <c r="F36" i="27"/>
  <c r="D36" i="27"/>
  <c r="G36" i="27"/>
  <c r="E36" i="27"/>
  <c r="C36" i="27"/>
  <c r="G40" i="24"/>
  <c r="E40" i="24"/>
  <c r="C40" i="24"/>
  <c r="F40" i="24"/>
  <c r="D40" i="24"/>
  <c r="F39" i="25"/>
  <c r="D39" i="25"/>
  <c r="G39" i="25"/>
  <c r="E39" i="25"/>
  <c r="C39" i="25"/>
  <c r="A42" i="5"/>
  <c r="B42" i="5"/>
  <c r="CC42" i="5"/>
  <c r="CA37" i="27"/>
  <c r="CB37" i="27"/>
  <c r="CB41" i="24"/>
  <c r="CA41" i="24"/>
  <c r="CA40" i="25"/>
  <c r="CB40" i="25"/>
  <c r="A41" i="24"/>
  <c r="B41" i="24"/>
  <c r="CC41" i="24"/>
  <c r="CD42" i="24"/>
  <c r="CE42" i="24"/>
  <c r="CC40" i="25"/>
  <c r="CD41" i="25"/>
  <c r="CE41" i="25"/>
  <c r="A40" i="25"/>
  <c r="B40" i="25"/>
  <c r="CC37" i="27"/>
  <c r="A37" i="27"/>
  <c r="B37" i="27"/>
  <c r="G42" i="5"/>
  <c r="G4" i="5"/>
  <c r="E42" i="5"/>
  <c r="C42" i="5"/>
  <c r="F42" i="5"/>
  <c r="D42" i="5"/>
  <c r="G7" i="6"/>
  <c r="CD38" i="27"/>
  <c r="CE38" i="27"/>
  <c r="D4" i="5"/>
  <c r="H5" i="5"/>
  <c r="I5" i="5"/>
  <c r="J5" i="5"/>
  <c r="K5" i="5"/>
  <c r="L5" i="5"/>
  <c r="M5" i="5"/>
  <c r="N5" i="5"/>
  <c r="O5" i="5"/>
  <c r="P5" i="5"/>
  <c r="Q5" i="5"/>
  <c r="R5" i="5"/>
  <c r="S5" i="5"/>
  <c r="T5" i="5"/>
  <c r="U5" i="5"/>
  <c r="V5" i="5"/>
  <c r="CA41" i="25"/>
  <c r="CB41" i="25"/>
  <c r="G41" i="24"/>
  <c r="E41" i="24"/>
  <c r="C41" i="24"/>
  <c r="F41" i="24"/>
  <c r="D41" i="24"/>
  <c r="F37" i="27"/>
  <c r="D37" i="27"/>
  <c r="G37" i="27"/>
  <c r="E37" i="27"/>
  <c r="C37" i="27"/>
  <c r="F40" i="25"/>
  <c r="D40" i="25"/>
  <c r="G40" i="25"/>
  <c r="E40" i="25"/>
  <c r="C40" i="25"/>
  <c r="CB42" i="24"/>
  <c r="CA42" i="24"/>
  <c r="H7" i="6"/>
  <c r="A42" i="24"/>
  <c r="B42" i="24"/>
  <c r="CC42" i="24"/>
  <c r="CC41" i="25"/>
  <c r="CD42" i="25"/>
  <c r="CE42" i="25"/>
  <c r="A41" i="25"/>
  <c r="B41" i="25"/>
  <c r="CA38" i="27"/>
  <c r="CB38" i="27"/>
  <c r="CC38" i="27"/>
  <c r="A38" i="27"/>
  <c r="B38" i="27"/>
  <c r="F41" i="25"/>
  <c r="D41" i="25"/>
  <c r="G41" i="25"/>
  <c r="E41" i="25"/>
  <c r="C41" i="25"/>
  <c r="CA42" i="25"/>
  <c r="CB42" i="25"/>
  <c r="G42" i="24"/>
  <c r="G4" i="24"/>
  <c r="E42" i="24"/>
  <c r="C42" i="24"/>
  <c r="F42" i="24"/>
  <c r="D42" i="24"/>
  <c r="G8" i="6"/>
  <c r="CD39" i="27"/>
  <c r="CE39" i="27"/>
  <c r="H5" i="24"/>
  <c r="I5" i="24"/>
  <c r="J5" i="24"/>
  <c r="K5" i="24"/>
  <c r="L5" i="24"/>
  <c r="M5" i="24"/>
  <c r="N5" i="24"/>
  <c r="O5" i="24"/>
  <c r="P5" i="24"/>
  <c r="Q5" i="24"/>
  <c r="R5" i="24"/>
  <c r="S5" i="24"/>
  <c r="T5" i="24"/>
  <c r="U5" i="24"/>
  <c r="V5" i="24"/>
  <c r="W5" i="24"/>
  <c r="X5" i="24"/>
  <c r="Y5" i="24"/>
  <c r="Z5" i="24"/>
  <c r="D4" i="24"/>
  <c r="CC42" i="25"/>
  <c r="A42" i="25"/>
  <c r="B42" i="25"/>
  <c r="F38" i="27"/>
  <c r="D38" i="27"/>
  <c r="G38" i="27"/>
  <c r="E38" i="27"/>
  <c r="C38" i="27"/>
  <c r="H8" i="6"/>
  <c r="CA39" i="27"/>
  <c r="CB39" i="27"/>
  <c r="F42" i="25"/>
  <c r="D42" i="25"/>
  <c r="G42" i="25"/>
  <c r="G4" i="25"/>
  <c r="E42" i="25"/>
  <c r="C42" i="25"/>
  <c r="G9" i="6"/>
  <c r="H5" i="25"/>
  <c r="I5" i="25"/>
  <c r="J5" i="25"/>
  <c r="K5" i="25"/>
  <c r="L5" i="25"/>
  <c r="M5" i="25"/>
  <c r="N5" i="25"/>
  <c r="O5" i="25"/>
  <c r="P5" i="25"/>
  <c r="Q5" i="25"/>
  <c r="R5" i="25"/>
  <c r="S5" i="25"/>
  <c r="T5" i="25"/>
  <c r="U5" i="25"/>
  <c r="V5" i="25"/>
  <c r="W5" i="25"/>
  <c r="X5" i="25"/>
  <c r="Y5" i="25"/>
  <c r="Z5" i="25"/>
  <c r="D4" i="25"/>
  <c r="CC39" i="27"/>
  <c r="A39" i="27"/>
  <c r="B39" i="27"/>
  <c r="H9" i="6"/>
  <c r="CD40" i="27"/>
  <c r="CE40" i="27"/>
  <c r="F39" i="27"/>
  <c r="D39" i="27"/>
  <c r="G39" i="27"/>
  <c r="E39" i="27"/>
  <c r="C39" i="27"/>
  <c r="CA40" i="27"/>
  <c r="CB40" i="27"/>
  <c r="CC40" i="27"/>
  <c r="A40" i="27"/>
  <c r="B40" i="27"/>
  <c r="CD41" i="27"/>
  <c r="CE41" i="27"/>
  <c r="F40" i="27"/>
  <c r="D40" i="27"/>
  <c r="G40" i="27"/>
  <c r="E40" i="27"/>
  <c r="C40" i="27"/>
  <c r="CA41" i="27"/>
  <c r="CB41" i="27"/>
  <c r="CC41" i="27"/>
  <c r="A41" i="27"/>
  <c r="B41" i="27"/>
  <c r="CD42" i="27"/>
  <c r="CE42" i="27"/>
  <c r="F41" i="27"/>
  <c r="D41" i="27"/>
  <c r="G41" i="27"/>
  <c r="E41" i="27"/>
  <c r="C41" i="27"/>
  <c r="CA42" i="27"/>
  <c r="CB42" i="27"/>
  <c r="CC42" i="27"/>
  <c r="A42" i="27"/>
  <c r="B42" i="27"/>
  <c r="F42" i="27"/>
  <c r="D42" i="27"/>
  <c r="G42" i="27"/>
  <c r="G4" i="27"/>
  <c r="E42" i="27"/>
  <c r="C42" i="27"/>
  <c r="G11" i="6"/>
  <c r="G12" i="6"/>
  <c r="D4" i="27"/>
  <c r="H5" i="27"/>
  <c r="I5" i="27"/>
  <c r="J5" i="27"/>
  <c r="K5" i="27"/>
  <c r="L5" i="27"/>
  <c r="M5" i="27"/>
  <c r="N5" i="27"/>
  <c r="O5" i="27"/>
  <c r="P5" i="27"/>
  <c r="Q5" i="27"/>
  <c r="R5" i="27"/>
  <c r="S5" i="27"/>
  <c r="T5" i="27"/>
  <c r="U5" i="27"/>
  <c r="V5" i="27"/>
  <c r="W5" i="27"/>
  <c r="X5" i="27"/>
  <c r="Y5" i="27"/>
  <c r="Z5" i="27"/>
  <c r="H11" i="6"/>
  <c r="H12" i="6"/>
</calcChain>
</file>

<file path=xl/sharedStrings.xml><?xml version="1.0" encoding="utf-8"?>
<sst xmlns="http://schemas.openxmlformats.org/spreadsheetml/2006/main" count="569" uniqueCount="249">
  <si>
    <t>Rédacteur</t>
  </si>
  <si>
    <t>Date</t>
  </si>
  <si>
    <t>Version</t>
  </si>
  <si>
    <t>0.1</t>
  </si>
  <si>
    <t>Backlog &lt;=&gt; Liste des fonctionnalités</t>
  </si>
  <si>
    <t>Identifiant</t>
  </si>
  <si>
    <t>Priorité</t>
  </si>
  <si>
    <t>Sprint</t>
  </si>
  <si>
    <t>Sous-Fonction</t>
  </si>
  <si>
    <t>Nb Items</t>
  </si>
  <si>
    <t>Fin</t>
  </si>
  <si>
    <t>Début</t>
  </si>
  <si>
    <t>Jours Fériés</t>
  </si>
  <si>
    <t>Total Projet</t>
  </si>
  <si>
    <t>Charge J.H</t>
  </si>
  <si>
    <t>Nb Jours 
Ouvrés</t>
  </si>
  <si>
    <t>Sprint 
N°</t>
  </si>
  <si>
    <t>% Avancement</t>
  </si>
  <si>
    <t>Total RAF (J.H)</t>
  </si>
  <si>
    <t>Exigences</t>
  </si>
  <si>
    <t>Sprint
N°</t>
  </si>
  <si>
    <t>Fonction
Majeure</t>
  </si>
  <si>
    <t xml:space="preserve">TRT ou
 IHM </t>
  </si>
  <si>
    <t>Commentaires</t>
  </si>
  <si>
    <t>ID</t>
  </si>
  <si>
    <t>id SFD</t>
  </si>
  <si>
    <t>index ss fct</t>
  </si>
  <si>
    <t>index Exigence</t>
  </si>
  <si>
    <t>SFD identifiée</t>
  </si>
  <si>
    <t>Nom</t>
  </si>
  <si>
    <t>Prénom</t>
  </si>
  <si>
    <t>Trigramme</t>
  </si>
  <si>
    <t>Role</t>
  </si>
  <si>
    <t>Création du fichier - Définition Exigence</t>
  </si>
  <si>
    <t>SPRINT N° 1</t>
  </si>
  <si>
    <t>SPRINT N° 2</t>
  </si>
  <si>
    <t>index majeure</t>
  </si>
  <si>
    <t>Colonne N° Sprint Backlog</t>
  </si>
  <si>
    <t>SPRINT N° 3</t>
  </si>
  <si>
    <t>SPRINT N° 4</t>
  </si>
  <si>
    <t>SPRINT N° 5</t>
  </si>
  <si>
    <t>Nb 
Semaines</t>
  </si>
  <si>
    <t>Phase Pilote</t>
  </si>
  <si>
    <t>SPRINT N°1</t>
  </si>
  <si>
    <t>SPRINT N°2</t>
  </si>
  <si>
    <t>SPRINT N°3</t>
  </si>
  <si>
    <t>SPRINT N°4</t>
  </si>
  <si>
    <t>SPRINT N°5</t>
  </si>
  <si>
    <t>Cloture</t>
  </si>
  <si>
    <t>Total Backlog</t>
  </si>
  <si>
    <t>Total Charges
RTU Planifiées (J.H)</t>
  </si>
  <si>
    <t>Total Charges 
RTU RAF (J.H)</t>
  </si>
  <si>
    <t>Total Charge
RTU Dispo ( J.H )</t>
  </si>
  <si>
    <t>Description</t>
  </si>
  <si>
    <t>Synthèse des SPRINTS  ( Charges RTU )</t>
  </si>
  <si>
    <t>N°</t>
  </si>
  <si>
    <t>Charge RTU</t>
  </si>
  <si>
    <t>ID Backlog</t>
  </si>
  <si>
    <t>PY THOMAS</t>
  </si>
  <si>
    <t xml:space="preserve">SFD( Référence à Créer ) </t>
  </si>
  <si>
    <t>Nom complet exigences</t>
  </si>
  <si>
    <t xml:space="preserve"> </t>
  </si>
  <si>
    <t>BackOffice</t>
  </si>
  <si>
    <t>Fonction getListAllParcours</t>
  </si>
  <si>
    <t>Fonction getParcoursArchitectureById</t>
  </si>
  <si>
    <t>Fonction getParcoursById</t>
  </si>
  <si>
    <t>Fonction getSousParcoursById</t>
  </si>
  <si>
    <t>Fonction getSceneById</t>
  </si>
  <si>
    <t>Fonction getTransitionById</t>
  </si>
  <si>
    <t>Fonction getElementById</t>
  </si>
  <si>
    <t>Documentation WSDL</t>
  </si>
  <si>
    <t>Général</t>
  </si>
  <si>
    <t>Datas Critiques</t>
  </si>
  <si>
    <t>Architecture de l'API Java</t>
  </si>
  <si>
    <t>Android</t>
  </si>
  <si>
    <t>Capteurs</t>
  </si>
  <si>
    <t>Lire un QRCode</t>
  </si>
  <si>
    <t>Lire un NFC</t>
  </si>
  <si>
    <t>Lire les coordonnées GPS</t>
  </si>
  <si>
    <t>Gestion de modes</t>
  </si>
  <si>
    <t>Mode intérieur</t>
  </si>
  <si>
    <t>Mode extérieur</t>
  </si>
  <si>
    <t>Lire un Ibeacon</t>
  </si>
  <si>
    <t>Media</t>
  </si>
  <si>
    <t>Afficher une vidéo YouTube</t>
  </si>
  <si>
    <t>Afficher un PDF</t>
  </si>
  <si>
    <t>Jouer un MP3 ( streaming)</t>
  </si>
  <si>
    <t>Jouer une vidéo (streaming)</t>
  </si>
  <si>
    <t>Afficher une vidéo Dailymotion</t>
  </si>
  <si>
    <t>Afficher une page Web</t>
  </si>
  <si>
    <t>IHM</t>
  </si>
  <si>
    <t>Afficher un média du BO</t>
  </si>
  <si>
    <t>Afficher une scène (simple) du BO</t>
  </si>
  <si>
    <t>Afficher une scène (avancée) du BO</t>
  </si>
  <si>
    <t>Afficher un parcours du BO</t>
  </si>
  <si>
    <t>Navigation Simple</t>
  </si>
  <si>
    <t>Navigation Avancée</t>
  </si>
  <si>
    <t>Conception</t>
  </si>
  <si>
    <t>Connexion/Deconnexion via API</t>
  </si>
  <si>
    <t>DEV</t>
  </si>
  <si>
    <t>Retours sur itération précédente</t>
  </si>
  <si>
    <t>Retours sur itération 1</t>
  </si>
  <si>
    <t>Retours sur itération 2</t>
  </si>
  <si>
    <t>Retours sur itération 3</t>
  </si>
  <si>
    <t>Retours sur itération 4</t>
  </si>
  <si>
    <t>Retours sur itération 5</t>
  </si>
  <si>
    <t>Contrôle &amp; Tests</t>
  </si>
  <si>
    <t>Tests Fonctionnels</t>
  </si>
  <si>
    <t>Tests Fonctionnels itération 1</t>
  </si>
  <si>
    <t>Tests Fonctionnels itération 2</t>
  </si>
  <si>
    <t>Tests Fonctionnels itération 3</t>
  </si>
  <si>
    <t>Tests Fonctionnels itération 4</t>
  </si>
  <si>
    <t>Tests Fonctionnels itération 5</t>
  </si>
  <si>
    <t>Conception &amp; Spec</t>
  </si>
  <si>
    <t>Spécification</t>
  </si>
  <si>
    <t>Documentation</t>
  </si>
  <si>
    <t>Documentation itération 1</t>
  </si>
  <si>
    <t>Documentation itération 2</t>
  </si>
  <si>
    <t>Documentation itération 3</t>
  </si>
  <si>
    <t>Documentation itération 4</t>
  </si>
  <si>
    <t>Documentation itération 5</t>
  </si>
  <si>
    <t>Gestion de projet</t>
  </si>
  <si>
    <t>Conception pré-itération 1</t>
  </si>
  <si>
    <t>Conception pré-itération 2</t>
  </si>
  <si>
    <t>Conception pré-itération 3</t>
  </si>
  <si>
    <t>Conception pré-itération 4</t>
  </si>
  <si>
    <t>Conception pré-itération 5</t>
  </si>
  <si>
    <t>Mise à jour Backlog itération 1</t>
  </si>
  <si>
    <t>Mise à jour Backlog itération 2</t>
  </si>
  <si>
    <t>Mise à jour Backlog itération 3</t>
  </si>
  <si>
    <t>Mise à jour Backlog itération 4</t>
  </si>
  <si>
    <t>Mise à jour Backlog itération 5</t>
  </si>
  <si>
    <t>Livraison &amp; Packaging</t>
  </si>
  <si>
    <t>Livraison &amp; Packaging itération 1</t>
  </si>
  <si>
    <t>Livraison &amp; Packaging itération 2</t>
  </si>
  <si>
    <t>Livraison &amp; Packaging itération 3</t>
  </si>
  <si>
    <t>Livraison &amp; Packaging itération 4</t>
  </si>
  <si>
    <t>Livraison &amp; Packaging itération 5</t>
  </si>
  <si>
    <t>Spécification pré-itération 1</t>
  </si>
  <si>
    <t>Spécification pré-itération 2</t>
  </si>
  <si>
    <t>Spécification pré-itération 3</t>
  </si>
  <si>
    <t>Spécification pré-itération 4</t>
  </si>
  <si>
    <t>Spécification pré-itération 5</t>
  </si>
  <si>
    <t>Réunions itération 1</t>
  </si>
  <si>
    <t>Réunions itération 2</t>
  </si>
  <si>
    <t>Réunions itération 3</t>
  </si>
  <si>
    <t>Réunions itération 4</t>
  </si>
  <si>
    <t>Réunions itération 5</t>
  </si>
  <si>
    <t>Réunions</t>
  </si>
  <si>
    <t>Backlog</t>
  </si>
  <si>
    <t>Verney</t>
  </si>
  <si>
    <t>Benjamin</t>
  </si>
  <si>
    <t>CP</t>
  </si>
  <si>
    <t>Chef de projet</t>
  </si>
  <si>
    <t>Developpeur</t>
  </si>
  <si>
    <t>TRT = ?</t>
  </si>
  <si>
    <t>SFD = ?</t>
  </si>
  <si>
    <t>Liste SFD</t>
  </si>
  <si>
    <t>Feuille concernée:</t>
  </si>
  <si>
    <t>N° ToDo:</t>
  </si>
  <si>
    <t xml:space="preserve">Fonction getElementById/getMediaByID/getArtefactById </t>
  </si>
  <si>
    <t>Tony</t>
  </si>
  <si>
    <t>Lienard</t>
  </si>
  <si>
    <t>Thomas</t>
  </si>
  <si>
    <t>SAADOU</t>
  </si>
  <si>
    <t>Leblond</t>
  </si>
  <si>
    <t>??????</t>
  </si>
  <si>
    <t>Implémentation Oauth2</t>
  </si>
  <si>
    <t>Gestion des utilisateurs autorisés</t>
  </si>
  <si>
    <t>Badin</t>
  </si>
  <si>
    <t>Recommandations</t>
  </si>
  <si>
    <t>BackOffice WebServices</t>
  </si>
  <si>
    <t>WS Auth</t>
  </si>
  <si>
    <t>WS Read</t>
  </si>
  <si>
    <t>WS Post</t>
  </si>
  <si>
    <t>Creation de Parcours</t>
  </si>
  <si>
    <t>Fonction Post Media (Lié à rien / à une scène / à une artefact)</t>
  </si>
  <si>
    <t>I18n</t>
  </si>
  <si>
    <t>Architecture BDD</t>
  </si>
  <si>
    <t>Modification "Core"</t>
  </si>
  <si>
    <t>Modification IHM BO</t>
  </si>
  <si>
    <t>Historique Consultation</t>
  </si>
  <si>
    <t>Modification WS</t>
  </si>
  <si>
    <t>Historique Contribution</t>
  </si>
  <si>
    <t>Correction BO Modification Media (utilisateur_id non renseigné)</t>
  </si>
  <si>
    <t>Creation WS getHistoriqueByUserId (+modif WSDL)</t>
  </si>
  <si>
    <t>Creation WS getMediaByUserId  (+modif WSDL)</t>
  </si>
  <si>
    <t>Algorithme de recommandation (en fonction d'historique)</t>
  </si>
  <si>
    <t>Creation WS getRecommandedSceneByUserId</t>
  </si>
  <si>
    <t>Afficher une miniature du parcours sur chaque page</t>
  </si>
  <si>
    <t>Versioning des éléments</t>
  </si>
  <si>
    <t>Modification IHM Creation de type</t>
  </si>
  <si>
    <t>Modification IHM Creation de données (Rajout Warning si non remplie)</t>
  </si>
  <si>
    <t>Dédoublonnage</t>
  </si>
  <si>
    <t>Modification BDD</t>
  </si>
  <si>
    <t>Modification IHM</t>
  </si>
  <si>
    <t xml:space="preserve">Modification "Core" =&gt; fonction de déboublonnage </t>
  </si>
  <si>
    <t>Import / Export</t>
  </si>
  <si>
    <t>WS Export</t>
  </si>
  <si>
    <t>WS Import (avec dédoublonage))</t>
  </si>
  <si>
    <t>Achitecture</t>
  </si>
  <si>
    <t xml:space="preserve">Architecture </t>
  </si>
  <si>
    <t>Interface Admin CRUD</t>
  </si>
  <si>
    <t>Fonction getSceneIdByTag</t>
  </si>
  <si>
    <t>Fonction getCloseSceneByGPSCoord</t>
  </si>
  <si>
    <t>Fonction postLinkTagScene</t>
  </si>
  <si>
    <t>API Java BO</t>
  </si>
  <si>
    <t>Authentification</t>
  </si>
  <si>
    <t>API Java BO : Read</t>
  </si>
  <si>
    <t>API Java BO : Post</t>
  </si>
  <si>
    <t>API Java LS</t>
  </si>
  <si>
    <t>LinkServer (LS)</t>
  </si>
  <si>
    <t>API Java LS : Read</t>
  </si>
  <si>
    <t>API Java LS : Post</t>
  </si>
  <si>
    <t>Architecture</t>
  </si>
  <si>
    <t xml:space="preserve">Intégration API </t>
  </si>
  <si>
    <t>Android Admin</t>
  </si>
  <si>
    <t>Intégration API Post</t>
  </si>
  <si>
    <t xml:space="preserve">Contribution </t>
  </si>
  <si>
    <t>Ajout de vidéo Youtube</t>
  </si>
  <si>
    <t>Ajout de vidéo Daylimotion</t>
  </si>
  <si>
    <t>Ajout de vidéo Serveur de fichier</t>
  </si>
  <si>
    <t>Ajout de photo Serveur de fichier</t>
  </si>
  <si>
    <t>Ajout de MP3</t>
  </si>
  <si>
    <t>Ajout autre fichier</t>
  </si>
  <si>
    <t>Interface parametrage</t>
  </si>
  <si>
    <t>Interface parametrage (admin)</t>
  </si>
  <si>
    <t>Fonction postLinkGPSCoordScene (V1 : juste pts central + rayon)</t>
  </si>
  <si>
    <t>Fonction getSceneByGPSCoord / getSceneByGPSCoord  (V1 : juste pts central + rayon)</t>
  </si>
  <si>
    <t>Fonction postLinkGPSCoordScene  (V1 : juste pts central + rayon)</t>
  </si>
  <si>
    <t>Fonction getSceneByGPSCoord / getSceneByGPSCoord  (V2 : polygon)</t>
  </si>
  <si>
    <t>Fonction postLinkGPSCoordScene (V2 : polygon)</t>
  </si>
  <si>
    <t>Interface Admin GPS (V1 : juste pts central + rayon)</t>
  </si>
  <si>
    <t>Interface Admin GPS (V2 : polygon)</t>
  </si>
  <si>
    <t>Fonction postLinkGPSCoordScene  (V2 : polygon)</t>
  </si>
  <si>
    <t>Poster un media</t>
  </si>
  <si>
    <t>Lier un Tag à une scène</t>
  </si>
  <si>
    <t>Lier un Point GPS à une scène (V1 : pts central + rayon)</t>
  </si>
  <si>
    <t>Lier un Point GPS à une scène (V2 : polygon)</t>
  </si>
  <si>
    <t>Consultation Historique</t>
  </si>
  <si>
    <t>Consulation Recommandations</t>
  </si>
  <si>
    <t>Consulter historique Contribution</t>
  </si>
  <si>
    <t>Fonction  getRecommandedSceneByUserId</t>
  </si>
  <si>
    <t>Fonction getHistoriqueByUserId</t>
  </si>
  <si>
    <t>Fonction getMediaByUserId</t>
  </si>
  <si>
    <t>Moving</t>
  </si>
  <si>
    <t>VERNEY - BADIN</t>
  </si>
  <si>
    <t>0.2</t>
  </si>
  <si>
    <t>Modifications de l'ordre du projet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</si>
</sst>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F800]dddd\,\ mmmm\ dd\,\ yyyy"/>
    <numFmt numFmtId="165" formatCode="ddd"/>
    <numFmt numFmtId="166" formatCode="dd/mm"/>
  </numFmts>
  <fonts count="52" x14ac:knownFonts="1">
    <font>
      <sz val="11"/>
      <color theme="1"/>
      <name val="Calibri"/>
      <family val="2"/>
      <scheme val="minor"/>
    </font>
    <font>
      <b/>
      <sz val="10"/>
      <name val="Verdana"/>
      <family val="2"/>
    </font>
    <font>
      <sz val="10"/>
      <color indexed="8"/>
      <name val="Arial"/>
      <family val="2"/>
    </font>
    <font>
      <sz val="11"/>
      <color indexed="8"/>
      <name val="Arial"/>
      <family val="2"/>
    </font>
    <font>
      <strike/>
      <sz val="10"/>
      <color indexed="8"/>
      <name val="Arial"/>
      <family val="2"/>
    </font>
    <font>
      <strike/>
      <sz val="11"/>
      <color indexed="8"/>
      <name val="Arial"/>
      <family val="2"/>
    </font>
    <font>
      <b/>
      <sz val="11"/>
      <color indexed="8"/>
      <name val="Arial"/>
      <family val="2"/>
    </font>
    <font>
      <b/>
      <sz val="10"/>
      <name val="Arial"/>
      <family val="2"/>
    </font>
    <font>
      <sz val="10"/>
      <name val="Arial"/>
      <family val="2"/>
    </font>
    <font>
      <strike/>
      <sz val="10"/>
      <name val="Arial"/>
      <family val="2"/>
    </font>
    <font>
      <sz val="11"/>
      <color theme="1"/>
      <name val="Calibri"/>
      <family val="2"/>
      <scheme val="minor"/>
    </font>
    <font>
      <b/>
      <sz val="11"/>
      <color rgb="FF3F3F3F"/>
      <name val="Calibri"/>
      <family val="2"/>
      <scheme val="minor"/>
    </font>
    <font>
      <b/>
      <sz val="12"/>
      <color theme="1"/>
      <name val="Calibri"/>
      <family val="2"/>
      <scheme val="minor"/>
    </font>
    <font>
      <sz val="11"/>
      <color theme="1"/>
      <name val="Verdana"/>
      <family val="2"/>
    </font>
    <font>
      <sz val="36"/>
      <color theme="1"/>
      <name val="Verdana"/>
      <family val="2"/>
    </font>
    <font>
      <b/>
      <sz val="11"/>
      <color theme="1"/>
      <name val="Verdana"/>
      <family val="2"/>
    </font>
    <font>
      <sz val="10"/>
      <color theme="1"/>
      <name val="Verdana"/>
      <family val="2"/>
    </font>
    <font>
      <sz val="10"/>
      <color theme="1"/>
      <name val="Calibri"/>
      <family val="2"/>
      <scheme val="minor"/>
    </font>
    <font>
      <b/>
      <sz val="11"/>
      <color rgb="FFC00000"/>
      <name val="Verdana"/>
      <family val="2"/>
    </font>
    <font>
      <sz val="10"/>
      <color theme="0"/>
      <name val="Calibri"/>
      <family val="2"/>
      <scheme val="minor"/>
    </font>
    <font>
      <b/>
      <sz val="10"/>
      <color theme="1"/>
      <name val="Verdana"/>
      <family val="2"/>
    </font>
    <font>
      <sz val="10"/>
      <color theme="1"/>
      <name val="Arial"/>
      <family val="2"/>
    </font>
    <font>
      <strike/>
      <sz val="10"/>
      <color theme="1"/>
      <name val="Arial"/>
      <family val="2"/>
    </font>
    <font>
      <strike/>
      <sz val="11"/>
      <color theme="1"/>
      <name val="Arial"/>
      <family val="2"/>
    </font>
    <font>
      <sz val="11"/>
      <color theme="1"/>
      <name val="Arial"/>
      <family val="2"/>
    </font>
    <font>
      <b/>
      <sz val="11"/>
      <color theme="1"/>
      <name val="Arial"/>
      <family val="2"/>
    </font>
    <font>
      <sz val="10"/>
      <color theme="0"/>
      <name val="Verdana"/>
      <family val="2"/>
    </font>
    <font>
      <sz val="10"/>
      <color rgb="FFFF0000"/>
      <name val="Calibri"/>
      <family val="2"/>
      <scheme val="minor"/>
    </font>
    <font>
      <b/>
      <sz val="10"/>
      <color theme="1"/>
      <name val="Arial"/>
      <family val="2"/>
    </font>
    <font>
      <b/>
      <strike/>
      <sz val="10"/>
      <color theme="1"/>
      <name val="Arial"/>
      <family val="2"/>
    </font>
    <font>
      <b/>
      <sz val="11"/>
      <color theme="1"/>
      <name val="Calibri"/>
      <family val="2"/>
      <scheme val="minor"/>
    </font>
    <font>
      <b/>
      <sz val="10"/>
      <color theme="1"/>
      <name val="Calibri"/>
      <family val="2"/>
      <scheme val="minor"/>
    </font>
    <font>
      <sz val="11"/>
      <color theme="0"/>
      <name val="Calibri"/>
      <family val="2"/>
      <scheme val="minor"/>
    </font>
    <font>
      <b/>
      <sz val="12"/>
      <color theme="1"/>
      <name val="Verdana"/>
      <family val="2"/>
    </font>
    <font>
      <sz val="10"/>
      <color rgb="FFFF0000"/>
      <name val="Arial"/>
      <family val="2"/>
    </font>
    <font>
      <b/>
      <sz val="11"/>
      <color rgb="FFFF0000"/>
      <name val="Arial"/>
      <family val="2"/>
    </font>
    <font>
      <sz val="10"/>
      <color rgb="FF0000FF"/>
      <name val="Arial"/>
      <family val="2"/>
    </font>
    <font>
      <sz val="11"/>
      <color rgb="FF0000FF"/>
      <name val="Arial"/>
      <family val="2"/>
    </font>
    <font>
      <b/>
      <sz val="11"/>
      <color rgb="FF0000FF"/>
      <name val="Arial"/>
      <family val="2"/>
    </font>
    <font>
      <sz val="18"/>
      <color rgb="FF0000FF"/>
      <name val="Calibri"/>
      <family val="2"/>
      <scheme val="minor"/>
    </font>
    <font>
      <sz val="16"/>
      <color rgb="FF0000FF"/>
      <name val="Calibri"/>
      <family val="2"/>
      <scheme val="minor"/>
    </font>
    <font>
      <b/>
      <sz val="10"/>
      <color theme="0"/>
      <name val="Calibri"/>
      <family val="2"/>
      <scheme val="minor"/>
    </font>
    <font>
      <sz val="26"/>
      <color theme="1"/>
      <name val="Verdana"/>
      <family val="2"/>
    </font>
    <font>
      <sz val="20"/>
      <color theme="1"/>
      <name val="Verdana"/>
      <family val="2"/>
    </font>
    <font>
      <sz val="22"/>
      <color theme="1"/>
      <name val="Verdana"/>
      <family val="2"/>
    </font>
    <font>
      <b/>
      <sz val="14"/>
      <color rgb="FFFF0000"/>
      <name val="Calibri"/>
      <family val="2"/>
      <scheme val="minor"/>
    </font>
    <font>
      <sz val="25"/>
      <color rgb="FF0000FF"/>
      <name val="Calibri"/>
      <family val="2"/>
      <scheme val="minor"/>
    </font>
    <font>
      <sz val="20"/>
      <color theme="1"/>
      <name val="Arial"/>
      <family val="2"/>
    </font>
    <font>
      <sz val="16"/>
      <color theme="1"/>
      <name val="Verdana"/>
      <family val="2"/>
    </font>
    <font>
      <b/>
      <sz val="16"/>
      <color rgb="FFC00000"/>
      <name val="Calibri"/>
      <family val="2"/>
      <scheme val="minor"/>
    </font>
    <font>
      <u/>
      <sz val="11"/>
      <color theme="10"/>
      <name val="Calibri"/>
      <family val="2"/>
      <scheme val="minor"/>
    </font>
    <font>
      <u/>
      <sz val="11"/>
      <color theme="11"/>
      <name val="Calibri"/>
      <family val="2"/>
      <scheme val="minor"/>
    </font>
  </fonts>
  <fills count="16">
    <fill>
      <patternFill patternType="none"/>
    </fill>
    <fill>
      <patternFill patternType="gray125"/>
    </fill>
    <fill>
      <patternFill patternType="solid">
        <fgColor rgb="FFF2F2F2"/>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1"/>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FFFF99"/>
        <bgColor indexed="64"/>
      </patternFill>
    </fill>
  </fills>
  <borders count="26">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double">
        <color auto="1"/>
      </right>
      <top style="thin">
        <color auto="1"/>
      </top>
      <bottom/>
      <diagonal/>
    </border>
    <border>
      <left/>
      <right style="double">
        <color auto="1"/>
      </right>
      <top/>
      <bottom style="thin">
        <color auto="1"/>
      </bottom>
      <diagonal/>
    </border>
    <border>
      <left style="thin">
        <color auto="1"/>
      </left>
      <right style="double">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3F3F3F"/>
      </left>
      <right style="thin">
        <color rgb="FF3F3F3F"/>
      </right>
      <top style="thin">
        <color rgb="FF3F3F3F"/>
      </top>
      <bottom style="thin">
        <color rgb="FF3F3F3F"/>
      </bottom>
      <diagonal/>
    </border>
  </borders>
  <cellStyleXfs count="13">
    <xf numFmtId="0" fontId="0" fillId="0" borderId="0"/>
    <xf numFmtId="9" fontId="10" fillId="0" borderId="0" applyFont="0" applyFill="0" applyBorder="0" applyAlignment="0" applyProtection="0"/>
    <xf numFmtId="0" fontId="11" fillId="2" borderId="25" applyNumberFormat="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xf numFmtId="0" fontId="50" fillId="0" borderId="0" applyNumberFormat="0" applyFill="0" applyBorder="0" applyAlignment="0" applyProtection="0"/>
    <xf numFmtId="0" fontId="51" fillId="0" borderId="0" applyNumberFormat="0" applyFill="0" applyBorder="0" applyAlignment="0" applyProtection="0"/>
  </cellStyleXfs>
  <cellXfs count="217">
    <xf numFmtId="0" fontId="0" fillId="0" borderId="0" xfId="0"/>
    <xf numFmtId="0" fontId="13" fillId="0" borderId="0" xfId="0" applyFont="1"/>
    <xf numFmtId="0" fontId="13" fillId="0" borderId="1" xfId="0" applyFont="1" applyBorder="1"/>
    <xf numFmtId="0" fontId="13" fillId="0" borderId="2" xfId="0" applyFont="1" applyBorder="1"/>
    <xf numFmtId="0" fontId="13" fillId="0" borderId="3" xfId="0" applyFont="1" applyBorder="1"/>
    <xf numFmtId="0" fontId="13" fillId="0" borderId="4" xfId="0" applyFont="1" applyBorder="1"/>
    <xf numFmtId="0" fontId="13" fillId="0" borderId="0" xfId="0" applyFont="1" applyBorder="1"/>
    <xf numFmtId="0" fontId="13" fillId="0" borderId="5" xfId="0" applyFont="1" applyBorder="1"/>
    <xf numFmtId="0" fontId="13" fillId="0" borderId="6" xfId="0" applyFont="1" applyBorder="1"/>
    <xf numFmtId="0" fontId="14" fillId="0" borderId="7" xfId="0" applyFont="1" applyBorder="1" applyAlignment="1">
      <alignment vertical="center"/>
    </xf>
    <xf numFmtId="0" fontId="13" fillId="0" borderId="8" xfId="0" applyFont="1" applyBorder="1"/>
    <xf numFmtId="0" fontId="13" fillId="0" borderId="7" xfId="0" applyFont="1" applyBorder="1"/>
    <xf numFmtId="0" fontId="15" fillId="3" borderId="9" xfId="0" applyFont="1" applyFill="1" applyBorder="1" applyAlignment="1">
      <alignment horizontal="center" vertical="center"/>
    </xf>
    <xf numFmtId="0" fontId="13" fillId="0" borderId="0" xfId="0" applyFont="1" applyAlignment="1">
      <alignment horizontal="center"/>
    </xf>
    <xf numFmtId="0" fontId="16" fillId="0" borderId="9" xfId="0" applyFont="1" applyBorder="1" applyAlignment="1">
      <alignment horizontal="center"/>
    </xf>
    <xf numFmtId="0" fontId="16" fillId="0" borderId="9" xfId="0" applyFont="1" applyBorder="1" applyAlignment="1">
      <alignment horizontal="center" vertical="center"/>
    </xf>
    <xf numFmtId="0" fontId="16" fillId="4" borderId="9" xfId="0" applyFont="1" applyFill="1" applyBorder="1" applyAlignment="1">
      <alignment horizontal="center"/>
    </xf>
    <xf numFmtId="0" fontId="16" fillId="0" borderId="9" xfId="0" applyFont="1" applyBorder="1" applyAlignment="1" applyProtection="1">
      <alignment horizontal="center"/>
      <protection locked="0"/>
    </xf>
    <xf numFmtId="0" fontId="16" fillId="0" borderId="9" xfId="0" applyNumberFormat="1" applyFont="1" applyBorder="1" applyAlignment="1" applyProtection="1">
      <alignment horizontal="center" vertical="center"/>
    </xf>
    <xf numFmtId="0" fontId="15" fillId="3" borderId="9" xfId="0" applyFont="1" applyFill="1" applyBorder="1" applyAlignment="1">
      <alignment horizontal="center" vertical="center" wrapText="1"/>
    </xf>
    <xf numFmtId="0" fontId="0" fillId="0" borderId="0" xfId="0" applyAlignment="1">
      <alignment wrapText="1"/>
    </xf>
    <xf numFmtId="0" fontId="17" fillId="0" borderId="0" xfId="0" applyFont="1" applyProtection="1"/>
    <xf numFmtId="9" fontId="16" fillId="0" borderId="9" xfId="1" applyFont="1" applyBorder="1" applyAlignment="1">
      <alignment horizontal="center" vertical="center"/>
    </xf>
    <xf numFmtId="14" fontId="18" fillId="5" borderId="10" xfId="0" applyNumberFormat="1" applyFont="1" applyFill="1" applyBorder="1" applyAlignment="1" applyProtection="1">
      <alignment horizontal="left" vertical="center" indent="1"/>
      <protection locked="0"/>
    </xf>
    <xf numFmtId="165" fontId="0" fillId="0" borderId="0" xfId="0" applyNumberFormat="1" applyFont="1" applyBorder="1" applyAlignment="1" applyProtection="1">
      <alignment horizontal="center" vertical="center"/>
    </xf>
    <xf numFmtId="166" fontId="0" fillId="0" borderId="0" xfId="0" applyNumberFormat="1" applyFont="1" applyBorder="1" applyAlignment="1" applyProtection="1">
      <alignment horizontal="center" vertical="center"/>
    </xf>
    <xf numFmtId="0" fontId="16" fillId="0" borderId="0" xfId="0" applyNumberFormat="1" applyFont="1" applyBorder="1" applyAlignment="1" applyProtection="1">
      <alignment horizontal="center" vertical="center"/>
      <protection locked="0"/>
    </xf>
    <xf numFmtId="0" fontId="16" fillId="0" borderId="0" xfId="0" applyFont="1" applyFill="1" applyBorder="1" applyAlignment="1" applyProtection="1">
      <alignment horizontal="center" vertical="center"/>
    </xf>
    <xf numFmtId="0" fontId="19" fillId="0" borderId="0" xfId="0" applyFont="1" applyProtection="1"/>
    <xf numFmtId="0" fontId="19" fillId="0" borderId="0" xfId="0" applyFont="1" applyAlignment="1" applyProtection="1">
      <alignment horizontal="center"/>
    </xf>
    <xf numFmtId="164" fontId="16" fillId="0" borderId="9" xfId="0" applyNumberFormat="1" applyFont="1" applyBorder="1" applyAlignment="1">
      <alignment horizontal="left" vertical="center" indent="1"/>
    </xf>
    <xf numFmtId="0" fontId="20" fillId="6" borderId="11" xfId="0" applyFont="1" applyFill="1" applyBorder="1" applyAlignment="1" applyProtection="1">
      <alignment horizontal="center" vertical="center"/>
    </xf>
    <xf numFmtId="0" fontId="21" fillId="0" borderId="9" xfId="0" applyFont="1" applyBorder="1" applyAlignment="1">
      <alignment horizontal="center" vertical="center" wrapText="1"/>
    </xf>
    <xf numFmtId="0" fontId="22" fillId="0" borderId="9" xfId="0" applyFont="1" applyBorder="1" applyAlignment="1">
      <alignment horizontal="center" vertical="center" wrapText="1"/>
    </xf>
    <xf numFmtId="0" fontId="23" fillId="0" borderId="0" xfId="0" applyFont="1" applyAlignment="1">
      <alignment wrapText="1"/>
    </xf>
    <xf numFmtId="0" fontId="24" fillId="0" borderId="0" xfId="0" applyFont="1"/>
    <xf numFmtId="0" fontId="24" fillId="0" borderId="0" xfId="0" applyFont="1" applyAlignment="1">
      <alignment vertical="center"/>
    </xf>
    <xf numFmtId="0" fontId="24" fillId="0" borderId="0" xfId="0" applyFont="1" applyAlignment="1">
      <alignment horizontal="left" indent="1"/>
    </xf>
    <xf numFmtId="0" fontId="25" fillId="3" borderId="9" xfId="0" applyFont="1" applyFill="1" applyBorder="1" applyAlignment="1">
      <alignment horizontal="center" vertical="center"/>
    </xf>
    <xf numFmtId="0" fontId="25" fillId="3" borderId="9" xfId="0" applyFont="1" applyFill="1" applyBorder="1" applyAlignment="1">
      <alignment horizontal="center" vertical="center" wrapText="1"/>
    </xf>
    <xf numFmtId="0" fontId="21" fillId="0" borderId="9" xfId="0" applyFont="1" applyBorder="1" applyAlignment="1">
      <alignment horizontal="left" vertical="center" wrapText="1" indent="1"/>
    </xf>
    <xf numFmtId="0" fontId="24" fillId="0" borderId="0" xfId="0" applyFont="1" applyAlignment="1">
      <alignment wrapText="1"/>
    </xf>
    <xf numFmtId="0" fontId="19" fillId="0" borderId="0" xfId="0" applyFont="1" applyFill="1" applyBorder="1" applyProtection="1"/>
    <xf numFmtId="0" fontId="26" fillId="0" borderId="0" xfId="0" applyFont="1" applyFill="1" applyBorder="1" applyProtection="1"/>
    <xf numFmtId="0" fontId="19" fillId="0" borderId="0" xfId="0" applyNumberFormat="1" applyFont="1" applyFill="1" applyBorder="1" applyAlignment="1" applyProtection="1">
      <alignment horizontal="center" vertical="center"/>
    </xf>
    <xf numFmtId="0" fontId="20" fillId="3" borderId="9" xfId="0" applyFont="1" applyFill="1" applyBorder="1" applyAlignment="1" applyProtection="1">
      <alignment horizontal="center" vertical="center"/>
    </xf>
    <xf numFmtId="14" fontId="18" fillId="5" borderId="12" xfId="0" applyNumberFormat="1" applyFont="1" applyFill="1" applyBorder="1" applyAlignment="1" applyProtection="1">
      <alignment horizontal="left" vertical="center" indent="1"/>
      <protection locked="0"/>
    </xf>
    <xf numFmtId="0" fontId="20" fillId="3" borderId="9" xfId="0" applyFont="1" applyFill="1" applyBorder="1" applyAlignment="1" applyProtection="1">
      <alignment horizontal="center" vertical="center" wrapText="1"/>
    </xf>
    <xf numFmtId="0" fontId="16" fillId="0" borderId="9" xfId="0" applyNumberFormat="1" applyFont="1" applyBorder="1" applyAlignment="1" applyProtection="1">
      <alignment horizontal="center" vertical="center" wrapText="1"/>
    </xf>
    <xf numFmtId="0" fontId="24" fillId="0" borderId="0" xfId="0" applyFont="1" applyAlignment="1">
      <alignment horizontal="center" vertical="center"/>
    </xf>
    <xf numFmtId="0" fontId="24" fillId="0" borderId="0" xfId="0" applyFont="1" applyAlignment="1">
      <alignment horizontal="center" vertical="center" wrapText="1"/>
    </xf>
    <xf numFmtId="0" fontId="2" fillId="0" borderId="9" xfId="0" applyFont="1" applyBorder="1" applyAlignment="1">
      <alignment horizontal="center" vertical="center" wrapText="1"/>
    </xf>
    <xf numFmtId="0" fontId="2" fillId="0" borderId="9" xfId="0" applyFont="1" applyBorder="1" applyAlignment="1">
      <alignment horizontal="left" vertical="center" wrapText="1" indent="1"/>
    </xf>
    <xf numFmtId="0" fontId="24" fillId="0" borderId="0" xfId="0" applyFont="1" applyAlignment="1">
      <alignment horizontal="center"/>
    </xf>
    <xf numFmtId="0" fontId="0" fillId="0" borderId="0" xfId="0" applyAlignment="1">
      <alignment vertical="center"/>
    </xf>
    <xf numFmtId="0" fontId="0" fillId="0" borderId="9" xfId="0" applyFont="1" applyFill="1" applyBorder="1" applyAlignment="1">
      <alignment vertical="center"/>
    </xf>
    <xf numFmtId="0" fontId="0" fillId="0" borderId="9" xfId="0" applyFill="1" applyBorder="1" applyAlignment="1">
      <alignment vertical="center"/>
    </xf>
    <xf numFmtId="0" fontId="0" fillId="0" borderId="9" xfId="0" applyFont="1" applyFill="1" applyBorder="1" applyAlignment="1">
      <alignment vertical="center" wrapText="1"/>
    </xf>
    <xf numFmtId="0" fontId="0" fillId="0" borderId="9" xfId="0" applyFill="1" applyBorder="1" applyAlignment="1">
      <alignment vertical="center" wrapText="1"/>
    </xf>
    <xf numFmtId="0" fontId="3" fillId="0" borderId="9" xfId="0" applyFont="1" applyBorder="1" applyAlignment="1">
      <alignment horizontal="left" vertical="center" wrapText="1" indent="1"/>
    </xf>
    <xf numFmtId="0" fontId="0" fillId="0" borderId="9" xfId="0" applyFill="1" applyBorder="1" applyAlignment="1">
      <alignment horizontal="center" vertical="center"/>
    </xf>
    <xf numFmtId="14" fontId="16" fillId="0" borderId="9" xfId="0" applyNumberFormat="1" applyFont="1" applyBorder="1" applyAlignment="1" applyProtection="1">
      <alignment horizontal="center"/>
      <protection locked="0"/>
    </xf>
    <xf numFmtId="0" fontId="1" fillId="7" borderId="13" xfId="0" applyFont="1" applyFill="1" applyBorder="1" applyAlignment="1" applyProtection="1">
      <alignment horizontal="center" vertical="center" wrapText="1"/>
    </xf>
    <xf numFmtId="0" fontId="1" fillId="7" borderId="14" xfId="0" applyFont="1" applyFill="1" applyBorder="1" applyAlignment="1" applyProtection="1">
      <alignment horizontal="center" vertical="center"/>
    </xf>
    <xf numFmtId="0" fontId="26" fillId="0" borderId="5" xfId="0" applyFont="1" applyFill="1" applyBorder="1" applyProtection="1"/>
    <xf numFmtId="0" fontId="20" fillId="3" borderId="15" xfId="0" applyFont="1" applyFill="1" applyBorder="1" applyAlignment="1" applyProtection="1">
      <alignment horizontal="center" vertical="center"/>
    </xf>
    <xf numFmtId="0" fontId="16" fillId="0" borderId="15" xfId="0" applyNumberFormat="1" applyFont="1" applyBorder="1" applyAlignment="1" applyProtection="1">
      <alignment horizontal="center" vertical="center" wrapText="1"/>
    </xf>
    <xf numFmtId="166" fontId="19" fillId="0" borderId="0" xfId="0" applyNumberFormat="1" applyFont="1" applyProtection="1"/>
    <xf numFmtId="165" fontId="17" fillId="0" borderId="0" xfId="0" applyNumberFormat="1" applyFont="1" applyBorder="1" applyAlignment="1" applyProtection="1">
      <alignment horizontal="center" vertical="center"/>
    </xf>
    <xf numFmtId="166" fontId="17" fillId="0" borderId="0" xfId="0" applyNumberFormat="1" applyFont="1" applyBorder="1" applyAlignment="1" applyProtection="1">
      <alignment horizontal="center" vertical="center"/>
    </xf>
    <xf numFmtId="0" fontId="0" fillId="0" borderId="0" xfId="0" applyAlignment="1">
      <alignment horizontal="center" vertical="center"/>
    </xf>
    <xf numFmtId="0" fontId="4" fillId="0" borderId="9" xfId="0" applyFont="1" applyBorder="1" applyAlignment="1">
      <alignment horizontal="left" vertical="center" wrapText="1" indent="1"/>
    </xf>
    <xf numFmtId="0" fontId="15" fillId="6" borderId="16" xfId="0" applyNumberFormat="1" applyFont="1" applyFill="1" applyBorder="1" applyAlignment="1" applyProtection="1">
      <alignment horizontal="center" vertical="center"/>
    </xf>
    <xf numFmtId="0" fontId="16" fillId="0" borderId="9" xfId="0" applyNumberFormat="1" applyFont="1" applyBorder="1" applyAlignment="1" applyProtection="1">
      <alignment horizontal="left" vertical="center" wrapText="1" indent="1"/>
    </xf>
    <xf numFmtId="0" fontId="17" fillId="0" borderId="0" xfId="0" applyFont="1" applyAlignment="1" applyProtection="1">
      <alignment horizontal="left" indent="1"/>
    </xf>
    <xf numFmtId="0" fontId="27" fillId="0" borderId="0" xfId="0" applyFont="1" applyProtection="1"/>
    <xf numFmtId="0" fontId="28" fillId="0" borderId="9" xfId="0" applyFont="1" applyBorder="1" applyAlignment="1">
      <alignment horizontal="center" vertical="center" wrapText="1"/>
    </xf>
    <xf numFmtId="0" fontId="29" fillId="0" borderId="9" xfId="0" applyFont="1" applyBorder="1" applyAlignment="1">
      <alignment horizontal="center" vertical="center" wrapText="1"/>
    </xf>
    <xf numFmtId="0" fontId="19" fillId="8" borderId="0" xfId="0" applyFont="1" applyFill="1" applyAlignment="1" applyProtection="1">
      <alignment horizontal="center"/>
    </xf>
    <xf numFmtId="0" fontId="19" fillId="8" borderId="0" xfId="0" applyFont="1" applyFill="1" applyProtection="1"/>
    <xf numFmtId="165" fontId="0" fillId="8" borderId="0" xfId="0" applyNumberFormat="1" applyFont="1" applyFill="1" applyBorder="1" applyAlignment="1" applyProtection="1">
      <alignment horizontal="center" vertical="center"/>
    </xf>
    <xf numFmtId="166" fontId="0" fillId="8" borderId="0" xfId="0" applyNumberFormat="1" applyFont="1" applyFill="1" applyBorder="1" applyAlignment="1" applyProtection="1">
      <alignment horizontal="center" vertical="center"/>
    </xf>
    <xf numFmtId="0" fontId="19" fillId="8" borderId="0" xfId="0" applyNumberFormat="1" applyFont="1" applyFill="1" applyBorder="1" applyAlignment="1" applyProtection="1">
      <alignment horizontal="center" vertical="center"/>
    </xf>
    <xf numFmtId="0" fontId="16" fillId="8" borderId="0" xfId="0" applyFont="1" applyFill="1" applyBorder="1" applyAlignment="1" applyProtection="1">
      <alignment horizontal="center" vertical="center"/>
    </xf>
    <xf numFmtId="0" fontId="16" fillId="8" borderId="0" xfId="0" applyNumberFormat="1" applyFont="1" applyFill="1" applyBorder="1" applyAlignment="1" applyProtection="1">
      <alignment horizontal="center" vertical="center"/>
      <protection locked="0"/>
    </xf>
    <xf numFmtId="0" fontId="17" fillId="8" borderId="0" xfId="0" applyFont="1" applyFill="1" applyProtection="1"/>
    <xf numFmtId="0" fontId="15" fillId="3" borderId="17" xfId="0" applyFont="1" applyFill="1" applyBorder="1" applyAlignment="1" applyProtection="1">
      <alignment horizontal="right" vertical="center"/>
    </xf>
    <xf numFmtId="0" fontId="4" fillId="0" borderId="9" xfId="0" applyFont="1" applyBorder="1" applyAlignment="1">
      <alignment horizontal="center" vertical="center" wrapText="1"/>
    </xf>
    <xf numFmtId="0" fontId="5" fillId="0" borderId="9" xfId="0" applyFont="1" applyBorder="1" applyAlignment="1">
      <alignment horizontal="left" vertical="center" wrapText="1" indent="1"/>
    </xf>
    <xf numFmtId="0" fontId="16" fillId="0" borderId="9" xfId="0" applyFont="1" applyBorder="1" applyAlignment="1" applyProtection="1">
      <alignment horizontal="center"/>
      <protection locked="0"/>
    </xf>
    <xf numFmtId="0" fontId="16" fillId="0" borderId="17" xfId="0" applyNumberFormat="1" applyFont="1" applyBorder="1" applyAlignment="1" applyProtection="1">
      <alignment horizontal="center" vertical="center"/>
    </xf>
    <xf numFmtId="0" fontId="26" fillId="0" borderId="18" xfId="0" applyFont="1" applyFill="1" applyBorder="1" applyProtection="1"/>
    <xf numFmtId="0" fontId="19" fillId="0" borderId="18" xfId="0" applyFont="1" applyBorder="1" applyProtection="1"/>
    <xf numFmtId="0" fontId="19" fillId="0" borderId="0" xfId="0" applyFont="1" applyBorder="1" applyProtection="1"/>
    <xf numFmtId="0" fontId="19" fillId="0" borderId="18" xfId="0" applyFont="1" applyBorder="1" applyAlignment="1" applyProtection="1">
      <alignment horizontal="center"/>
    </xf>
    <xf numFmtId="0" fontId="30" fillId="0" borderId="9" xfId="0" applyFont="1" applyFill="1" applyBorder="1" applyAlignment="1">
      <alignment vertical="center"/>
    </xf>
    <xf numFmtId="0" fontId="6" fillId="0" borderId="9" xfId="0" applyFont="1" applyBorder="1" applyAlignment="1">
      <alignment horizontal="left" vertical="center" wrapText="1" indent="1"/>
    </xf>
    <xf numFmtId="0" fontId="17" fillId="0" borderId="0" xfId="0" applyFont="1" applyAlignment="1" applyProtection="1">
      <alignment horizontal="center" vertical="center"/>
    </xf>
    <xf numFmtId="0" fontId="31" fillId="0" borderId="0" xfId="0" applyFont="1" applyAlignment="1" applyProtection="1">
      <alignment vertical="center"/>
    </xf>
    <xf numFmtId="0" fontId="0" fillId="0" borderId="0" xfId="0" applyProtection="1"/>
    <xf numFmtId="0" fontId="32" fillId="0" borderId="0" xfId="0" applyFont="1" applyProtection="1"/>
    <xf numFmtId="0" fontId="32" fillId="0" borderId="0" xfId="0" applyFont="1" applyFill="1" applyProtection="1"/>
    <xf numFmtId="0" fontId="17" fillId="0" borderId="0" xfId="0" applyFont="1" applyFill="1" applyProtection="1"/>
    <xf numFmtId="0" fontId="16" fillId="0" borderId="9" xfId="0" applyNumberFormat="1" applyFont="1" applyBorder="1" applyAlignment="1">
      <alignment horizontal="center" vertical="center"/>
    </xf>
    <xf numFmtId="0" fontId="15" fillId="9" borderId="9" xfId="0" applyFont="1" applyFill="1" applyBorder="1" applyAlignment="1">
      <alignment horizontal="center" vertical="center" wrapText="1"/>
    </xf>
    <xf numFmtId="0" fontId="33" fillId="6" borderId="9" xfId="0" applyFont="1" applyFill="1" applyBorder="1" applyAlignment="1">
      <alignment horizontal="center" vertical="center"/>
    </xf>
    <xf numFmtId="0" fontId="15" fillId="10" borderId="9" xfId="0" applyFont="1" applyFill="1" applyBorder="1" applyAlignment="1">
      <alignment horizontal="center" vertical="center" wrapText="1"/>
    </xf>
    <xf numFmtId="0" fontId="15" fillId="11" borderId="9" xfId="0" applyFont="1" applyFill="1" applyBorder="1" applyAlignment="1">
      <alignment horizontal="center" vertical="center" wrapText="1"/>
    </xf>
    <xf numFmtId="0" fontId="33" fillId="12" borderId="9" xfId="0" applyFont="1" applyFill="1" applyBorder="1" applyAlignment="1">
      <alignment horizontal="center" vertical="center"/>
    </xf>
    <xf numFmtId="0" fontId="33" fillId="13" borderId="9" xfId="0" applyFont="1" applyFill="1" applyBorder="1" applyAlignment="1">
      <alignment horizontal="center" vertical="center"/>
    </xf>
    <xf numFmtId="9" fontId="33" fillId="14" borderId="9" xfId="1" applyFont="1" applyFill="1" applyBorder="1" applyAlignment="1">
      <alignment horizontal="center" vertical="center"/>
    </xf>
    <xf numFmtId="0" fontId="0" fillId="0" borderId="0" xfId="0"/>
    <xf numFmtId="0" fontId="0" fillId="0" borderId="0" xfId="0"/>
    <xf numFmtId="0" fontId="28" fillId="0" borderId="9" xfId="0" quotePrefix="1" applyFont="1" applyBorder="1" applyAlignment="1">
      <alignment horizontal="center" vertical="center" wrapText="1"/>
    </xf>
    <xf numFmtId="0" fontId="34" fillId="0" borderId="9" xfId="0" applyFont="1" applyBorder="1" applyAlignment="1">
      <alignment horizontal="center" vertical="center" wrapText="1"/>
    </xf>
    <xf numFmtId="0" fontId="35" fillId="0" borderId="9" xfId="0" applyFont="1" applyBorder="1" applyAlignment="1">
      <alignment horizontal="left" vertical="center" wrapText="1" indent="1"/>
    </xf>
    <xf numFmtId="0" fontId="0" fillId="0" borderId="0" xfId="0"/>
    <xf numFmtId="0" fontId="0" fillId="0" borderId="9" xfId="0" applyBorder="1" applyAlignment="1">
      <alignment horizontal="center"/>
    </xf>
    <xf numFmtId="14" fontId="0" fillId="0" borderId="9" xfId="0" applyNumberFormat="1" applyBorder="1" applyAlignment="1">
      <alignment horizontal="center"/>
    </xf>
    <xf numFmtId="0" fontId="0" fillId="0" borderId="9" xfId="0" applyBorder="1" applyAlignment="1">
      <alignment horizontal="left"/>
    </xf>
    <xf numFmtId="0" fontId="0" fillId="0" borderId="9" xfId="0" applyBorder="1"/>
    <xf numFmtId="0" fontId="36" fillId="0" borderId="9" xfId="0" applyFont="1" applyBorder="1" applyAlignment="1">
      <alignment horizontal="center" vertical="center" wrapText="1"/>
    </xf>
    <xf numFmtId="0" fontId="37" fillId="0" borderId="9" xfId="0" applyFont="1" applyBorder="1" applyAlignment="1">
      <alignment horizontal="left" vertical="center" wrapText="1" indent="1"/>
    </xf>
    <xf numFmtId="0" fontId="16" fillId="0" borderId="0" xfId="0" quotePrefix="1" applyNumberFormat="1" applyFont="1" applyBorder="1" applyAlignment="1" applyProtection="1">
      <alignment horizontal="center" vertical="center"/>
      <protection locked="0"/>
    </xf>
    <xf numFmtId="0" fontId="19" fillId="8" borderId="0" xfId="0" applyFont="1" applyFill="1" applyBorder="1" applyAlignment="1" applyProtection="1">
      <alignment horizontal="center" vertical="center"/>
    </xf>
    <xf numFmtId="9" fontId="17" fillId="0" borderId="0" xfId="1" applyFont="1" applyProtection="1"/>
    <xf numFmtId="0" fontId="17" fillId="0" borderId="18" xfId="0" applyFont="1" applyBorder="1" applyProtection="1"/>
    <xf numFmtId="0" fontId="17" fillId="0" borderId="0" xfId="0" applyFont="1" applyBorder="1" applyProtection="1"/>
    <xf numFmtId="166" fontId="17" fillId="0" borderId="0" xfId="0" applyNumberFormat="1" applyFont="1" applyProtection="1"/>
    <xf numFmtId="0" fontId="17" fillId="0" borderId="0" xfId="0" applyFont="1" applyAlignment="1" applyProtection="1">
      <alignment horizontal="center"/>
    </xf>
    <xf numFmtId="0" fontId="17" fillId="8" borderId="0" xfId="0" applyFont="1" applyFill="1" applyAlignment="1" applyProtection="1">
      <alignment horizontal="center"/>
    </xf>
    <xf numFmtId="0" fontId="17" fillId="0" borderId="18" xfId="0" applyFont="1" applyBorder="1" applyAlignment="1" applyProtection="1">
      <alignment horizontal="center"/>
    </xf>
    <xf numFmtId="0" fontId="17" fillId="0" borderId="0" xfId="0" applyNumberFormat="1" applyFont="1" applyProtection="1"/>
    <xf numFmtId="0" fontId="0" fillId="0" borderId="9" xfId="0" quotePrefix="1" applyBorder="1"/>
    <xf numFmtId="0" fontId="38" fillId="0" borderId="9" xfId="0" applyFont="1" applyBorder="1" applyAlignment="1">
      <alignment horizontal="left" vertical="center" wrapText="1" indent="1"/>
    </xf>
    <xf numFmtId="0" fontId="0" fillId="0" borderId="0" xfId="0" applyAlignment="1">
      <alignment horizontal="center"/>
    </xf>
    <xf numFmtId="0" fontId="37" fillId="0" borderId="0" xfId="0" applyFont="1" applyAlignment="1">
      <alignment wrapText="1"/>
    </xf>
    <xf numFmtId="0" fontId="30" fillId="9" borderId="9" xfId="0" applyFont="1" applyFill="1" applyBorder="1" applyAlignment="1">
      <alignment horizontal="center"/>
    </xf>
    <xf numFmtId="0" fontId="0" fillId="0" borderId="0" xfId="0"/>
    <xf numFmtId="0" fontId="0" fillId="0" borderId="0" xfId="0"/>
    <xf numFmtId="0" fontId="0" fillId="0" borderId="0" xfId="0"/>
    <xf numFmtId="0" fontId="7" fillId="0" borderId="9" xfId="0" applyFont="1" applyBorder="1" applyAlignment="1">
      <alignment horizontal="center" vertical="center" wrapText="1"/>
    </xf>
    <xf numFmtId="0" fontId="8" fillId="0" borderId="9" xfId="0" applyFont="1" applyBorder="1" applyAlignment="1">
      <alignment horizontal="left" vertical="center" wrapText="1" indent="1"/>
    </xf>
    <xf numFmtId="0" fontId="8" fillId="0" borderId="9" xfId="0" applyFont="1" applyBorder="1" applyAlignment="1">
      <alignment horizontal="center" vertical="center" wrapText="1"/>
    </xf>
    <xf numFmtId="0" fontId="9" fillId="0" borderId="9" xfId="0" applyFont="1" applyBorder="1" applyAlignment="1">
      <alignment horizontal="left" vertical="center" wrapText="1" indent="1"/>
    </xf>
    <xf numFmtId="0" fontId="11" fillId="2" borderId="25" xfId="2" applyAlignment="1" applyProtection="1">
      <alignment horizontal="left" indent="1"/>
    </xf>
    <xf numFmtId="0" fontId="11" fillId="2" borderId="25" xfId="2" applyNumberFormat="1" applyAlignment="1" applyProtection="1">
      <alignment horizontal="center" vertical="center"/>
      <protection locked="0"/>
    </xf>
    <xf numFmtId="0" fontId="11" fillId="2" borderId="25" xfId="2" applyProtection="1"/>
    <xf numFmtId="0" fontId="39" fillId="0" borderId="4" xfId="0" applyFont="1" applyBorder="1" applyAlignment="1">
      <alignment vertical="center"/>
    </xf>
    <xf numFmtId="0" fontId="39" fillId="0" borderId="0" xfId="0" applyFont="1" applyBorder="1" applyAlignment="1">
      <alignment vertical="center"/>
    </xf>
    <xf numFmtId="0" fontId="39" fillId="0" borderId="5" xfId="0" applyFont="1" applyBorder="1" applyAlignment="1">
      <alignment vertical="center"/>
    </xf>
    <xf numFmtId="0" fontId="39" fillId="0" borderId="6" xfId="0" applyFont="1" applyBorder="1" applyAlignment="1">
      <alignment vertical="center"/>
    </xf>
    <xf numFmtId="0" fontId="39" fillId="0" borderId="7" xfId="0" applyFont="1" applyBorder="1" applyAlignment="1">
      <alignment vertical="center"/>
    </xf>
    <xf numFmtId="0" fontId="39" fillId="0" borderId="8" xfId="0" applyFont="1" applyBorder="1" applyAlignment="1">
      <alignment vertical="center"/>
    </xf>
    <xf numFmtId="0" fontId="40" fillId="0" borderId="0" xfId="0" applyFont="1" applyBorder="1" applyAlignment="1">
      <alignment vertical="center"/>
    </xf>
    <xf numFmtId="0" fontId="40" fillId="0" borderId="5" xfId="0" applyFont="1" applyBorder="1" applyAlignment="1">
      <alignment vertical="center"/>
    </xf>
    <xf numFmtId="0" fontId="41" fillId="8" borderId="0" xfId="0" applyFont="1" applyFill="1" applyBorder="1" applyAlignment="1" applyProtection="1">
      <alignment horizontal="center" vertical="center"/>
    </xf>
    <xf numFmtId="0" fontId="41" fillId="8" borderId="0" xfId="0" applyNumberFormat="1" applyFont="1" applyFill="1" applyBorder="1" applyAlignment="1" applyProtection="1">
      <alignment horizontal="center" vertical="center"/>
    </xf>
    <xf numFmtId="0" fontId="0" fillId="0" borderId="0" xfId="0"/>
    <xf numFmtId="0" fontId="24" fillId="0" borderId="0" xfId="0" applyFont="1" applyAlignment="1">
      <alignment horizontal="left" wrapText="1"/>
    </xf>
    <xf numFmtId="0" fontId="15" fillId="0" borderId="9" xfId="0" applyFont="1" applyBorder="1" applyAlignment="1" applyProtection="1">
      <alignment horizontal="center"/>
      <protection locked="0"/>
    </xf>
    <xf numFmtId="0" fontId="15" fillId="0" borderId="9" xfId="0" applyFont="1" applyBorder="1" applyAlignment="1" applyProtection="1">
      <alignment horizontal="left" indent="1"/>
      <protection locked="0"/>
    </xf>
    <xf numFmtId="0" fontId="16" fillId="0" borderId="9" xfId="0" applyFont="1" applyBorder="1" applyAlignment="1" applyProtection="1">
      <alignment horizontal="center"/>
      <protection locked="0"/>
    </xf>
    <xf numFmtId="0" fontId="16" fillId="0" borderId="9" xfId="0" applyFont="1" applyBorder="1" applyAlignment="1" applyProtection="1">
      <alignment horizontal="left" indent="1"/>
      <protection locked="0"/>
    </xf>
    <xf numFmtId="0" fontId="42" fillId="0" borderId="0" xfId="0" applyFont="1" applyBorder="1" applyAlignment="1">
      <alignment horizontal="center" vertical="center"/>
    </xf>
    <xf numFmtId="0" fontId="43" fillId="3" borderId="19" xfId="0" applyFont="1" applyFill="1" applyBorder="1" applyAlignment="1">
      <alignment horizontal="center" vertical="center"/>
    </xf>
    <xf numFmtId="0" fontId="43" fillId="3" borderId="20" xfId="0" applyFont="1" applyFill="1" applyBorder="1" applyAlignment="1">
      <alignment horizontal="center" vertical="center"/>
    </xf>
    <xf numFmtId="0" fontId="43" fillId="3" borderId="10" xfId="0" applyFont="1" applyFill="1" applyBorder="1" applyAlignment="1">
      <alignment horizontal="center" vertical="center"/>
    </xf>
    <xf numFmtId="0" fontId="43" fillId="3" borderId="18" xfId="0" applyFont="1" applyFill="1" applyBorder="1" applyAlignment="1">
      <alignment horizontal="center" vertical="center"/>
    </xf>
    <xf numFmtId="0" fontId="43" fillId="3" borderId="0" xfId="0" applyFont="1" applyFill="1" applyBorder="1" applyAlignment="1">
      <alignment horizontal="center" vertical="center"/>
    </xf>
    <xf numFmtId="0" fontId="43" fillId="3" borderId="21" xfId="0" applyFont="1" applyFill="1" applyBorder="1" applyAlignment="1">
      <alignment horizontal="center" vertical="center"/>
    </xf>
    <xf numFmtId="0" fontId="43" fillId="3" borderId="16" xfId="0" applyFont="1" applyFill="1" applyBorder="1" applyAlignment="1">
      <alignment horizontal="center" vertical="center"/>
    </xf>
    <xf numFmtId="0" fontId="43" fillId="3" borderId="22" xfId="0" applyFont="1" applyFill="1" applyBorder="1" applyAlignment="1">
      <alignment horizontal="center" vertical="center"/>
    </xf>
    <xf numFmtId="0" fontId="43" fillId="3" borderId="23" xfId="0" applyFont="1" applyFill="1" applyBorder="1" applyAlignment="1">
      <alignment horizontal="center" vertical="center"/>
    </xf>
    <xf numFmtId="0" fontId="15" fillId="3" borderId="9" xfId="0" applyFont="1" applyFill="1" applyBorder="1" applyAlignment="1">
      <alignment horizontal="center"/>
    </xf>
    <xf numFmtId="14" fontId="16" fillId="0" borderId="17" xfId="0" applyNumberFormat="1" applyFont="1" applyBorder="1" applyAlignment="1" applyProtection="1">
      <alignment horizontal="center"/>
      <protection locked="0"/>
    </xf>
    <xf numFmtId="14" fontId="16" fillId="0" borderId="12" xfId="0" applyNumberFormat="1" applyFont="1" applyBorder="1" applyAlignment="1" applyProtection="1">
      <alignment horizontal="center"/>
      <protection locked="0"/>
    </xf>
    <xf numFmtId="0" fontId="13" fillId="0" borderId="9" xfId="0" applyFont="1" applyBorder="1" applyAlignment="1" applyProtection="1">
      <alignment horizontal="left" indent="1"/>
      <protection locked="0"/>
    </xf>
    <xf numFmtId="0" fontId="40" fillId="0" borderId="0" xfId="0" applyFont="1" applyBorder="1" applyAlignment="1">
      <alignment horizontal="center" vertical="center"/>
    </xf>
    <xf numFmtId="0" fontId="33" fillId="13" borderId="9" xfId="0" applyFont="1" applyFill="1" applyBorder="1" applyAlignment="1">
      <alignment horizontal="right" indent="1"/>
    </xf>
    <xf numFmtId="0" fontId="44" fillId="3" borderId="19" xfId="0" applyFont="1" applyFill="1" applyBorder="1" applyAlignment="1">
      <alignment horizontal="center" vertical="center"/>
    </xf>
    <xf numFmtId="0" fontId="44" fillId="3" borderId="20" xfId="0" applyFont="1" applyFill="1" applyBorder="1" applyAlignment="1">
      <alignment horizontal="center" vertical="center"/>
    </xf>
    <xf numFmtId="0" fontId="44" fillId="3" borderId="10" xfId="0" applyFont="1" applyFill="1" applyBorder="1" applyAlignment="1">
      <alignment horizontal="center" vertical="center"/>
    </xf>
    <xf numFmtId="0" fontId="44" fillId="3" borderId="18" xfId="0" applyFont="1" applyFill="1" applyBorder="1" applyAlignment="1">
      <alignment horizontal="center" vertical="center"/>
    </xf>
    <xf numFmtId="0" fontId="44" fillId="3" borderId="0" xfId="0" applyFont="1" applyFill="1" applyBorder="1" applyAlignment="1">
      <alignment horizontal="center" vertical="center"/>
    </xf>
    <xf numFmtId="0" fontId="44" fillId="3" borderId="21" xfId="0" applyFont="1" applyFill="1" applyBorder="1" applyAlignment="1">
      <alignment horizontal="center" vertical="center"/>
    </xf>
    <xf numFmtId="0" fontId="44" fillId="3" borderId="16" xfId="0" applyFont="1" applyFill="1" applyBorder="1" applyAlignment="1">
      <alignment horizontal="center" vertical="center"/>
    </xf>
    <xf numFmtId="0" fontId="44" fillId="3" borderId="22" xfId="0" applyFont="1" applyFill="1" applyBorder="1" applyAlignment="1">
      <alignment horizontal="center" vertical="center"/>
    </xf>
    <xf numFmtId="0" fontId="44" fillId="3" borderId="23" xfId="0" applyFont="1" applyFill="1" applyBorder="1" applyAlignment="1">
      <alignment horizontal="center" vertical="center"/>
    </xf>
    <xf numFmtId="0" fontId="33" fillId="13" borderId="17" xfId="0" applyFont="1" applyFill="1" applyBorder="1" applyAlignment="1">
      <alignment horizontal="right" indent="1"/>
    </xf>
    <xf numFmtId="0" fontId="33" fillId="13" borderId="24" xfId="0" applyFont="1" applyFill="1" applyBorder="1" applyAlignment="1">
      <alignment horizontal="right" indent="1"/>
    </xf>
    <xf numFmtId="0" fontId="33" fillId="13" borderId="12" xfId="0" applyFont="1" applyFill="1" applyBorder="1" applyAlignment="1">
      <alignment horizontal="right" indent="1"/>
    </xf>
    <xf numFmtId="0" fontId="45" fillId="15" borderId="9" xfId="0" applyFont="1" applyFill="1" applyBorder="1" applyAlignment="1">
      <alignment horizontal="center"/>
    </xf>
    <xf numFmtId="0" fontId="46" fillId="0" borderId="1" xfId="0" applyFont="1" applyBorder="1" applyAlignment="1">
      <alignment horizontal="right" vertical="center"/>
    </xf>
    <xf numFmtId="0" fontId="46" fillId="0" borderId="2" xfId="0" applyFont="1" applyBorder="1" applyAlignment="1">
      <alignment horizontal="right" vertical="center"/>
    </xf>
    <xf numFmtId="0" fontId="46" fillId="0" borderId="4" xfId="0" applyFont="1" applyBorder="1" applyAlignment="1">
      <alignment horizontal="right" vertical="center"/>
    </xf>
    <xf numFmtId="0" fontId="46" fillId="0" borderId="0" xfId="0" applyFont="1" applyBorder="1" applyAlignment="1">
      <alignment horizontal="right" vertical="center"/>
    </xf>
    <xf numFmtId="0" fontId="39" fillId="0" borderId="2" xfId="0" applyFont="1" applyBorder="1" applyAlignment="1">
      <alignment horizontal="center" vertical="center"/>
    </xf>
    <xf numFmtId="0" fontId="39" fillId="0" borderId="3" xfId="0" applyFont="1" applyBorder="1" applyAlignment="1">
      <alignment horizontal="center" vertical="center"/>
    </xf>
    <xf numFmtId="0" fontId="39" fillId="0" borderId="0" xfId="0" applyFont="1" applyBorder="1" applyAlignment="1">
      <alignment horizontal="center" vertical="center"/>
    </xf>
    <xf numFmtId="0" fontId="39" fillId="0" borderId="5" xfId="0" applyFont="1" applyBorder="1" applyAlignment="1">
      <alignment horizontal="center" vertical="center"/>
    </xf>
    <xf numFmtId="0" fontId="46" fillId="0" borderId="2" xfId="0" applyFont="1" applyBorder="1" applyAlignment="1">
      <alignment horizontal="center" vertical="center"/>
    </xf>
    <xf numFmtId="0" fontId="46" fillId="0" borderId="0" xfId="0" applyFont="1" applyBorder="1" applyAlignment="1">
      <alignment horizontal="center" vertical="center"/>
    </xf>
    <xf numFmtId="0" fontId="47" fillId="3" borderId="18" xfId="0" applyFont="1" applyFill="1" applyBorder="1" applyAlignment="1">
      <alignment horizontal="center" vertical="center"/>
    </xf>
    <xf numFmtId="0" fontId="0" fillId="0" borderId="0" xfId="0"/>
    <xf numFmtId="0" fontId="0" fillId="0" borderId="18" xfId="0" applyBorder="1"/>
    <xf numFmtId="0" fontId="48" fillId="3" borderId="19" xfId="0" applyFont="1" applyFill="1" applyBorder="1" applyAlignment="1" applyProtection="1">
      <alignment horizontal="center" vertical="center"/>
    </xf>
    <xf numFmtId="0" fontId="48" fillId="3" borderId="10" xfId="0" applyFont="1" applyFill="1" applyBorder="1" applyAlignment="1" applyProtection="1">
      <alignment horizontal="center" vertical="center"/>
    </xf>
    <xf numFmtId="0" fontId="48" fillId="3" borderId="16" xfId="0" applyFont="1" applyFill="1" applyBorder="1" applyAlignment="1" applyProtection="1">
      <alignment horizontal="center" vertical="center"/>
    </xf>
    <xf numFmtId="0" fontId="48" fillId="3" borderId="23" xfId="0" applyFont="1" applyFill="1" applyBorder="1" applyAlignment="1" applyProtection="1">
      <alignment horizontal="center" vertical="center"/>
    </xf>
    <xf numFmtId="166" fontId="17" fillId="0" borderId="0" xfId="0" applyNumberFormat="1" applyFont="1" applyAlignment="1" applyProtection="1">
      <alignment horizontal="center"/>
    </xf>
    <xf numFmtId="0" fontId="17" fillId="0" borderId="0" xfId="0" applyFont="1" applyAlignment="1" applyProtection="1">
      <alignment horizontal="center"/>
    </xf>
    <xf numFmtId="0" fontId="49" fillId="13" borderId="0" xfId="0" applyFont="1" applyFill="1" applyAlignment="1" applyProtection="1">
      <alignment horizontal="center" vertical="center"/>
    </xf>
    <xf numFmtId="0" fontId="49" fillId="3" borderId="0" xfId="0" applyFont="1" applyFill="1" applyAlignment="1" applyProtection="1">
      <alignment horizontal="center" vertical="center"/>
    </xf>
    <xf numFmtId="0" fontId="12" fillId="4" borderId="9" xfId="0" applyFont="1" applyFill="1" applyBorder="1" applyAlignment="1" applyProtection="1">
      <alignment horizontal="center" vertical="center"/>
    </xf>
    <xf numFmtId="0" fontId="32" fillId="0" borderId="0" xfId="0" applyFont="1" applyAlignment="1" applyProtection="1">
      <alignment horizontal="center"/>
    </xf>
    <xf numFmtId="0" fontId="32" fillId="0" borderId="22" xfId="0" applyFont="1" applyBorder="1" applyAlignment="1" applyProtection="1">
      <alignment horizontal="center"/>
    </xf>
  </cellXfs>
  <cellStyles count="13">
    <cellStyle name="Lien hypertexte" xfId="3" builtinId="8" hidden="1"/>
    <cellStyle name="Lien hypertexte" xfId="5" builtinId="8" hidden="1"/>
    <cellStyle name="Lien hypertexte" xfId="7" builtinId="8" hidden="1"/>
    <cellStyle name="Lien hypertexte" xfId="9" builtinId="8" hidden="1"/>
    <cellStyle name="Lien hypertexte" xfId="11" builtinId="8" hidden="1"/>
    <cellStyle name="Lien hypertexte visité" xfId="4" builtinId="9" hidden="1"/>
    <cellStyle name="Lien hypertexte visité" xfId="6" builtinId="9" hidden="1"/>
    <cellStyle name="Lien hypertexte visité" xfId="8" builtinId="9" hidden="1"/>
    <cellStyle name="Lien hypertexte visité" xfId="10" builtinId="9" hidden="1"/>
    <cellStyle name="Lien hypertexte visité" xfId="12" builtinId="9" hidden="1"/>
    <cellStyle name="Normal" xfId="0" builtinId="0"/>
    <cellStyle name="Pourcentage" xfId="1" builtinId="5"/>
    <cellStyle name="Sortie" xfId="2" builtinId="21"/>
  </cellStyles>
  <dxfs count="79">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border>
        <left style="hair">
          <color indexed="64"/>
        </left>
        <right style="hair">
          <color indexed="64"/>
        </right>
        <top style="thin">
          <color indexed="64"/>
        </top>
        <bottom style="thin">
          <color indexed="64"/>
        </bottom>
      </border>
    </dxf>
    <dxf>
      <fill>
        <patternFill>
          <bgColor theme="4" tint="0.79998168889431442"/>
        </patternFill>
      </fill>
    </dxf>
    <dxf>
      <fill>
        <patternFill patternType="gray125"/>
      </fill>
    </dxf>
    <dxf>
      <border>
        <left style="thin">
          <color indexed="64"/>
        </left>
      </border>
    </dxf>
    <dxf>
      <fill>
        <patternFill patternType="gray125"/>
      </fill>
    </dxf>
    <dxf>
      <border>
        <left style="hair">
          <color indexed="64"/>
        </left>
        <right style="hair">
          <color indexed="64"/>
        </right>
        <top style="thin">
          <color indexed="64"/>
        </top>
        <bottom style="thin">
          <color indexed="64"/>
        </bottom>
      </border>
    </dxf>
    <dxf>
      <border>
        <left style="thin">
          <color indexed="64"/>
        </left>
      </border>
    </dxf>
    <dxf>
      <fill>
        <patternFill>
          <bgColor theme="4" tint="0.79998168889431442"/>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ill>
        <patternFill>
          <bgColor theme="0" tint="-0.24994659260841701"/>
        </patternFill>
      </fill>
    </dxf>
    <dxf>
      <fill>
        <patternFill>
          <bgColor theme="0" tint="-0.24994659260841701"/>
        </patternFill>
      </fill>
    </dxf>
    <dxf>
      <fill>
        <patternFill>
          <bgColor theme="7" tint="0.39994506668294322"/>
        </patternFill>
      </fill>
    </dxf>
    <dxf>
      <border>
        <left style="hair">
          <color indexed="64"/>
        </left>
        <right style="hair">
          <color indexed="64"/>
        </right>
        <top style="thin">
          <color indexed="64"/>
        </top>
        <bottom style="thin">
          <color indexed="64"/>
        </bottom>
      </border>
    </dxf>
    <dxf>
      <fill>
        <patternFill patternType="gray125"/>
      </fill>
    </dxf>
    <dxf>
      <border>
        <left style="thin">
          <color indexed="64"/>
        </left>
      </border>
    </dxf>
    <dxf>
      <fill>
        <patternFill>
          <bgColor theme="0" tint="-0.24994659260841701"/>
        </patternFill>
      </fill>
    </dxf>
    <dxf>
      <fill>
        <patternFill>
          <bgColor theme="4" tint="0.79998168889431442"/>
        </patternFill>
      </fill>
    </dxf>
    <dxf>
      <fill>
        <patternFill>
          <bgColor theme="4" tint="0.59996337778862885"/>
        </patternFill>
      </fill>
    </dxf>
    <dxf>
      <font>
        <color auto="1"/>
      </font>
      <fill>
        <patternFill patternType="solid">
          <fgColor indexed="64"/>
          <bgColor theme="9" tint="0.39997558519241921"/>
        </patternFill>
      </fill>
    </dxf>
    <dxf>
      <font>
        <color auto="1"/>
      </font>
      <fill>
        <patternFill patternType="solid">
          <fgColor indexed="64"/>
          <bgColor theme="8" tint="0.39997558519241921"/>
        </patternFill>
      </fill>
    </dxf>
    <dxf>
      <font>
        <color auto="1"/>
      </font>
      <fill>
        <patternFill patternType="solid">
          <fgColor indexed="64"/>
          <bgColor theme="7" tint="0.39997558519241921"/>
        </patternFill>
      </fill>
    </dxf>
    <dxf>
      <font>
        <color auto="1"/>
      </font>
      <fill>
        <patternFill patternType="solid">
          <fgColor indexed="64"/>
          <bgColor theme="6" tint="0.39997558519241921"/>
        </patternFill>
      </fill>
    </dxf>
    <dxf>
      <font>
        <color auto="1"/>
      </font>
      <fill>
        <patternFill patternType="solid">
          <fgColor indexed="64"/>
          <bgColor theme="5" tint="0.39997558519241921"/>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rgb="FF92D050"/>
        </patternFill>
      </fill>
    </dxf>
    <dxf>
      <fill>
        <patternFill>
          <bgColor rgb="FF92D050"/>
        </patternFill>
      </fill>
    </dxf>
    <dxf>
      <fill>
        <patternFill>
          <bgColor theme="4" tint="0.79998168889431442"/>
        </patternFill>
      </fill>
    </dxf>
    <dxf>
      <font>
        <color rgb="FFFF0000"/>
      </font>
      <fill>
        <patternFill>
          <bgColor rgb="FFFFFF00"/>
        </patternFill>
      </fill>
    </dxf>
    <dxf>
      <font>
        <b/>
        <i val="0"/>
        <color rgb="FFFF0000"/>
      </font>
      <fill>
        <patternFill>
          <bgColor theme="9" tint="0.39994506668294322"/>
        </patternFill>
      </fill>
    </dxf>
    <dxf>
      <fill>
        <patternFill>
          <bgColor theme="4" tint="0.79998168889431442"/>
        </patternFill>
      </fill>
    </dxf>
    <dxf>
      <fill>
        <patternFill>
          <bgColor theme="4" tint="0.79998168889431442"/>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 au 18/03</a:t>
            </a:r>
          </a:p>
        </c:rich>
      </c:tx>
      <c:overlay val="0"/>
    </c:title>
    <c:autoTitleDeleted val="0"/>
    <c:plotArea>
      <c:layout>
        <c:manualLayout>
          <c:layoutTarget val="inner"/>
          <c:xMode val="edge"/>
          <c:yMode val="edge"/>
          <c:x val="0.0261740658762488"/>
          <c:y val="0.0970886927559882"/>
          <c:w val="0.960696395198009"/>
          <c:h val="0.789539453471973"/>
        </c:manualLayout>
      </c:layout>
      <c:lineChart>
        <c:grouping val="standard"/>
        <c:varyColors val="0"/>
        <c:ser>
          <c:idx val="0"/>
          <c:order val="0"/>
          <c:tx>
            <c:v>Théorique</c:v>
          </c:tx>
          <c:marker>
            <c:symbol val="none"/>
          </c:marker>
          <c:val>
            <c:numRef>
              <c:f>'SPRINT N°1'!test_theorique</c:f>
              <c:numCache>
                <c:formatCode>General</c:formatCode>
                <c:ptCount val="15"/>
                <c:pt idx="0">
                  <c:v>56.0</c:v>
                </c:pt>
                <c:pt idx="1">
                  <c:v>52.26666666666667</c:v>
                </c:pt>
                <c:pt idx="2">
                  <c:v>48.53333333333333</c:v>
                </c:pt>
                <c:pt idx="3">
                  <c:v>44.8</c:v>
                </c:pt>
                <c:pt idx="4">
                  <c:v>41.06666666666666</c:v>
                </c:pt>
                <c:pt idx="5">
                  <c:v>37.33333333333333</c:v>
                </c:pt>
                <c:pt idx="6">
                  <c:v>33.6</c:v>
                </c:pt>
                <c:pt idx="7">
                  <c:v>29.86666666666666</c:v>
                </c:pt>
                <c:pt idx="8">
                  <c:v>26.13333333333333</c:v>
                </c:pt>
                <c:pt idx="9">
                  <c:v>22.39999999999999</c:v>
                </c:pt>
                <c:pt idx="10">
                  <c:v>18.66666666666666</c:v>
                </c:pt>
                <c:pt idx="11">
                  <c:v>14.93333333333332</c:v>
                </c:pt>
                <c:pt idx="12">
                  <c:v>11.19999999999999</c:v>
                </c:pt>
                <c:pt idx="13">
                  <c:v>7.466666666666655</c:v>
                </c:pt>
                <c:pt idx="14">
                  <c:v>3.733333333333322</c:v>
                </c:pt>
              </c:numCache>
            </c:numRef>
          </c:val>
          <c:smooth val="0"/>
        </c:ser>
        <c:ser>
          <c:idx val="1"/>
          <c:order val="1"/>
          <c:tx>
            <c:v>RAF</c:v>
          </c:tx>
          <c:marker>
            <c:symbol val="none"/>
          </c:marker>
          <c:val>
            <c:numRef>
              <c:f>'SPRINT N°1'!test_reel</c:f>
              <c:numCache>
                <c:formatCode>General</c:formatCode>
                <c:ptCount val="1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numCache>
            </c:numRef>
          </c:val>
          <c:smooth val="0"/>
        </c:ser>
        <c:dLbls>
          <c:showLegendKey val="0"/>
          <c:showVal val="0"/>
          <c:showCatName val="0"/>
          <c:showSerName val="0"/>
          <c:showPercent val="0"/>
          <c:showBubbleSize val="0"/>
        </c:dLbls>
        <c:marker val="1"/>
        <c:smooth val="0"/>
        <c:axId val="302863304"/>
        <c:axId val="302865096"/>
      </c:lineChart>
      <c:catAx>
        <c:axId val="302863304"/>
        <c:scaling>
          <c:orientation val="minMax"/>
        </c:scaling>
        <c:delete val="0"/>
        <c:axPos val="b"/>
        <c:numFmt formatCode="General"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2865096"/>
        <c:crosses val="autoZero"/>
        <c:auto val="1"/>
        <c:lblAlgn val="ctr"/>
        <c:lblOffset val="100"/>
        <c:noMultiLvlLbl val="0"/>
      </c:catAx>
      <c:valAx>
        <c:axId val="302865096"/>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0286330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9" l="0.700000000000001" r="0.700000000000001" t="0.750000000000009"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N°2'!test_theorique</c:f>
              <c:numCache>
                <c:formatCode>General</c:formatCode>
                <c:ptCount val="19"/>
                <c:pt idx="0">
                  <c:v>86.0</c:v>
                </c:pt>
                <c:pt idx="1">
                  <c:v>81.47368421052632</c:v>
                </c:pt>
                <c:pt idx="2">
                  <c:v>76.94736842105263</c:v>
                </c:pt>
                <c:pt idx="3">
                  <c:v>72.42105263157894</c:v>
                </c:pt>
                <c:pt idx="4">
                  <c:v>67.89473684210526</c:v>
                </c:pt>
                <c:pt idx="5">
                  <c:v>63.36842105263158</c:v>
                </c:pt>
                <c:pt idx="6">
                  <c:v>58.8421052631579</c:v>
                </c:pt>
                <c:pt idx="7">
                  <c:v>54.31578947368421</c:v>
                </c:pt>
                <c:pt idx="8">
                  <c:v>49.78947368421052</c:v>
                </c:pt>
                <c:pt idx="9">
                  <c:v>45.26315789473683</c:v>
                </c:pt>
                <c:pt idx="10">
                  <c:v>40.73684210526315</c:v>
                </c:pt>
                <c:pt idx="11">
                  <c:v>36.21052631578947</c:v>
                </c:pt>
                <c:pt idx="12">
                  <c:v>31.68421052631578</c:v>
                </c:pt>
                <c:pt idx="13">
                  <c:v>27.1578947368421</c:v>
                </c:pt>
                <c:pt idx="14">
                  <c:v>22.63157894736841</c:v>
                </c:pt>
                <c:pt idx="15">
                  <c:v>18.10526315789472</c:v>
                </c:pt>
                <c:pt idx="16">
                  <c:v>13.57894736842104</c:v>
                </c:pt>
                <c:pt idx="17">
                  <c:v>9.052631578947355</c:v>
                </c:pt>
                <c:pt idx="18">
                  <c:v>4.526315789473671</c:v>
                </c:pt>
              </c:numCache>
            </c:numRef>
          </c:val>
          <c:smooth val="0"/>
        </c:ser>
        <c:ser>
          <c:idx val="1"/>
          <c:order val="1"/>
          <c:tx>
            <c:v>RAF</c:v>
          </c:tx>
          <c:marker>
            <c:symbol val="none"/>
          </c:marker>
          <c:cat>
            <c:strRef>
              <c:f>'SPRINT N°2'!$H$4:$AG$4</c:f>
              <c:strCache>
                <c:ptCount val="19"/>
                <c:pt idx="0">
                  <c:v>23/06</c:v>
                </c:pt>
                <c:pt idx="1">
                  <c:v>24/06</c:v>
                </c:pt>
                <c:pt idx="2">
                  <c:v>25/06</c:v>
                </c:pt>
                <c:pt idx="3">
                  <c:v>26/06</c:v>
                </c:pt>
                <c:pt idx="4">
                  <c:v>27/06</c:v>
                </c:pt>
                <c:pt idx="5">
                  <c:v>28/06</c:v>
                </c:pt>
                <c:pt idx="6">
                  <c:v>29/06</c:v>
                </c:pt>
                <c:pt idx="7">
                  <c:v>30/06</c:v>
                </c:pt>
                <c:pt idx="8">
                  <c:v>01/07</c:v>
                </c:pt>
                <c:pt idx="9">
                  <c:v>02/07</c:v>
                </c:pt>
                <c:pt idx="10">
                  <c:v>03/07</c:v>
                </c:pt>
                <c:pt idx="11">
                  <c:v>04/07</c:v>
                </c:pt>
                <c:pt idx="12">
                  <c:v>05/07</c:v>
                </c:pt>
                <c:pt idx="13">
                  <c:v>06/07</c:v>
                </c:pt>
                <c:pt idx="14">
                  <c:v>07/07</c:v>
                </c:pt>
                <c:pt idx="15">
                  <c:v>08/07</c:v>
                </c:pt>
                <c:pt idx="16">
                  <c:v>09/07</c:v>
                </c:pt>
                <c:pt idx="17">
                  <c:v>10/07</c:v>
                </c:pt>
                <c:pt idx="18">
                  <c:v>11/07</c:v>
                </c:pt>
              </c:strCache>
            </c:strRef>
          </c:cat>
          <c:val>
            <c:numRef>
              <c:f>'SPRINT N°2'!$H$6:$AG$6</c:f>
              <c:numCache>
                <c:formatCode>General</c:formatCode>
                <c:ptCount val="26"/>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numCache>
            </c:numRef>
          </c:val>
          <c:smooth val="0"/>
        </c:ser>
        <c:dLbls>
          <c:showLegendKey val="0"/>
          <c:showVal val="0"/>
          <c:showCatName val="0"/>
          <c:showSerName val="0"/>
          <c:showPercent val="0"/>
          <c:showBubbleSize val="0"/>
        </c:dLbls>
        <c:marker val="1"/>
        <c:smooth val="0"/>
        <c:axId val="302999656"/>
        <c:axId val="303002744"/>
      </c:lineChart>
      <c:catAx>
        <c:axId val="30299965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3002744"/>
        <c:crosses val="autoZero"/>
        <c:auto val="1"/>
        <c:lblAlgn val="ctr"/>
        <c:lblOffset val="100"/>
        <c:noMultiLvlLbl val="0"/>
      </c:catAx>
      <c:valAx>
        <c:axId val="30300274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0299965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N°3'!test_theorique</c:f>
              <c:numCache>
                <c:formatCode>General</c:formatCode>
                <c:ptCount val="19"/>
                <c:pt idx="0">
                  <c:v>81.0</c:v>
                </c:pt>
                <c:pt idx="1">
                  <c:v>76.73684210526315</c:v>
                </c:pt>
                <c:pt idx="2">
                  <c:v>72.4736842105263</c:v>
                </c:pt>
                <c:pt idx="3">
                  <c:v>68.21052631578945</c:v>
                </c:pt>
                <c:pt idx="4">
                  <c:v>63.94736842105261</c:v>
                </c:pt>
                <c:pt idx="5">
                  <c:v>59.68421052631577</c:v>
                </c:pt>
                <c:pt idx="6">
                  <c:v>55.42105263157892</c:v>
                </c:pt>
                <c:pt idx="7">
                  <c:v>51.15789473684208</c:v>
                </c:pt>
                <c:pt idx="8">
                  <c:v>46.89473684210523</c:v>
                </c:pt>
                <c:pt idx="9">
                  <c:v>42.6315789473684</c:v>
                </c:pt>
                <c:pt idx="10">
                  <c:v>38.36842105263155</c:v>
                </c:pt>
                <c:pt idx="11">
                  <c:v>34.10526315789471</c:v>
                </c:pt>
                <c:pt idx="12">
                  <c:v>29.84210526315787</c:v>
                </c:pt>
                <c:pt idx="13">
                  <c:v>25.57894736842103</c:v>
                </c:pt>
                <c:pt idx="14">
                  <c:v>21.31578947368418</c:v>
                </c:pt>
                <c:pt idx="15">
                  <c:v>17.05263157894734</c:v>
                </c:pt>
                <c:pt idx="16">
                  <c:v>12.7894736842105</c:v>
                </c:pt>
                <c:pt idx="17">
                  <c:v>8.526315789473657</c:v>
                </c:pt>
                <c:pt idx="18">
                  <c:v>4.263157894736814</c:v>
                </c:pt>
              </c:numCache>
            </c:numRef>
          </c:val>
          <c:smooth val="0"/>
        </c:ser>
        <c:ser>
          <c:idx val="1"/>
          <c:order val="1"/>
          <c:tx>
            <c:v>RAF</c:v>
          </c:tx>
          <c:marker>
            <c:symbol val="none"/>
          </c:marker>
          <c:cat>
            <c:numRef>
              <c:f>'SPRINT N°3'!test_etiquette</c:f>
              <c:numCache>
                <c:formatCode>dd/mm</c:formatCode>
                <c:ptCount val="19"/>
                <c:pt idx="0">
                  <c:v>41834.0</c:v>
                </c:pt>
                <c:pt idx="1">
                  <c:v>41835.0</c:v>
                </c:pt>
                <c:pt idx="2">
                  <c:v>41836.0</c:v>
                </c:pt>
                <c:pt idx="3">
                  <c:v>41837.0</c:v>
                </c:pt>
                <c:pt idx="4">
                  <c:v>41838.0</c:v>
                </c:pt>
                <c:pt idx="5">
                  <c:v>41839.0</c:v>
                </c:pt>
                <c:pt idx="6">
                  <c:v>41840.0</c:v>
                </c:pt>
                <c:pt idx="7">
                  <c:v>41841.0</c:v>
                </c:pt>
                <c:pt idx="8">
                  <c:v>41842.0</c:v>
                </c:pt>
                <c:pt idx="9">
                  <c:v>41843.0</c:v>
                </c:pt>
                <c:pt idx="10">
                  <c:v>41844.0</c:v>
                </c:pt>
                <c:pt idx="11">
                  <c:v>41845.0</c:v>
                </c:pt>
                <c:pt idx="12">
                  <c:v>41846.0</c:v>
                </c:pt>
                <c:pt idx="13">
                  <c:v>41847.0</c:v>
                </c:pt>
                <c:pt idx="14">
                  <c:v>41848.0</c:v>
                </c:pt>
                <c:pt idx="15">
                  <c:v>41849.0</c:v>
                </c:pt>
                <c:pt idx="16">
                  <c:v>41850.0</c:v>
                </c:pt>
                <c:pt idx="17">
                  <c:v>41851.0</c:v>
                </c:pt>
                <c:pt idx="18">
                  <c:v>41852.0</c:v>
                </c:pt>
              </c:numCache>
            </c:numRef>
          </c:cat>
          <c:val>
            <c:numRef>
              <c:f>'SPRINT N°3'!test_reel</c:f>
              <c:numCache>
                <c:formatCode>General</c:formatCode>
                <c:ptCount val="19"/>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numCache>
            </c:numRef>
          </c:val>
          <c:smooth val="0"/>
        </c:ser>
        <c:dLbls>
          <c:showLegendKey val="0"/>
          <c:showVal val="0"/>
          <c:showCatName val="0"/>
          <c:showSerName val="0"/>
          <c:showPercent val="0"/>
          <c:showBubbleSize val="0"/>
        </c:dLbls>
        <c:marker val="1"/>
        <c:smooth val="0"/>
        <c:axId val="302468952"/>
        <c:axId val="302467768"/>
      </c:lineChart>
      <c:dateAx>
        <c:axId val="302468952"/>
        <c:scaling>
          <c:orientation val="minMax"/>
        </c:scaling>
        <c:delete val="0"/>
        <c:axPos val="b"/>
        <c:numFmt formatCode="dd/mm"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2467768"/>
        <c:crosses val="autoZero"/>
        <c:auto val="1"/>
        <c:lblOffset val="100"/>
        <c:baseTimeUnit val="days"/>
      </c:dateAx>
      <c:valAx>
        <c:axId val="302467768"/>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02468952"/>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N°4'!$H$5:$AN$5</c:f>
              <c:numCache>
                <c:formatCode>General</c:formatCode>
                <c:ptCount val="33"/>
                <c:pt idx="0">
                  <c:v>83.0</c:v>
                </c:pt>
                <c:pt idx="1">
                  <c:v>78.63157894736842</c:v>
                </c:pt>
                <c:pt idx="2">
                  <c:v>74.26315789473685</c:v>
                </c:pt>
                <c:pt idx="3">
                  <c:v>69.89473684210527</c:v>
                </c:pt>
                <c:pt idx="4">
                  <c:v>65.5263157894737</c:v>
                </c:pt>
                <c:pt idx="5">
                  <c:v>61.15789473684212</c:v>
                </c:pt>
                <c:pt idx="6">
                  <c:v>56.78947368421055</c:v>
                </c:pt>
                <c:pt idx="7">
                  <c:v>52.42105263157897</c:v>
                </c:pt>
                <c:pt idx="8">
                  <c:v>48.0526315789474</c:v>
                </c:pt>
                <c:pt idx="9">
                  <c:v>43.68421052631582</c:v>
                </c:pt>
                <c:pt idx="10">
                  <c:v>39.31578947368425</c:v>
                </c:pt>
                <c:pt idx="11">
                  <c:v>34.94736842105267</c:v>
                </c:pt>
                <c:pt idx="12">
                  <c:v>30.57894736842109</c:v>
                </c:pt>
                <c:pt idx="13">
                  <c:v>26.21052631578952</c:v>
                </c:pt>
                <c:pt idx="14">
                  <c:v>21.84210526315794</c:v>
                </c:pt>
                <c:pt idx="15">
                  <c:v>17.47368421052636</c:v>
                </c:pt>
                <c:pt idx="16">
                  <c:v>13.10526315789478</c:v>
                </c:pt>
                <c:pt idx="17">
                  <c:v>8.7368421052632</c:v>
                </c:pt>
                <c:pt idx="18">
                  <c:v>4.368421052631621</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N°4'!$H$4:$AN$4</c:f>
              <c:strCache>
                <c:ptCount val="19"/>
                <c:pt idx="0">
                  <c:v>04/08</c:v>
                </c:pt>
                <c:pt idx="1">
                  <c:v>05/08</c:v>
                </c:pt>
                <c:pt idx="2">
                  <c:v>06/08</c:v>
                </c:pt>
                <c:pt idx="3">
                  <c:v>07/08</c:v>
                </c:pt>
                <c:pt idx="4">
                  <c:v>08/08</c:v>
                </c:pt>
                <c:pt idx="5">
                  <c:v>09/08</c:v>
                </c:pt>
                <c:pt idx="6">
                  <c:v>10/08</c:v>
                </c:pt>
                <c:pt idx="7">
                  <c:v>11/08</c:v>
                </c:pt>
                <c:pt idx="8">
                  <c:v>12/08</c:v>
                </c:pt>
                <c:pt idx="9">
                  <c:v>13/08</c:v>
                </c:pt>
                <c:pt idx="10">
                  <c:v>14/08</c:v>
                </c:pt>
                <c:pt idx="11">
                  <c:v>15/08</c:v>
                </c:pt>
                <c:pt idx="12">
                  <c:v>16/08</c:v>
                </c:pt>
                <c:pt idx="13">
                  <c:v>17/08</c:v>
                </c:pt>
                <c:pt idx="14">
                  <c:v>18/08</c:v>
                </c:pt>
                <c:pt idx="15">
                  <c:v>19/08</c:v>
                </c:pt>
                <c:pt idx="16">
                  <c:v>20/08</c:v>
                </c:pt>
                <c:pt idx="17">
                  <c:v>21/08</c:v>
                </c:pt>
                <c:pt idx="18">
                  <c:v>22/08</c:v>
                </c:pt>
              </c:strCache>
            </c:strRef>
          </c:cat>
          <c:val>
            <c:numRef>
              <c:f>'SPRINT N°4'!$H$6:$AN$6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302290136"/>
        <c:axId val="302293224"/>
      </c:lineChart>
      <c:catAx>
        <c:axId val="302290136"/>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2293224"/>
        <c:crosses val="autoZero"/>
        <c:auto val="1"/>
        <c:lblAlgn val="ctr"/>
        <c:lblOffset val="100"/>
        <c:noMultiLvlLbl val="0"/>
      </c:catAx>
      <c:valAx>
        <c:axId val="302293224"/>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02290136"/>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i="0" u="none" strike="noStrike" baseline="0">
                <a:solidFill>
                  <a:srgbClr val="000000"/>
                </a:solidFill>
                <a:latin typeface="Calibri"/>
                <a:ea typeface="Calibri"/>
                <a:cs typeface="Calibri"/>
              </a:defRPr>
            </a:pPr>
            <a:r>
              <a:rPr lang="fr-FR"/>
              <a:t>Burndown</a:t>
            </a:r>
          </a:p>
        </c:rich>
      </c:tx>
      <c:overlay val="0"/>
    </c:title>
    <c:autoTitleDeleted val="0"/>
    <c:plotArea>
      <c:layout/>
      <c:lineChart>
        <c:grouping val="standard"/>
        <c:varyColors val="0"/>
        <c:ser>
          <c:idx val="0"/>
          <c:order val="0"/>
          <c:tx>
            <c:v>Théorique</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N°5'!$H$5:$AN$5</c:f>
              <c:numCache>
                <c:formatCode>General</c:formatCode>
                <c:ptCount val="33"/>
                <c:pt idx="0">
                  <c:v>62.0</c:v>
                </c:pt>
                <c:pt idx="1">
                  <c:v>58.73684210526316</c:v>
                </c:pt>
                <c:pt idx="2">
                  <c:v>55.47368421052632</c:v>
                </c:pt>
                <c:pt idx="3">
                  <c:v>52.21052631578947</c:v>
                </c:pt>
                <c:pt idx="4">
                  <c:v>48.94736842105263</c:v>
                </c:pt>
                <c:pt idx="5">
                  <c:v>45.68421052631579</c:v>
                </c:pt>
                <c:pt idx="6">
                  <c:v>42.42105263157894</c:v>
                </c:pt>
                <c:pt idx="7">
                  <c:v>39.1578947368421</c:v>
                </c:pt>
                <c:pt idx="8">
                  <c:v>35.89473684210526</c:v>
                </c:pt>
                <c:pt idx="9">
                  <c:v>32.63157894736842</c:v>
                </c:pt>
                <c:pt idx="10">
                  <c:v>29.36842105263158</c:v>
                </c:pt>
                <c:pt idx="11">
                  <c:v>26.10526315789473</c:v>
                </c:pt>
                <c:pt idx="12">
                  <c:v>22.84210526315789</c:v>
                </c:pt>
                <c:pt idx="13">
                  <c:v>19.57894736842105</c:v>
                </c:pt>
                <c:pt idx="14">
                  <c:v>16.31578947368421</c:v>
                </c:pt>
                <c:pt idx="15">
                  <c:v>13.05263157894736</c:v>
                </c:pt>
                <c:pt idx="16">
                  <c:v>9.78947368421052</c:v>
                </c:pt>
                <c:pt idx="17">
                  <c:v>6.526315789473677</c:v>
                </c:pt>
                <c:pt idx="18">
                  <c:v>3.263157894736836</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ser>
          <c:idx val="1"/>
          <c:order val="1"/>
          <c:tx>
            <c:v>RAF</c:v>
          </c:tx>
          <c:marker>
            <c:symbol val="none"/>
          </c:marker>
          <c:cat>
            <c:strRef>
              <c:f>'SPRINT N°5'!$H$4:$AN$4</c:f>
              <c:strCache>
                <c:ptCount val="19"/>
                <c:pt idx="0">
                  <c:v>25/08</c:v>
                </c:pt>
                <c:pt idx="1">
                  <c:v>26/08</c:v>
                </c:pt>
                <c:pt idx="2">
                  <c:v>27/08</c:v>
                </c:pt>
                <c:pt idx="3">
                  <c:v>28/08</c:v>
                </c:pt>
                <c:pt idx="4">
                  <c:v>29/08</c:v>
                </c:pt>
                <c:pt idx="5">
                  <c:v>30/08</c:v>
                </c:pt>
                <c:pt idx="6">
                  <c:v>31/08</c:v>
                </c:pt>
                <c:pt idx="7">
                  <c:v>01/09</c:v>
                </c:pt>
                <c:pt idx="8">
                  <c:v>02/09</c:v>
                </c:pt>
                <c:pt idx="9">
                  <c:v>03/09</c:v>
                </c:pt>
                <c:pt idx="10">
                  <c:v>04/09</c:v>
                </c:pt>
                <c:pt idx="11">
                  <c:v>05/09</c:v>
                </c:pt>
                <c:pt idx="12">
                  <c:v>06/09</c:v>
                </c:pt>
                <c:pt idx="13">
                  <c:v>07/09</c:v>
                </c:pt>
                <c:pt idx="14">
                  <c:v>08/09</c:v>
                </c:pt>
                <c:pt idx="15">
                  <c:v>09/09</c:v>
                </c:pt>
                <c:pt idx="16">
                  <c:v>10/09</c:v>
                </c:pt>
                <c:pt idx="17">
                  <c:v>11/09</c:v>
                </c:pt>
                <c:pt idx="18">
                  <c:v>12/09</c:v>
                </c:pt>
              </c:strCache>
            </c:strRef>
          </c:cat>
          <c:val>
            <c:numRef>
              <c:f>'SPRINT N°5'!$H$6:$AN$6</c:f>
              <c:numCache>
                <c:formatCode>General</c:formatCode>
                <c:ptCount val="33"/>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numCache>
            </c:numRef>
          </c:val>
          <c:smooth val="0"/>
        </c:ser>
        <c:dLbls>
          <c:showLegendKey val="0"/>
          <c:showVal val="0"/>
          <c:showCatName val="0"/>
          <c:showSerName val="0"/>
          <c:showPercent val="0"/>
          <c:showBubbleSize val="0"/>
        </c:dLbls>
        <c:marker val="1"/>
        <c:smooth val="0"/>
        <c:axId val="302115704"/>
        <c:axId val="302110760"/>
      </c:lineChart>
      <c:catAx>
        <c:axId val="302115704"/>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fr-FR"/>
          </a:p>
        </c:txPr>
        <c:crossAx val="302110760"/>
        <c:crosses val="autoZero"/>
        <c:auto val="1"/>
        <c:lblAlgn val="ctr"/>
        <c:lblOffset val="100"/>
        <c:noMultiLvlLbl val="0"/>
      </c:catAx>
      <c:valAx>
        <c:axId val="302110760"/>
        <c:scaling>
          <c:orientation val="minMax"/>
        </c:scaling>
        <c:delete val="0"/>
        <c:axPos val="l"/>
        <c:majorGridlines/>
        <c:numFmt formatCode="General" sourceLinked="1"/>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fr-FR"/>
          </a:p>
        </c:txPr>
        <c:crossAx val="302115704"/>
        <c:crosses val="autoZero"/>
        <c:crossBetween val="between"/>
      </c:valAx>
    </c:plotArea>
    <c:legend>
      <c:legendPos val="b"/>
      <c:overlay val="0"/>
      <c:txPr>
        <a:bodyPr/>
        <a:lstStyle/>
        <a:p>
          <a:pPr>
            <a:defRPr sz="920" b="0" i="0" u="none" strike="noStrike" baseline="0">
              <a:solidFill>
                <a:srgbClr val="000000"/>
              </a:solidFill>
              <a:latin typeface="Calibri"/>
              <a:ea typeface="Calibri"/>
              <a:cs typeface="Calibri"/>
            </a:defRPr>
          </a:pPr>
          <a:endParaRPr lang="fr-FR"/>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1" l="0.700000000000001" r="0.700000000000001" t="0.75000000000001"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13</xdr:col>
      <xdr:colOff>431800</xdr:colOff>
      <xdr:row>2</xdr:row>
      <xdr:rowOff>63500</xdr:rowOff>
    </xdr:from>
    <xdr:to>
      <xdr:col>14</xdr:col>
      <xdr:colOff>1282700</xdr:colOff>
      <xdr:row>4</xdr:row>
      <xdr:rowOff>76200</xdr:rowOff>
    </xdr:to>
    <xdr:pic>
      <xdr:nvPicPr>
        <xdr:cNvPr id="1029" name="Picture 8" descr="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163300" y="444500"/>
          <a:ext cx="1676400" cy="368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76200</xdr:rowOff>
    </xdr:to>
    <xdr:graphicFrame macro="">
      <xdr:nvGraphicFramePr>
        <xdr:cNvPr id="2053" name="Graphique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3077"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4101"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38100</xdr:colOff>
      <xdr:row>42</xdr:row>
      <xdr:rowOff>76200</xdr:rowOff>
    </xdr:from>
    <xdr:to>
      <xdr:col>6</xdr:col>
      <xdr:colOff>1168400</xdr:colOff>
      <xdr:row>76</xdr:row>
      <xdr:rowOff>25400</xdr:rowOff>
    </xdr:to>
    <xdr:graphicFrame macro="">
      <xdr:nvGraphicFramePr>
        <xdr:cNvPr id="5125"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76200</xdr:colOff>
      <xdr:row>43</xdr:row>
      <xdr:rowOff>0</xdr:rowOff>
    </xdr:from>
    <xdr:to>
      <xdr:col>6</xdr:col>
      <xdr:colOff>1143000</xdr:colOff>
      <xdr:row>76</xdr:row>
      <xdr:rowOff>127000</xdr:rowOff>
    </xdr:to>
    <xdr:graphicFrame macro="">
      <xdr:nvGraphicFramePr>
        <xdr:cNvPr id="6149" name="Graphique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4"/>
  <sheetViews>
    <sheetView showGridLines="0" zoomScale="90" zoomScaleNormal="90" zoomScalePageLayoutView="90" workbookViewId="0">
      <pane ySplit="7" topLeftCell="A8" activePane="bottomLeft" state="frozenSplit"/>
      <selection pane="bottomLeft" activeCell="J16" sqref="J16:O16"/>
    </sheetView>
  </sheetViews>
  <sheetFormatPr baseColWidth="10" defaultRowHeight="14" x14ac:dyDescent="0"/>
  <cols>
    <col min="1" max="14" width="10.83203125" style="1"/>
    <col min="15" max="15" width="21.1640625" style="1" customWidth="1"/>
    <col min="16" max="16384" width="10.83203125" style="1"/>
  </cols>
  <sheetData>
    <row r="1" spans="2:16" ht="15" thickBot="1"/>
    <row r="2" spans="2:16" ht="15" thickTop="1">
      <c r="B2" s="2"/>
      <c r="C2" s="3"/>
      <c r="D2" s="3"/>
      <c r="E2" s="3"/>
      <c r="F2" s="3"/>
      <c r="G2" s="3"/>
      <c r="H2" s="3"/>
      <c r="I2" s="3"/>
      <c r="J2" s="3"/>
      <c r="K2" s="3"/>
      <c r="L2" s="3"/>
      <c r="M2" s="3"/>
      <c r="N2" s="3"/>
      <c r="O2" s="3"/>
      <c r="P2" s="4"/>
    </row>
    <row r="3" spans="2:16">
      <c r="B3" s="5"/>
      <c r="C3" s="6"/>
      <c r="D3" s="6"/>
      <c r="E3" s="164" t="s">
        <v>245</v>
      </c>
      <c r="F3" s="164"/>
      <c r="G3" s="164"/>
      <c r="H3" s="164"/>
      <c r="I3" s="164"/>
      <c r="J3" s="164"/>
      <c r="K3" s="164"/>
      <c r="L3" s="164"/>
      <c r="M3" s="164"/>
      <c r="N3" s="6"/>
      <c r="O3" s="6"/>
      <c r="P3" s="7"/>
    </row>
    <row r="4" spans="2:16">
      <c r="B4" s="5"/>
      <c r="C4" s="6"/>
      <c r="D4" s="6"/>
      <c r="E4" s="164"/>
      <c r="F4" s="164"/>
      <c r="G4" s="164"/>
      <c r="H4" s="164"/>
      <c r="I4" s="164"/>
      <c r="J4" s="164"/>
      <c r="K4" s="164"/>
      <c r="L4" s="164"/>
      <c r="M4" s="164"/>
      <c r="N4" s="6"/>
      <c r="O4" s="6"/>
      <c r="P4" s="7"/>
    </row>
    <row r="5" spans="2:16">
      <c r="B5" s="5"/>
      <c r="C5" s="6"/>
      <c r="D5" s="6"/>
      <c r="E5" s="164"/>
      <c r="F5" s="164"/>
      <c r="G5" s="164"/>
      <c r="H5" s="164"/>
      <c r="I5" s="164"/>
      <c r="J5" s="164"/>
      <c r="K5" s="164"/>
      <c r="L5" s="164"/>
      <c r="M5" s="164"/>
      <c r="N5" s="6"/>
      <c r="O5" s="6"/>
      <c r="P5" s="7"/>
    </row>
    <row r="6" spans="2:16" ht="15" customHeight="1" thickBot="1">
      <c r="B6" s="8"/>
      <c r="C6" s="9"/>
      <c r="D6" s="9"/>
      <c r="E6" s="9"/>
      <c r="F6" s="9"/>
      <c r="G6" s="9"/>
      <c r="H6" s="9"/>
      <c r="I6" s="9"/>
      <c r="J6" s="9"/>
      <c r="K6" s="9"/>
      <c r="L6" s="9"/>
      <c r="M6" s="9"/>
      <c r="N6" s="9"/>
      <c r="O6" s="9"/>
      <c r="P6" s="10"/>
    </row>
    <row r="7" spans="2:16" ht="15" thickTop="1">
      <c r="B7" s="6"/>
      <c r="C7" s="6"/>
      <c r="D7" s="6"/>
      <c r="E7" s="6"/>
      <c r="F7" s="6"/>
      <c r="G7" s="6"/>
      <c r="H7" s="6"/>
      <c r="I7" s="6"/>
      <c r="J7" s="6"/>
      <c r="K7" s="6"/>
      <c r="L7" s="6"/>
      <c r="M7" s="6"/>
      <c r="N7" s="6"/>
      <c r="O7" s="6"/>
      <c r="P7" s="6"/>
    </row>
    <row r="8" spans="2:16" ht="15" thickBot="1">
      <c r="B8" s="6"/>
      <c r="C8" s="6"/>
      <c r="D8" s="6"/>
      <c r="E8" s="6"/>
      <c r="F8" s="6"/>
      <c r="G8" s="6"/>
      <c r="H8" s="6"/>
      <c r="I8" s="6"/>
      <c r="J8" s="6"/>
      <c r="K8" s="6"/>
      <c r="L8" s="6"/>
      <c r="M8" s="6"/>
      <c r="N8" s="6"/>
      <c r="O8" s="6"/>
      <c r="P8" s="6"/>
    </row>
    <row r="9" spans="2:16" ht="15" thickTop="1">
      <c r="B9" s="2"/>
      <c r="C9" s="3"/>
      <c r="D9" s="3"/>
      <c r="E9" s="3"/>
      <c r="F9" s="3"/>
      <c r="G9" s="3"/>
      <c r="H9" s="3"/>
      <c r="I9" s="3"/>
      <c r="J9" s="3"/>
      <c r="K9" s="3"/>
      <c r="L9" s="3"/>
      <c r="M9" s="3"/>
      <c r="N9" s="3"/>
      <c r="O9" s="3"/>
      <c r="P9" s="4"/>
    </row>
    <row r="10" spans="2:16" ht="15" customHeight="1">
      <c r="B10" s="5"/>
      <c r="C10" s="165" t="s">
        <v>4</v>
      </c>
      <c r="D10" s="166"/>
      <c r="E10" s="166"/>
      <c r="F10" s="166"/>
      <c r="G10" s="166"/>
      <c r="H10" s="166"/>
      <c r="I10" s="166"/>
      <c r="J10" s="166"/>
      <c r="K10" s="166"/>
      <c r="L10" s="166"/>
      <c r="M10" s="166"/>
      <c r="N10" s="166"/>
      <c r="O10" s="167"/>
      <c r="P10" s="7"/>
    </row>
    <row r="11" spans="2:16" ht="15" customHeight="1">
      <c r="B11" s="5"/>
      <c r="C11" s="168"/>
      <c r="D11" s="169"/>
      <c r="E11" s="169"/>
      <c r="F11" s="169"/>
      <c r="G11" s="169"/>
      <c r="H11" s="169"/>
      <c r="I11" s="169"/>
      <c r="J11" s="169"/>
      <c r="K11" s="169"/>
      <c r="L11" s="169"/>
      <c r="M11" s="169"/>
      <c r="N11" s="169"/>
      <c r="O11" s="170"/>
      <c r="P11" s="7"/>
    </row>
    <row r="12" spans="2:16" ht="15" customHeight="1">
      <c r="B12" s="5"/>
      <c r="C12" s="171"/>
      <c r="D12" s="172"/>
      <c r="E12" s="172"/>
      <c r="F12" s="172"/>
      <c r="G12" s="172"/>
      <c r="H12" s="172"/>
      <c r="I12" s="172"/>
      <c r="J12" s="172"/>
      <c r="K12" s="172"/>
      <c r="L12" s="172"/>
      <c r="M12" s="172"/>
      <c r="N12" s="172"/>
      <c r="O12" s="173"/>
      <c r="P12" s="7"/>
    </row>
    <row r="13" spans="2:16">
      <c r="B13" s="5"/>
      <c r="C13" s="6"/>
      <c r="D13" s="6"/>
      <c r="E13" s="6"/>
      <c r="F13" s="6"/>
      <c r="G13" s="6"/>
      <c r="H13" s="6"/>
      <c r="I13" s="6"/>
      <c r="J13" s="6"/>
      <c r="K13" s="6"/>
      <c r="L13" s="6"/>
      <c r="M13" s="6"/>
      <c r="N13" s="6"/>
      <c r="O13" s="6"/>
      <c r="P13" s="7"/>
    </row>
    <row r="14" spans="2:16">
      <c r="B14" s="5"/>
      <c r="C14" s="174" t="s">
        <v>1</v>
      </c>
      <c r="D14" s="174"/>
      <c r="E14" s="174" t="s">
        <v>0</v>
      </c>
      <c r="F14" s="174"/>
      <c r="G14" s="174"/>
      <c r="H14" s="174" t="s">
        <v>2</v>
      </c>
      <c r="I14" s="174"/>
      <c r="J14" s="174" t="s">
        <v>53</v>
      </c>
      <c r="K14" s="174"/>
      <c r="L14" s="174"/>
      <c r="M14" s="174"/>
      <c r="N14" s="174"/>
      <c r="O14" s="174"/>
      <c r="P14" s="7"/>
    </row>
    <row r="15" spans="2:16">
      <c r="B15" s="5"/>
      <c r="C15" s="175">
        <v>41736</v>
      </c>
      <c r="D15" s="176"/>
      <c r="E15" s="162" t="s">
        <v>58</v>
      </c>
      <c r="F15" s="162"/>
      <c r="G15" s="162"/>
      <c r="H15" s="162" t="s">
        <v>3</v>
      </c>
      <c r="I15" s="162"/>
      <c r="J15" s="163" t="s">
        <v>33</v>
      </c>
      <c r="K15" s="163"/>
      <c r="L15" s="163"/>
      <c r="M15" s="163"/>
      <c r="N15" s="163"/>
      <c r="O15" s="163"/>
      <c r="P15" s="7"/>
    </row>
    <row r="16" spans="2:16">
      <c r="B16" s="5"/>
      <c r="C16" s="175">
        <v>41781</v>
      </c>
      <c r="D16" s="176"/>
      <c r="E16" s="162" t="s">
        <v>246</v>
      </c>
      <c r="F16" s="162"/>
      <c r="G16" s="162"/>
      <c r="H16" s="162" t="s">
        <v>247</v>
      </c>
      <c r="I16" s="162"/>
      <c r="J16" s="163" t="s">
        <v>248</v>
      </c>
      <c r="K16" s="163"/>
      <c r="L16" s="163"/>
      <c r="M16" s="163"/>
      <c r="N16" s="163"/>
      <c r="O16" s="163"/>
      <c r="P16" s="7"/>
    </row>
    <row r="17" spans="2:16">
      <c r="B17" s="5"/>
      <c r="C17" s="175"/>
      <c r="D17" s="176"/>
      <c r="E17" s="162"/>
      <c r="F17" s="162"/>
      <c r="G17" s="162"/>
      <c r="H17" s="162"/>
      <c r="I17" s="162"/>
      <c r="J17" s="163"/>
      <c r="K17" s="163"/>
      <c r="L17" s="163"/>
      <c r="M17" s="163"/>
      <c r="N17" s="163"/>
      <c r="O17" s="163"/>
      <c r="P17" s="7"/>
    </row>
    <row r="18" spans="2:16">
      <c r="B18" s="5"/>
      <c r="C18" s="175"/>
      <c r="D18" s="176"/>
      <c r="E18" s="162"/>
      <c r="F18" s="162"/>
      <c r="G18" s="162"/>
      <c r="H18" s="162"/>
      <c r="I18" s="162"/>
      <c r="J18" s="163"/>
      <c r="K18" s="163"/>
      <c r="L18" s="163"/>
      <c r="M18" s="163"/>
      <c r="N18" s="163"/>
      <c r="O18" s="163"/>
      <c r="P18" s="7"/>
    </row>
    <row r="19" spans="2:16">
      <c r="B19" s="5"/>
      <c r="C19" s="175"/>
      <c r="D19" s="176"/>
      <c r="E19" s="162"/>
      <c r="F19" s="162"/>
      <c r="G19" s="162"/>
      <c r="H19" s="162"/>
      <c r="I19" s="162"/>
      <c r="J19" s="163"/>
      <c r="K19" s="163"/>
      <c r="L19" s="163"/>
      <c r="M19" s="163"/>
      <c r="N19" s="163"/>
      <c r="O19" s="163"/>
      <c r="P19" s="7"/>
    </row>
    <row r="20" spans="2:16">
      <c r="B20" s="5"/>
      <c r="C20" s="175"/>
      <c r="D20" s="176"/>
      <c r="E20" s="162"/>
      <c r="F20" s="162"/>
      <c r="G20" s="162"/>
      <c r="H20" s="162"/>
      <c r="I20" s="162"/>
      <c r="J20" s="163"/>
      <c r="K20" s="163"/>
      <c r="L20" s="163"/>
      <c r="M20" s="163"/>
      <c r="N20" s="163"/>
      <c r="O20" s="163"/>
      <c r="P20" s="7"/>
    </row>
    <row r="21" spans="2:16">
      <c r="B21" s="5"/>
      <c r="C21" s="175"/>
      <c r="D21" s="176"/>
      <c r="E21" s="162"/>
      <c r="F21" s="162"/>
      <c r="G21" s="162"/>
      <c r="H21" s="162"/>
      <c r="I21" s="162"/>
      <c r="J21" s="177"/>
      <c r="K21" s="177"/>
      <c r="L21" s="177"/>
      <c r="M21" s="177"/>
      <c r="N21" s="177"/>
      <c r="O21" s="177"/>
      <c r="P21" s="7"/>
    </row>
    <row r="22" spans="2:16">
      <c r="B22" s="5"/>
      <c r="C22" s="175"/>
      <c r="D22" s="176"/>
      <c r="E22" s="162"/>
      <c r="F22" s="162"/>
      <c r="G22" s="162"/>
      <c r="H22" s="162"/>
      <c r="I22" s="162"/>
      <c r="J22" s="177"/>
      <c r="K22" s="177"/>
      <c r="L22" s="177"/>
      <c r="M22" s="177"/>
      <c r="N22" s="177"/>
      <c r="O22" s="177"/>
      <c r="P22" s="7"/>
    </row>
    <row r="23" spans="2:16">
      <c r="B23" s="5"/>
      <c r="C23" s="160"/>
      <c r="D23" s="160"/>
      <c r="E23" s="160"/>
      <c r="F23" s="160"/>
      <c r="G23" s="160"/>
      <c r="H23" s="160"/>
      <c r="I23" s="160"/>
      <c r="J23" s="161"/>
      <c r="K23" s="161"/>
      <c r="L23" s="161"/>
      <c r="M23" s="161"/>
      <c r="N23" s="161"/>
      <c r="O23" s="161"/>
      <c r="P23" s="7"/>
    </row>
    <row r="24" spans="2:16">
      <c r="B24" s="5"/>
      <c r="C24" s="160"/>
      <c r="D24" s="160"/>
      <c r="E24" s="160"/>
      <c r="F24" s="160"/>
      <c r="G24" s="160"/>
      <c r="H24" s="160"/>
      <c r="I24" s="160"/>
      <c r="J24" s="161"/>
      <c r="K24" s="161"/>
      <c r="L24" s="161"/>
      <c r="M24" s="161"/>
      <c r="N24" s="161"/>
      <c r="O24" s="161"/>
      <c r="P24" s="7"/>
    </row>
    <row r="25" spans="2:16">
      <c r="B25" s="5"/>
      <c r="C25" s="160"/>
      <c r="D25" s="160"/>
      <c r="E25" s="160"/>
      <c r="F25" s="160"/>
      <c r="G25" s="160"/>
      <c r="H25" s="160"/>
      <c r="I25" s="160"/>
      <c r="J25" s="161"/>
      <c r="K25" s="161"/>
      <c r="L25" s="161"/>
      <c r="M25" s="161"/>
      <c r="N25" s="161"/>
      <c r="O25" s="161"/>
      <c r="P25" s="7"/>
    </row>
    <row r="26" spans="2:16">
      <c r="B26" s="5"/>
      <c r="C26" s="160"/>
      <c r="D26" s="160"/>
      <c r="E26" s="160"/>
      <c r="F26" s="160"/>
      <c r="G26" s="160"/>
      <c r="H26" s="160"/>
      <c r="I26" s="160"/>
      <c r="J26" s="161"/>
      <c r="K26" s="161"/>
      <c r="L26" s="161"/>
      <c r="M26" s="161"/>
      <c r="N26" s="161"/>
      <c r="O26" s="161"/>
      <c r="P26" s="7"/>
    </row>
    <row r="27" spans="2:16">
      <c r="B27" s="5"/>
      <c r="C27" s="160"/>
      <c r="D27" s="160"/>
      <c r="E27" s="160"/>
      <c r="F27" s="160"/>
      <c r="G27" s="160"/>
      <c r="H27" s="160"/>
      <c r="I27" s="160"/>
      <c r="J27" s="161"/>
      <c r="K27" s="161"/>
      <c r="L27" s="161"/>
      <c r="M27" s="161"/>
      <c r="N27" s="161"/>
      <c r="O27" s="161"/>
      <c r="P27" s="7"/>
    </row>
    <row r="28" spans="2:16">
      <c r="B28" s="5"/>
      <c r="C28" s="160"/>
      <c r="D28" s="160"/>
      <c r="E28" s="160"/>
      <c r="F28" s="160"/>
      <c r="G28" s="160"/>
      <c r="H28" s="160"/>
      <c r="I28" s="160"/>
      <c r="J28" s="161"/>
      <c r="K28" s="161"/>
      <c r="L28" s="161"/>
      <c r="M28" s="161"/>
      <c r="N28" s="161"/>
      <c r="O28" s="161"/>
      <c r="P28" s="7"/>
    </row>
    <row r="29" spans="2:16">
      <c r="B29" s="5"/>
      <c r="C29" s="160"/>
      <c r="D29" s="160"/>
      <c r="E29" s="160"/>
      <c r="F29" s="160"/>
      <c r="G29" s="160"/>
      <c r="H29" s="160"/>
      <c r="I29" s="160"/>
      <c r="J29" s="161"/>
      <c r="K29" s="161"/>
      <c r="L29" s="161"/>
      <c r="M29" s="161"/>
      <c r="N29" s="161"/>
      <c r="O29" s="161"/>
      <c r="P29" s="7"/>
    </row>
    <row r="30" spans="2:16">
      <c r="B30" s="5"/>
      <c r="C30" s="160"/>
      <c r="D30" s="160"/>
      <c r="E30" s="160"/>
      <c r="F30" s="160"/>
      <c r="G30" s="160"/>
      <c r="H30" s="160"/>
      <c r="I30" s="160"/>
      <c r="J30" s="161"/>
      <c r="K30" s="161"/>
      <c r="L30" s="161"/>
      <c r="M30" s="161"/>
      <c r="N30" s="161"/>
      <c r="O30" s="161"/>
      <c r="P30" s="7"/>
    </row>
    <row r="31" spans="2:16">
      <c r="B31" s="5"/>
      <c r="C31" s="160"/>
      <c r="D31" s="160"/>
      <c r="E31" s="160"/>
      <c r="F31" s="160"/>
      <c r="G31" s="160"/>
      <c r="H31" s="160"/>
      <c r="I31" s="160"/>
      <c r="J31" s="161"/>
      <c r="K31" s="161"/>
      <c r="L31" s="161"/>
      <c r="M31" s="161"/>
      <c r="N31" s="161"/>
      <c r="O31" s="161"/>
      <c r="P31" s="7"/>
    </row>
    <row r="32" spans="2:16">
      <c r="B32" s="5"/>
      <c r="C32" s="160"/>
      <c r="D32" s="160"/>
      <c r="E32" s="160"/>
      <c r="F32" s="160"/>
      <c r="G32" s="160"/>
      <c r="H32" s="160"/>
      <c r="I32" s="160"/>
      <c r="J32" s="161"/>
      <c r="K32" s="161"/>
      <c r="L32" s="161"/>
      <c r="M32" s="161"/>
      <c r="N32" s="161"/>
      <c r="O32" s="161"/>
      <c r="P32" s="7"/>
    </row>
    <row r="33" spans="2:16" ht="15" thickBot="1">
      <c r="B33" s="8"/>
      <c r="C33" s="11"/>
      <c r="D33" s="11"/>
      <c r="E33" s="11"/>
      <c r="F33" s="11"/>
      <c r="G33" s="11"/>
      <c r="H33" s="11"/>
      <c r="I33" s="11"/>
      <c r="J33" s="11"/>
      <c r="K33" s="11"/>
      <c r="L33" s="11"/>
      <c r="M33" s="11"/>
      <c r="N33" s="11"/>
      <c r="O33" s="11"/>
      <c r="P33" s="10"/>
    </row>
    <row r="34" spans="2:16" ht="15" thickTop="1"/>
  </sheetData>
  <sheetProtection selectLockedCells="1"/>
  <mergeCells count="78">
    <mergeCell ref="E23:G23"/>
    <mergeCell ref="C23:D23"/>
    <mergeCell ref="H23:I23"/>
    <mergeCell ref="J23:O23"/>
    <mergeCell ref="E21:G21"/>
    <mergeCell ref="C21:D21"/>
    <mergeCell ref="H21:I21"/>
    <mergeCell ref="J21:O21"/>
    <mergeCell ref="E22:G22"/>
    <mergeCell ref="C22:D22"/>
    <mergeCell ref="H22:I22"/>
    <mergeCell ref="J22:O22"/>
    <mergeCell ref="H19:I19"/>
    <mergeCell ref="J19:O19"/>
    <mergeCell ref="E20:G20"/>
    <mergeCell ref="C20:D20"/>
    <mergeCell ref="H20:I20"/>
    <mergeCell ref="J20:O20"/>
    <mergeCell ref="E15:G15"/>
    <mergeCell ref="C15:D15"/>
    <mergeCell ref="H15:I15"/>
    <mergeCell ref="J15:O15"/>
    <mergeCell ref="E16:G16"/>
    <mergeCell ref="C16:D16"/>
    <mergeCell ref="E3:M5"/>
    <mergeCell ref="C10:O12"/>
    <mergeCell ref="E14:G14"/>
    <mergeCell ref="C14:D14"/>
    <mergeCell ref="H14:I14"/>
    <mergeCell ref="J14:O14"/>
    <mergeCell ref="H16:I16"/>
    <mergeCell ref="J16:O16"/>
    <mergeCell ref="C24:D24"/>
    <mergeCell ref="E24:G24"/>
    <mergeCell ref="H24:I24"/>
    <mergeCell ref="J24:O24"/>
    <mergeCell ref="E17:G17"/>
    <mergeCell ref="C17:D17"/>
    <mergeCell ref="H17:I17"/>
    <mergeCell ref="J17:O17"/>
    <mergeCell ref="E18:G18"/>
    <mergeCell ref="C18:D18"/>
    <mergeCell ref="H18:I18"/>
    <mergeCell ref="J18:O18"/>
    <mergeCell ref="E19:G19"/>
    <mergeCell ref="C19:D19"/>
    <mergeCell ref="C25:D25"/>
    <mergeCell ref="E25:G25"/>
    <mergeCell ref="H25:I25"/>
    <mergeCell ref="J25:O25"/>
    <mergeCell ref="C27:D27"/>
    <mergeCell ref="E27:G27"/>
    <mergeCell ref="H27:I27"/>
    <mergeCell ref="J27:O27"/>
    <mergeCell ref="C26:D26"/>
    <mergeCell ref="E26:G26"/>
    <mergeCell ref="H26:I26"/>
    <mergeCell ref="J26:O26"/>
    <mergeCell ref="C28:D28"/>
    <mergeCell ref="E28:G28"/>
    <mergeCell ref="H28:I28"/>
    <mergeCell ref="J28:O28"/>
    <mergeCell ref="C29:D29"/>
    <mergeCell ref="E29:G29"/>
    <mergeCell ref="H29:I29"/>
    <mergeCell ref="J29:O29"/>
    <mergeCell ref="C32:D32"/>
    <mergeCell ref="E32:G32"/>
    <mergeCell ref="H32:I32"/>
    <mergeCell ref="J32:O32"/>
    <mergeCell ref="C30:D30"/>
    <mergeCell ref="E30:G30"/>
    <mergeCell ref="H30:I30"/>
    <mergeCell ref="J30:O30"/>
    <mergeCell ref="C31:D31"/>
    <mergeCell ref="E31:G31"/>
    <mergeCell ref="H31:I31"/>
    <mergeCell ref="J31:O31"/>
  </mergeCells>
  <conditionalFormatting sqref="C15:O32">
    <cfRule type="expression" dxfId="78"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T17" sqref="T17"/>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5</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N°5</v>
      </c>
      <c r="C3" s="207"/>
      <c r="D3" s="31" t="s">
        <v>18</v>
      </c>
      <c r="E3" s="86" t="s">
        <v>11</v>
      </c>
      <c r="F3" s="46">
        <v>41876</v>
      </c>
      <c r="G3" s="62" t="str">
        <f>Synthèse!G6</f>
        <v>Total Charges_x000D_RTU Planifiées (J.H)</v>
      </c>
      <c r="H3" s="24">
        <f>F3</f>
        <v>41876</v>
      </c>
      <c r="I3" s="24">
        <f>IF(I2,H3+1,"")</f>
        <v>41877</v>
      </c>
      <c r="J3" s="24">
        <f t="shared" ref="J3:BU3" si="3">IF(J2,I3+1,"")</f>
        <v>41878</v>
      </c>
      <c r="K3" s="24">
        <f t="shared" si="3"/>
        <v>41879</v>
      </c>
      <c r="L3" s="24">
        <f t="shared" si="3"/>
        <v>41880</v>
      </c>
      <c r="M3" s="24">
        <f t="shared" si="3"/>
        <v>41881</v>
      </c>
      <c r="N3" s="24">
        <f t="shared" si="3"/>
        <v>41882</v>
      </c>
      <c r="O3" s="24">
        <f t="shared" si="3"/>
        <v>41883</v>
      </c>
      <c r="P3" s="24">
        <f t="shared" si="3"/>
        <v>41884</v>
      </c>
      <c r="Q3" s="24">
        <f t="shared" si="3"/>
        <v>41885</v>
      </c>
      <c r="R3" s="24">
        <f t="shared" si="3"/>
        <v>41886</v>
      </c>
      <c r="S3" s="24">
        <f t="shared" si="3"/>
        <v>41887</v>
      </c>
      <c r="T3" s="24">
        <f t="shared" si="3"/>
        <v>41888</v>
      </c>
      <c r="U3" s="24">
        <f t="shared" si="3"/>
        <v>41889</v>
      </c>
      <c r="V3" s="24">
        <f t="shared" si="3"/>
        <v>41890</v>
      </c>
      <c r="W3" s="24">
        <f t="shared" si="3"/>
        <v>41891</v>
      </c>
      <c r="X3" s="24">
        <f t="shared" si="3"/>
        <v>41892</v>
      </c>
      <c r="Y3" s="24">
        <f t="shared" si="3"/>
        <v>41893</v>
      </c>
      <c r="Z3" s="24">
        <f t="shared" si="3"/>
        <v>41894</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62</v>
      </c>
      <c r="E4" s="86" t="s">
        <v>10</v>
      </c>
      <c r="F4" s="46">
        <v>41894</v>
      </c>
      <c r="G4" s="63">
        <f ca="1">SUM(G7:G42)</f>
        <v>62</v>
      </c>
      <c r="H4" s="25">
        <f>H3</f>
        <v>41876</v>
      </c>
      <c r="I4" s="25">
        <f>I3</f>
        <v>41877</v>
      </c>
      <c r="J4" s="25">
        <f t="shared" ref="J4:BU4" si="4">J3</f>
        <v>41878</v>
      </c>
      <c r="K4" s="25">
        <f t="shared" si="4"/>
        <v>41879</v>
      </c>
      <c r="L4" s="25">
        <f t="shared" si="4"/>
        <v>41880</v>
      </c>
      <c r="M4" s="25">
        <f t="shared" si="4"/>
        <v>41881</v>
      </c>
      <c r="N4" s="25">
        <f t="shared" si="4"/>
        <v>41882</v>
      </c>
      <c r="O4" s="25">
        <f t="shared" si="4"/>
        <v>41883</v>
      </c>
      <c r="P4" s="25">
        <f t="shared" si="4"/>
        <v>41884</v>
      </c>
      <c r="Q4" s="25">
        <f t="shared" si="4"/>
        <v>41885</v>
      </c>
      <c r="R4" s="25">
        <f t="shared" si="4"/>
        <v>41886</v>
      </c>
      <c r="S4" s="25">
        <f t="shared" si="4"/>
        <v>41887</v>
      </c>
      <c r="T4" s="25">
        <f t="shared" si="4"/>
        <v>41888</v>
      </c>
      <c r="U4" s="25">
        <f t="shared" si="4"/>
        <v>41889</v>
      </c>
      <c r="V4" s="25">
        <f t="shared" si="4"/>
        <v>41890</v>
      </c>
      <c r="W4" s="25">
        <f t="shared" si="4"/>
        <v>41891</v>
      </c>
      <c r="X4" s="25">
        <f t="shared" si="4"/>
        <v>41892</v>
      </c>
      <c r="Y4" s="25">
        <f t="shared" si="4"/>
        <v>41893</v>
      </c>
      <c r="Z4" s="25">
        <f t="shared" si="4"/>
        <v>41894</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56">
        <f ca="1">G4</f>
        <v>62</v>
      </c>
      <c r="I5" s="157">
        <f ca="1">IF(I2,H5-$H$5/$F$2,"")</f>
        <v>58.736842105263158</v>
      </c>
      <c r="J5" s="157">
        <f t="shared" ref="J5:BU5" ca="1" si="5">IF(J2,I5-$H$5/$F$2,"")</f>
        <v>55.473684210526315</v>
      </c>
      <c r="K5" s="157">
        <f t="shared" ca="1" si="5"/>
        <v>52.210526315789473</v>
      </c>
      <c r="L5" s="157">
        <f t="shared" ca="1" si="5"/>
        <v>48.94736842105263</v>
      </c>
      <c r="M5" s="157">
        <f t="shared" ca="1" si="5"/>
        <v>45.684210526315788</v>
      </c>
      <c r="N5" s="157">
        <f t="shared" ca="1" si="5"/>
        <v>42.421052631578945</v>
      </c>
      <c r="O5" s="157">
        <f t="shared" ca="1" si="5"/>
        <v>39.157894736842103</v>
      </c>
      <c r="P5" s="157">
        <f t="shared" ca="1" si="5"/>
        <v>35.89473684210526</v>
      </c>
      <c r="Q5" s="157">
        <f t="shared" ca="1" si="5"/>
        <v>32.631578947368418</v>
      </c>
      <c r="R5" s="157">
        <f t="shared" ca="1" si="5"/>
        <v>29.368421052631575</v>
      </c>
      <c r="S5" s="157">
        <f t="shared" ca="1" si="5"/>
        <v>26.105263157894733</v>
      </c>
      <c r="T5" s="157">
        <f t="shared" ca="1" si="5"/>
        <v>22.84210526315789</v>
      </c>
      <c r="U5" s="157">
        <f t="shared" ca="1" si="5"/>
        <v>19.578947368421048</v>
      </c>
      <c r="V5" s="157">
        <f t="shared" ca="1" si="5"/>
        <v>16.315789473684205</v>
      </c>
      <c r="W5" s="157">
        <f t="shared" ca="1" si="5"/>
        <v>13.052631578947363</v>
      </c>
      <c r="X5" s="157">
        <f t="shared" ca="1" si="5"/>
        <v>9.7894736842105203</v>
      </c>
      <c r="Y5" s="157">
        <f t="shared" ca="1" si="5"/>
        <v>6.5263157894736779</v>
      </c>
      <c r="Z5" s="157">
        <f t="shared" ca="1" si="5"/>
        <v>3.2631578947368358</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25</v>
      </c>
      <c r="B7" s="18" t="str">
        <f ca="1">IF(ISNUMBER(A7),INDEX(Backlog!$A:$M,$A7,B$5),"")</f>
        <v>2.3.1</v>
      </c>
      <c r="C7" s="73" t="str">
        <f ca="1">IF($B7="","",INDEX(Backlog!$A:$M,$A7,C$5))</f>
        <v>BackOffice</v>
      </c>
      <c r="D7" s="73" t="str">
        <f ca="1">IF($B7="","",INDEX(Backlog!$A:$M,$A7,D$5))</f>
        <v>Historique Contribution</v>
      </c>
      <c r="E7" s="73" t="str">
        <f ca="1">IF($B7="","",INDEX(Backlog!$A:$M,$A7,E$5))</f>
        <v>Correction BO Modification Media (utilisateur_id non renseigné)</v>
      </c>
      <c r="F7" s="48">
        <f ca="1">IF($B7="","",INDEX(Backlog!$A:$M,$A7,F$5))</f>
        <v>5</v>
      </c>
      <c r="G7" s="66">
        <f ca="1">IF($B7="","",INDEX(Backlog!$A:$M,$A7,G$5))</f>
        <v>2</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26</v>
      </c>
      <c r="CB7" s="21">
        <f t="shared" ref="CB7:CB42" ca="1" si="7">IF($CE7="","",Nb_Items)</f>
        <v>151</v>
      </c>
      <c r="CC7" s="21" t="str">
        <f t="shared" ref="CC7:CC42" ca="1" si="8">"Backlog!" &amp; ADDRESS(CA7,$CC$4) &amp; ":" &amp; ADDRESS(CB7,$CC$4)</f>
        <v>Backlog!$F$26:$F$151</v>
      </c>
      <c r="CD7" s="21">
        <f t="shared" ref="CD7:CD42" ca="1" si="9">IF(CC6="","",MATCH($B$2,INDIRECT(CC6),0))</f>
        <v>25</v>
      </c>
      <c r="CE7" s="21">
        <f ca="1">IF(ISNA($CD7),"",CE6+CD7)</f>
        <v>26</v>
      </c>
    </row>
    <row r="8" spans="1:83">
      <c r="A8" s="90">
        <f t="shared" ref="A8:A42" ca="1" si="10">CA8-1</f>
        <v>26</v>
      </c>
      <c r="B8" s="18" t="str">
        <f ca="1">IF(ISNUMBER(A8),INDEX(Backlog!$A:$M,$A8,B$5),"")</f>
        <v>2.3.2</v>
      </c>
      <c r="C8" s="73" t="str">
        <f ca="1">IF($B8="","",INDEX(Backlog!$A:$M,$A8,C$5))</f>
        <v>BackOffice</v>
      </c>
      <c r="D8" s="73" t="str">
        <f ca="1">IF($B8="","",INDEX(Backlog!$A:$M,$A8,D$5))</f>
        <v>Historique Contribution</v>
      </c>
      <c r="E8" s="73" t="str">
        <f ca="1">IF($B8="","",INDEX(Backlog!$A:$M,$A8,E$5))</f>
        <v>Creation WS getMediaByUserId  (+modif WSDL)</v>
      </c>
      <c r="F8" s="48">
        <f ca="1">IF($B8="","",INDEX(Backlog!$A:$M,$A8,F$5))</f>
        <v>6</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27</v>
      </c>
      <c r="CB8" s="21">
        <f t="shared" ca="1" si="7"/>
        <v>151</v>
      </c>
      <c r="CC8" s="21" t="str">
        <f t="shared" ca="1" si="8"/>
        <v>Backlog!$F$27:$F$151</v>
      </c>
      <c r="CD8" s="21">
        <f t="shared" ca="1" si="9"/>
        <v>1</v>
      </c>
      <c r="CE8" s="21">
        <f ca="1">IF(ISNA($CD8),"",CE7+CD8)</f>
        <v>27</v>
      </c>
    </row>
    <row r="9" spans="1:83">
      <c r="A9" s="90">
        <f t="shared" ca="1" si="10"/>
        <v>27</v>
      </c>
      <c r="B9" s="18" t="str">
        <f ca="1">IF(ISNUMBER(A9),INDEX(Backlog!$A:$M,$A9,B$5),"")</f>
        <v>2.4.1</v>
      </c>
      <c r="C9" s="73" t="str">
        <f ca="1">IF($B9="","",INDEX(Backlog!$A:$M,$A9,C$5))</f>
        <v>BackOffice</v>
      </c>
      <c r="D9" s="73" t="str">
        <f ca="1">IF($B9="","",INDEX(Backlog!$A:$M,$A9,D$5))</f>
        <v>Recommandations</v>
      </c>
      <c r="E9" s="73" t="str">
        <f ca="1">IF($B9="","",INDEX(Backlog!$A:$M,$A9,E$5))</f>
        <v>Algorithme de recommandation (en fonction d'historique)</v>
      </c>
      <c r="F9" s="48">
        <f ca="1">IF($B9="","",INDEX(Backlog!$A:$M,$A9,F$5))</f>
        <v>7</v>
      </c>
      <c r="G9" s="66">
        <f ca="1">IF($B9="","",INDEX(Backlog!$A:$M,$A9,G$5))</f>
        <v>3</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28</v>
      </c>
      <c r="CB9" s="21">
        <f t="shared" ca="1" si="7"/>
        <v>151</v>
      </c>
      <c r="CC9" s="21" t="str">
        <f t="shared" ca="1" si="8"/>
        <v>Backlog!$F$28:$F$151</v>
      </c>
      <c r="CD9" s="21">
        <f t="shared" ca="1" si="9"/>
        <v>1</v>
      </c>
      <c r="CE9" s="21">
        <f ca="1">IF(ISNA($CD9),"",CE8+CD9)</f>
        <v>28</v>
      </c>
    </row>
    <row r="10" spans="1:83">
      <c r="A10" s="90">
        <f t="shared" ca="1" si="10"/>
        <v>28</v>
      </c>
      <c r="B10" s="18" t="str">
        <f ca="1">IF(ISNUMBER(A10),INDEX(Backlog!$A:$M,$A10,B$5),"")</f>
        <v>2.4.2</v>
      </c>
      <c r="C10" s="73" t="str">
        <f ca="1">IF($B10="","",INDEX(Backlog!$A:$M,$A10,C$5))</f>
        <v>BackOffice</v>
      </c>
      <c r="D10" s="73" t="str">
        <f ca="1">IF($B10="","",INDEX(Backlog!$A:$M,$A10,D$5))</f>
        <v>Recommandations</v>
      </c>
      <c r="E10" s="73" t="str">
        <f ca="1">IF($B10="","",INDEX(Backlog!$A:$M,$A10,E$5))</f>
        <v>Creation WS getRecommandedSceneByUserId</v>
      </c>
      <c r="F10" s="48">
        <f ca="1">IF($B10="","",INDEX(Backlog!$A:$M,$A10,F$5))</f>
        <v>7</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29</v>
      </c>
      <c r="CB10" s="21">
        <f t="shared" ca="1" si="7"/>
        <v>151</v>
      </c>
      <c r="CC10" s="21" t="str">
        <f t="shared" ca="1" si="8"/>
        <v>Backlog!$F$29:$F$151</v>
      </c>
      <c r="CD10" s="21">
        <f t="shared" ca="1" si="9"/>
        <v>1</v>
      </c>
      <c r="CE10" s="21">
        <f ca="1">IF(ISNA($CD10),"",CE9+CD10)</f>
        <v>29</v>
      </c>
    </row>
    <row r="11" spans="1:83">
      <c r="A11" s="90">
        <f t="shared" ca="1" si="10"/>
        <v>29</v>
      </c>
      <c r="B11" s="18" t="str">
        <f ca="1">IF(ISNUMBER(A11),INDEX(Backlog!$A:$M,$A11,B$5),"")</f>
        <v>2.5.1</v>
      </c>
      <c r="C11" s="73" t="str">
        <f ca="1">IF($B11="","",INDEX(Backlog!$A:$M,$A11,C$5))</f>
        <v>BackOffice</v>
      </c>
      <c r="D11" s="73" t="str">
        <f ca="1">IF($B11="","",INDEX(Backlog!$A:$M,$A11,D$5))</f>
        <v>IHM</v>
      </c>
      <c r="E11" s="73" t="str">
        <f ca="1">IF($B11="","",INDEX(Backlog!$A:$M,$A11,E$5))</f>
        <v>Afficher une miniature du parcours sur chaque page</v>
      </c>
      <c r="F11" s="48">
        <f ca="1">IF($B11="","",INDEX(Backlog!$A:$M,$A11,F$5))</f>
        <v>8</v>
      </c>
      <c r="G11" s="66">
        <f ca="1">IF($B11="","",INDEX(Backlog!$A:$M,$A11,G$5))</f>
        <v>8</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30</v>
      </c>
      <c r="CB11" s="21">
        <f t="shared" ca="1" si="7"/>
        <v>151</v>
      </c>
      <c r="CC11" s="21" t="str">
        <f t="shared" ca="1" si="8"/>
        <v>Backlog!$F$30:$F$151</v>
      </c>
      <c r="CD11" s="21">
        <f t="shared" ca="1" si="9"/>
        <v>1</v>
      </c>
      <c r="CE11" s="21">
        <f t="shared" ref="CE11:CE42" ca="1" si="12">IF(ISNA($CD11),"",CE10+CD11)</f>
        <v>30</v>
      </c>
    </row>
    <row r="12" spans="1:83">
      <c r="A12" s="90">
        <f t="shared" ca="1" si="10"/>
        <v>41</v>
      </c>
      <c r="B12" s="18" t="str">
        <f ca="1">IF(ISNUMBER(A12),INDEX(Backlog!$A:$M,$A12,B$5),"")</f>
        <v>2.9.1</v>
      </c>
      <c r="C12" s="73" t="str">
        <f ca="1">IF($B12="","",INDEX(Backlog!$A:$M,$A12,C$5))</f>
        <v>BackOffice</v>
      </c>
      <c r="D12" s="73" t="str">
        <f ca="1">IF($B12="","",INDEX(Backlog!$A:$M,$A12,D$5))</f>
        <v>Import / Export</v>
      </c>
      <c r="E12" s="73" t="str">
        <f ca="1">IF($B12="","",INDEX(Backlog!$A:$M,$A12,E$5))</f>
        <v>WS Export</v>
      </c>
      <c r="F12" s="48">
        <f ca="1">IF($B12="","",INDEX(Backlog!$A:$M,$A12,F$5))</f>
        <v>8</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42</v>
      </c>
      <c r="CB12" s="21">
        <f t="shared" ca="1" si="7"/>
        <v>151</v>
      </c>
      <c r="CC12" s="21" t="str">
        <f t="shared" ca="1" si="8"/>
        <v>Backlog!$F$42:$F$151</v>
      </c>
      <c r="CD12" s="21">
        <f t="shared" ca="1" si="9"/>
        <v>12</v>
      </c>
      <c r="CE12" s="21">
        <f t="shared" ca="1" si="12"/>
        <v>42</v>
      </c>
    </row>
    <row r="13" spans="1:83">
      <c r="A13" s="90">
        <f t="shared" ca="1" si="10"/>
        <v>42</v>
      </c>
      <c r="B13" s="18" t="str">
        <f ca="1">IF(ISNUMBER(A13),INDEX(Backlog!$A:$M,$A13,B$5),"")</f>
        <v>2.9.2</v>
      </c>
      <c r="C13" s="73" t="str">
        <f ca="1">IF($B13="","",INDEX(Backlog!$A:$M,$A13,C$5))</f>
        <v>BackOffice</v>
      </c>
      <c r="D13" s="73" t="str">
        <f ca="1">IF($B13="","",INDEX(Backlog!$A:$M,$A13,D$5))</f>
        <v>Import / Export</v>
      </c>
      <c r="E13" s="73" t="str">
        <f ca="1">IF($B13="","",INDEX(Backlog!$A:$M,$A13,E$5))</f>
        <v>WS Import (avec dédoublonage))</v>
      </c>
      <c r="F13" s="48">
        <f ca="1">IF($B13="","",INDEX(Backlog!$A:$M,$A13,F$5))</f>
        <v>8</v>
      </c>
      <c r="G13" s="66">
        <f ca="1">IF($B13="","",INDEX(Backlog!$A:$M,$A13,G$5))</f>
        <v>5</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43</v>
      </c>
      <c r="CB13" s="21">
        <f t="shared" ca="1" si="7"/>
        <v>151</v>
      </c>
      <c r="CC13" s="21" t="str">
        <f t="shared" ca="1" si="8"/>
        <v>Backlog!$F$43:$F$151</v>
      </c>
      <c r="CD13" s="21">
        <f t="shared" ca="1" si="9"/>
        <v>1</v>
      </c>
      <c r="CE13" s="21">
        <f t="shared" ca="1" si="12"/>
        <v>43</v>
      </c>
    </row>
    <row r="14" spans="1:83">
      <c r="A14" s="90">
        <f t="shared" ca="1" si="10"/>
        <v>46</v>
      </c>
      <c r="B14" s="18" t="str">
        <f ca="1">IF(ISNUMBER(A14),INDEX(Backlog!$A:$M,$A14,B$5),"")</f>
        <v>3.2.3</v>
      </c>
      <c r="C14" s="73" t="str">
        <f ca="1">IF($B14="","",INDEX(Backlog!$A:$M,$A14,C$5))</f>
        <v>LinkServer (LS)</v>
      </c>
      <c r="D14" s="73" t="str">
        <f ca="1">IF($B14="","",INDEX(Backlog!$A:$M,$A14,D$5))</f>
        <v>IHM</v>
      </c>
      <c r="E14" s="73" t="str">
        <f ca="1">IF($B14="","",INDEX(Backlog!$A:$M,$A14,E$5))</f>
        <v>Interface Admin GPS (V2 : polygon)</v>
      </c>
      <c r="F14" s="48">
        <f ca="1">IF($B14="","",INDEX(Backlog!$A:$M,$A14,F$5))</f>
        <v>6</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47</v>
      </c>
      <c r="CB14" s="21">
        <f t="shared" ca="1" si="7"/>
        <v>151</v>
      </c>
      <c r="CC14" s="21" t="str">
        <f t="shared" ca="1" si="8"/>
        <v>Backlog!$F$47:$F$151</v>
      </c>
      <c r="CD14" s="21">
        <f t="shared" ca="1" si="9"/>
        <v>4</v>
      </c>
      <c r="CE14" s="21">
        <f t="shared" ca="1" si="12"/>
        <v>47</v>
      </c>
    </row>
    <row r="15" spans="1:83">
      <c r="A15" s="90">
        <f t="shared" ca="1" si="10"/>
        <v>49</v>
      </c>
      <c r="B15" s="18" t="str">
        <f ca="1">IF(ISNUMBER(A15),INDEX(Backlog!$A:$M,$A15,B$5),"")</f>
        <v>3.3.3</v>
      </c>
      <c r="C15" s="73" t="str">
        <f ca="1">IF($B15="","",INDEX(Backlog!$A:$M,$A15,C$5))</f>
        <v>LinkServer (LS)</v>
      </c>
      <c r="D15" s="73" t="str">
        <f ca="1">IF($B15="","",INDEX(Backlog!$A:$M,$A15,D$5))</f>
        <v>WS Read</v>
      </c>
      <c r="E15" s="73" t="str">
        <f ca="1">IF($B15="","",INDEX(Backlog!$A:$M,$A15,E$5))</f>
        <v>Fonction getSceneByGPSCoord / getSceneByGPSCoord  (V2 : polygon)</v>
      </c>
      <c r="F15" s="48">
        <f ca="1">IF($B15="","",INDEX(Backlog!$A:$M,$A15,F$5))</f>
        <v>5</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50</v>
      </c>
      <c r="CB15" s="21">
        <f t="shared" ca="1" si="7"/>
        <v>151</v>
      </c>
      <c r="CC15" s="21" t="str">
        <f t="shared" ca="1" si="8"/>
        <v>Backlog!$F$50:$F$151</v>
      </c>
      <c r="CD15" s="21">
        <f t="shared" ca="1" si="9"/>
        <v>3</v>
      </c>
      <c r="CE15" s="21">
        <f t="shared" ca="1" si="12"/>
        <v>50</v>
      </c>
    </row>
    <row r="16" spans="1:83">
      <c r="A16" s="90">
        <f t="shared" ca="1" si="10"/>
        <v>52</v>
      </c>
      <c r="B16" s="18" t="str">
        <f ca="1">IF(ISNUMBER(A16),INDEX(Backlog!$A:$M,$A16,B$5),"")</f>
        <v>3.4.3</v>
      </c>
      <c r="C16" s="73" t="str">
        <f ca="1">IF($B16="","",INDEX(Backlog!$A:$M,$A16,C$5))</f>
        <v>LinkServer (LS)</v>
      </c>
      <c r="D16" s="73" t="str">
        <f ca="1">IF($B16="","",INDEX(Backlog!$A:$M,$A16,D$5))</f>
        <v>WS Post</v>
      </c>
      <c r="E16" s="73" t="str">
        <f ca="1">IF($B16="","",INDEX(Backlog!$A:$M,$A16,E$5))</f>
        <v>Fonction postLinkGPSCoordScene (V2 : polygon)</v>
      </c>
      <c r="F16" s="48">
        <f ca="1">IF($B16="","",INDEX(Backlog!$A:$M,$A16,F$5))</f>
        <v>5</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53</v>
      </c>
      <c r="CB16" s="21">
        <f t="shared" ca="1" si="7"/>
        <v>151</v>
      </c>
      <c r="CC16" s="21" t="str">
        <f t="shared" ca="1" si="8"/>
        <v>Backlog!$F$53:$F$151</v>
      </c>
      <c r="CD16" s="21">
        <f t="shared" ca="1" si="9"/>
        <v>3</v>
      </c>
      <c r="CE16" s="21">
        <f t="shared" ca="1" si="12"/>
        <v>53</v>
      </c>
    </row>
    <row r="17" spans="1:83">
      <c r="A17" s="90">
        <f t="shared" ca="1" si="10"/>
        <v>63</v>
      </c>
      <c r="B17" s="18" t="str">
        <f ca="1">IF(ISNUMBER(A17),INDEX(Backlog!$A:$M,$A17,B$5),"")</f>
        <v>4.2.9</v>
      </c>
      <c r="C17" s="73" t="str">
        <f ca="1">IF($B17="","",INDEX(Backlog!$A:$M,$A17,C$5))</f>
        <v>API Java BO</v>
      </c>
      <c r="D17" s="73" t="str">
        <f ca="1">IF($B17="","",INDEX(Backlog!$A:$M,$A17,D$5))</f>
        <v>API Java BO : Read</v>
      </c>
      <c r="E17" s="73" t="str">
        <f ca="1">IF($B17="","",INDEX(Backlog!$A:$M,$A17,E$5))</f>
        <v>Fonction  getRecommandedSceneByUserId</v>
      </c>
      <c r="F17" s="48">
        <f ca="1">IF($B17="","",INDEX(Backlog!$A:$M,$A17,F$5))</f>
        <v>7</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64</v>
      </c>
      <c r="CB17" s="21">
        <f t="shared" ca="1" si="7"/>
        <v>151</v>
      </c>
      <c r="CC17" s="21" t="str">
        <f t="shared" ca="1" si="8"/>
        <v>Backlog!$F$64:$F$151</v>
      </c>
      <c r="CD17" s="21">
        <f t="shared" ca="1" si="9"/>
        <v>11</v>
      </c>
      <c r="CE17" s="21">
        <f t="shared" ca="1" si="12"/>
        <v>64</v>
      </c>
    </row>
    <row r="18" spans="1:83">
      <c r="A18" s="90">
        <f t="shared" ca="1" si="10"/>
        <v>64</v>
      </c>
      <c r="B18" s="18" t="str">
        <f ca="1">IF(ISNUMBER(A18),INDEX(Backlog!$A:$M,$A18,B$5),"")</f>
        <v>4.2.10</v>
      </c>
      <c r="C18" s="73" t="str">
        <f ca="1">IF($B18="","",INDEX(Backlog!$A:$M,$A18,C$5))</f>
        <v>API Java BO</v>
      </c>
      <c r="D18" s="73" t="str">
        <f ca="1">IF($B18="","",INDEX(Backlog!$A:$M,$A18,D$5))</f>
        <v>API Java BO : Read</v>
      </c>
      <c r="E18" s="73" t="str">
        <f ca="1">IF($B18="","",INDEX(Backlog!$A:$M,$A18,E$5))</f>
        <v>Fonction getMediaByUserId</v>
      </c>
      <c r="F18" s="48">
        <f ca="1">IF($B18="","",INDEX(Backlog!$A:$M,$A18,F$5))</f>
        <v>6</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65</v>
      </c>
      <c r="CB18" s="21">
        <f t="shared" ca="1" si="7"/>
        <v>151</v>
      </c>
      <c r="CC18" s="21" t="str">
        <f t="shared" ca="1" si="8"/>
        <v>Backlog!$F$65:$F$151</v>
      </c>
      <c r="CD18" s="21">
        <f t="shared" ca="1" si="9"/>
        <v>1</v>
      </c>
      <c r="CE18" s="21">
        <f t="shared" ca="1" si="12"/>
        <v>65</v>
      </c>
    </row>
    <row r="19" spans="1:83">
      <c r="A19" s="90">
        <f t="shared" ca="1" si="10"/>
        <v>72</v>
      </c>
      <c r="B19" s="18" t="str">
        <f ca="1">IF(ISNUMBER(A19),INDEX(Backlog!$A:$M,$A19,B$5),"")</f>
        <v>5.3.3</v>
      </c>
      <c r="C19" s="73" t="str">
        <f ca="1">IF($B19="","",INDEX(Backlog!$A:$M,$A19,C$5))</f>
        <v>API Java LS</v>
      </c>
      <c r="D19" s="73" t="str">
        <f ca="1">IF($B19="","",INDEX(Backlog!$A:$M,$A19,D$5))</f>
        <v>API Java LS : Post</v>
      </c>
      <c r="E19" s="73" t="str">
        <f ca="1">IF($B19="","",INDEX(Backlog!$A:$M,$A19,E$5))</f>
        <v>Fonction postLinkGPSCoordScene  (V2 : polygon)</v>
      </c>
      <c r="F19" s="48">
        <f ca="1">IF($B19="","",INDEX(Backlog!$A:$M,$A19,F$5))</f>
        <v>6</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73</v>
      </c>
      <c r="CB19" s="21">
        <f t="shared" ca="1" si="7"/>
        <v>151</v>
      </c>
      <c r="CC19" s="21" t="str">
        <f t="shared" ca="1" si="8"/>
        <v>Backlog!$F$73:$F$151</v>
      </c>
      <c r="CD19" s="21">
        <f t="shared" ca="1" si="9"/>
        <v>8</v>
      </c>
      <c r="CE19" s="21">
        <f t="shared" ca="1" si="12"/>
        <v>73</v>
      </c>
    </row>
    <row r="20" spans="1:83">
      <c r="A20" s="90">
        <f t="shared" ca="1" si="10"/>
        <v>92</v>
      </c>
      <c r="B20" s="18" t="str">
        <f ca="1">IF(ISNUMBER(A20),INDEX(Backlog!$A:$M,$A20,B$5),"")</f>
        <v>6.3.6</v>
      </c>
      <c r="C20" s="73" t="str">
        <f ca="1">IF($B20="","",INDEX(Backlog!$A:$M,$A20,C$5))</f>
        <v>Android</v>
      </c>
      <c r="D20" s="73" t="str">
        <f ca="1">IF($B20="","",INDEX(Backlog!$A:$M,$A20,D$5))</f>
        <v>IHM</v>
      </c>
      <c r="E20" s="73" t="str">
        <f ca="1">IF($B20="","",INDEX(Backlog!$A:$M,$A20,E$5))</f>
        <v>Consultation Historique</v>
      </c>
      <c r="F20" s="48">
        <f ca="1">IF($B20="","",INDEX(Backlog!$A:$M,$A20,F$5))</f>
        <v>6</v>
      </c>
      <c r="G20" s="66">
        <f ca="1">IF($B20="","",INDEX(Backlog!$A:$M,$A20,G$5))</f>
        <v>2</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93</v>
      </c>
      <c r="CB20" s="21">
        <f t="shared" ca="1" si="7"/>
        <v>151</v>
      </c>
      <c r="CC20" s="21" t="str">
        <f t="shared" ca="1" si="8"/>
        <v>Backlog!$F$93:$F$151</v>
      </c>
      <c r="CD20" s="21">
        <f t="shared" ca="1" si="9"/>
        <v>20</v>
      </c>
      <c r="CE20" s="21">
        <f t="shared" ca="1" si="12"/>
        <v>93</v>
      </c>
    </row>
    <row r="21" spans="1:83">
      <c r="A21" s="90">
        <f t="shared" ca="1" si="10"/>
        <v>93</v>
      </c>
      <c r="B21" s="18" t="str">
        <f ca="1">IF(ISNUMBER(A21),INDEX(Backlog!$A:$M,$A21,B$5),"")</f>
        <v>6.3.7</v>
      </c>
      <c r="C21" s="73" t="str">
        <f ca="1">IF($B21="","",INDEX(Backlog!$A:$M,$A21,C$5))</f>
        <v>Android</v>
      </c>
      <c r="D21" s="73" t="str">
        <f ca="1">IF($B21="","",INDEX(Backlog!$A:$M,$A21,D$5))</f>
        <v>IHM</v>
      </c>
      <c r="E21" s="73" t="str">
        <f ca="1">IF($B21="","",INDEX(Backlog!$A:$M,$A21,E$5))</f>
        <v>Consulation Recommandations</v>
      </c>
      <c r="F21" s="48">
        <f ca="1">IF($B21="","",INDEX(Backlog!$A:$M,$A21,F$5))</f>
        <v>7</v>
      </c>
      <c r="G21" s="66">
        <f ca="1">IF($B21="","",INDEX(Backlog!$A:$M,$A21,G$5))</f>
        <v>2</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94</v>
      </c>
      <c r="CB21" s="21">
        <f t="shared" ca="1" si="7"/>
        <v>151</v>
      </c>
      <c r="CC21" s="21" t="str">
        <f t="shared" ca="1" si="8"/>
        <v>Backlog!$F$94:$F$151</v>
      </c>
      <c r="CD21" s="21">
        <f t="shared" ca="1" si="9"/>
        <v>1</v>
      </c>
      <c r="CE21" s="21">
        <f t="shared" ca="1" si="12"/>
        <v>94</v>
      </c>
    </row>
    <row r="22" spans="1:83">
      <c r="A22" s="90">
        <f t="shared" ca="1" si="10"/>
        <v>110</v>
      </c>
      <c r="B22" s="18" t="str">
        <f ca="1">IF(ISNUMBER(A22),INDEX(Backlog!$A:$M,$A22,B$5),"")</f>
        <v>7.3.4</v>
      </c>
      <c r="C22" s="73" t="str">
        <f ca="1">IF($B22="","",INDEX(Backlog!$A:$M,$A22,C$5))</f>
        <v>Android Admin</v>
      </c>
      <c r="D22" s="73" t="str">
        <f ca="1">IF($B22="","",INDEX(Backlog!$A:$M,$A22,D$5))</f>
        <v>IHM</v>
      </c>
      <c r="E22" s="73" t="str">
        <f ca="1">IF($B22="","",INDEX(Backlog!$A:$M,$A22,E$5))</f>
        <v>Lier un Point GPS à une scène (V2 : polygon)</v>
      </c>
      <c r="F22" s="48">
        <f ca="1">IF($B22="","",INDEX(Backlog!$A:$M,$A22,F$5))</f>
        <v>7</v>
      </c>
      <c r="G22" s="66">
        <f ca="1">IF($B22="","",INDEX(Backlog!$A:$M,$A22,G$5))</f>
        <v>7</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111</v>
      </c>
      <c r="CB22" s="21">
        <f t="shared" ca="1" si="7"/>
        <v>151</v>
      </c>
      <c r="CC22" s="21" t="str">
        <f t="shared" ca="1" si="8"/>
        <v>Backlog!$F$111:$F$151</v>
      </c>
      <c r="CD22" s="21">
        <f t="shared" ca="1" si="9"/>
        <v>17</v>
      </c>
      <c r="CE22" s="21">
        <f t="shared" ca="1" si="12"/>
        <v>111</v>
      </c>
    </row>
    <row r="23" spans="1:83">
      <c r="A23" s="90">
        <f t="shared" ca="1" si="10"/>
        <v>111</v>
      </c>
      <c r="B23" s="18" t="str">
        <f ca="1">IF(ISNUMBER(A23),INDEX(Backlog!$A:$M,$A23,B$5),"")</f>
        <v>7.3.5</v>
      </c>
      <c r="C23" s="73" t="str">
        <f ca="1">IF($B23="","",INDEX(Backlog!$A:$M,$A23,C$5))</f>
        <v>Android Admin</v>
      </c>
      <c r="D23" s="73" t="str">
        <f ca="1">IF($B23="","",INDEX(Backlog!$A:$M,$A23,D$5))</f>
        <v>IHM</v>
      </c>
      <c r="E23" s="73" t="str">
        <f ca="1">IF($B23="","",INDEX(Backlog!$A:$M,$A23,E$5))</f>
        <v>Consulter historique Contribution</v>
      </c>
      <c r="F23" s="48">
        <f ca="1">IF($B23="","",INDEX(Backlog!$A:$M,$A23,F$5))</f>
        <v>7</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112</v>
      </c>
      <c r="CB23" s="21">
        <f t="shared" ca="1" si="7"/>
        <v>151</v>
      </c>
      <c r="CC23" s="21" t="str">
        <f t="shared" ca="1" si="8"/>
        <v>Backlog!$F$112:$F$151</v>
      </c>
      <c r="CD23" s="21">
        <f t="shared" ca="1" si="9"/>
        <v>1</v>
      </c>
      <c r="CE23" s="21">
        <f t="shared" ca="1" si="12"/>
        <v>112</v>
      </c>
    </row>
    <row r="24" spans="1:83">
      <c r="A24" s="90">
        <f t="shared" ca="1" si="10"/>
        <v>115</v>
      </c>
      <c r="B24" s="18" t="str">
        <f ca="1">IF(ISNUMBER(A24),INDEX(Backlog!$A:$M,$A24,B$5),"")</f>
        <v>8.1.4</v>
      </c>
      <c r="C24" s="73" t="str">
        <f ca="1">IF($B24="","",INDEX(Backlog!$A:$M,$A24,C$5))</f>
        <v>Contrôle &amp; Tests</v>
      </c>
      <c r="D24" s="73" t="str">
        <f ca="1">IF($B24="","",INDEX(Backlog!$A:$M,$A24,D$5))</f>
        <v>Retours sur itération précédente</v>
      </c>
      <c r="E24" s="73" t="str">
        <f ca="1">IF($B24="","",INDEX(Backlog!$A:$M,$A24,E$5))</f>
        <v>Retours sur itération 4</v>
      </c>
      <c r="F24" s="48">
        <f ca="1">IF($B24="","",INDEX(Backlog!$A:$M,$A24,F$5))</f>
        <v>1</v>
      </c>
      <c r="G24" s="66">
        <f ca="1">IF($B24="","",INDEX(Backlog!$A:$M,$A24,G$5))</f>
        <v>8</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116</v>
      </c>
      <c r="CB24" s="21">
        <f t="shared" ca="1" si="7"/>
        <v>151</v>
      </c>
      <c r="CC24" s="21" t="str">
        <f t="shared" ca="1" si="8"/>
        <v>Backlog!$F$116:$F$151</v>
      </c>
      <c r="CD24" s="21">
        <f t="shared" ca="1" si="9"/>
        <v>4</v>
      </c>
      <c r="CE24" s="21">
        <f t="shared" ca="1" si="12"/>
        <v>116</v>
      </c>
    </row>
    <row r="25" spans="1:83">
      <c r="A25" s="90">
        <f t="shared" ca="1" si="10"/>
        <v>121</v>
      </c>
      <c r="B25" s="18" t="str">
        <f ca="1">IF(ISNUMBER(A25),INDEX(Backlog!$A:$M,$A25,B$5),"")</f>
        <v>8.2.5</v>
      </c>
      <c r="C25" s="73" t="str">
        <f ca="1">IF($B25="","",INDEX(Backlog!$A:$M,$A25,C$5))</f>
        <v>Contrôle &amp; Tests</v>
      </c>
      <c r="D25" s="73" t="str">
        <f ca="1">IF($B25="","",INDEX(Backlog!$A:$M,$A25,D$5))</f>
        <v>Tests Fonctionnels</v>
      </c>
      <c r="E25" s="73" t="str">
        <f ca="1">IF($B25="","",INDEX(Backlog!$A:$M,$A25,E$5))</f>
        <v>Tests Fonctionnels itération 5</v>
      </c>
      <c r="F25" s="48">
        <f ca="1">IF($B25="","",INDEX(Backlog!$A:$M,$A25,F$5))</f>
        <v>4</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122</v>
      </c>
      <c r="CB25" s="21">
        <f t="shared" ca="1" si="7"/>
        <v>151</v>
      </c>
      <c r="CC25" s="21" t="str">
        <f t="shared" ca="1" si="8"/>
        <v>Backlog!$F$122:$F$151</v>
      </c>
      <c r="CD25" s="21">
        <f t="shared" ca="1" si="9"/>
        <v>6</v>
      </c>
      <c r="CE25" s="21">
        <f t="shared" ca="1" si="12"/>
        <v>122</v>
      </c>
    </row>
    <row r="26" spans="1:83">
      <c r="A26" s="90">
        <f t="shared" ca="1" si="10"/>
        <v>126</v>
      </c>
      <c r="B26" s="18" t="str">
        <f ca="1">IF(ISNUMBER(A26),INDEX(Backlog!$A:$M,$A26,B$5),"")</f>
        <v>8.3.5</v>
      </c>
      <c r="C26" s="73" t="str">
        <f ca="1">IF($B26="","",INDEX(Backlog!$A:$M,$A26,C$5))</f>
        <v>Contrôle &amp; Tests</v>
      </c>
      <c r="D26" s="73" t="str">
        <f ca="1">IF($B26="","",INDEX(Backlog!$A:$M,$A26,D$5))</f>
        <v>Livraison &amp; Packaging</v>
      </c>
      <c r="E26" s="73" t="str">
        <f ca="1">IF($B26="","",INDEX(Backlog!$A:$M,$A26,E$5))</f>
        <v>Livraison &amp; Packaging itération 5</v>
      </c>
      <c r="F26" s="48">
        <f ca="1">IF($B26="","",INDEX(Backlog!$A:$M,$A26,F$5))</f>
        <v>4</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127</v>
      </c>
      <c r="CB26" s="21">
        <f t="shared" ca="1" si="7"/>
        <v>151</v>
      </c>
      <c r="CC26" s="21" t="str">
        <f t="shared" ca="1" si="8"/>
        <v>Backlog!$F$127:$F$151</v>
      </c>
      <c r="CD26" s="21">
        <f t="shared" ca="1" si="9"/>
        <v>5</v>
      </c>
      <c r="CE26" s="21">
        <f t="shared" ca="1" si="12"/>
        <v>127</v>
      </c>
    </row>
    <row r="27" spans="1:83">
      <c r="A27" s="90">
        <f t="shared" ca="1" si="10"/>
        <v>141</v>
      </c>
      <c r="B27" s="18" t="str">
        <f ca="1">IF(ISNUMBER(A27),INDEX(Backlog!$A:$M,$A27,B$5),"")</f>
        <v>10.1.5</v>
      </c>
      <c r="C27" s="73" t="str">
        <f ca="1">IF($B27="","",INDEX(Backlog!$A:$M,$A27,C$5))</f>
        <v>Gestion de projet</v>
      </c>
      <c r="D27" s="73" t="str">
        <f ca="1">IF($B27="","",INDEX(Backlog!$A:$M,$A27,D$5))</f>
        <v>Réunions</v>
      </c>
      <c r="E27" s="73" t="str">
        <f ca="1">IF($B27="","",INDEX(Backlog!$A:$M,$A27,E$5))</f>
        <v>Réunions itération 5</v>
      </c>
      <c r="F27" s="48">
        <f ca="1">IF($B27="","",INDEX(Backlog!$A:$M,$A27,F$5))</f>
        <v>1</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142</v>
      </c>
      <c r="CB27" s="21">
        <f t="shared" ca="1" si="7"/>
        <v>151</v>
      </c>
      <c r="CC27" s="21" t="str">
        <f t="shared" ca="1" si="8"/>
        <v>Backlog!$F$142:$F$151</v>
      </c>
      <c r="CD27" s="21">
        <f t="shared" ca="1" si="9"/>
        <v>15</v>
      </c>
      <c r="CE27" s="21">
        <f t="shared" ca="1" si="12"/>
        <v>142</v>
      </c>
    </row>
    <row r="28" spans="1:83">
      <c r="A28" s="90">
        <f t="shared" ca="1" si="10"/>
        <v>146</v>
      </c>
      <c r="B28" s="18" t="str">
        <f ca="1">IF(ISNUMBER(A28),INDEX(Backlog!$A:$M,$A28,B$5),"")</f>
        <v>10.2.5</v>
      </c>
      <c r="C28" s="73" t="str">
        <f ca="1">IF($B28="","",INDEX(Backlog!$A:$M,$A28,C$5))</f>
        <v>Gestion de projet</v>
      </c>
      <c r="D28" s="73" t="str">
        <f ca="1">IF($B28="","",INDEX(Backlog!$A:$M,$A28,D$5))</f>
        <v>Backlog</v>
      </c>
      <c r="E28" s="73" t="str">
        <f ca="1">IF($B28="","",INDEX(Backlog!$A:$M,$A28,E$5))</f>
        <v>Mise à jour Backlog itération 5</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147</v>
      </c>
      <c r="CB28" s="21">
        <f t="shared" ca="1" si="7"/>
        <v>151</v>
      </c>
      <c r="CC28" s="21" t="str">
        <f t="shared" ca="1" si="8"/>
        <v>Backlog!$F$147:$F$151</v>
      </c>
      <c r="CD28" s="21">
        <f t="shared" ca="1" si="9"/>
        <v>5</v>
      </c>
      <c r="CE28" s="21">
        <f t="shared" ca="1" si="12"/>
        <v>147</v>
      </c>
    </row>
    <row r="29" spans="1:83">
      <c r="A29" s="90">
        <f t="shared" ca="1" si="10"/>
        <v>151</v>
      </c>
      <c r="B29" s="18" t="str">
        <f ca="1">IF(ISNUMBER(A29),INDEX(Backlog!$A:$M,$A29,B$5),"")</f>
        <v>11.1.5</v>
      </c>
      <c r="C29" s="73" t="str">
        <f ca="1">IF($B29="","",INDEX(Backlog!$A:$M,$A29,C$5))</f>
        <v>Documentation</v>
      </c>
      <c r="D29" s="73" t="str">
        <f ca="1">IF($B29="","",INDEX(Backlog!$A:$M,$A29,D$5))</f>
        <v>Documentation</v>
      </c>
      <c r="E29" s="73" t="str">
        <f ca="1">IF($B29="","",INDEX(Backlog!$A:$M,$A29,E$5))</f>
        <v>Documentation itération 5</v>
      </c>
      <c r="F29" s="48">
        <f ca="1">IF($B29="","",INDEX(Backlog!$A:$M,$A29,F$5))</f>
        <v>1</v>
      </c>
      <c r="G29" s="66">
        <f ca="1">IF($B29="","",INDEX(Backlog!$A:$M,$A29,G$5))</f>
        <v>4</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152</v>
      </c>
      <c r="CB29" s="21">
        <f t="shared" ca="1" si="7"/>
        <v>151</v>
      </c>
      <c r="CC29" s="21" t="str">
        <f t="shared" ca="1" si="8"/>
        <v>Backlog!$F$152:$F$151</v>
      </c>
      <c r="CD29" s="21">
        <f t="shared" ca="1" si="9"/>
        <v>5</v>
      </c>
      <c r="CE29" s="21">
        <f t="shared" ca="1" si="12"/>
        <v>152</v>
      </c>
    </row>
    <row r="30" spans="1:83">
      <c r="A30" s="90">
        <f t="shared" ca="1" si="10"/>
        <v>152</v>
      </c>
      <c r="B30" s="18">
        <f ca="1">IF(ISNUMBER(A30),INDEX(Backlog!$A:$M,$A30,B$5),"")</f>
        <v>0</v>
      </c>
      <c r="C30" s="73">
        <f ca="1">IF($B30="","",INDEX(Backlog!$A:$M,$A30,C$5))</f>
        <v>0</v>
      </c>
      <c r="D30" s="73">
        <f ca="1">IF($B30="","",INDEX(Backlog!$A:$M,$A30,D$5))</f>
        <v>0</v>
      </c>
      <c r="E30" s="73">
        <f ca="1">IF($B30="","",INDEX(Backlog!$A:$M,$A30,E$5))</f>
        <v>0</v>
      </c>
      <c r="F30" s="48">
        <f ca="1">IF($B30="","",INDEX(Backlog!$A:$M,$A30,F$5))</f>
        <v>0</v>
      </c>
      <c r="G30" s="66">
        <f ca="1">IF($B30="","",INDEX(Backlog!$A:$M,$A30,G$5))</f>
        <v>0</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153</v>
      </c>
      <c r="CB30" s="21">
        <f t="shared" ca="1" si="7"/>
        <v>151</v>
      </c>
      <c r="CC30" s="21" t="str">
        <f t="shared" ca="1" si="8"/>
        <v>Backlog!$F$153:$F$151</v>
      </c>
      <c r="CD30" s="21">
        <f t="shared" ca="1" si="9"/>
        <v>1</v>
      </c>
      <c r="CE30" s="21">
        <f t="shared" ca="1" si="12"/>
        <v>153</v>
      </c>
    </row>
    <row r="31" spans="1:83">
      <c r="A31" s="90">
        <f t="shared" ca="1" si="10"/>
        <v>153</v>
      </c>
      <c r="B31" s="18">
        <f ca="1">IF(ISNUMBER(A31),INDEX(Backlog!$A:$M,$A31,B$5),"")</f>
        <v>0</v>
      </c>
      <c r="C31" s="73">
        <f ca="1">IF($B31="","",INDEX(Backlog!$A:$M,$A31,C$5))</f>
        <v>0</v>
      </c>
      <c r="D31" s="73">
        <f ca="1">IF($B31="","",INDEX(Backlog!$A:$M,$A31,D$5))</f>
        <v>0</v>
      </c>
      <c r="E31" s="73">
        <f ca="1">IF($B31="","",INDEX(Backlog!$A:$M,$A31,E$5))</f>
        <v>0</v>
      </c>
      <c r="F31" s="48">
        <f ca="1">IF($B31="","",INDEX(Backlog!$A:$M,$A31,F$5))</f>
        <v>0</v>
      </c>
      <c r="G31" s="66">
        <f ca="1">IF($B31="","",INDEX(Backlog!$A:$M,$A31,G$5))</f>
        <v>0</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154</v>
      </c>
      <c r="CB31" s="21">
        <f t="shared" ca="1" si="7"/>
        <v>151</v>
      </c>
      <c r="CC31" s="21" t="str">
        <f t="shared" ca="1" si="8"/>
        <v>Backlog!$F$154:$F$151</v>
      </c>
      <c r="CD31" s="21">
        <f t="shared" ca="1" si="9"/>
        <v>1</v>
      </c>
      <c r="CE31" s="21">
        <f t="shared" ca="1" si="12"/>
        <v>154</v>
      </c>
    </row>
    <row r="32" spans="1:83">
      <c r="A32" s="90">
        <f t="shared" ca="1" si="10"/>
        <v>154</v>
      </c>
      <c r="B32" s="18">
        <f ca="1">IF(ISNUMBER(A32),INDEX(Backlog!$A:$M,$A32,B$5),"")</f>
        <v>0</v>
      </c>
      <c r="C32" s="73">
        <f ca="1">IF($B32="","",INDEX(Backlog!$A:$M,$A32,C$5))</f>
        <v>0</v>
      </c>
      <c r="D32" s="73">
        <f ca="1">IF($B32="","",INDEX(Backlog!$A:$M,$A32,D$5))</f>
        <v>0</v>
      </c>
      <c r="E32" s="73">
        <f ca="1">IF($B32="","",INDEX(Backlog!$A:$M,$A32,E$5))</f>
        <v>0</v>
      </c>
      <c r="F32" s="48">
        <f ca="1">IF($B32="","",INDEX(Backlog!$A:$M,$A32,F$5))</f>
        <v>0</v>
      </c>
      <c r="G32" s="66">
        <f ca="1">IF($B32="","",INDEX(Backlog!$A:$M,$A32,G$5))</f>
        <v>0</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155</v>
      </c>
      <c r="CB32" s="21">
        <f t="shared" ca="1" si="7"/>
        <v>151</v>
      </c>
      <c r="CC32" s="21" t="str">
        <f t="shared" ca="1" si="8"/>
        <v>Backlog!$F$155:$F$151</v>
      </c>
      <c r="CD32" s="21">
        <f t="shared" ca="1" si="9"/>
        <v>1</v>
      </c>
      <c r="CE32" s="21">
        <f t="shared" ca="1" si="12"/>
        <v>155</v>
      </c>
    </row>
    <row r="33" spans="1:83">
      <c r="A33" s="90">
        <f t="shared" ca="1" si="10"/>
        <v>155</v>
      </c>
      <c r="B33" s="18">
        <f ca="1">IF(ISNUMBER(A33),INDEX(Backlog!$A:$M,$A33,B$5),"")</f>
        <v>0</v>
      </c>
      <c r="C33" s="73">
        <f ca="1">IF($B33="","",INDEX(Backlog!$A:$M,$A33,C$5))</f>
        <v>0</v>
      </c>
      <c r="D33" s="73">
        <f ca="1">IF($B33="","",INDEX(Backlog!$A:$M,$A33,D$5))</f>
        <v>0</v>
      </c>
      <c r="E33" s="73">
        <f ca="1">IF($B33="","",INDEX(Backlog!$A:$M,$A33,E$5))</f>
        <v>0</v>
      </c>
      <c r="F33" s="48">
        <f ca="1">IF($B33="","",INDEX(Backlog!$A:$M,$A33,F$5))</f>
        <v>0</v>
      </c>
      <c r="G33" s="66">
        <f ca="1">IF($B33="","",INDEX(Backlog!$A:$M,$A33,G$5))</f>
        <v>0</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156</v>
      </c>
      <c r="CB33" s="21">
        <f t="shared" ca="1" si="7"/>
        <v>151</v>
      </c>
      <c r="CC33" s="21" t="str">
        <f t="shared" ca="1" si="8"/>
        <v>Backlog!$F$156:$F$151</v>
      </c>
      <c r="CD33" s="21">
        <f t="shared" ca="1" si="9"/>
        <v>1</v>
      </c>
      <c r="CE33" s="21">
        <f t="shared" ca="1" si="12"/>
        <v>156</v>
      </c>
    </row>
    <row r="34" spans="1:83">
      <c r="A34" s="90">
        <f t="shared" ca="1" si="10"/>
        <v>156</v>
      </c>
      <c r="B34" s="18">
        <f ca="1">IF(ISNUMBER(A34),INDEX(Backlog!$A:$M,$A34,B$5),"")</f>
        <v>0</v>
      </c>
      <c r="C34" s="73">
        <f ca="1">IF($B34="","",INDEX(Backlog!$A:$M,$A34,C$5))</f>
        <v>0</v>
      </c>
      <c r="D34" s="73">
        <f ca="1">IF($B34="","",INDEX(Backlog!$A:$M,$A34,D$5))</f>
        <v>0</v>
      </c>
      <c r="E34" s="73">
        <f ca="1">IF($B34="","",INDEX(Backlog!$A:$M,$A34,E$5))</f>
        <v>0</v>
      </c>
      <c r="F34" s="48">
        <f ca="1">IF($B34="","",INDEX(Backlog!$A:$M,$A34,F$5))</f>
        <v>0</v>
      </c>
      <c r="G34" s="66">
        <f ca="1">IF($B34="","",INDEX(Backlog!$A:$M,$A34,G$5))</f>
        <v>0</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157</v>
      </c>
      <c r="CB34" s="21">
        <f t="shared" ca="1" si="7"/>
        <v>151</v>
      </c>
      <c r="CC34" s="21" t="str">
        <f t="shared" ca="1" si="8"/>
        <v>Backlog!$F$157:$F$151</v>
      </c>
      <c r="CD34" s="21">
        <f t="shared" ca="1" si="9"/>
        <v>1</v>
      </c>
      <c r="CE34" s="21">
        <f t="shared" ca="1" si="12"/>
        <v>157</v>
      </c>
    </row>
    <row r="35" spans="1:83">
      <c r="A35" s="90">
        <f t="shared" ca="1" si="10"/>
        <v>157</v>
      </c>
      <c r="B35" s="18">
        <f ca="1">IF(ISNUMBER(A35),INDEX(Backlog!$A:$M,$A35,B$5),"")</f>
        <v>0</v>
      </c>
      <c r="C35" s="73">
        <f ca="1">IF($B35="","",INDEX(Backlog!$A:$M,$A35,C$5))</f>
        <v>0</v>
      </c>
      <c r="D35" s="73">
        <f ca="1">IF($B35="","",INDEX(Backlog!$A:$M,$A35,D$5))</f>
        <v>0</v>
      </c>
      <c r="E35" s="73">
        <f ca="1">IF($B35="","",INDEX(Backlog!$A:$M,$A35,E$5))</f>
        <v>0</v>
      </c>
      <c r="F35" s="48">
        <f ca="1">IF($B35="","",INDEX(Backlog!$A:$M,$A35,F$5))</f>
        <v>0</v>
      </c>
      <c r="G35" s="66">
        <f ca="1">IF($B35="","",INDEX(Backlog!$A:$M,$A35,G$5))</f>
        <v>0</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158</v>
      </c>
      <c r="CB35" s="21">
        <f t="shared" ca="1" si="7"/>
        <v>151</v>
      </c>
      <c r="CC35" s="21" t="str">
        <f t="shared" ca="1" si="8"/>
        <v>Backlog!$F$158:$F$151</v>
      </c>
      <c r="CD35" s="21">
        <f t="shared" ca="1" si="9"/>
        <v>1</v>
      </c>
      <c r="CE35" s="21">
        <f t="shared" ca="1" si="12"/>
        <v>158</v>
      </c>
    </row>
    <row r="36" spans="1:83">
      <c r="A36" s="90">
        <f t="shared" ca="1" si="10"/>
        <v>158</v>
      </c>
      <c r="B36" s="18">
        <f ca="1">IF(ISNUMBER(A36),INDEX(Backlog!$A:$M,$A36,B$5),"")</f>
        <v>0</v>
      </c>
      <c r="C36" s="73">
        <f ca="1">IF($B36="","",INDEX(Backlog!$A:$M,$A36,C$5))</f>
        <v>0</v>
      </c>
      <c r="D36" s="73">
        <f ca="1">IF($B36="","",INDEX(Backlog!$A:$M,$A36,D$5))</f>
        <v>0</v>
      </c>
      <c r="E36" s="73">
        <f ca="1">IF($B36="","",INDEX(Backlog!$A:$M,$A36,E$5))</f>
        <v>0</v>
      </c>
      <c r="F36" s="48">
        <f ca="1">IF($B36="","",INDEX(Backlog!$A:$M,$A36,F$5))</f>
        <v>0</v>
      </c>
      <c r="G36" s="66">
        <f ca="1">IF($B36="","",INDEX(Backlog!$A:$M,$A36,G$5))</f>
        <v>0</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159</v>
      </c>
      <c r="CB36" s="21">
        <f t="shared" ca="1" si="7"/>
        <v>151</v>
      </c>
      <c r="CC36" s="21" t="str">
        <f t="shared" ca="1" si="8"/>
        <v>Backlog!$F$159:$F$151</v>
      </c>
      <c r="CD36" s="21">
        <f t="shared" ca="1" si="9"/>
        <v>1</v>
      </c>
      <c r="CE36" s="21">
        <f t="shared" ca="1" si="12"/>
        <v>159</v>
      </c>
    </row>
    <row r="37" spans="1:83">
      <c r="A37" s="90">
        <f t="shared" ca="1" si="10"/>
        <v>159</v>
      </c>
      <c r="B37" s="18">
        <f ca="1">IF(ISNUMBER(A37),INDEX(Backlog!$A:$M,$A37,B$5),"")</f>
        <v>0</v>
      </c>
      <c r="C37" s="73">
        <f ca="1">IF($B37="","",INDEX(Backlog!$A:$M,$A37,C$5))</f>
        <v>0</v>
      </c>
      <c r="D37" s="73">
        <f ca="1">IF($B37="","",INDEX(Backlog!$A:$M,$A37,D$5))</f>
        <v>0</v>
      </c>
      <c r="E37" s="73">
        <f ca="1">IF($B37="","",INDEX(Backlog!$A:$M,$A37,E$5))</f>
        <v>0</v>
      </c>
      <c r="F37" s="48">
        <f ca="1">IF($B37="","",INDEX(Backlog!$A:$M,$A37,F$5))</f>
        <v>0</v>
      </c>
      <c r="G37" s="66">
        <f ca="1">IF($B37="","",INDEX(Backlog!$A:$M,$A37,G$5))</f>
        <v>0</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160</v>
      </c>
      <c r="CB37" s="21">
        <f t="shared" ca="1" si="7"/>
        <v>151</v>
      </c>
      <c r="CC37" s="21" t="str">
        <f t="shared" ca="1" si="8"/>
        <v>Backlog!$F$160:$F$151</v>
      </c>
      <c r="CD37" s="21">
        <f t="shared" ca="1" si="9"/>
        <v>1</v>
      </c>
      <c r="CE37" s="21">
        <f t="shared" ca="1" si="12"/>
        <v>160</v>
      </c>
    </row>
    <row r="38" spans="1:83">
      <c r="A38" s="90">
        <f t="shared" ca="1" si="10"/>
        <v>160</v>
      </c>
      <c r="B38" s="18">
        <f ca="1">IF(ISNUMBER(A38),INDEX(Backlog!$A:$M,$A38,B$5),"")</f>
        <v>0</v>
      </c>
      <c r="C38" s="73">
        <f ca="1">IF($B38="","",INDEX(Backlog!$A:$M,$A38,C$5))</f>
        <v>0</v>
      </c>
      <c r="D38" s="73">
        <f ca="1">IF($B38="","",INDEX(Backlog!$A:$M,$A38,D$5))</f>
        <v>0</v>
      </c>
      <c r="E38" s="73">
        <f ca="1">IF($B38="","",INDEX(Backlog!$A:$M,$A38,E$5))</f>
        <v>0</v>
      </c>
      <c r="F38" s="48">
        <f ca="1">IF($B38="","",INDEX(Backlog!$A:$M,$A38,F$5))</f>
        <v>0</v>
      </c>
      <c r="G38" s="66">
        <f ca="1">IF($B38="","",INDEX(Backlog!$A:$M,$A38,G$5))</f>
        <v>0</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161</v>
      </c>
      <c r="CB38" s="21">
        <f t="shared" ca="1" si="7"/>
        <v>151</v>
      </c>
      <c r="CC38" s="21" t="str">
        <f t="shared" ca="1" si="8"/>
        <v>Backlog!$F$161:$F$151</v>
      </c>
      <c r="CD38" s="21">
        <f t="shared" ca="1" si="9"/>
        <v>1</v>
      </c>
      <c r="CE38" s="21">
        <f t="shared" ca="1" si="12"/>
        <v>161</v>
      </c>
    </row>
    <row r="39" spans="1:83">
      <c r="A39" s="90">
        <f t="shared" ca="1" si="10"/>
        <v>161</v>
      </c>
      <c r="B39" s="18">
        <f ca="1">IF(ISNUMBER(A39),INDEX(Backlog!$A:$M,$A39,B$5),"")</f>
        <v>0</v>
      </c>
      <c r="C39" s="73">
        <f ca="1">IF($B39="","",INDEX(Backlog!$A:$M,$A39,C$5))</f>
        <v>0</v>
      </c>
      <c r="D39" s="73">
        <f ca="1">IF($B39="","",INDEX(Backlog!$A:$M,$A39,D$5))</f>
        <v>0</v>
      </c>
      <c r="E39" s="73">
        <f ca="1">IF($B39="","",INDEX(Backlog!$A:$M,$A39,E$5))</f>
        <v>0</v>
      </c>
      <c r="F39" s="48">
        <f ca="1">IF($B39="","",INDEX(Backlog!$A:$M,$A39,F$5))</f>
        <v>0</v>
      </c>
      <c r="G39" s="66">
        <f ca="1">IF($B39="","",INDEX(Backlog!$A:$M,$A39,G$5))</f>
        <v>0</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162</v>
      </c>
      <c r="CB39" s="21">
        <f t="shared" ca="1" si="7"/>
        <v>151</v>
      </c>
      <c r="CC39" s="21" t="str">
        <f t="shared" ca="1" si="8"/>
        <v>Backlog!$F$162:$F$151</v>
      </c>
      <c r="CD39" s="21">
        <f t="shared" ca="1" si="9"/>
        <v>1</v>
      </c>
      <c r="CE39" s="21">
        <f t="shared" ca="1" si="12"/>
        <v>162</v>
      </c>
    </row>
    <row r="40" spans="1:83">
      <c r="A40" s="90">
        <f t="shared" ca="1" si="10"/>
        <v>162</v>
      </c>
      <c r="B40" s="18">
        <f ca="1">IF(ISNUMBER(A40),INDEX(Backlog!$A:$M,$A40,B$5),"")</f>
        <v>0</v>
      </c>
      <c r="C40" s="73">
        <f ca="1">IF($B40="","",INDEX(Backlog!$A:$M,$A40,C$5))</f>
        <v>0</v>
      </c>
      <c r="D40" s="73">
        <f ca="1">IF($B40="","",INDEX(Backlog!$A:$M,$A40,D$5))</f>
        <v>0</v>
      </c>
      <c r="E40" s="73">
        <f ca="1">IF($B40="","",INDEX(Backlog!$A:$M,$A40,E$5))</f>
        <v>0</v>
      </c>
      <c r="F40" s="48">
        <f ca="1">IF($B40="","",INDEX(Backlog!$A:$M,$A40,F$5))</f>
        <v>0</v>
      </c>
      <c r="G40" s="66">
        <f ca="1">IF($B40="","",INDEX(Backlog!$A:$M,$A40,G$5))</f>
        <v>0</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163</v>
      </c>
      <c r="CB40" s="21">
        <f t="shared" ca="1" si="7"/>
        <v>151</v>
      </c>
      <c r="CC40" s="21" t="str">
        <f t="shared" ca="1" si="8"/>
        <v>Backlog!$F$163:$F$151</v>
      </c>
      <c r="CD40" s="21">
        <f t="shared" ca="1" si="9"/>
        <v>1</v>
      </c>
      <c r="CE40" s="21">
        <f t="shared" ca="1" si="12"/>
        <v>163</v>
      </c>
    </row>
    <row r="41" spans="1:83">
      <c r="A41" s="90">
        <f t="shared" ca="1" si="10"/>
        <v>163</v>
      </c>
      <c r="B41" s="18">
        <f ca="1">IF(ISNUMBER(A41),INDEX(Backlog!$A:$M,$A41,B$5),"")</f>
        <v>0</v>
      </c>
      <c r="C41" s="73">
        <f ca="1">IF($B41="","",INDEX(Backlog!$A:$M,$A41,C$5))</f>
        <v>0</v>
      </c>
      <c r="D41" s="73">
        <f ca="1">IF($B41="","",INDEX(Backlog!$A:$M,$A41,D$5))</f>
        <v>0</v>
      </c>
      <c r="E41" s="73">
        <f ca="1">IF($B41="","",INDEX(Backlog!$A:$M,$A41,E$5))</f>
        <v>0</v>
      </c>
      <c r="F41" s="48">
        <f ca="1">IF($B41="","",INDEX(Backlog!$A:$M,$A41,F$5))</f>
        <v>0</v>
      </c>
      <c r="G41" s="66">
        <f ca="1">IF($B41="","",INDEX(Backlog!$A:$M,$A41,G$5))</f>
        <v>0</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164</v>
      </c>
      <c r="CB41" s="21">
        <f t="shared" ca="1" si="7"/>
        <v>151</v>
      </c>
      <c r="CC41" s="21" t="str">
        <f t="shared" ca="1" si="8"/>
        <v>Backlog!$F$164:$F$151</v>
      </c>
      <c r="CD41" s="21">
        <f t="shared" ca="1" si="9"/>
        <v>1</v>
      </c>
      <c r="CE41" s="21">
        <f t="shared" ca="1" si="12"/>
        <v>164</v>
      </c>
    </row>
    <row r="42" spans="1:83">
      <c r="A42" s="90">
        <f t="shared" ca="1" si="10"/>
        <v>164</v>
      </c>
      <c r="B42" s="18">
        <f ca="1">IF(ISNUMBER(A42),INDEX(Backlog!$A:$M,$A42,B$5),"")</f>
        <v>0</v>
      </c>
      <c r="C42" s="73">
        <f ca="1">IF($B42="","",INDEX(Backlog!$A:$M,$A42,C$5))</f>
        <v>0</v>
      </c>
      <c r="D42" s="73">
        <f ca="1">IF($B42="","",INDEX(Backlog!$A:$M,$A42,D$5))</f>
        <v>0</v>
      </c>
      <c r="E42" s="73">
        <f ca="1">IF($B42="","",INDEX(Backlog!$A:$M,$A42,E$5))</f>
        <v>0</v>
      </c>
      <c r="F42" s="48">
        <f ca="1">IF($B42="","",INDEX(Backlog!$A:$M,$A42,F$5))</f>
        <v>0</v>
      </c>
      <c r="G42" s="66">
        <f ca="1">IF($B42="","",INDEX(Backlog!$A:$M,$A42,G$5))</f>
        <v>0</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165</v>
      </c>
      <c r="CB42" s="21">
        <f t="shared" ca="1" si="7"/>
        <v>151</v>
      </c>
      <c r="CC42" s="21" t="str">
        <f t="shared" ca="1" si="8"/>
        <v>Backlog!$F$165:$F$151</v>
      </c>
      <c r="CD42" s="21">
        <f t="shared" ca="1" si="9"/>
        <v>1</v>
      </c>
      <c r="CE42" s="21">
        <f t="shared" ca="1" si="12"/>
        <v>165</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23" priority="7">
      <formula>AND(MOD(ROW(),2)=0,H$2=TRUE)</formula>
    </cfRule>
  </conditionalFormatting>
  <conditionalFormatting sqref="A7:A42">
    <cfRule type="expression" dxfId="22" priority="6">
      <formula>MOD(ROW(),2)=0</formula>
    </cfRule>
  </conditionalFormatting>
  <conditionalFormatting sqref="B7:G42">
    <cfRule type="expression" dxfId="21" priority="5">
      <formula>MOD(ROW(),2)=0</formula>
    </cfRule>
  </conditionalFormatting>
  <conditionalFormatting sqref="H6:BZ42 H3:BZ4">
    <cfRule type="expression" dxfId="20" priority="2">
      <formula>OR(WEEKDAY(H$3,2)=1,WEEKDAY(H$3,2)=6)</formula>
    </cfRule>
    <cfRule type="expression" dxfId="19" priority="3">
      <formula>H$1</formula>
    </cfRule>
    <cfRule type="expression" dxfId="18" priority="4">
      <formula>H$2</formula>
    </cfRule>
  </conditionalFormatting>
  <conditionalFormatting sqref="H6:BZ6">
    <cfRule type="expression" dxfId="17"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zoomScale="86" zoomScaleNormal="86" zoomScalePageLayoutView="86" workbookViewId="0">
      <pane ySplit="1" topLeftCell="A2" activePane="bottomLeft" state="frozen"/>
      <selection pane="bottomLeft" activeCell="B2" sqref="B2"/>
    </sheetView>
  </sheetViews>
  <sheetFormatPr baseColWidth="10" defaultRowHeight="14" x14ac:dyDescent="0"/>
  <cols>
    <col min="1" max="1" width="10.83203125" style="54"/>
    <col min="2" max="2" width="93.33203125" style="54" customWidth="1"/>
    <col min="3" max="3" width="74.83203125" style="54" customWidth="1"/>
    <col min="4" max="4" width="73.5" style="54" bestFit="1" customWidth="1"/>
    <col min="5" max="16384" width="10.83203125" style="54"/>
  </cols>
  <sheetData>
    <row r="1" spans="1:4">
      <c r="A1" s="38" t="s">
        <v>24</v>
      </c>
      <c r="B1" s="38" t="s">
        <v>59</v>
      </c>
      <c r="C1" s="38"/>
      <c r="D1" s="38"/>
    </row>
    <row r="2" spans="1:4">
      <c r="A2" s="60">
        <v>1</v>
      </c>
      <c r="B2" s="95"/>
      <c r="C2" s="55"/>
      <c r="D2" s="55"/>
    </row>
    <row r="3" spans="1:4">
      <c r="A3" s="60"/>
      <c r="B3" s="95"/>
      <c r="C3" s="55"/>
      <c r="D3" s="55"/>
    </row>
    <row r="4" spans="1:4">
      <c r="A4" s="60"/>
      <c r="B4" s="95"/>
      <c r="C4" s="55"/>
      <c r="D4" s="55"/>
    </row>
    <row r="5" spans="1:4">
      <c r="A5" s="60"/>
      <c r="B5" s="95"/>
      <c r="C5" s="55"/>
      <c r="D5" s="55"/>
    </row>
    <row r="6" spans="1:4">
      <c r="A6" s="60"/>
      <c r="B6" s="95"/>
      <c r="C6" s="55"/>
      <c r="D6" s="55"/>
    </row>
    <row r="7" spans="1:4">
      <c r="A7" s="60"/>
      <c r="B7" s="95"/>
      <c r="C7" s="55"/>
      <c r="D7" s="55"/>
    </row>
    <row r="8" spans="1:4">
      <c r="A8" s="60"/>
      <c r="B8" s="95"/>
      <c r="C8" s="55"/>
      <c r="D8" s="55"/>
    </row>
    <row r="9" spans="1:4">
      <c r="A9" s="60"/>
      <c r="B9" s="95"/>
      <c r="C9" s="55"/>
      <c r="D9" s="56"/>
    </row>
    <row r="10" spans="1:4">
      <c r="A10" s="60"/>
      <c r="B10" s="95"/>
      <c r="C10" s="55"/>
      <c r="D10" s="55"/>
    </row>
    <row r="11" spans="1:4">
      <c r="A11" s="60"/>
      <c r="B11" s="56"/>
      <c r="C11" s="55"/>
      <c r="D11" s="55"/>
    </row>
    <row r="12" spans="1:4">
      <c r="A12" s="60"/>
      <c r="B12" s="95"/>
      <c r="C12" s="55"/>
      <c r="D12" s="55"/>
    </row>
    <row r="13" spans="1:4">
      <c r="A13" s="60"/>
      <c r="B13" s="95"/>
      <c r="C13" s="55"/>
      <c r="D13" s="55"/>
    </row>
    <row r="14" spans="1:4">
      <c r="A14" s="60"/>
      <c r="B14" s="95"/>
      <c r="C14" s="55"/>
      <c r="D14" s="58"/>
    </row>
    <row r="15" spans="1:4">
      <c r="A15" s="60"/>
      <c r="B15" s="95"/>
      <c r="C15" s="55"/>
      <c r="D15" s="55"/>
    </row>
    <row r="16" spans="1:4">
      <c r="A16" s="60"/>
      <c r="B16" s="55"/>
      <c r="C16" s="55"/>
      <c r="D16" s="55"/>
    </row>
    <row r="17" spans="1:4">
      <c r="A17" s="60"/>
      <c r="B17" s="95"/>
      <c r="C17" s="55"/>
      <c r="D17" s="55"/>
    </row>
    <row r="18" spans="1:4">
      <c r="A18" s="60"/>
      <c r="B18" s="95"/>
      <c r="C18" s="55"/>
      <c r="D18" s="55"/>
    </row>
    <row r="19" spans="1:4">
      <c r="A19" s="60"/>
      <c r="B19" s="95"/>
      <c r="C19" s="55"/>
      <c r="D19" s="55"/>
    </row>
    <row r="20" spans="1:4">
      <c r="A20" s="60"/>
      <c r="B20" s="95"/>
      <c r="C20" s="55"/>
      <c r="D20" s="55"/>
    </row>
    <row r="21" spans="1:4">
      <c r="A21" s="60"/>
      <c r="B21" s="95"/>
      <c r="C21" s="55"/>
      <c r="D21" s="55"/>
    </row>
    <row r="22" spans="1:4">
      <c r="A22" s="60"/>
      <c r="B22" s="95"/>
      <c r="C22" s="57"/>
      <c r="D22" s="58"/>
    </row>
    <row r="23" spans="1:4">
      <c r="A23" s="60"/>
      <c r="B23" s="95"/>
      <c r="C23" s="57"/>
      <c r="D23" s="58"/>
    </row>
    <row r="24" spans="1:4">
      <c r="A24" s="60"/>
      <c r="B24" s="95"/>
      <c r="C24" s="55"/>
      <c r="D24" s="56"/>
    </row>
    <row r="25" spans="1:4">
      <c r="A25" s="60"/>
      <c r="B25" s="95"/>
      <c r="C25" s="55"/>
      <c r="D25" s="56"/>
    </row>
    <row r="26" spans="1:4">
      <c r="A26" s="60"/>
      <c r="B26" s="95"/>
      <c r="C26" s="56"/>
      <c r="D26" s="56"/>
    </row>
    <row r="27" spans="1:4">
      <c r="A27" s="60"/>
      <c r="B27" s="56"/>
      <c r="C27" s="56"/>
      <c r="D27" s="56"/>
    </row>
  </sheetData>
  <conditionalFormatting sqref="A2:D27">
    <cfRule type="expression" dxfId="16" priority="1">
      <formula>MOD(ROW(),2)&lt;&gt;0</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
  <sheetViews>
    <sheetView zoomScale="80" zoomScaleNormal="80" zoomScalePageLayoutView="80" workbookViewId="0">
      <pane xSplit="4" ySplit="6" topLeftCell="E7" activePane="bottomRight" state="frozen"/>
      <selection activeCell="A3" sqref="A3"/>
      <selection pane="topRight" activeCell="E3" sqref="E3"/>
      <selection pane="bottomLeft" activeCell="A7" sqref="A7"/>
      <selection pane="bottomRight" activeCell="A13" sqref="A13"/>
    </sheetView>
  </sheetViews>
  <sheetFormatPr baseColWidth="10" defaultColWidth="6.33203125" defaultRowHeight="14" x14ac:dyDescent="0"/>
  <cols>
    <col min="1" max="1" width="20" style="99" customWidth="1"/>
    <col min="2" max="2" width="23" style="99" customWidth="1"/>
    <col min="3" max="3" width="12.83203125" style="99" customWidth="1"/>
    <col min="4" max="4" width="20.1640625" style="99" customWidth="1"/>
    <col min="5" max="54" width="6.33203125" style="99" customWidth="1"/>
    <col min="55" max="55" width="6.33203125" style="99" bestFit="1"/>
    <col min="56" max="16384" width="6.33203125" style="99"/>
  </cols>
  <sheetData>
    <row r="1" spans="1:256" s="100" customFormat="1">
      <c r="E1" s="29" t="b">
        <f>IF(E2,IF(NETWORKDAYS(E5,E5,Jours_Fériés)=1,FALSE,TRUE),"")</f>
        <v>0</v>
      </c>
      <c r="F1" s="29" t="b">
        <f>IF(F2,IF(NETWORKDAYS(F5,F5,Jours_Fériés)=1,FALSE,TRUE),"")</f>
        <v>0</v>
      </c>
      <c r="G1" s="29" t="b">
        <f>IF(G2,IF(NETWORKDAYS(G5,G5,Jours_Fériés)=1,FALSE,TRUE),"")</f>
        <v>0</v>
      </c>
      <c r="H1" s="29" t="b">
        <f>IF(H2,IF(NETWORKDAYS(H5,H5,Jours_Fériés)=1,FALSE,TRUE),"")</f>
        <v>0</v>
      </c>
      <c r="I1" s="29" t="b">
        <f t="shared" ref="I1:Q1" si="0">IF(I2,IF(NETWORKDAYS(I5,I5,Jours_Fériés)=1,FALSE,TRUE),"")</f>
        <v>0</v>
      </c>
      <c r="J1" s="29" t="b">
        <f t="shared" si="0"/>
        <v>1</v>
      </c>
      <c r="K1" s="29" t="b">
        <f t="shared" si="0"/>
        <v>0</v>
      </c>
      <c r="L1" s="29" t="b">
        <f t="shared" si="0"/>
        <v>0</v>
      </c>
      <c r="M1" s="29" t="b">
        <f t="shared" si="0"/>
        <v>0</v>
      </c>
      <c r="N1" s="29" t="b">
        <f t="shared" si="0"/>
        <v>0</v>
      </c>
      <c r="O1" s="29" t="b">
        <f t="shared" si="0"/>
        <v>0</v>
      </c>
      <c r="P1" s="29" t="b">
        <f t="shared" si="0"/>
        <v>0</v>
      </c>
      <c r="Q1" s="29" t="b">
        <f t="shared" si="0"/>
        <v>0</v>
      </c>
      <c r="R1" s="29" t="b">
        <f t="shared" ref="R1:CC1" si="1">IF(R2,IF(NETWORKDAYS(R5,R5,Jours_Fériés)=1,FALSE,TRUE),"")</f>
        <v>0</v>
      </c>
      <c r="S1" s="29" t="b">
        <f t="shared" si="1"/>
        <v>0</v>
      </c>
      <c r="T1" s="29" t="b">
        <f t="shared" si="1"/>
        <v>0</v>
      </c>
      <c r="U1" s="29" t="b">
        <f t="shared" si="1"/>
        <v>0</v>
      </c>
      <c r="V1" s="29" t="b">
        <f t="shared" si="1"/>
        <v>0</v>
      </c>
      <c r="W1" s="29" t="b">
        <f t="shared" si="1"/>
        <v>0</v>
      </c>
      <c r="X1" s="29" t="b">
        <f t="shared" si="1"/>
        <v>0</v>
      </c>
      <c r="Y1" s="29" t="b">
        <f t="shared" si="1"/>
        <v>0</v>
      </c>
      <c r="Z1" s="29" t="b">
        <f t="shared" si="1"/>
        <v>0</v>
      </c>
      <c r="AA1" s="29" t="b">
        <f t="shared" si="1"/>
        <v>0</v>
      </c>
      <c r="AB1" s="29" t="b">
        <f t="shared" si="1"/>
        <v>0</v>
      </c>
      <c r="AC1" s="29" t="b">
        <f t="shared" si="1"/>
        <v>0</v>
      </c>
      <c r="AD1" s="29" t="b">
        <f t="shared" si="1"/>
        <v>0</v>
      </c>
      <c r="AE1" s="29" t="b">
        <f t="shared" si="1"/>
        <v>0</v>
      </c>
      <c r="AF1" s="29" t="b">
        <f t="shared" si="1"/>
        <v>0</v>
      </c>
      <c r="AG1" s="29" t="b">
        <f t="shared" si="1"/>
        <v>0</v>
      </c>
      <c r="AH1" s="29" t="b">
        <f t="shared" si="1"/>
        <v>0</v>
      </c>
      <c r="AI1" s="29" t="b">
        <f t="shared" si="1"/>
        <v>1</v>
      </c>
      <c r="AJ1" s="29" t="b">
        <f t="shared" si="1"/>
        <v>0</v>
      </c>
      <c r="AK1" s="29" t="b">
        <f t="shared" si="1"/>
        <v>0</v>
      </c>
      <c r="AL1" s="29" t="b">
        <f t="shared" si="1"/>
        <v>0</v>
      </c>
      <c r="AM1" s="29" t="b">
        <f t="shared" si="1"/>
        <v>0</v>
      </c>
      <c r="AN1" s="29" t="b">
        <f t="shared" si="1"/>
        <v>0</v>
      </c>
      <c r="AO1" s="29" t="b">
        <f t="shared" si="1"/>
        <v>0</v>
      </c>
      <c r="AP1" s="29" t="b">
        <f t="shared" si="1"/>
        <v>0</v>
      </c>
      <c r="AQ1" s="29" t="b">
        <f t="shared" si="1"/>
        <v>0</v>
      </c>
      <c r="AR1" s="29" t="b">
        <f t="shared" si="1"/>
        <v>0</v>
      </c>
      <c r="AS1" s="29" t="b">
        <f t="shared" si="1"/>
        <v>0</v>
      </c>
      <c r="AT1" s="29" t="b">
        <f t="shared" si="1"/>
        <v>0</v>
      </c>
      <c r="AU1" s="29" t="b">
        <f t="shared" si="1"/>
        <v>0</v>
      </c>
      <c r="AV1" s="29" t="b">
        <f t="shared" si="1"/>
        <v>0</v>
      </c>
      <c r="AW1" s="29" t="b">
        <f t="shared" si="1"/>
        <v>0</v>
      </c>
      <c r="AX1" s="29" t="b">
        <f t="shared" si="1"/>
        <v>0</v>
      </c>
      <c r="AY1" s="29" t="b">
        <f t="shared" si="1"/>
        <v>0</v>
      </c>
      <c r="AZ1" s="29" t="b">
        <f t="shared" si="1"/>
        <v>0</v>
      </c>
      <c r="BA1" s="29" t="b">
        <f t="shared" si="1"/>
        <v>0</v>
      </c>
      <c r="BB1" s="29" t="b">
        <f t="shared" si="1"/>
        <v>0</v>
      </c>
      <c r="BC1" s="29" t="b">
        <f>IF(BC2,IF(NETWORKDAYS(BC5,BC5,Jours_Fériés)=1,FALSE,TRUE),"")</f>
        <v>0</v>
      </c>
      <c r="BD1" s="29" t="b">
        <f>IF(BD2,IF(NETWORKDAYS(BD5,BD5,Jours_Fériés)=1,FALSE,TRUE),"")</f>
        <v>0</v>
      </c>
      <c r="BE1" s="29" t="b">
        <f>IF(BE2,IF(NETWORKDAYS(BE5,BE5,Jours_Fériés)=1,FALSE,TRUE),"")</f>
        <v>0</v>
      </c>
      <c r="BF1" s="29" t="b">
        <f>IF(BF2,IF(NETWORKDAYS(BF5,BF5,Jours_Fériés)=1,FALSE,TRUE),"")</f>
        <v>0</v>
      </c>
      <c r="BG1" s="29" t="b">
        <f>IF(BG2,IF(NETWORKDAYS(BG5,BG5,Jours_Fériés)=1,FALSE,TRUE),"")</f>
        <v>1</v>
      </c>
      <c r="BH1" s="29" t="b">
        <f t="shared" si="1"/>
        <v>0</v>
      </c>
      <c r="BI1" s="29" t="b">
        <f t="shared" si="1"/>
        <v>0</v>
      </c>
      <c r="BJ1" s="29" t="b">
        <f t="shared" si="1"/>
        <v>0</v>
      </c>
      <c r="BK1" s="29" t="b">
        <f t="shared" si="1"/>
        <v>0</v>
      </c>
      <c r="BL1" s="29" t="b">
        <f t="shared" si="1"/>
        <v>0</v>
      </c>
      <c r="BM1" s="29" t="b">
        <f t="shared" si="1"/>
        <v>0</v>
      </c>
      <c r="BN1" s="29" t="b">
        <f t="shared" si="1"/>
        <v>0</v>
      </c>
      <c r="BO1" s="29" t="b">
        <f t="shared" si="1"/>
        <v>0</v>
      </c>
      <c r="BP1" s="29" t="b">
        <f t="shared" si="1"/>
        <v>0</v>
      </c>
      <c r="BQ1" s="29" t="b">
        <f t="shared" si="1"/>
        <v>0</v>
      </c>
      <c r="BR1" s="29" t="b">
        <f t="shared" si="1"/>
        <v>0</v>
      </c>
      <c r="BS1" s="29" t="b">
        <f t="shared" si="1"/>
        <v>0</v>
      </c>
      <c r="BT1" s="29" t="b">
        <f t="shared" si="1"/>
        <v>0</v>
      </c>
      <c r="BU1" s="29" t="b">
        <f t="shared" si="1"/>
        <v>0</v>
      </c>
      <c r="BV1" s="29" t="b">
        <f t="shared" si="1"/>
        <v>0</v>
      </c>
      <c r="BW1" s="29" t="b">
        <f t="shared" si="1"/>
        <v>0</v>
      </c>
      <c r="BX1" s="29" t="b">
        <f t="shared" si="1"/>
        <v>0</v>
      </c>
      <c r="BY1" s="29" t="b">
        <f t="shared" si="1"/>
        <v>0</v>
      </c>
      <c r="BZ1" s="29" t="b">
        <f t="shared" si="1"/>
        <v>0</v>
      </c>
      <c r="CA1" s="29" t="b">
        <f t="shared" si="1"/>
        <v>0</v>
      </c>
      <c r="CB1" s="29" t="b">
        <f t="shared" si="1"/>
        <v>0</v>
      </c>
      <c r="CC1" s="29" t="b">
        <f t="shared" si="1"/>
        <v>0</v>
      </c>
      <c r="CD1" s="29" t="b">
        <f t="shared" ref="CD1:EO1" si="2">IF(CD2,IF(NETWORKDAYS(CD5,CD5,Jours_Fériés)=1,FALSE,TRUE),"")</f>
        <v>0</v>
      </c>
      <c r="CE1" s="29" t="b">
        <f t="shared" si="2"/>
        <v>0</v>
      </c>
      <c r="CF1" s="29" t="b">
        <f t="shared" si="2"/>
        <v>0</v>
      </c>
      <c r="CG1" s="29" t="b">
        <f t="shared" si="2"/>
        <v>0</v>
      </c>
      <c r="CH1" s="29" t="b">
        <f t="shared" si="2"/>
        <v>0</v>
      </c>
      <c r="CI1" s="29" t="b">
        <f t="shared" si="2"/>
        <v>0</v>
      </c>
      <c r="CJ1" s="29" t="b">
        <f t="shared" si="2"/>
        <v>0</v>
      </c>
      <c r="CK1" s="29" t="b">
        <f t="shared" si="2"/>
        <v>0</v>
      </c>
      <c r="CL1" s="29" t="b">
        <f t="shared" si="2"/>
        <v>0</v>
      </c>
      <c r="CM1" s="29" t="b">
        <f t="shared" si="2"/>
        <v>0</v>
      </c>
      <c r="CN1" s="29" t="b">
        <f t="shared" si="2"/>
        <v>0</v>
      </c>
      <c r="CO1" s="29" t="b">
        <f t="shared" si="2"/>
        <v>0</v>
      </c>
      <c r="CP1" s="29" t="b">
        <f t="shared" si="2"/>
        <v>0</v>
      </c>
      <c r="CQ1" s="29" t="b">
        <f t="shared" si="2"/>
        <v>0</v>
      </c>
      <c r="CR1" s="29" t="b">
        <f t="shared" si="2"/>
        <v>0</v>
      </c>
      <c r="CS1" s="29" t="b">
        <f t="shared" si="2"/>
        <v>0</v>
      </c>
      <c r="CT1" s="29" t="b">
        <f t="shared" si="2"/>
        <v>0</v>
      </c>
      <c r="CU1" s="29" t="b">
        <f t="shared" si="2"/>
        <v>0</v>
      </c>
      <c r="CV1" s="29" t="b">
        <f t="shared" si="2"/>
        <v>0</v>
      </c>
      <c r="CW1" s="29" t="b">
        <f t="shared" si="2"/>
        <v>0</v>
      </c>
      <c r="CX1" s="29" t="b">
        <f t="shared" si="2"/>
        <v>0</v>
      </c>
      <c r="CY1" s="29" t="b">
        <f t="shared" si="2"/>
        <v>0</v>
      </c>
      <c r="CZ1" s="29" t="b">
        <f t="shared" si="2"/>
        <v>0</v>
      </c>
      <c r="DA1" s="29" t="b">
        <f t="shared" si="2"/>
        <v>0</v>
      </c>
      <c r="DB1" s="29" t="b">
        <f t="shared" si="2"/>
        <v>0</v>
      </c>
      <c r="DC1" s="29" t="b">
        <f t="shared" si="2"/>
        <v>0</v>
      </c>
      <c r="DD1" s="29" t="b">
        <f t="shared" si="2"/>
        <v>0</v>
      </c>
      <c r="DE1" s="29" t="b">
        <f t="shared" si="2"/>
        <v>0</v>
      </c>
      <c r="DF1" s="29" t="b">
        <f t="shared" si="2"/>
        <v>0</v>
      </c>
      <c r="DG1" s="29" t="b">
        <f t="shared" si="2"/>
        <v>0</v>
      </c>
      <c r="DH1" s="29" t="b">
        <f t="shared" si="2"/>
        <v>0</v>
      </c>
      <c r="DI1" s="29" t="b">
        <f t="shared" si="2"/>
        <v>0</v>
      </c>
      <c r="DJ1" s="29" t="b">
        <f t="shared" si="2"/>
        <v>0</v>
      </c>
      <c r="DK1" s="29" t="b">
        <f t="shared" si="2"/>
        <v>0</v>
      </c>
      <c r="DL1" s="29" t="b">
        <f t="shared" si="2"/>
        <v>0</v>
      </c>
      <c r="DM1" s="29" t="b">
        <f t="shared" si="2"/>
        <v>0</v>
      </c>
      <c r="DN1" s="29" t="b">
        <f t="shared" si="2"/>
        <v>0</v>
      </c>
      <c r="DO1" s="29" t="b">
        <f t="shared" si="2"/>
        <v>0</v>
      </c>
      <c r="DP1" s="29" t="b">
        <f t="shared" si="2"/>
        <v>0</v>
      </c>
      <c r="DQ1" s="29" t="b">
        <f t="shared" si="2"/>
        <v>1</v>
      </c>
      <c r="DR1" s="29" t="b">
        <f t="shared" si="2"/>
        <v>0</v>
      </c>
      <c r="DS1" s="29" t="b">
        <f t="shared" si="2"/>
        <v>0</v>
      </c>
      <c r="DT1" s="29" t="b">
        <f t="shared" si="2"/>
        <v>0</v>
      </c>
      <c r="DU1" s="29" t="b">
        <f t="shared" si="2"/>
        <v>0</v>
      </c>
      <c r="DV1" s="29" t="b">
        <f t="shared" si="2"/>
        <v>0</v>
      </c>
      <c r="DW1" s="29" t="b">
        <f t="shared" si="2"/>
        <v>0</v>
      </c>
      <c r="DX1" s="29" t="b">
        <f t="shared" si="2"/>
        <v>0</v>
      </c>
      <c r="DY1" s="29" t="b">
        <f t="shared" si="2"/>
        <v>0</v>
      </c>
      <c r="DZ1" s="29" t="b">
        <f t="shared" si="2"/>
        <v>0</v>
      </c>
      <c r="EA1" s="29" t="b">
        <f t="shared" si="2"/>
        <v>0</v>
      </c>
      <c r="EB1" s="29" t="b">
        <f t="shared" si="2"/>
        <v>0</v>
      </c>
      <c r="EC1" s="29" t="b">
        <f t="shared" si="2"/>
        <v>0</v>
      </c>
      <c r="ED1" s="29" t="b">
        <f t="shared" si="2"/>
        <v>0</v>
      </c>
      <c r="EE1" s="29" t="b">
        <f t="shared" si="2"/>
        <v>0</v>
      </c>
      <c r="EF1" s="29" t="b">
        <f t="shared" si="2"/>
        <v>0</v>
      </c>
      <c r="EG1" s="29" t="b">
        <f t="shared" si="2"/>
        <v>0</v>
      </c>
      <c r="EH1" s="29" t="b">
        <f t="shared" si="2"/>
        <v>0</v>
      </c>
      <c r="EI1" s="29" t="b">
        <f t="shared" si="2"/>
        <v>0</v>
      </c>
      <c r="EJ1" s="29" t="b">
        <f t="shared" si="2"/>
        <v>0</v>
      </c>
      <c r="EK1" s="29" t="b">
        <f t="shared" si="2"/>
        <v>0</v>
      </c>
      <c r="EL1" s="29" t="b">
        <f t="shared" si="2"/>
        <v>0</v>
      </c>
      <c r="EM1" s="29" t="b">
        <f t="shared" si="2"/>
        <v>0</v>
      </c>
      <c r="EN1" s="29" t="b">
        <f t="shared" si="2"/>
        <v>0</v>
      </c>
      <c r="EO1" s="29" t="b">
        <f t="shared" si="2"/>
        <v>0</v>
      </c>
      <c r="EP1" s="29" t="b">
        <f t="shared" ref="EP1:FY1" si="3">IF(EP2,IF(NETWORKDAYS(EP5,EP5,Jours_Fériés)=1,FALSE,TRUE),"")</f>
        <v>0</v>
      </c>
      <c r="EQ1" s="29" t="b">
        <f t="shared" si="3"/>
        <v>0</v>
      </c>
      <c r="ER1" s="29" t="b">
        <f t="shared" si="3"/>
        <v>0</v>
      </c>
      <c r="ES1" s="29" t="b">
        <f t="shared" si="3"/>
        <v>0</v>
      </c>
      <c r="ET1" s="29" t="b">
        <f t="shared" si="3"/>
        <v>0</v>
      </c>
      <c r="EU1" s="29" t="b">
        <f t="shared" si="3"/>
        <v>0</v>
      </c>
      <c r="EV1" s="29" t="b">
        <f t="shared" si="3"/>
        <v>0</v>
      </c>
      <c r="EW1" s="29" t="b">
        <f t="shared" si="3"/>
        <v>1</v>
      </c>
      <c r="EX1" s="29" t="b">
        <f t="shared" si="3"/>
        <v>0</v>
      </c>
      <c r="EY1" s="29" t="b">
        <f t="shared" si="3"/>
        <v>0</v>
      </c>
      <c r="EZ1" s="29" t="b">
        <f t="shared" si="3"/>
        <v>0</v>
      </c>
      <c r="FA1" s="29" t="b">
        <f t="shared" si="3"/>
        <v>0</v>
      </c>
      <c r="FB1" s="29" t="b">
        <f t="shared" si="3"/>
        <v>1</v>
      </c>
      <c r="FC1" s="29" t="b">
        <f t="shared" si="3"/>
        <v>0</v>
      </c>
      <c r="FD1" s="29" t="b">
        <f t="shared" si="3"/>
        <v>0</v>
      </c>
      <c r="FE1" s="29" t="b">
        <f t="shared" si="3"/>
        <v>0</v>
      </c>
      <c r="FF1" s="29" t="b">
        <f t="shared" si="3"/>
        <v>0</v>
      </c>
      <c r="FG1" s="29" t="b">
        <f t="shared" si="3"/>
        <v>0</v>
      </c>
      <c r="FH1" s="29" t="b">
        <f t="shared" si="3"/>
        <v>0</v>
      </c>
      <c r="FI1" s="29" t="b">
        <f t="shared" si="3"/>
        <v>0</v>
      </c>
      <c r="FJ1" s="29" t="b">
        <f t="shared" si="3"/>
        <v>0</v>
      </c>
      <c r="FK1" s="29" t="b">
        <f t="shared" si="3"/>
        <v>0</v>
      </c>
      <c r="FL1" s="29" t="b">
        <f t="shared" si="3"/>
        <v>0</v>
      </c>
      <c r="FM1" s="29" t="b">
        <f t="shared" si="3"/>
        <v>0</v>
      </c>
      <c r="FN1" s="29" t="b">
        <f t="shared" si="3"/>
        <v>0</v>
      </c>
      <c r="FO1" s="29" t="b">
        <f t="shared" si="3"/>
        <v>0</v>
      </c>
      <c r="FP1" s="29" t="b">
        <f t="shared" si="3"/>
        <v>0</v>
      </c>
      <c r="FQ1" s="29" t="b">
        <f t="shared" si="3"/>
        <v>0</v>
      </c>
      <c r="FR1" s="29" t="b">
        <f t="shared" si="3"/>
        <v>0</v>
      </c>
      <c r="FS1" s="29" t="b">
        <f t="shared" si="3"/>
        <v>0</v>
      </c>
      <c r="FT1" s="29" t="b">
        <f t="shared" si="3"/>
        <v>0</v>
      </c>
      <c r="FU1" s="29" t="b">
        <f t="shared" si="3"/>
        <v>0</v>
      </c>
      <c r="FV1" s="29" t="b">
        <f t="shared" si="3"/>
        <v>0</v>
      </c>
      <c r="FW1" s="29" t="b">
        <f t="shared" si="3"/>
        <v>0</v>
      </c>
      <c r="FX1" s="29" t="b">
        <f t="shared" si="3"/>
        <v>0</v>
      </c>
      <c r="FY1" s="29" t="b">
        <f t="shared" si="3"/>
        <v>0</v>
      </c>
      <c r="FZ1" s="29" t="b">
        <f t="shared" ref="FZ1:IK1" si="4">IF(FZ2,IF(NETWORKDAYS(FZ5,FZ5,Jours_Fériés)=1,FALSE,TRUE),"")</f>
        <v>0</v>
      </c>
      <c r="GA1" s="29" t="b">
        <f t="shared" si="4"/>
        <v>0</v>
      </c>
      <c r="GB1" s="29" t="b">
        <f t="shared" si="4"/>
        <v>0</v>
      </c>
      <c r="GC1" s="29" t="b">
        <f t="shared" si="4"/>
        <v>0</v>
      </c>
      <c r="GD1" s="29" t="b">
        <f t="shared" si="4"/>
        <v>0</v>
      </c>
      <c r="GE1" s="29" t="b">
        <f t="shared" si="4"/>
        <v>0</v>
      </c>
      <c r="GF1" s="29" t="b">
        <f t="shared" si="4"/>
        <v>0</v>
      </c>
      <c r="GG1" s="29" t="b">
        <f t="shared" si="4"/>
        <v>0</v>
      </c>
      <c r="GH1" s="29" t="b">
        <f t="shared" si="4"/>
        <v>0</v>
      </c>
      <c r="GI1" s="29" t="b">
        <f t="shared" si="4"/>
        <v>0</v>
      </c>
      <c r="GJ1" s="29" t="b">
        <f t="shared" si="4"/>
        <v>0</v>
      </c>
      <c r="GK1" s="29" t="b">
        <f t="shared" si="4"/>
        <v>0</v>
      </c>
      <c r="GL1" s="29" t="b">
        <f t="shared" si="4"/>
        <v>0</v>
      </c>
      <c r="GM1" s="29" t="b">
        <f t="shared" si="4"/>
        <v>0</v>
      </c>
      <c r="GN1" s="29" t="b">
        <f t="shared" si="4"/>
        <v>0</v>
      </c>
      <c r="GO1" s="29" t="b">
        <f t="shared" si="4"/>
        <v>0</v>
      </c>
      <c r="GP1" s="29" t="b">
        <f t="shared" si="4"/>
        <v>0</v>
      </c>
      <c r="GQ1" s="29" t="b">
        <f t="shared" si="4"/>
        <v>0</v>
      </c>
      <c r="GR1" s="29" t="b">
        <f t="shared" si="4"/>
        <v>0</v>
      </c>
      <c r="GS1" s="29" t="b">
        <f t="shared" si="4"/>
        <v>0</v>
      </c>
      <c r="GT1" s="29" t="b">
        <f t="shared" si="4"/>
        <v>0</v>
      </c>
      <c r="GU1" s="29" t="b">
        <f t="shared" si="4"/>
        <v>0</v>
      </c>
      <c r="GV1" s="29" t="b">
        <f t="shared" si="4"/>
        <v>0</v>
      </c>
      <c r="GW1" s="29" t="b">
        <f t="shared" si="4"/>
        <v>0</v>
      </c>
      <c r="GX1" s="29" t="b">
        <f t="shared" si="4"/>
        <v>0</v>
      </c>
      <c r="GY1" s="29" t="b">
        <f t="shared" si="4"/>
        <v>0</v>
      </c>
      <c r="GZ1" s="29" t="b">
        <f t="shared" si="4"/>
        <v>0</v>
      </c>
      <c r="HA1" s="29" t="b">
        <f t="shared" si="4"/>
        <v>0</v>
      </c>
      <c r="HB1" s="29" t="b">
        <f t="shared" si="4"/>
        <v>0</v>
      </c>
      <c r="HC1" s="29" t="b">
        <f t="shared" si="4"/>
        <v>0</v>
      </c>
      <c r="HD1" s="29" t="b">
        <f t="shared" si="4"/>
        <v>0</v>
      </c>
      <c r="HE1" s="29" t="b">
        <f t="shared" si="4"/>
        <v>0</v>
      </c>
      <c r="HF1" s="29" t="b">
        <f t="shared" si="4"/>
        <v>0</v>
      </c>
      <c r="HG1" s="29" t="b">
        <f t="shared" si="4"/>
        <v>0</v>
      </c>
      <c r="HH1" s="29" t="b">
        <f t="shared" si="4"/>
        <v>0</v>
      </c>
      <c r="HI1" s="29" t="b">
        <f t="shared" si="4"/>
        <v>0</v>
      </c>
      <c r="HJ1" s="29" t="b">
        <f t="shared" si="4"/>
        <v>0</v>
      </c>
      <c r="HK1" s="29" t="b">
        <f t="shared" si="4"/>
        <v>0</v>
      </c>
      <c r="HL1" s="29" t="b">
        <f t="shared" si="4"/>
        <v>0</v>
      </c>
      <c r="HM1" s="29" t="b">
        <f t="shared" si="4"/>
        <v>0</v>
      </c>
      <c r="HN1" s="29" t="b">
        <f t="shared" si="4"/>
        <v>0</v>
      </c>
      <c r="HO1" s="29" t="b">
        <f t="shared" si="4"/>
        <v>0</v>
      </c>
      <c r="HP1" s="29" t="b">
        <f t="shared" si="4"/>
        <v>0</v>
      </c>
      <c r="HQ1" s="29" t="b">
        <f t="shared" si="4"/>
        <v>1</v>
      </c>
      <c r="HR1" s="29" t="b">
        <f t="shared" si="4"/>
        <v>0</v>
      </c>
      <c r="HS1" s="29" t="b">
        <f t="shared" si="4"/>
        <v>0</v>
      </c>
      <c r="HT1" s="29" t="b">
        <f t="shared" si="4"/>
        <v>0</v>
      </c>
      <c r="HU1" s="29" t="b">
        <f t="shared" si="4"/>
        <v>0</v>
      </c>
      <c r="HV1" s="29" t="b">
        <f t="shared" si="4"/>
        <v>0</v>
      </c>
      <c r="HW1" s="29" t="b">
        <f t="shared" si="4"/>
        <v>0</v>
      </c>
      <c r="HX1" s="29" t="b">
        <f t="shared" si="4"/>
        <v>0</v>
      </c>
      <c r="HY1" s="29" t="b">
        <f t="shared" si="4"/>
        <v>0</v>
      </c>
      <c r="HZ1" s="29" t="b">
        <f t="shared" si="4"/>
        <v>0</v>
      </c>
      <c r="IA1" s="29" t="b">
        <f t="shared" si="4"/>
        <v>0</v>
      </c>
      <c r="IB1" s="29" t="b">
        <f t="shared" si="4"/>
        <v>0</v>
      </c>
      <c r="IC1" s="29" t="b">
        <f t="shared" si="4"/>
        <v>0</v>
      </c>
      <c r="ID1" s="29" t="b">
        <f t="shared" si="4"/>
        <v>0</v>
      </c>
      <c r="IE1" s="29" t="b">
        <f t="shared" si="4"/>
        <v>0</v>
      </c>
      <c r="IF1" s="29" t="b">
        <f t="shared" si="4"/>
        <v>0</v>
      </c>
      <c r="IG1" s="29" t="b">
        <f t="shared" si="4"/>
        <v>0</v>
      </c>
      <c r="IH1" s="29" t="b">
        <f t="shared" si="4"/>
        <v>0</v>
      </c>
      <c r="II1" s="29" t="b">
        <f t="shared" si="4"/>
        <v>0</v>
      </c>
      <c r="IJ1" s="29" t="b">
        <f t="shared" si="4"/>
        <v>1</v>
      </c>
      <c r="IK1" s="29" t="b">
        <f t="shared" si="4"/>
        <v>0</v>
      </c>
      <c r="IL1" s="29" t="b">
        <f t="shared" ref="IL1:IV1" si="5">IF(IL2,IF(NETWORKDAYS(IL5,IL5,Jours_Fériés)=1,FALSE,TRUE),"")</f>
        <v>0</v>
      </c>
      <c r="IM1" s="29" t="b">
        <f t="shared" si="5"/>
        <v>0</v>
      </c>
      <c r="IN1" s="29" t="b">
        <f t="shared" si="5"/>
        <v>0</v>
      </c>
      <c r="IO1" s="29" t="b">
        <f t="shared" si="5"/>
        <v>1</v>
      </c>
      <c r="IP1" s="29" t="b">
        <f t="shared" si="5"/>
        <v>0</v>
      </c>
      <c r="IQ1" s="29" t="b">
        <f t="shared" si="5"/>
        <v>0</v>
      </c>
      <c r="IR1" s="29" t="b">
        <f t="shared" si="5"/>
        <v>0</v>
      </c>
      <c r="IS1" s="29" t="b">
        <f t="shared" si="5"/>
        <v>1</v>
      </c>
      <c r="IT1" s="29" t="b">
        <f t="shared" si="5"/>
        <v>0</v>
      </c>
      <c r="IU1" s="29" t="b">
        <f t="shared" si="5"/>
        <v>0</v>
      </c>
      <c r="IV1" s="29" t="b">
        <f t="shared" si="5"/>
        <v>0</v>
      </c>
    </row>
    <row r="2" spans="1:256" s="100" customFormat="1">
      <c r="E2" s="100" t="b">
        <v>1</v>
      </c>
      <c r="F2" s="100" t="b">
        <v>1</v>
      </c>
      <c r="G2" s="100" t="b">
        <v>1</v>
      </c>
      <c r="H2" s="100" t="b">
        <v>1</v>
      </c>
      <c r="I2" s="100" t="b">
        <v>1</v>
      </c>
      <c r="J2" s="100" t="b">
        <v>1</v>
      </c>
      <c r="K2" s="100" t="b">
        <v>1</v>
      </c>
      <c r="L2" s="100" t="b">
        <v>1</v>
      </c>
      <c r="M2" s="100" t="b">
        <v>1</v>
      </c>
      <c r="N2" s="100" t="b">
        <v>1</v>
      </c>
      <c r="O2" s="100" t="b">
        <v>1</v>
      </c>
      <c r="P2" s="100" t="b">
        <v>1</v>
      </c>
      <c r="Q2" s="100" t="b">
        <v>1</v>
      </c>
      <c r="R2" s="100" t="b">
        <v>1</v>
      </c>
      <c r="S2" s="100" t="b">
        <v>1</v>
      </c>
      <c r="T2" s="100" t="b">
        <v>1</v>
      </c>
      <c r="U2" s="100" t="b">
        <v>1</v>
      </c>
      <c r="V2" s="100" t="b">
        <v>1</v>
      </c>
      <c r="W2" s="100" t="b">
        <v>1</v>
      </c>
      <c r="X2" s="100" t="b">
        <v>1</v>
      </c>
      <c r="Y2" s="100" t="b">
        <v>1</v>
      </c>
      <c r="Z2" s="100" t="b">
        <v>1</v>
      </c>
      <c r="AA2" s="100" t="b">
        <v>1</v>
      </c>
      <c r="AB2" s="100" t="b">
        <v>1</v>
      </c>
      <c r="AC2" s="100" t="b">
        <v>1</v>
      </c>
      <c r="AD2" s="100" t="b">
        <v>1</v>
      </c>
      <c r="AE2" s="100" t="b">
        <v>1</v>
      </c>
      <c r="AF2" s="100" t="b">
        <v>1</v>
      </c>
      <c r="AG2" s="100" t="b">
        <v>1</v>
      </c>
      <c r="AH2" s="100" t="b">
        <v>1</v>
      </c>
      <c r="AI2" s="100" t="b">
        <v>1</v>
      </c>
      <c r="AJ2" s="100" t="b">
        <v>1</v>
      </c>
      <c r="AK2" s="100" t="b">
        <v>1</v>
      </c>
      <c r="AL2" s="100" t="b">
        <v>1</v>
      </c>
      <c r="AM2" s="100" t="b">
        <v>1</v>
      </c>
      <c r="AN2" s="100" t="b">
        <v>1</v>
      </c>
      <c r="AO2" s="100" t="b">
        <v>1</v>
      </c>
      <c r="AP2" s="100" t="b">
        <v>1</v>
      </c>
      <c r="AQ2" s="100" t="b">
        <v>1</v>
      </c>
      <c r="AR2" s="100" t="b">
        <v>1</v>
      </c>
      <c r="AS2" s="100" t="b">
        <v>1</v>
      </c>
      <c r="AT2" s="100" t="b">
        <v>1</v>
      </c>
      <c r="AU2" s="100" t="b">
        <v>1</v>
      </c>
      <c r="AV2" s="100" t="b">
        <v>1</v>
      </c>
      <c r="AW2" s="100" t="b">
        <v>1</v>
      </c>
      <c r="AX2" s="100" t="b">
        <v>1</v>
      </c>
      <c r="AY2" s="100" t="b">
        <v>1</v>
      </c>
      <c r="AZ2" s="100" t="b">
        <v>1</v>
      </c>
      <c r="BA2" s="100" t="b">
        <v>1</v>
      </c>
      <c r="BB2" s="100" t="b">
        <v>1</v>
      </c>
      <c r="BC2" s="100" t="b">
        <v>1</v>
      </c>
      <c r="BD2" s="100" t="b">
        <v>1</v>
      </c>
      <c r="BE2" s="100" t="b">
        <v>1</v>
      </c>
      <c r="BF2" s="100" t="b">
        <v>1</v>
      </c>
      <c r="BG2" s="100" t="b">
        <v>1</v>
      </c>
      <c r="BH2" s="100" t="b">
        <v>1</v>
      </c>
      <c r="BI2" s="100" t="b">
        <v>1</v>
      </c>
      <c r="BJ2" s="100" t="b">
        <v>1</v>
      </c>
      <c r="BK2" s="100" t="b">
        <v>1</v>
      </c>
      <c r="BL2" s="100" t="b">
        <v>1</v>
      </c>
      <c r="BM2" s="100" t="b">
        <v>1</v>
      </c>
      <c r="BN2" s="100" t="b">
        <v>1</v>
      </c>
      <c r="BO2" s="100" t="b">
        <v>1</v>
      </c>
      <c r="BP2" s="100" t="b">
        <v>1</v>
      </c>
      <c r="BQ2" s="100" t="b">
        <v>1</v>
      </c>
      <c r="BR2" s="100" t="b">
        <v>1</v>
      </c>
      <c r="BS2" s="100" t="b">
        <v>1</v>
      </c>
      <c r="BT2" s="100" t="b">
        <v>1</v>
      </c>
      <c r="BU2" s="100" t="b">
        <v>1</v>
      </c>
      <c r="BV2" s="100" t="b">
        <v>1</v>
      </c>
      <c r="BW2" s="100" t="b">
        <v>1</v>
      </c>
      <c r="BX2" s="100" t="b">
        <v>1</v>
      </c>
      <c r="BY2" s="100" t="b">
        <v>1</v>
      </c>
      <c r="BZ2" s="100" t="b">
        <v>1</v>
      </c>
      <c r="CA2" s="100" t="b">
        <v>1</v>
      </c>
      <c r="CB2" s="100" t="b">
        <v>1</v>
      </c>
      <c r="CC2" s="100" t="b">
        <v>1</v>
      </c>
      <c r="CD2" s="100" t="b">
        <v>1</v>
      </c>
      <c r="CE2" s="100" t="b">
        <v>1</v>
      </c>
      <c r="CF2" s="100" t="b">
        <v>1</v>
      </c>
      <c r="CG2" s="100" t="b">
        <v>1</v>
      </c>
      <c r="CH2" s="100" t="b">
        <v>1</v>
      </c>
      <c r="CI2" s="100" t="b">
        <v>1</v>
      </c>
      <c r="CJ2" s="100" t="b">
        <v>1</v>
      </c>
      <c r="CK2" s="100" t="b">
        <v>1</v>
      </c>
      <c r="CL2" s="100" t="b">
        <v>1</v>
      </c>
      <c r="CM2" s="100" t="b">
        <v>1</v>
      </c>
      <c r="CN2" s="100" t="b">
        <v>1</v>
      </c>
      <c r="CO2" s="100" t="b">
        <v>1</v>
      </c>
      <c r="CP2" s="100" t="b">
        <v>1</v>
      </c>
      <c r="CQ2" s="100" t="b">
        <v>1</v>
      </c>
      <c r="CR2" s="100" t="b">
        <v>1</v>
      </c>
      <c r="CS2" s="100" t="b">
        <v>1</v>
      </c>
      <c r="CT2" s="100" t="b">
        <v>1</v>
      </c>
      <c r="CU2" s="100" t="b">
        <v>1</v>
      </c>
      <c r="CV2" s="100" t="b">
        <v>1</v>
      </c>
      <c r="CW2" s="100" t="b">
        <v>1</v>
      </c>
      <c r="CX2" s="100" t="b">
        <v>1</v>
      </c>
      <c r="CY2" s="100" t="b">
        <v>1</v>
      </c>
      <c r="CZ2" s="100" t="b">
        <v>1</v>
      </c>
      <c r="DA2" s="100" t="b">
        <v>1</v>
      </c>
      <c r="DB2" s="100" t="b">
        <v>1</v>
      </c>
      <c r="DC2" s="100" t="b">
        <v>1</v>
      </c>
      <c r="DD2" s="100" t="b">
        <v>1</v>
      </c>
      <c r="DE2" s="100" t="b">
        <v>1</v>
      </c>
      <c r="DF2" s="100" t="b">
        <v>1</v>
      </c>
      <c r="DG2" s="100" t="b">
        <v>1</v>
      </c>
      <c r="DH2" s="100" t="b">
        <v>1</v>
      </c>
      <c r="DI2" s="100" t="b">
        <v>1</v>
      </c>
      <c r="DJ2" s="100" t="b">
        <v>1</v>
      </c>
      <c r="DK2" s="100" t="b">
        <v>1</v>
      </c>
      <c r="DL2" s="100" t="b">
        <v>1</v>
      </c>
      <c r="DM2" s="100" t="b">
        <v>1</v>
      </c>
      <c r="DN2" s="100" t="b">
        <v>1</v>
      </c>
      <c r="DO2" s="100" t="b">
        <v>1</v>
      </c>
      <c r="DP2" s="100" t="b">
        <v>1</v>
      </c>
      <c r="DQ2" s="100" t="b">
        <v>1</v>
      </c>
      <c r="DR2" s="100" t="b">
        <v>1</v>
      </c>
      <c r="DS2" s="100" t="b">
        <v>1</v>
      </c>
      <c r="DT2" s="100" t="b">
        <v>1</v>
      </c>
      <c r="DU2" s="100" t="b">
        <v>1</v>
      </c>
      <c r="DV2" s="100" t="b">
        <v>1</v>
      </c>
      <c r="DW2" s="100" t="b">
        <v>1</v>
      </c>
      <c r="DX2" s="100" t="b">
        <v>1</v>
      </c>
      <c r="DY2" s="100" t="b">
        <v>1</v>
      </c>
      <c r="DZ2" s="100" t="b">
        <v>1</v>
      </c>
      <c r="EA2" s="100" t="b">
        <v>1</v>
      </c>
      <c r="EB2" s="100" t="b">
        <v>1</v>
      </c>
      <c r="EC2" s="100" t="b">
        <v>1</v>
      </c>
      <c r="ED2" s="100" t="b">
        <v>1</v>
      </c>
      <c r="EE2" s="100" t="b">
        <v>1</v>
      </c>
      <c r="EF2" s="100" t="b">
        <v>1</v>
      </c>
      <c r="EG2" s="100" t="b">
        <v>1</v>
      </c>
      <c r="EH2" s="100" t="b">
        <v>1</v>
      </c>
      <c r="EI2" s="100" t="b">
        <v>1</v>
      </c>
      <c r="EJ2" s="100" t="b">
        <v>1</v>
      </c>
      <c r="EK2" s="100" t="b">
        <v>1</v>
      </c>
      <c r="EL2" s="100" t="b">
        <v>1</v>
      </c>
      <c r="EM2" s="100" t="b">
        <v>1</v>
      </c>
      <c r="EN2" s="100" t="b">
        <v>1</v>
      </c>
      <c r="EO2" s="100" t="b">
        <v>1</v>
      </c>
      <c r="EP2" s="100" t="b">
        <v>1</v>
      </c>
      <c r="EQ2" s="100" t="b">
        <v>1</v>
      </c>
      <c r="ER2" s="100" t="b">
        <v>1</v>
      </c>
      <c r="ES2" s="100" t="b">
        <v>1</v>
      </c>
      <c r="ET2" s="100" t="b">
        <v>1</v>
      </c>
      <c r="EU2" s="100" t="b">
        <v>1</v>
      </c>
      <c r="EV2" s="100" t="b">
        <v>1</v>
      </c>
      <c r="EW2" s="100" t="b">
        <v>1</v>
      </c>
      <c r="EX2" s="100" t="b">
        <v>1</v>
      </c>
      <c r="EY2" s="100" t="b">
        <v>1</v>
      </c>
      <c r="EZ2" s="100" t="b">
        <v>1</v>
      </c>
      <c r="FA2" s="100" t="b">
        <v>1</v>
      </c>
      <c r="FB2" s="100" t="b">
        <v>1</v>
      </c>
      <c r="FC2" s="100" t="b">
        <v>1</v>
      </c>
      <c r="FD2" s="100" t="b">
        <v>1</v>
      </c>
      <c r="FE2" s="100" t="b">
        <v>1</v>
      </c>
      <c r="FF2" s="100" t="b">
        <v>1</v>
      </c>
      <c r="FG2" s="100" t="b">
        <v>1</v>
      </c>
      <c r="FH2" s="100" t="b">
        <v>1</v>
      </c>
      <c r="FI2" s="100" t="b">
        <v>1</v>
      </c>
      <c r="FJ2" s="100" t="b">
        <v>1</v>
      </c>
      <c r="FK2" s="100" t="b">
        <v>1</v>
      </c>
      <c r="FL2" s="100" t="b">
        <v>1</v>
      </c>
      <c r="FM2" s="100" t="b">
        <v>1</v>
      </c>
      <c r="FN2" s="100" t="b">
        <v>1</v>
      </c>
      <c r="FO2" s="100" t="b">
        <v>1</v>
      </c>
      <c r="FP2" s="100" t="b">
        <v>1</v>
      </c>
      <c r="FQ2" s="100" t="b">
        <v>1</v>
      </c>
      <c r="FR2" s="100" t="b">
        <v>1</v>
      </c>
      <c r="FS2" s="100" t="b">
        <v>1</v>
      </c>
      <c r="FT2" s="100" t="b">
        <v>1</v>
      </c>
      <c r="FU2" s="100" t="b">
        <v>1</v>
      </c>
      <c r="FV2" s="100" t="b">
        <v>1</v>
      </c>
      <c r="FW2" s="100" t="b">
        <v>1</v>
      </c>
      <c r="FX2" s="100" t="b">
        <v>1</v>
      </c>
      <c r="FY2" s="100" t="b">
        <v>1</v>
      </c>
      <c r="FZ2" s="100" t="b">
        <v>1</v>
      </c>
      <c r="GA2" s="100" t="b">
        <v>1</v>
      </c>
      <c r="GB2" s="100" t="b">
        <v>1</v>
      </c>
      <c r="GC2" s="100" t="b">
        <v>1</v>
      </c>
      <c r="GD2" s="100" t="b">
        <v>1</v>
      </c>
      <c r="GE2" s="100" t="b">
        <v>1</v>
      </c>
      <c r="GF2" s="100" t="b">
        <v>1</v>
      </c>
      <c r="GG2" s="100" t="b">
        <v>1</v>
      </c>
      <c r="GH2" s="100" t="b">
        <v>1</v>
      </c>
      <c r="GI2" s="100" t="b">
        <v>1</v>
      </c>
      <c r="GJ2" s="100" t="b">
        <v>1</v>
      </c>
      <c r="GK2" s="100" t="b">
        <v>1</v>
      </c>
      <c r="GL2" s="100" t="b">
        <v>1</v>
      </c>
      <c r="GM2" s="100" t="b">
        <v>1</v>
      </c>
      <c r="GN2" s="100" t="b">
        <v>1</v>
      </c>
      <c r="GO2" s="100" t="b">
        <v>1</v>
      </c>
      <c r="GP2" s="100" t="b">
        <v>1</v>
      </c>
      <c r="GQ2" s="100" t="b">
        <v>1</v>
      </c>
      <c r="GR2" s="100" t="b">
        <v>1</v>
      </c>
      <c r="GS2" s="100" t="b">
        <v>1</v>
      </c>
      <c r="GT2" s="100" t="b">
        <v>1</v>
      </c>
      <c r="GU2" s="100" t="b">
        <v>1</v>
      </c>
      <c r="GV2" s="100" t="b">
        <v>1</v>
      </c>
      <c r="GW2" s="100" t="b">
        <v>1</v>
      </c>
      <c r="GX2" s="100" t="b">
        <v>1</v>
      </c>
      <c r="GY2" s="100" t="b">
        <v>1</v>
      </c>
      <c r="GZ2" s="100" t="b">
        <v>1</v>
      </c>
      <c r="HA2" s="100" t="b">
        <v>1</v>
      </c>
      <c r="HB2" s="100" t="b">
        <v>1</v>
      </c>
      <c r="HC2" s="100" t="b">
        <v>1</v>
      </c>
      <c r="HD2" s="100" t="b">
        <v>1</v>
      </c>
      <c r="HE2" s="100" t="b">
        <v>1</v>
      </c>
      <c r="HF2" s="100" t="b">
        <v>1</v>
      </c>
      <c r="HG2" s="100" t="b">
        <v>1</v>
      </c>
      <c r="HH2" s="100" t="b">
        <v>1</v>
      </c>
      <c r="HI2" s="100" t="b">
        <v>1</v>
      </c>
      <c r="HJ2" s="100" t="b">
        <v>1</v>
      </c>
      <c r="HK2" s="100" t="b">
        <v>1</v>
      </c>
      <c r="HL2" s="100" t="b">
        <v>1</v>
      </c>
      <c r="HM2" s="100" t="b">
        <v>1</v>
      </c>
      <c r="HN2" s="100" t="b">
        <v>1</v>
      </c>
      <c r="HO2" s="100" t="b">
        <v>1</v>
      </c>
      <c r="HP2" s="100" t="b">
        <v>1</v>
      </c>
      <c r="HQ2" s="100" t="b">
        <v>1</v>
      </c>
      <c r="HR2" s="100" t="b">
        <v>1</v>
      </c>
      <c r="HS2" s="100" t="b">
        <v>1</v>
      </c>
      <c r="HT2" s="100" t="b">
        <v>1</v>
      </c>
      <c r="HU2" s="100" t="b">
        <v>1</v>
      </c>
      <c r="HV2" s="100" t="b">
        <v>1</v>
      </c>
      <c r="HW2" s="100" t="b">
        <v>1</v>
      </c>
      <c r="HX2" s="100" t="b">
        <v>1</v>
      </c>
      <c r="HY2" s="100" t="b">
        <v>1</v>
      </c>
      <c r="HZ2" s="100" t="b">
        <v>1</v>
      </c>
      <c r="IA2" s="100" t="b">
        <v>1</v>
      </c>
      <c r="IB2" s="100" t="b">
        <v>1</v>
      </c>
      <c r="IC2" s="100" t="b">
        <v>1</v>
      </c>
      <c r="ID2" s="100" t="b">
        <v>1</v>
      </c>
      <c r="IE2" s="100" t="b">
        <v>1</v>
      </c>
      <c r="IF2" s="100" t="b">
        <v>1</v>
      </c>
      <c r="IG2" s="100" t="b">
        <v>1</v>
      </c>
      <c r="IH2" s="100" t="b">
        <v>1</v>
      </c>
      <c r="II2" s="100" t="b">
        <v>1</v>
      </c>
      <c r="IJ2" s="100" t="b">
        <v>1</v>
      </c>
      <c r="IK2" s="100" t="b">
        <v>1</v>
      </c>
      <c r="IL2" s="100" t="b">
        <v>1</v>
      </c>
      <c r="IM2" s="100" t="b">
        <v>1</v>
      </c>
      <c r="IN2" s="100" t="b">
        <v>1</v>
      </c>
      <c r="IO2" s="100" t="b">
        <v>1</v>
      </c>
      <c r="IP2" s="100" t="b">
        <v>1</v>
      </c>
      <c r="IQ2" s="100" t="b">
        <v>1</v>
      </c>
      <c r="IR2" s="100" t="b">
        <v>1</v>
      </c>
      <c r="IS2" s="100" t="b">
        <v>1</v>
      </c>
      <c r="IT2" s="100" t="b">
        <v>1</v>
      </c>
      <c r="IU2" s="100" t="b">
        <v>1</v>
      </c>
      <c r="IV2" s="100" t="b">
        <v>1</v>
      </c>
    </row>
    <row r="3" spans="1:256" s="101" customFormat="1" ht="15" customHeight="1">
      <c r="A3" s="215"/>
      <c r="B3" s="215"/>
      <c r="C3" s="215"/>
      <c r="D3" s="215"/>
      <c r="E3" s="212" t="s">
        <v>34</v>
      </c>
      <c r="F3" s="212"/>
      <c r="G3" s="212"/>
      <c r="H3" s="212"/>
      <c r="I3" s="212"/>
      <c r="J3" s="212"/>
      <c r="K3" s="212"/>
      <c r="L3" s="212"/>
      <c r="M3" s="212"/>
      <c r="N3" s="212"/>
      <c r="O3" s="212"/>
      <c r="P3" s="212"/>
      <c r="Q3" s="212"/>
      <c r="R3" s="212"/>
      <c r="S3" s="212"/>
      <c r="T3" s="213" t="s">
        <v>35</v>
      </c>
      <c r="U3" s="213"/>
      <c r="V3" s="213"/>
      <c r="W3" s="213"/>
      <c r="X3" s="213"/>
      <c r="Y3" s="213"/>
      <c r="Z3" s="213"/>
      <c r="AA3" s="213"/>
      <c r="AB3" s="213"/>
      <c r="AC3" s="213"/>
      <c r="AD3" s="213"/>
      <c r="AE3" s="213"/>
      <c r="AF3" s="213"/>
      <c r="AG3" s="213"/>
      <c r="AH3" s="213"/>
      <c r="AI3" s="212" t="s">
        <v>38</v>
      </c>
      <c r="AJ3" s="212"/>
      <c r="AK3" s="212"/>
      <c r="AL3" s="212"/>
      <c r="AM3" s="212"/>
      <c r="AN3" s="212"/>
      <c r="AO3" s="212"/>
      <c r="AP3" s="212"/>
      <c r="AQ3" s="212"/>
      <c r="AR3" s="212"/>
      <c r="AS3" s="212"/>
      <c r="AT3" s="212"/>
      <c r="AU3" s="212"/>
      <c r="AV3" s="212"/>
      <c r="AW3" s="212"/>
      <c r="AX3" s="213" t="s">
        <v>39</v>
      </c>
      <c r="AY3" s="213"/>
      <c r="AZ3" s="213"/>
      <c r="BA3" s="213"/>
      <c r="BB3" s="213"/>
      <c r="BC3" s="213"/>
      <c r="BD3" s="213"/>
      <c r="BE3" s="213"/>
      <c r="BF3" s="213"/>
      <c r="BG3" s="213"/>
      <c r="BH3" s="213"/>
      <c r="BI3" s="213"/>
      <c r="BJ3" s="213"/>
      <c r="BK3" s="213"/>
      <c r="BL3" s="213"/>
      <c r="BM3" s="212" t="s">
        <v>40</v>
      </c>
      <c r="BN3" s="212"/>
      <c r="BO3" s="212"/>
      <c r="BP3" s="212"/>
      <c r="BQ3" s="212"/>
      <c r="BR3" s="212"/>
      <c r="BS3" s="212"/>
      <c r="BT3" s="212"/>
      <c r="BU3" s="212"/>
      <c r="BV3" s="212"/>
      <c r="BW3" s="212"/>
      <c r="BX3" s="212"/>
      <c r="BY3" s="212"/>
      <c r="BZ3" s="212"/>
      <c r="CA3" s="212"/>
      <c r="CB3" s="213" t="s">
        <v>48</v>
      </c>
      <c r="CC3" s="213"/>
      <c r="CD3" s="213"/>
      <c r="CE3" s="213"/>
      <c r="CF3" s="213"/>
      <c r="CG3" s="213"/>
      <c r="CH3" s="213"/>
      <c r="CI3" s="213"/>
      <c r="CJ3" s="213"/>
      <c r="CK3" s="213"/>
      <c r="CL3" s="213"/>
      <c r="CM3" s="213"/>
      <c r="CN3" s="213"/>
      <c r="CO3" s="213"/>
      <c r="CP3" s="213"/>
      <c r="CQ3" s="212" t="s">
        <v>42</v>
      </c>
      <c r="CR3" s="212"/>
      <c r="CS3" s="212"/>
      <c r="CT3" s="212"/>
      <c r="CU3" s="212"/>
      <c r="CV3" s="212"/>
      <c r="CW3" s="212"/>
      <c r="CX3" s="212"/>
      <c r="CY3" s="212"/>
      <c r="CZ3" s="212"/>
      <c r="DA3" s="212"/>
      <c r="DB3" s="212"/>
      <c r="DC3" s="212"/>
      <c r="DD3" s="212"/>
      <c r="DE3" s="212"/>
      <c r="DF3" s="212" t="s">
        <v>42</v>
      </c>
      <c r="DG3" s="212"/>
      <c r="DH3" s="212"/>
      <c r="DI3" s="212"/>
      <c r="DJ3" s="212"/>
      <c r="DK3" s="212"/>
      <c r="DL3" s="212"/>
      <c r="DM3" s="212"/>
      <c r="DN3" s="212"/>
      <c r="DO3" s="212"/>
      <c r="DP3" s="212"/>
      <c r="DQ3" s="212"/>
      <c r="DR3" s="212"/>
      <c r="DS3" s="212"/>
      <c r="DT3" s="212"/>
      <c r="DU3" s="212" t="s">
        <v>42</v>
      </c>
      <c r="DV3" s="212"/>
      <c r="DW3" s="212"/>
      <c r="DX3" s="212"/>
      <c r="DY3" s="212"/>
      <c r="DZ3" s="212"/>
      <c r="EA3" s="212"/>
      <c r="EB3" s="212"/>
      <c r="EC3" s="212"/>
      <c r="ED3" s="212"/>
      <c r="EE3" s="212"/>
      <c r="EF3" s="212"/>
      <c r="EG3" s="212"/>
      <c r="EH3" s="212"/>
      <c r="EI3" s="212"/>
      <c r="EJ3" s="212" t="s">
        <v>42</v>
      </c>
      <c r="EK3" s="212"/>
      <c r="EL3" s="212"/>
      <c r="EM3" s="212"/>
      <c r="EN3" s="212"/>
      <c r="EO3" s="212"/>
      <c r="EP3" s="212"/>
      <c r="EQ3" s="212"/>
      <c r="ER3" s="212"/>
      <c r="ES3" s="212"/>
      <c r="ET3" s="212"/>
      <c r="EU3" s="212"/>
      <c r="EV3" s="212"/>
      <c r="EW3" s="212"/>
      <c r="EX3" s="212"/>
      <c r="EY3" s="212" t="s">
        <v>42</v>
      </c>
      <c r="EZ3" s="212"/>
      <c r="FA3" s="212"/>
      <c r="FB3" s="212"/>
      <c r="FC3" s="212"/>
      <c r="FD3" s="212"/>
      <c r="FE3" s="212"/>
      <c r="FF3" s="212"/>
      <c r="FG3" s="212"/>
      <c r="FH3" s="212"/>
      <c r="FI3" s="212"/>
      <c r="FJ3" s="212"/>
      <c r="FK3" s="212"/>
      <c r="FL3" s="212"/>
      <c r="FM3" s="212"/>
      <c r="FN3" s="212" t="s">
        <v>42</v>
      </c>
      <c r="FO3" s="212"/>
      <c r="FP3" s="212"/>
      <c r="FQ3" s="212"/>
      <c r="FR3" s="212"/>
      <c r="FS3" s="212"/>
      <c r="FT3" s="212"/>
      <c r="FU3" s="212"/>
      <c r="FV3" s="212"/>
      <c r="FW3" s="212"/>
      <c r="FX3" s="212"/>
      <c r="FY3" s="212"/>
      <c r="FZ3" s="212"/>
      <c r="GA3" s="212"/>
      <c r="GB3" s="212"/>
      <c r="GC3" s="212" t="s">
        <v>42</v>
      </c>
      <c r="GD3" s="212"/>
      <c r="GE3" s="212"/>
      <c r="GF3" s="212"/>
      <c r="GG3" s="212"/>
      <c r="GH3" s="212"/>
      <c r="GI3" s="212"/>
      <c r="GJ3" s="212"/>
      <c r="GK3" s="212"/>
      <c r="GL3" s="212"/>
      <c r="GM3" s="212"/>
      <c r="GN3" s="212"/>
      <c r="GO3" s="212"/>
      <c r="GP3" s="212"/>
      <c r="GQ3" s="212"/>
      <c r="GR3" s="212" t="s">
        <v>42</v>
      </c>
      <c r="GS3" s="212"/>
      <c r="GT3" s="212"/>
      <c r="GU3" s="212"/>
      <c r="GV3" s="212"/>
      <c r="GW3" s="212"/>
      <c r="GX3" s="212"/>
      <c r="GY3" s="212"/>
      <c r="GZ3" s="212"/>
      <c r="HA3" s="212"/>
      <c r="HB3" s="212"/>
      <c r="HC3" s="212"/>
      <c r="HD3" s="212"/>
      <c r="HE3" s="212"/>
      <c r="HF3" s="212"/>
      <c r="HG3" s="212" t="s">
        <v>42</v>
      </c>
      <c r="HH3" s="212"/>
      <c r="HI3" s="212"/>
      <c r="HJ3" s="212"/>
      <c r="HK3" s="212"/>
      <c r="HL3" s="212"/>
      <c r="HM3" s="212"/>
      <c r="HN3" s="212"/>
      <c r="HO3" s="212"/>
      <c r="HP3" s="212"/>
      <c r="HQ3" s="212"/>
      <c r="HR3" s="212"/>
      <c r="HS3" s="212"/>
      <c r="HT3" s="212"/>
      <c r="HU3" s="212"/>
      <c r="HV3" s="212" t="s">
        <v>42</v>
      </c>
      <c r="HW3" s="212"/>
      <c r="HX3" s="212"/>
      <c r="HY3" s="212"/>
      <c r="HZ3" s="212"/>
      <c r="IA3" s="212"/>
      <c r="IB3" s="212"/>
      <c r="IC3" s="212"/>
      <c r="ID3" s="212"/>
      <c r="IE3" s="212"/>
      <c r="IF3" s="212"/>
      <c r="IG3" s="212"/>
      <c r="IH3" s="212"/>
      <c r="II3" s="212"/>
      <c r="IJ3" s="212"/>
      <c r="IK3" s="212" t="s">
        <v>42</v>
      </c>
      <c r="IL3" s="212"/>
      <c r="IM3" s="212"/>
      <c r="IN3" s="212"/>
      <c r="IO3" s="212"/>
      <c r="IP3" s="212"/>
      <c r="IQ3" s="212"/>
      <c r="IR3" s="212"/>
      <c r="IS3" s="212"/>
      <c r="IT3" s="212"/>
      <c r="IU3" s="212"/>
      <c r="IV3" s="212"/>
    </row>
    <row r="4" spans="1:256" s="101" customFormat="1" ht="15" customHeight="1">
      <c r="A4" s="216"/>
      <c r="B4" s="216"/>
      <c r="C4" s="216"/>
      <c r="D4" s="216"/>
      <c r="E4" s="212"/>
      <c r="F4" s="212"/>
      <c r="G4" s="212"/>
      <c r="H4" s="212"/>
      <c r="I4" s="212"/>
      <c r="J4" s="212"/>
      <c r="K4" s="212"/>
      <c r="L4" s="212"/>
      <c r="M4" s="212"/>
      <c r="N4" s="212"/>
      <c r="O4" s="212"/>
      <c r="P4" s="212"/>
      <c r="Q4" s="212"/>
      <c r="R4" s="212"/>
      <c r="S4" s="212"/>
      <c r="T4" s="213"/>
      <c r="U4" s="213"/>
      <c r="V4" s="213"/>
      <c r="W4" s="213"/>
      <c r="X4" s="213"/>
      <c r="Y4" s="213"/>
      <c r="Z4" s="213"/>
      <c r="AA4" s="213"/>
      <c r="AB4" s="213"/>
      <c r="AC4" s="213"/>
      <c r="AD4" s="213"/>
      <c r="AE4" s="213"/>
      <c r="AF4" s="213"/>
      <c r="AG4" s="213"/>
      <c r="AH4" s="213"/>
      <c r="AI4" s="212"/>
      <c r="AJ4" s="212"/>
      <c r="AK4" s="212"/>
      <c r="AL4" s="212"/>
      <c r="AM4" s="212"/>
      <c r="AN4" s="212"/>
      <c r="AO4" s="212"/>
      <c r="AP4" s="212"/>
      <c r="AQ4" s="212"/>
      <c r="AR4" s="212"/>
      <c r="AS4" s="212"/>
      <c r="AT4" s="212"/>
      <c r="AU4" s="212"/>
      <c r="AV4" s="212"/>
      <c r="AW4" s="212"/>
      <c r="AX4" s="213"/>
      <c r="AY4" s="213"/>
      <c r="AZ4" s="213"/>
      <c r="BA4" s="213"/>
      <c r="BB4" s="213"/>
      <c r="BC4" s="213"/>
      <c r="BD4" s="213"/>
      <c r="BE4" s="213"/>
      <c r="BF4" s="213"/>
      <c r="BG4" s="213"/>
      <c r="BH4" s="213"/>
      <c r="BI4" s="213"/>
      <c r="BJ4" s="213"/>
      <c r="BK4" s="213"/>
      <c r="BL4" s="213"/>
      <c r="BM4" s="212"/>
      <c r="BN4" s="212"/>
      <c r="BO4" s="212"/>
      <c r="BP4" s="212"/>
      <c r="BQ4" s="212"/>
      <c r="BR4" s="212"/>
      <c r="BS4" s="212"/>
      <c r="BT4" s="212"/>
      <c r="BU4" s="212"/>
      <c r="BV4" s="212"/>
      <c r="BW4" s="212"/>
      <c r="BX4" s="212"/>
      <c r="BY4" s="212"/>
      <c r="BZ4" s="212"/>
      <c r="CA4" s="212"/>
      <c r="CB4" s="213"/>
      <c r="CC4" s="213"/>
      <c r="CD4" s="213"/>
      <c r="CE4" s="213"/>
      <c r="CF4" s="213"/>
      <c r="CG4" s="213"/>
      <c r="CH4" s="213"/>
      <c r="CI4" s="213"/>
      <c r="CJ4" s="213"/>
      <c r="CK4" s="213"/>
      <c r="CL4" s="213"/>
      <c r="CM4" s="213"/>
      <c r="CN4" s="213"/>
      <c r="CO4" s="213"/>
      <c r="CP4" s="213"/>
      <c r="CQ4" s="212"/>
      <c r="CR4" s="212"/>
      <c r="CS4" s="212"/>
      <c r="CT4" s="212"/>
      <c r="CU4" s="212"/>
      <c r="CV4" s="212"/>
      <c r="CW4" s="212"/>
      <c r="CX4" s="212"/>
      <c r="CY4" s="212"/>
      <c r="CZ4" s="212"/>
      <c r="DA4" s="212"/>
      <c r="DB4" s="212"/>
      <c r="DC4" s="212"/>
      <c r="DD4" s="212"/>
      <c r="DE4" s="212"/>
      <c r="DF4" s="212"/>
      <c r="DG4" s="212"/>
      <c r="DH4" s="212"/>
      <c r="DI4" s="212"/>
      <c r="DJ4" s="212"/>
      <c r="DK4" s="212"/>
      <c r="DL4" s="212"/>
      <c r="DM4" s="212"/>
      <c r="DN4" s="212"/>
      <c r="DO4" s="212"/>
      <c r="DP4" s="212"/>
      <c r="DQ4" s="212"/>
      <c r="DR4" s="212"/>
      <c r="DS4" s="212"/>
      <c r="DT4" s="212"/>
      <c r="DU4" s="212"/>
      <c r="DV4" s="212"/>
      <c r="DW4" s="212"/>
      <c r="DX4" s="212"/>
      <c r="DY4" s="212"/>
      <c r="DZ4" s="212"/>
      <c r="EA4" s="212"/>
      <c r="EB4" s="212"/>
      <c r="EC4" s="212"/>
      <c r="ED4" s="212"/>
      <c r="EE4" s="212"/>
      <c r="EF4" s="212"/>
      <c r="EG4" s="212"/>
      <c r="EH4" s="212"/>
      <c r="EI4" s="212"/>
      <c r="EJ4" s="212"/>
      <c r="EK4" s="212"/>
      <c r="EL4" s="212"/>
      <c r="EM4" s="212"/>
      <c r="EN4" s="212"/>
      <c r="EO4" s="212"/>
      <c r="EP4" s="212"/>
      <c r="EQ4" s="212"/>
      <c r="ER4" s="212"/>
      <c r="ES4" s="212"/>
      <c r="ET4" s="212"/>
      <c r="EU4" s="212"/>
      <c r="EV4" s="212"/>
      <c r="EW4" s="212"/>
      <c r="EX4" s="212"/>
      <c r="EY4" s="212"/>
      <c r="EZ4" s="212"/>
      <c r="FA4" s="212"/>
      <c r="FB4" s="212"/>
      <c r="FC4" s="212"/>
      <c r="FD4" s="212"/>
      <c r="FE4" s="212"/>
      <c r="FF4" s="212"/>
      <c r="FG4" s="212"/>
      <c r="FH4" s="212"/>
      <c r="FI4" s="212"/>
      <c r="FJ4" s="212"/>
      <c r="FK4" s="212"/>
      <c r="FL4" s="212"/>
      <c r="FM4" s="212"/>
      <c r="FN4" s="212"/>
      <c r="FO4" s="212"/>
      <c r="FP4" s="212"/>
      <c r="FQ4" s="212"/>
      <c r="FR4" s="212"/>
      <c r="FS4" s="212"/>
      <c r="FT4" s="212"/>
      <c r="FU4" s="212"/>
      <c r="FV4" s="212"/>
      <c r="FW4" s="212"/>
      <c r="FX4" s="212"/>
      <c r="FY4" s="212"/>
      <c r="FZ4" s="212"/>
      <c r="GA4" s="212"/>
      <c r="GB4" s="212"/>
      <c r="GC4" s="212"/>
      <c r="GD4" s="212"/>
      <c r="GE4" s="212"/>
      <c r="GF4" s="212"/>
      <c r="GG4" s="212"/>
      <c r="GH4" s="212"/>
      <c r="GI4" s="212"/>
      <c r="GJ4" s="212"/>
      <c r="GK4" s="212"/>
      <c r="GL4" s="212"/>
      <c r="GM4" s="212"/>
      <c r="GN4" s="212"/>
      <c r="GO4" s="212"/>
      <c r="GP4" s="212"/>
      <c r="GQ4" s="212"/>
      <c r="GR4" s="212"/>
      <c r="GS4" s="212"/>
      <c r="GT4" s="212"/>
      <c r="GU4" s="212"/>
      <c r="GV4" s="212"/>
      <c r="GW4" s="212"/>
      <c r="GX4" s="212"/>
      <c r="GY4" s="212"/>
      <c r="GZ4" s="212"/>
      <c r="HA4" s="212"/>
      <c r="HB4" s="212"/>
      <c r="HC4" s="212"/>
      <c r="HD4" s="212"/>
      <c r="HE4" s="212"/>
      <c r="HF4" s="212"/>
      <c r="HG4" s="212"/>
      <c r="HH4" s="212"/>
      <c r="HI4" s="212"/>
      <c r="HJ4" s="212"/>
      <c r="HK4" s="212"/>
      <c r="HL4" s="212"/>
      <c r="HM4" s="212"/>
      <c r="HN4" s="212"/>
      <c r="HO4" s="212"/>
      <c r="HP4" s="212"/>
      <c r="HQ4" s="212"/>
      <c r="HR4" s="212"/>
      <c r="HS4" s="212"/>
      <c r="HT4" s="212"/>
      <c r="HU4" s="212"/>
      <c r="HV4" s="212"/>
      <c r="HW4" s="212"/>
      <c r="HX4" s="212"/>
      <c r="HY4" s="212"/>
      <c r="HZ4" s="212"/>
      <c r="IA4" s="212"/>
      <c r="IB4" s="212"/>
      <c r="IC4" s="212"/>
      <c r="ID4" s="212"/>
      <c r="IE4" s="212"/>
      <c r="IF4" s="212"/>
      <c r="IG4" s="212"/>
      <c r="IH4" s="212"/>
      <c r="II4" s="212"/>
      <c r="IJ4" s="212"/>
      <c r="IK4" s="212"/>
      <c r="IL4" s="212"/>
      <c r="IM4" s="212"/>
      <c r="IN4" s="212"/>
      <c r="IO4" s="212"/>
      <c r="IP4" s="212"/>
      <c r="IQ4" s="212"/>
      <c r="IR4" s="212"/>
      <c r="IS4" s="212"/>
      <c r="IT4" s="212"/>
      <c r="IU4" s="212"/>
      <c r="IV4" s="212"/>
    </row>
    <row r="5" spans="1:256" s="102" customFormat="1" ht="12.75" customHeight="1">
      <c r="A5" s="214" t="s">
        <v>29</v>
      </c>
      <c r="B5" s="214" t="s">
        <v>30</v>
      </c>
      <c r="C5" s="214" t="s">
        <v>31</v>
      </c>
      <c r="D5" s="214" t="s">
        <v>32</v>
      </c>
      <c r="E5" s="68">
        <v>41792</v>
      </c>
      <c r="F5" s="68">
        <f>IF(F2,IF(WEEKDAY(E5)=6,E5+3,E5+1),"")</f>
        <v>41793</v>
      </c>
      <c r="G5" s="68">
        <f>IF(G2,IF(WEEKDAY(F5)=6,F5+3,F5+1),"")</f>
        <v>41794</v>
      </c>
      <c r="H5" s="68">
        <f>IF(H2,IF(WEEKDAY(G5)=6,G5+3,G5+1),"")</f>
        <v>41795</v>
      </c>
      <c r="I5" s="68">
        <f>IF(I2,IF(WEEKDAY(H5)=6,H5+3,H5+1),"")</f>
        <v>41796</v>
      </c>
      <c r="J5" s="68">
        <f t="shared" ref="J5:Q5" si="6">IF(J2,IF(WEEKDAY(I5)=6,I5+3,I5+1),"")</f>
        <v>41799</v>
      </c>
      <c r="K5" s="68">
        <f t="shared" si="6"/>
        <v>41800</v>
      </c>
      <c r="L5" s="68">
        <f t="shared" si="6"/>
        <v>41801</v>
      </c>
      <c r="M5" s="68">
        <f t="shared" si="6"/>
        <v>41802</v>
      </c>
      <c r="N5" s="68">
        <f t="shared" si="6"/>
        <v>41803</v>
      </c>
      <c r="O5" s="68">
        <f t="shared" si="6"/>
        <v>41806</v>
      </c>
      <c r="P5" s="68">
        <f t="shared" si="6"/>
        <v>41807</v>
      </c>
      <c r="Q5" s="68">
        <f t="shared" si="6"/>
        <v>41808</v>
      </c>
      <c r="R5" s="68">
        <f t="shared" ref="R5:CC5" si="7">IF(R2,IF(WEEKDAY(Q5)=6,Q5+3,Q5+1),"")</f>
        <v>41809</v>
      </c>
      <c r="S5" s="68">
        <f t="shared" si="7"/>
        <v>41810</v>
      </c>
      <c r="T5" s="68">
        <f t="shared" si="7"/>
        <v>41813</v>
      </c>
      <c r="U5" s="68">
        <f t="shared" si="7"/>
        <v>41814</v>
      </c>
      <c r="V5" s="68">
        <f t="shared" si="7"/>
        <v>41815</v>
      </c>
      <c r="W5" s="68">
        <f t="shared" si="7"/>
        <v>41816</v>
      </c>
      <c r="X5" s="68">
        <f t="shared" si="7"/>
        <v>41817</v>
      </c>
      <c r="Y5" s="68">
        <f t="shared" si="7"/>
        <v>41820</v>
      </c>
      <c r="Z5" s="68">
        <f t="shared" si="7"/>
        <v>41821</v>
      </c>
      <c r="AA5" s="68">
        <f t="shared" si="7"/>
        <v>41822</v>
      </c>
      <c r="AB5" s="68">
        <f t="shared" si="7"/>
        <v>41823</v>
      </c>
      <c r="AC5" s="68">
        <f t="shared" si="7"/>
        <v>41824</v>
      </c>
      <c r="AD5" s="68">
        <f t="shared" si="7"/>
        <v>41827</v>
      </c>
      <c r="AE5" s="68">
        <f t="shared" si="7"/>
        <v>41828</v>
      </c>
      <c r="AF5" s="68">
        <f t="shared" si="7"/>
        <v>41829</v>
      </c>
      <c r="AG5" s="68">
        <f t="shared" si="7"/>
        <v>41830</v>
      </c>
      <c r="AH5" s="68">
        <f t="shared" si="7"/>
        <v>41831</v>
      </c>
      <c r="AI5" s="68">
        <f t="shared" si="7"/>
        <v>41834</v>
      </c>
      <c r="AJ5" s="68">
        <f t="shared" si="7"/>
        <v>41835</v>
      </c>
      <c r="AK5" s="68">
        <f t="shared" si="7"/>
        <v>41836</v>
      </c>
      <c r="AL5" s="68">
        <f t="shared" si="7"/>
        <v>41837</v>
      </c>
      <c r="AM5" s="68">
        <f t="shared" si="7"/>
        <v>41838</v>
      </c>
      <c r="AN5" s="68">
        <f t="shared" si="7"/>
        <v>41841</v>
      </c>
      <c r="AO5" s="68">
        <f t="shared" si="7"/>
        <v>41842</v>
      </c>
      <c r="AP5" s="68">
        <f t="shared" si="7"/>
        <v>41843</v>
      </c>
      <c r="AQ5" s="68">
        <f t="shared" si="7"/>
        <v>41844</v>
      </c>
      <c r="AR5" s="68">
        <f t="shared" si="7"/>
        <v>41845</v>
      </c>
      <c r="AS5" s="68">
        <f t="shared" si="7"/>
        <v>41848</v>
      </c>
      <c r="AT5" s="68">
        <f t="shared" si="7"/>
        <v>41849</v>
      </c>
      <c r="AU5" s="68">
        <f t="shared" si="7"/>
        <v>41850</v>
      </c>
      <c r="AV5" s="68">
        <f t="shared" si="7"/>
        <v>41851</v>
      </c>
      <c r="AW5" s="68">
        <f t="shared" si="7"/>
        <v>41852</v>
      </c>
      <c r="AX5" s="68">
        <f t="shared" si="7"/>
        <v>41855</v>
      </c>
      <c r="AY5" s="68">
        <f t="shared" si="7"/>
        <v>41856</v>
      </c>
      <c r="AZ5" s="68">
        <f t="shared" si="7"/>
        <v>41857</v>
      </c>
      <c r="BA5" s="68">
        <f t="shared" si="7"/>
        <v>41858</v>
      </c>
      <c r="BB5" s="68">
        <f t="shared" si="7"/>
        <v>41859</v>
      </c>
      <c r="BC5" s="68">
        <f t="shared" si="7"/>
        <v>41862</v>
      </c>
      <c r="BD5" s="68">
        <f t="shared" si="7"/>
        <v>41863</v>
      </c>
      <c r="BE5" s="68">
        <f t="shared" si="7"/>
        <v>41864</v>
      </c>
      <c r="BF5" s="68">
        <f t="shared" si="7"/>
        <v>41865</v>
      </c>
      <c r="BG5" s="68">
        <f t="shared" si="7"/>
        <v>41866</v>
      </c>
      <c r="BH5" s="68">
        <f t="shared" si="7"/>
        <v>41869</v>
      </c>
      <c r="BI5" s="68">
        <f t="shared" si="7"/>
        <v>41870</v>
      </c>
      <c r="BJ5" s="68">
        <f t="shared" si="7"/>
        <v>41871</v>
      </c>
      <c r="BK5" s="68">
        <f t="shared" si="7"/>
        <v>41872</v>
      </c>
      <c r="BL5" s="68">
        <f t="shared" si="7"/>
        <v>41873</v>
      </c>
      <c r="BM5" s="68">
        <f t="shared" si="7"/>
        <v>41876</v>
      </c>
      <c r="BN5" s="68">
        <f t="shared" si="7"/>
        <v>41877</v>
      </c>
      <c r="BO5" s="68">
        <f t="shared" si="7"/>
        <v>41878</v>
      </c>
      <c r="BP5" s="68">
        <f t="shared" si="7"/>
        <v>41879</v>
      </c>
      <c r="BQ5" s="68">
        <f t="shared" si="7"/>
        <v>41880</v>
      </c>
      <c r="BR5" s="68">
        <f t="shared" si="7"/>
        <v>41883</v>
      </c>
      <c r="BS5" s="68">
        <f t="shared" si="7"/>
        <v>41884</v>
      </c>
      <c r="BT5" s="68">
        <f t="shared" si="7"/>
        <v>41885</v>
      </c>
      <c r="BU5" s="68">
        <f t="shared" si="7"/>
        <v>41886</v>
      </c>
      <c r="BV5" s="68">
        <f t="shared" si="7"/>
        <v>41887</v>
      </c>
      <c r="BW5" s="68">
        <f t="shared" si="7"/>
        <v>41890</v>
      </c>
      <c r="BX5" s="68">
        <f t="shared" si="7"/>
        <v>41891</v>
      </c>
      <c r="BY5" s="68">
        <f t="shared" si="7"/>
        <v>41892</v>
      </c>
      <c r="BZ5" s="68">
        <f t="shared" si="7"/>
        <v>41893</v>
      </c>
      <c r="CA5" s="68">
        <f t="shared" si="7"/>
        <v>41894</v>
      </c>
      <c r="CB5" s="68">
        <f t="shared" si="7"/>
        <v>41897</v>
      </c>
      <c r="CC5" s="68">
        <f t="shared" si="7"/>
        <v>41898</v>
      </c>
      <c r="CD5" s="68">
        <f t="shared" ref="CD5:EO5" si="8">IF(CD2,IF(WEEKDAY(CC5)=6,CC5+3,CC5+1),"")</f>
        <v>41899</v>
      </c>
      <c r="CE5" s="68">
        <f t="shared" si="8"/>
        <v>41900</v>
      </c>
      <c r="CF5" s="68">
        <f t="shared" si="8"/>
        <v>41901</v>
      </c>
      <c r="CG5" s="68">
        <f t="shared" si="8"/>
        <v>41904</v>
      </c>
      <c r="CH5" s="68">
        <f t="shared" si="8"/>
        <v>41905</v>
      </c>
      <c r="CI5" s="68">
        <f t="shared" si="8"/>
        <v>41906</v>
      </c>
      <c r="CJ5" s="68">
        <f t="shared" si="8"/>
        <v>41907</v>
      </c>
      <c r="CK5" s="68">
        <f t="shared" si="8"/>
        <v>41908</v>
      </c>
      <c r="CL5" s="68">
        <f t="shared" si="8"/>
        <v>41911</v>
      </c>
      <c r="CM5" s="68">
        <f t="shared" si="8"/>
        <v>41912</v>
      </c>
      <c r="CN5" s="68">
        <f t="shared" si="8"/>
        <v>41913</v>
      </c>
      <c r="CO5" s="68">
        <f t="shared" si="8"/>
        <v>41914</v>
      </c>
      <c r="CP5" s="68">
        <f t="shared" si="8"/>
        <v>41915</v>
      </c>
      <c r="CQ5" s="68">
        <f t="shared" si="8"/>
        <v>41918</v>
      </c>
      <c r="CR5" s="68">
        <f t="shared" si="8"/>
        <v>41919</v>
      </c>
      <c r="CS5" s="68">
        <f t="shared" si="8"/>
        <v>41920</v>
      </c>
      <c r="CT5" s="68">
        <f t="shared" si="8"/>
        <v>41921</v>
      </c>
      <c r="CU5" s="68">
        <f t="shared" si="8"/>
        <v>41922</v>
      </c>
      <c r="CV5" s="68">
        <f t="shared" si="8"/>
        <v>41925</v>
      </c>
      <c r="CW5" s="68">
        <f t="shared" si="8"/>
        <v>41926</v>
      </c>
      <c r="CX5" s="68">
        <f t="shared" si="8"/>
        <v>41927</v>
      </c>
      <c r="CY5" s="68">
        <f t="shared" si="8"/>
        <v>41928</v>
      </c>
      <c r="CZ5" s="68">
        <f t="shared" si="8"/>
        <v>41929</v>
      </c>
      <c r="DA5" s="68">
        <f t="shared" si="8"/>
        <v>41932</v>
      </c>
      <c r="DB5" s="68">
        <f t="shared" si="8"/>
        <v>41933</v>
      </c>
      <c r="DC5" s="68">
        <f t="shared" si="8"/>
        <v>41934</v>
      </c>
      <c r="DD5" s="68">
        <f t="shared" si="8"/>
        <v>41935</v>
      </c>
      <c r="DE5" s="68">
        <f t="shared" si="8"/>
        <v>41936</v>
      </c>
      <c r="DF5" s="68">
        <f t="shared" si="8"/>
        <v>41939</v>
      </c>
      <c r="DG5" s="68">
        <f t="shared" si="8"/>
        <v>41940</v>
      </c>
      <c r="DH5" s="68">
        <f t="shared" si="8"/>
        <v>41941</v>
      </c>
      <c r="DI5" s="68">
        <f t="shared" si="8"/>
        <v>41942</v>
      </c>
      <c r="DJ5" s="68">
        <f t="shared" si="8"/>
        <v>41943</v>
      </c>
      <c r="DK5" s="68">
        <f t="shared" si="8"/>
        <v>41946</v>
      </c>
      <c r="DL5" s="68">
        <f t="shared" si="8"/>
        <v>41947</v>
      </c>
      <c r="DM5" s="68">
        <f t="shared" si="8"/>
        <v>41948</v>
      </c>
      <c r="DN5" s="68">
        <f t="shared" si="8"/>
        <v>41949</v>
      </c>
      <c r="DO5" s="68">
        <f t="shared" si="8"/>
        <v>41950</v>
      </c>
      <c r="DP5" s="68">
        <f t="shared" si="8"/>
        <v>41953</v>
      </c>
      <c r="DQ5" s="68">
        <f t="shared" si="8"/>
        <v>41954</v>
      </c>
      <c r="DR5" s="68">
        <f t="shared" si="8"/>
        <v>41955</v>
      </c>
      <c r="DS5" s="68">
        <f t="shared" si="8"/>
        <v>41956</v>
      </c>
      <c r="DT5" s="68">
        <f t="shared" si="8"/>
        <v>41957</v>
      </c>
      <c r="DU5" s="68">
        <f t="shared" si="8"/>
        <v>41960</v>
      </c>
      <c r="DV5" s="68">
        <f t="shared" si="8"/>
        <v>41961</v>
      </c>
      <c r="DW5" s="68">
        <f t="shared" si="8"/>
        <v>41962</v>
      </c>
      <c r="DX5" s="68">
        <f t="shared" si="8"/>
        <v>41963</v>
      </c>
      <c r="DY5" s="68">
        <f t="shared" si="8"/>
        <v>41964</v>
      </c>
      <c r="DZ5" s="68">
        <f t="shared" si="8"/>
        <v>41967</v>
      </c>
      <c r="EA5" s="68">
        <f t="shared" si="8"/>
        <v>41968</v>
      </c>
      <c r="EB5" s="68">
        <f t="shared" si="8"/>
        <v>41969</v>
      </c>
      <c r="EC5" s="68">
        <f t="shared" si="8"/>
        <v>41970</v>
      </c>
      <c r="ED5" s="68">
        <f t="shared" si="8"/>
        <v>41971</v>
      </c>
      <c r="EE5" s="68">
        <f t="shared" si="8"/>
        <v>41974</v>
      </c>
      <c r="EF5" s="68">
        <f t="shared" si="8"/>
        <v>41975</v>
      </c>
      <c r="EG5" s="68">
        <f t="shared" si="8"/>
        <v>41976</v>
      </c>
      <c r="EH5" s="68">
        <f t="shared" si="8"/>
        <v>41977</v>
      </c>
      <c r="EI5" s="68">
        <f t="shared" si="8"/>
        <v>41978</v>
      </c>
      <c r="EJ5" s="68">
        <f t="shared" si="8"/>
        <v>41981</v>
      </c>
      <c r="EK5" s="68">
        <f t="shared" si="8"/>
        <v>41982</v>
      </c>
      <c r="EL5" s="68">
        <f t="shared" si="8"/>
        <v>41983</v>
      </c>
      <c r="EM5" s="68">
        <f t="shared" si="8"/>
        <v>41984</v>
      </c>
      <c r="EN5" s="68">
        <f t="shared" si="8"/>
        <v>41985</v>
      </c>
      <c r="EO5" s="68">
        <f t="shared" si="8"/>
        <v>41988</v>
      </c>
      <c r="EP5" s="68">
        <f t="shared" ref="EP5:HA5" si="9">IF(EP2,IF(WEEKDAY(EO5)=6,EO5+3,EO5+1),"")</f>
        <v>41989</v>
      </c>
      <c r="EQ5" s="68">
        <f t="shared" si="9"/>
        <v>41990</v>
      </c>
      <c r="ER5" s="68">
        <f t="shared" si="9"/>
        <v>41991</v>
      </c>
      <c r="ES5" s="68">
        <f t="shared" si="9"/>
        <v>41992</v>
      </c>
      <c r="ET5" s="68">
        <f t="shared" si="9"/>
        <v>41995</v>
      </c>
      <c r="EU5" s="68">
        <f t="shared" si="9"/>
        <v>41996</v>
      </c>
      <c r="EV5" s="68">
        <f t="shared" si="9"/>
        <v>41997</v>
      </c>
      <c r="EW5" s="68">
        <f t="shared" si="9"/>
        <v>41998</v>
      </c>
      <c r="EX5" s="68">
        <f t="shared" si="9"/>
        <v>41999</v>
      </c>
      <c r="EY5" s="68">
        <f t="shared" si="9"/>
        <v>42002</v>
      </c>
      <c r="EZ5" s="68">
        <f t="shared" si="9"/>
        <v>42003</v>
      </c>
      <c r="FA5" s="68">
        <f t="shared" si="9"/>
        <v>42004</v>
      </c>
      <c r="FB5" s="68">
        <f t="shared" si="9"/>
        <v>42005</v>
      </c>
      <c r="FC5" s="68">
        <f t="shared" si="9"/>
        <v>42006</v>
      </c>
      <c r="FD5" s="68">
        <f t="shared" si="9"/>
        <v>42009</v>
      </c>
      <c r="FE5" s="68">
        <f t="shared" si="9"/>
        <v>42010</v>
      </c>
      <c r="FF5" s="68">
        <f t="shared" si="9"/>
        <v>42011</v>
      </c>
      <c r="FG5" s="68">
        <f t="shared" si="9"/>
        <v>42012</v>
      </c>
      <c r="FH5" s="68">
        <f t="shared" si="9"/>
        <v>42013</v>
      </c>
      <c r="FI5" s="68">
        <f t="shared" si="9"/>
        <v>42016</v>
      </c>
      <c r="FJ5" s="68">
        <f t="shared" si="9"/>
        <v>42017</v>
      </c>
      <c r="FK5" s="68">
        <f t="shared" si="9"/>
        <v>42018</v>
      </c>
      <c r="FL5" s="68">
        <f t="shared" si="9"/>
        <v>42019</v>
      </c>
      <c r="FM5" s="68">
        <f t="shared" si="9"/>
        <v>42020</v>
      </c>
      <c r="FN5" s="68">
        <f t="shared" si="9"/>
        <v>42023</v>
      </c>
      <c r="FO5" s="68">
        <f t="shared" si="9"/>
        <v>42024</v>
      </c>
      <c r="FP5" s="68">
        <f t="shared" si="9"/>
        <v>42025</v>
      </c>
      <c r="FQ5" s="68">
        <f t="shared" si="9"/>
        <v>42026</v>
      </c>
      <c r="FR5" s="68">
        <f t="shared" si="9"/>
        <v>42027</v>
      </c>
      <c r="FS5" s="68">
        <f t="shared" si="9"/>
        <v>42030</v>
      </c>
      <c r="FT5" s="68">
        <f t="shared" si="9"/>
        <v>42031</v>
      </c>
      <c r="FU5" s="68">
        <f t="shared" si="9"/>
        <v>42032</v>
      </c>
      <c r="FV5" s="68">
        <f t="shared" si="9"/>
        <v>42033</v>
      </c>
      <c r="FW5" s="68">
        <f t="shared" si="9"/>
        <v>42034</v>
      </c>
      <c r="FX5" s="68">
        <f t="shared" si="9"/>
        <v>42037</v>
      </c>
      <c r="FY5" s="68">
        <f t="shared" si="9"/>
        <v>42038</v>
      </c>
      <c r="FZ5" s="68">
        <f t="shared" si="9"/>
        <v>42039</v>
      </c>
      <c r="GA5" s="68">
        <f t="shared" si="9"/>
        <v>42040</v>
      </c>
      <c r="GB5" s="68">
        <f t="shared" si="9"/>
        <v>42041</v>
      </c>
      <c r="GC5" s="68">
        <f t="shared" si="9"/>
        <v>42044</v>
      </c>
      <c r="GD5" s="68">
        <f t="shared" si="9"/>
        <v>42045</v>
      </c>
      <c r="GE5" s="68">
        <f t="shared" si="9"/>
        <v>42046</v>
      </c>
      <c r="GF5" s="68">
        <f t="shared" si="9"/>
        <v>42047</v>
      </c>
      <c r="GG5" s="68">
        <f t="shared" si="9"/>
        <v>42048</v>
      </c>
      <c r="GH5" s="68">
        <f t="shared" si="9"/>
        <v>42051</v>
      </c>
      <c r="GI5" s="68">
        <f t="shared" si="9"/>
        <v>42052</v>
      </c>
      <c r="GJ5" s="68">
        <f t="shared" si="9"/>
        <v>42053</v>
      </c>
      <c r="GK5" s="68">
        <f t="shared" si="9"/>
        <v>42054</v>
      </c>
      <c r="GL5" s="68">
        <f t="shared" si="9"/>
        <v>42055</v>
      </c>
      <c r="GM5" s="68">
        <f t="shared" si="9"/>
        <v>42058</v>
      </c>
      <c r="GN5" s="68">
        <f t="shared" si="9"/>
        <v>42059</v>
      </c>
      <c r="GO5" s="68">
        <f t="shared" si="9"/>
        <v>42060</v>
      </c>
      <c r="GP5" s="68">
        <f t="shared" si="9"/>
        <v>42061</v>
      </c>
      <c r="GQ5" s="68">
        <f t="shared" si="9"/>
        <v>42062</v>
      </c>
      <c r="GR5" s="68">
        <f t="shared" si="9"/>
        <v>42065</v>
      </c>
      <c r="GS5" s="68">
        <f t="shared" si="9"/>
        <v>42066</v>
      </c>
      <c r="GT5" s="68">
        <f t="shared" si="9"/>
        <v>42067</v>
      </c>
      <c r="GU5" s="68">
        <f t="shared" si="9"/>
        <v>42068</v>
      </c>
      <c r="GV5" s="68">
        <f t="shared" si="9"/>
        <v>42069</v>
      </c>
      <c r="GW5" s="68">
        <f t="shared" si="9"/>
        <v>42072</v>
      </c>
      <c r="GX5" s="68">
        <f t="shared" si="9"/>
        <v>42073</v>
      </c>
      <c r="GY5" s="68">
        <f t="shared" si="9"/>
        <v>42074</v>
      </c>
      <c r="GZ5" s="68">
        <f t="shared" si="9"/>
        <v>42075</v>
      </c>
      <c r="HA5" s="68">
        <f t="shared" si="9"/>
        <v>42076</v>
      </c>
      <c r="HB5" s="68">
        <f t="shared" ref="HB5:IV5" si="10">IF(HB2,IF(WEEKDAY(HA5)=6,HA5+3,HA5+1),"")</f>
        <v>42079</v>
      </c>
      <c r="HC5" s="68">
        <f t="shared" si="10"/>
        <v>42080</v>
      </c>
      <c r="HD5" s="68">
        <f t="shared" si="10"/>
        <v>42081</v>
      </c>
      <c r="HE5" s="68">
        <f t="shared" si="10"/>
        <v>42082</v>
      </c>
      <c r="HF5" s="68">
        <f t="shared" si="10"/>
        <v>42083</v>
      </c>
      <c r="HG5" s="68">
        <f t="shared" si="10"/>
        <v>42086</v>
      </c>
      <c r="HH5" s="68">
        <f t="shared" si="10"/>
        <v>42087</v>
      </c>
      <c r="HI5" s="68">
        <f t="shared" si="10"/>
        <v>42088</v>
      </c>
      <c r="HJ5" s="68">
        <f t="shared" si="10"/>
        <v>42089</v>
      </c>
      <c r="HK5" s="68">
        <f t="shared" si="10"/>
        <v>42090</v>
      </c>
      <c r="HL5" s="68">
        <f t="shared" si="10"/>
        <v>42093</v>
      </c>
      <c r="HM5" s="68">
        <f t="shared" si="10"/>
        <v>42094</v>
      </c>
      <c r="HN5" s="68">
        <f t="shared" si="10"/>
        <v>42095</v>
      </c>
      <c r="HO5" s="68">
        <f t="shared" si="10"/>
        <v>42096</v>
      </c>
      <c r="HP5" s="68">
        <f t="shared" si="10"/>
        <v>42097</v>
      </c>
      <c r="HQ5" s="68">
        <f t="shared" si="10"/>
        <v>42100</v>
      </c>
      <c r="HR5" s="68">
        <f t="shared" si="10"/>
        <v>42101</v>
      </c>
      <c r="HS5" s="68">
        <f t="shared" si="10"/>
        <v>42102</v>
      </c>
      <c r="HT5" s="68">
        <f t="shared" si="10"/>
        <v>42103</v>
      </c>
      <c r="HU5" s="68">
        <f t="shared" si="10"/>
        <v>42104</v>
      </c>
      <c r="HV5" s="68">
        <f t="shared" si="10"/>
        <v>42107</v>
      </c>
      <c r="HW5" s="68">
        <f t="shared" si="10"/>
        <v>42108</v>
      </c>
      <c r="HX5" s="68">
        <f t="shared" si="10"/>
        <v>42109</v>
      </c>
      <c r="HY5" s="68">
        <f t="shared" si="10"/>
        <v>42110</v>
      </c>
      <c r="HZ5" s="68">
        <f t="shared" si="10"/>
        <v>42111</v>
      </c>
      <c r="IA5" s="68">
        <f t="shared" si="10"/>
        <v>42114</v>
      </c>
      <c r="IB5" s="68">
        <f t="shared" si="10"/>
        <v>42115</v>
      </c>
      <c r="IC5" s="68">
        <f t="shared" si="10"/>
        <v>42116</v>
      </c>
      <c r="ID5" s="68">
        <f t="shared" si="10"/>
        <v>42117</v>
      </c>
      <c r="IE5" s="68">
        <f t="shared" si="10"/>
        <v>42118</v>
      </c>
      <c r="IF5" s="68">
        <f t="shared" si="10"/>
        <v>42121</v>
      </c>
      <c r="IG5" s="68">
        <f t="shared" si="10"/>
        <v>42122</v>
      </c>
      <c r="IH5" s="68">
        <f t="shared" si="10"/>
        <v>42123</v>
      </c>
      <c r="II5" s="68">
        <f t="shared" si="10"/>
        <v>42124</v>
      </c>
      <c r="IJ5" s="68">
        <f t="shared" si="10"/>
        <v>42125</v>
      </c>
      <c r="IK5" s="68">
        <f t="shared" si="10"/>
        <v>42128</v>
      </c>
      <c r="IL5" s="68">
        <f t="shared" si="10"/>
        <v>42129</v>
      </c>
      <c r="IM5" s="68">
        <f t="shared" si="10"/>
        <v>42130</v>
      </c>
      <c r="IN5" s="68">
        <f t="shared" si="10"/>
        <v>42131</v>
      </c>
      <c r="IO5" s="68">
        <f t="shared" si="10"/>
        <v>42132</v>
      </c>
      <c r="IP5" s="68">
        <f t="shared" si="10"/>
        <v>42135</v>
      </c>
      <c r="IQ5" s="68">
        <f t="shared" si="10"/>
        <v>42136</v>
      </c>
      <c r="IR5" s="68">
        <f t="shared" si="10"/>
        <v>42137</v>
      </c>
      <c r="IS5" s="68">
        <f t="shared" si="10"/>
        <v>42138</v>
      </c>
      <c r="IT5" s="68">
        <f t="shared" si="10"/>
        <v>42139</v>
      </c>
      <c r="IU5" s="68">
        <f t="shared" si="10"/>
        <v>42142</v>
      </c>
      <c r="IV5" s="68">
        <f t="shared" si="10"/>
        <v>42143</v>
      </c>
    </row>
    <row r="6" spans="1:256" s="102" customFormat="1">
      <c r="A6" s="214"/>
      <c r="B6" s="214"/>
      <c r="C6" s="214"/>
      <c r="D6" s="214"/>
      <c r="E6" s="69">
        <f t="shared" ref="E6:BP6" si="11">E5</f>
        <v>41792</v>
      </c>
      <c r="F6" s="69">
        <f t="shared" si="11"/>
        <v>41793</v>
      </c>
      <c r="G6" s="69">
        <f t="shared" si="11"/>
        <v>41794</v>
      </c>
      <c r="H6" s="69">
        <f t="shared" si="11"/>
        <v>41795</v>
      </c>
      <c r="I6" s="69">
        <f t="shared" si="11"/>
        <v>41796</v>
      </c>
      <c r="J6" s="69">
        <f t="shared" si="11"/>
        <v>41799</v>
      </c>
      <c r="K6" s="69">
        <f t="shared" si="11"/>
        <v>41800</v>
      </c>
      <c r="L6" s="69">
        <f t="shared" si="11"/>
        <v>41801</v>
      </c>
      <c r="M6" s="69">
        <f t="shared" si="11"/>
        <v>41802</v>
      </c>
      <c r="N6" s="69">
        <f t="shared" si="11"/>
        <v>41803</v>
      </c>
      <c r="O6" s="69">
        <f t="shared" si="11"/>
        <v>41806</v>
      </c>
      <c r="P6" s="69">
        <f t="shared" si="11"/>
        <v>41807</v>
      </c>
      <c r="Q6" s="69">
        <f t="shared" si="11"/>
        <v>41808</v>
      </c>
      <c r="R6" s="69">
        <f t="shared" si="11"/>
        <v>41809</v>
      </c>
      <c r="S6" s="69">
        <f t="shared" si="11"/>
        <v>41810</v>
      </c>
      <c r="T6" s="69">
        <f t="shared" si="11"/>
        <v>41813</v>
      </c>
      <c r="U6" s="69">
        <f t="shared" si="11"/>
        <v>41814</v>
      </c>
      <c r="V6" s="69">
        <f t="shared" si="11"/>
        <v>41815</v>
      </c>
      <c r="W6" s="69">
        <f t="shared" si="11"/>
        <v>41816</v>
      </c>
      <c r="X6" s="69">
        <f t="shared" si="11"/>
        <v>41817</v>
      </c>
      <c r="Y6" s="69">
        <f t="shared" si="11"/>
        <v>41820</v>
      </c>
      <c r="Z6" s="69">
        <f t="shared" si="11"/>
        <v>41821</v>
      </c>
      <c r="AA6" s="69">
        <f t="shared" si="11"/>
        <v>41822</v>
      </c>
      <c r="AB6" s="69">
        <f t="shared" si="11"/>
        <v>41823</v>
      </c>
      <c r="AC6" s="69">
        <f t="shared" si="11"/>
        <v>41824</v>
      </c>
      <c r="AD6" s="69">
        <f t="shared" si="11"/>
        <v>41827</v>
      </c>
      <c r="AE6" s="69">
        <f t="shared" si="11"/>
        <v>41828</v>
      </c>
      <c r="AF6" s="69">
        <f t="shared" si="11"/>
        <v>41829</v>
      </c>
      <c r="AG6" s="69">
        <f t="shared" si="11"/>
        <v>41830</v>
      </c>
      <c r="AH6" s="69">
        <f t="shared" si="11"/>
        <v>41831</v>
      </c>
      <c r="AI6" s="69">
        <f t="shared" si="11"/>
        <v>41834</v>
      </c>
      <c r="AJ6" s="69">
        <f t="shared" si="11"/>
        <v>41835</v>
      </c>
      <c r="AK6" s="69">
        <f t="shared" si="11"/>
        <v>41836</v>
      </c>
      <c r="AL6" s="69">
        <f t="shared" si="11"/>
        <v>41837</v>
      </c>
      <c r="AM6" s="69">
        <f t="shared" si="11"/>
        <v>41838</v>
      </c>
      <c r="AN6" s="69">
        <f t="shared" si="11"/>
        <v>41841</v>
      </c>
      <c r="AO6" s="69">
        <f t="shared" si="11"/>
        <v>41842</v>
      </c>
      <c r="AP6" s="69">
        <f t="shared" si="11"/>
        <v>41843</v>
      </c>
      <c r="AQ6" s="69">
        <f t="shared" si="11"/>
        <v>41844</v>
      </c>
      <c r="AR6" s="69">
        <f t="shared" si="11"/>
        <v>41845</v>
      </c>
      <c r="AS6" s="69">
        <f t="shared" si="11"/>
        <v>41848</v>
      </c>
      <c r="AT6" s="69">
        <f t="shared" si="11"/>
        <v>41849</v>
      </c>
      <c r="AU6" s="69">
        <f t="shared" si="11"/>
        <v>41850</v>
      </c>
      <c r="AV6" s="69">
        <f t="shared" si="11"/>
        <v>41851</v>
      </c>
      <c r="AW6" s="69">
        <f t="shared" si="11"/>
        <v>41852</v>
      </c>
      <c r="AX6" s="69">
        <f t="shared" si="11"/>
        <v>41855</v>
      </c>
      <c r="AY6" s="69">
        <f t="shared" si="11"/>
        <v>41856</v>
      </c>
      <c r="AZ6" s="69">
        <f t="shared" si="11"/>
        <v>41857</v>
      </c>
      <c r="BA6" s="69">
        <f t="shared" si="11"/>
        <v>41858</v>
      </c>
      <c r="BB6" s="69">
        <f t="shared" si="11"/>
        <v>41859</v>
      </c>
      <c r="BC6" s="69">
        <f t="shared" si="11"/>
        <v>41862</v>
      </c>
      <c r="BD6" s="69">
        <f t="shared" si="11"/>
        <v>41863</v>
      </c>
      <c r="BE6" s="69">
        <f t="shared" si="11"/>
        <v>41864</v>
      </c>
      <c r="BF6" s="69">
        <f t="shared" si="11"/>
        <v>41865</v>
      </c>
      <c r="BG6" s="69">
        <f t="shared" si="11"/>
        <v>41866</v>
      </c>
      <c r="BH6" s="69">
        <f t="shared" si="11"/>
        <v>41869</v>
      </c>
      <c r="BI6" s="69">
        <f t="shared" si="11"/>
        <v>41870</v>
      </c>
      <c r="BJ6" s="69">
        <f t="shared" si="11"/>
        <v>41871</v>
      </c>
      <c r="BK6" s="69">
        <f t="shared" si="11"/>
        <v>41872</v>
      </c>
      <c r="BL6" s="69">
        <f t="shared" si="11"/>
        <v>41873</v>
      </c>
      <c r="BM6" s="69">
        <f t="shared" si="11"/>
        <v>41876</v>
      </c>
      <c r="BN6" s="69">
        <f t="shared" si="11"/>
        <v>41877</v>
      </c>
      <c r="BO6" s="69">
        <f t="shared" si="11"/>
        <v>41878</v>
      </c>
      <c r="BP6" s="69">
        <f t="shared" si="11"/>
        <v>41879</v>
      </c>
      <c r="BQ6" s="69">
        <f t="shared" ref="BQ6:EB6" si="12">BQ5</f>
        <v>41880</v>
      </c>
      <c r="BR6" s="69">
        <f t="shared" si="12"/>
        <v>41883</v>
      </c>
      <c r="BS6" s="69">
        <f t="shared" si="12"/>
        <v>41884</v>
      </c>
      <c r="BT6" s="69">
        <f t="shared" si="12"/>
        <v>41885</v>
      </c>
      <c r="BU6" s="69">
        <f t="shared" si="12"/>
        <v>41886</v>
      </c>
      <c r="BV6" s="69">
        <f t="shared" si="12"/>
        <v>41887</v>
      </c>
      <c r="BW6" s="69">
        <f t="shared" si="12"/>
        <v>41890</v>
      </c>
      <c r="BX6" s="69">
        <f t="shared" si="12"/>
        <v>41891</v>
      </c>
      <c r="BY6" s="69">
        <f t="shared" si="12"/>
        <v>41892</v>
      </c>
      <c r="BZ6" s="69">
        <f t="shared" si="12"/>
        <v>41893</v>
      </c>
      <c r="CA6" s="69">
        <f t="shared" si="12"/>
        <v>41894</v>
      </c>
      <c r="CB6" s="69">
        <f t="shared" si="12"/>
        <v>41897</v>
      </c>
      <c r="CC6" s="69">
        <f t="shared" si="12"/>
        <v>41898</v>
      </c>
      <c r="CD6" s="69">
        <f t="shared" si="12"/>
        <v>41899</v>
      </c>
      <c r="CE6" s="69">
        <f t="shared" si="12"/>
        <v>41900</v>
      </c>
      <c r="CF6" s="69">
        <f t="shared" si="12"/>
        <v>41901</v>
      </c>
      <c r="CG6" s="69">
        <f t="shared" si="12"/>
        <v>41904</v>
      </c>
      <c r="CH6" s="69">
        <f t="shared" si="12"/>
        <v>41905</v>
      </c>
      <c r="CI6" s="69">
        <f t="shared" si="12"/>
        <v>41906</v>
      </c>
      <c r="CJ6" s="69">
        <f t="shared" si="12"/>
        <v>41907</v>
      </c>
      <c r="CK6" s="69">
        <f t="shared" si="12"/>
        <v>41908</v>
      </c>
      <c r="CL6" s="69">
        <f t="shared" si="12"/>
        <v>41911</v>
      </c>
      <c r="CM6" s="69">
        <f t="shared" si="12"/>
        <v>41912</v>
      </c>
      <c r="CN6" s="69">
        <f t="shared" si="12"/>
        <v>41913</v>
      </c>
      <c r="CO6" s="69">
        <f t="shared" si="12"/>
        <v>41914</v>
      </c>
      <c r="CP6" s="69">
        <f t="shared" si="12"/>
        <v>41915</v>
      </c>
      <c r="CQ6" s="69">
        <f t="shared" si="12"/>
        <v>41918</v>
      </c>
      <c r="CR6" s="69">
        <f t="shared" si="12"/>
        <v>41919</v>
      </c>
      <c r="CS6" s="69">
        <f t="shared" si="12"/>
        <v>41920</v>
      </c>
      <c r="CT6" s="69">
        <f t="shared" si="12"/>
        <v>41921</v>
      </c>
      <c r="CU6" s="69">
        <f t="shared" si="12"/>
        <v>41922</v>
      </c>
      <c r="CV6" s="69">
        <f t="shared" si="12"/>
        <v>41925</v>
      </c>
      <c r="CW6" s="69">
        <f t="shared" si="12"/>
        <v>41926</v>
      </c>
      <c r="CX6" s="69">
        <f t="shared" si="12"/>
        <v>41927</v>
      </c>
      <c r="CY6" s="69">
        <f t="shared" si="12"/>
        <v>41928</v>
      </c>
      <c r="CZ6" s="69">
        <f t="shared" si="12"/>
        <v>41929</v>
      </c>
      <c r="DA6" s="69">
        <f t="shared" si="12"/>
        <v>41932</v>
      </c>
      <c r="DB6" s="69">
        <f t="shared" si="12"/>
        <v>41933</v>
      </c>
      <c r="DC6" s="69">
        <f t="shared" si="12"/>
        <v>41934</v>
      </c>
      <c r="DD6" s="69">
        <f t="shared" si="12"/>
        <v>41935</v>
      </c>
      <c r="DE6" s="69">
        <f t="shared" si="12"/>
        <v>41936</v>
      </c>
      <c r="DF6" s="69">
        <f t="shared" si="12"/>
        <v>41939</v>
      </c>
      <c r="DG6" s="69">
        <f t="shared" si="12"/>
        <v>41940</v>
      </c>
      <c r="DH6" s="69">
        <f t="shared" si="12"/>
        <v>41941</v>
      </c>
      <c r="DI6" s="69">
        <f t="shared" si="12"/>
        <v>41942</v>
      </c>
      <c r="DJ6" s="69">
        <f t="shared" si="12"/>
        <v>41943</v>
      </c>
      <c r="DK6" s="69">
        <f t="shared" si="12"/>
        <v>41946</v>
      </c>
      <c r="DL6" s="69">
        <f t="shared" si="12"/>
        <v>41947</v>
      </c>
      <c r="DM6" s="69">
        <f t="shared" si="12"/>
        <v>41948</v>
      </c>
      <c r="DN6" s="69">
        <f t="shared" si="12"/>
        <v>41949</v>
      </c>
      <c r="DO6" s="69">
        <f t="shared" si="12"/>
        <v>41950</v>
      </c>
      <c r="DP6" s="69">
        <f t="shared" si="12"/>
        <v>41953</v>
      </c>
      <c r="DQ6" s="69">
        <f t="shared" si="12"/>
        <v>41954</v>
      </c>
      <c r="DR6" s="69">
        <f t="shared" si="12"/>
        <v>41955</v>
      </c>
      <c r="DS6" s="69">
        <f t="shared" si="12"/>
        <v>41956</v>
      </c>
      <c r="DT6" s="69">
        <f t="shared" si="12"/>
        <v>41957</v>
      </c>
      <c r="DU6" s="69">
        <f t="shared" si="12"/>
        <v>41960</v>
      </c>
      <c r="DV6" s="69">
        <f t="shared" si="12"/>
        <v>41961</v>
      </c>
      <c r="DW6" s="69">
        <f t="shared" si="12"/>
        <v>41962</v>
      </c>
      <c r="DX6" s="69">
        <f t="shared" si="12"/>
        <v>41963</v>
      </c>
      <c r="DY6" s="69">
        <f t="shared" si="12"/>
        <v>41964</v>
      </c>
      <c r="DZ6" s="69">
        <f t="shared" si="12"/>
        <v>41967</v>
      </c>
      <c r="EA6" s="69">
        <f t="shared" si="12"/>
        <v>41968</v>
      </c>
      <c r="EB6" s="69">
        <f t="shared" si="12"/>
        <v>41969</v>
      </c>
      <c r="EC6" s="69">
        <f t="shared" ref="EC6:GN6" si="13">EC5</f>
        <v>41970</v>
      </c>
      <c r="ED6" s="69">
        <f t="shared" si="13"/>
        <v>41971</v>
      </c>
      <c r="EE6" s="69">
        <f t="shared" si="13"/>
        <v>41974</v>
      </c>
      <c r="EF6" s="69">
        <f t="shared" si="13"/>
        <v>41975</v>
      </c>
      <c r="EG6" s="69">
        <f t="shared" si="13"/>
        <v>41976</v>
      </c>
      <c r="EH6" s="69">
        <f t="shared" si="13"/>
        <v>41977</v>
      </c>
      <c r="EI6" s="69">
        <f t="shared" si="13"/>
        <v>41978</v>
      </c>
      <c r="EJ6" s="69">
        <f t="shared" si="13"/>
        <v>41981</v>
      </c>
      <c r="EK6" s="69">
        <f t="shared" si="13"/>
        <v>41982</v>
      </c>
      <c r="EL6" s="69">
        <f t="shared" si="13"/>
        <v>41983</v>
      </c>
      <c r="EM6" s="69">
        <f t="shared" si="13"/>
        <v>41984</v>
      </c>
      <c r="EN6" s="69">
        <f t="shared" si="13"/>
        <v>41985</v>
      </c>
      <c r="EO6" s="69">
        <f t="shared" si="13"/>
        <v>41988</v>
      </c>
      <c r="EP6" s="69">
        <f t="shared" si="13"/>
        <v>41989</v>
      </c>
      <c r="EQ6" s="69">
        <f t="shared" si="13"/>
        <v>41990</v>
      </c>
      <c r="ER6" s="69">
        <f t="shared" si="13"/>
        <v>41991</v>
      </c>
      <c r="ES6" s="69">
        <f t="shared" si="13"/>
        <v>41992</v>
      </c>
      <c r="ET6" s="69">
        <f t="shared" si="13"/>
        <v>41995</v>
      </c>
      <c r="EU6" s="69">
        <f t="shared" si="13"/>
        <v>41996</v>
      </c>
      <c r="EV6" s="69">
        <f t="shared" si="13"/>
        <v>41997</v>
      </c>
      <c r="EW6" s="69">
        <f t="shared" si="13"/>
        <v>41998</v>
      </c>
      <c r="EX6" s="69">
        <f t="shared" si="13"/>
        <v>41999</v>
      </c>
      <c r="EY6" s="69">
        <f t="shared" si="13"/>
        <v>42002</v>
      </c>
      <c r="EZ6" s="69">
        <f t="shared" si="13"/>
        <v>42003</v>
      </c>
      <c r="FA6" s="69">
        <f t="shared" si="13"/>
        <v>42004</v>
      </c>
      <c r="FB6" s="69">
        <f t="shared" si="13"/>
        <v>42005</v>
      </c>
      <c r="FC6" s="69">
        <f t="shared" si="13"/>
        <v>42006</v>
      </c>
      <c r="FD6" s="69">
        <f t="shared" si="13"/>
        <v>42009</v>
      </c>
      <c r="FE6" s="69">
        <f t="shared" si="13"/>
        <v>42010</v>
      </c>
      <c r="FF6" s="69">
        <f t="shared" si="13"/>
        <v>42011</v>
      </c>
      <c r="FG6" s="69">
        <f t="shared" si="13"/>
        <v>42012</v>
      </c>
      <c r="FH6" s="69">
        <f t="shared" si="13"/>
        <v>42013</v>
      </c>
      <c r="FI6" s="69">
        <f t="shared" si="13"/>
        <v>42016</v>
      </c>
      <c r="FJ6" s="69">
        <f t="shared" si="13"/>
        <v>42017</v>
      </c>
      <c r="FK6" s="69">
        <f t="shared" si="13"/>
        <v>42018</v>
      </c>
      <c r="FL6" s="69">
        <f t="shared" si="13"/>
        <v>42019</v>
      </c>
      <c r="FM6" s="69">
        <f t="shared" si="13"/>
        <v>42020</v>
      </c>
      <c r="FN6" s="69">
        <f t="shared" si="13"/>
        <v>42023</v>
      </c>
      <c r="FO6" s="69">
        <f t="shared" si="13"/>
        <v>42024</v>
      </c>
      <c r="FP6" s="69">
        <f t="shared" si="13"/>
        <v>42025</v>
      </c>
      <c r="FQ6" s="69">
        <f t="shared" si="13"/>
        <v>42026</v>
      </c>
      <c r="FR6" s="69">
        <f t="shared" si="13"/>
        <v>42027</v>
      </c>
      <c r="FS6" s="69">
        <f t="shared" si="13"/>
        <v>42030</v>
      </c>
      <c r="FT6" s="69">
        <f t="shared" si="13"/>
        <v>42031</v>
      </c>
      <c r="FU6" s="69">
        <f t="shared" si="13"/>
        <v>42032</v>
      </c>
      <c r="FV6" s="69">
        <f t="shared" si="13"/>
        <v>42033</v>
      </c>
      <c r="FW6" s="69">
        <f t="shared" si="13"/>
        <v>42034</v>
      </c>
      <c r="FX6" s="69">
        <f t="shared" si="13"/>
        <v>42037</v>
      </c>
      <c r="FY6" s="69">
        <f t="shared" si="13"/>
        <v>42038</v>
      </c>
      <c r="FZ6" s="69">
        <f t="shared" si="13"/>
        <v>42039</v>
      </c>
      <c r="GA6" s="69">
        <f t="shared" si="13"/>
        <v>42040</v>
      </c>
      <c r="GB6" s="69">
        <f t="shared" si="13"/>
        <v>42041</v>
      </c>
      <c r="GC6" s="69">
        <f t="shared" si="13"/>
        <v>42044</v>
      </c>
      <c r="GD6" s="69">
        <f t="shared" si="13"/>
        <v>42045</v>
      </c>
      <c r="GE6" s="69">
        <f t="shared" si="13"/>
        <v>42046</v>
      </c>
      <c r="GF6" s="69">
        <f t="shared" si="13"/>
        <v>42047</v>
      </c>
      <c r="GG6" s="69">
        <f t="shared" si="13"/>
        <v>42048</v>
      </c>
      <c r="GH6" s="69">
        <f t="shared" si="13"/>
        <v>42051</v>
      </c>
      <c r="GI6" s="69">
        <f t="shared" si="13"/>
        <v>42052</v>
      </c>
      <c r="GJ6" s="69">
        <f t="shared" si="13"/>
        <v>42053</v>
      </c>
      <c r="GK6" s="69">
        <f t="shared" si="13"/>
        <v>42054</v>
      </c>
      <c r="GL6" s="69">
        <f t="shared" si="13"/>
        <v>42055</v>
      </c>
      <c r="GM6" s="69">
        <f t="shared" si="13"/>
        <v>42058</v>
      </c>
      <c r="GN6" s="69">
        <f t="shared" si="13"/>
        <v>42059</v>
      </c>
      <c r="GO6" s="69">
        <f t="shared" ref="GO6:IV6" si="14">GO5</f>
        <v>42060</v>
      </c>
      <c r="GP6" s="69">
        <f t="shared" si="14"/>
        <v>42061</v>
      </c>
      <c r="GQ6" s="69">
        <f t="shared" si="14"/>
        <v>42062</v>
      </c>
      <c r="GR6" s="69">
        <f t="shared" si="14"/>
        <v>42065</v>
      </c>
      <c r="GS6" s="69">
        <f t="shared" si="14"/>
        <v>42066</v>
      </c>
      <c r="GT6" s="69">
        <f t="shared" si="14"/>
        <v>42067</v>
      </c>
      <c r="GU6" s="69">
        <f t="shared" si="14"/>
        <v>42068</v>
      </c>
      <c r="GV6" s="69">
        <f t="shared" si="14"/>
        <v>42069</v>
      </c>
      <c r="GW6" s="69">
        <f t="shared" si="14"/>
        <v>42072</v>
      </c>
      <c r="GX6" s="69">
        <f t="shared" si="14"/>
        <v>42073</v>
      </c>
      <c r="GY6" s="69">
        <f t="shared" si="14"/>
        <v>42074</v>
      </c>
      <c r="GZ6" s="69">
        <f t="shared" si="14"/>
        <v>42075</v>
      </c>
      <c r="HA6" s="69">
        <f t="shared" si="14"/>
        <v>42076</v>
      </c>
      <c r="HB6" s="69">
        <f t="shared" si="14"/>
        <v>42079</v>
      </c>
      <c r="HC6" s="69">
        <f t="shared" si="14"/>
        <v>42080</v>
      </c>
      <c r="HD6" s="69">
        <f t="shared" si="14"/>
        <v>42081</v>
      </c>
      <c r="HE6" s="69">
        <f t="shared" si="14"/>
        <v>42082</v>
      </c>
      <c r="HF6" s="69">
        <f t="shared" si="14"/>
        <v>42083</v>
      </c>
      <c r="HG6" s="69">
        <f t="shared" si="14"/>
        <v>42086</v>
      </c>
      <c r="HH6" s="69">
        <f t="shared" si="14"/>
        <v>42087</v>
      </c>
      <c r="HI6" s="69">
        <f t="shared" si="14"/>
        <v>42088</v>
      </c>
      <c r="HJ6" s="69">
        <f t="shared" si="14"/>
        <v>42089</v>
      </c>
      <c r="HK6" s="69">
        <f t="shared" si="14"/>
        <v>42090</v>
      </c>
      <c r="HL6" s="69">
        <f t="shared" si="14"/>
        <v>42093</v>
      </c>
      <c r="HM6" s="69">
        <f t="shared" si="14"/>
        <v>42094</v>
      </c>
      <c r="HN6" s="69">
        <f t="shared" si="14"/>
        <v>42095</v>
      </c>
      <c r="HO6" s="69">
        <f t="shared" si="14"/>
        <v>42096</v>
      </c>
      <c r="HP6" s="69">
        <f t="shared" si="14"/>
        <v>42097</v>
      </c>
      <c r="HQ6" s="69">
        <f t="shared" si="14"/>
        <v>42100</v>
      </c>
      <c r="HR6" s="69">
        <f t="shared" si="14"/>
        <v>42101</v>
      </c>
      <c r="HS6" s="69">
        <f t="shared" si="14"/>
        <v>42102</v>
      </c>
      <c r="HT6" s="69">
        <f t="shared" si="14"/>
        <v>42103</v>
      </c>
      <c r="HU6" s="69">
        <f t="shared" si="14"/>
        <v>42104</v>
      </c>
      <c r="HV6" s="69">
        <f t="shared" si="14"/>
        <v>42107</v>
      </c>
      <c r="HW6" s="69">
        <f t="shared" si="14"/>
        <v>42108</v>
      </c>
      <c r="HX6" s="69">
        <f t="shared" si="14"/>
        <v>42109</v>
      </c>
      <c r="HY6" s="69">
        <f t="shared" si="14"/>
        <v>42110</v>
      </c>
      <c r="HZ6" s="69">
        <f t="shared" si="14"/>
        <v>42111</v>
      </c>
      <c r="IA6" s="69">
        <f t="shared" si="14"/>
        <v>42114</v>
      </c>
      <c r="IB6" s="69">
        <f t="shared" si="14"/>
        <v>42115</v>
      </c>
      <c r="IC6" s="69">
        <f t="shared" si="14"/>
        <v>42116</v>
      </c>
      <c r="ID6" s="69">
        <f t="shared" si="14"/>
        <v>42117</v>
      </c>
      <c r="IE6" s="69">
        <f t="shared" si="14"/>
        <v>42118</v>
      </c>
      <c r="IF6" s="69">
        <f t="shared" si="14"/>
        <v>42121</v>
      </c>
      <c r="IG6" s="69">
        <f t="shared" si="14"/>
        <v>42122</v>
      </c>
      <c r="IH6" s="69">
        <f t="shared" si="14"/>
        <v>42123</v>
      </c>
      <c r="II6" s="69">
        <f t="shared" si="14"/>
        <v>42124</v>
      </c>
      <c r="IJ6" s="69">
        <f t="shared" si="14"/>
        <v>42125</v>
      </c>
      <c r="IK6" s="69">
        <f t="shared" si="14"/>
        <v>42128</v>
      </c>
      <c r="IL6" s="69">
        <f t="shared" si="14"/>
        <v>42129</v>
      </c>
      <c r="IM6" s="69">
        <f t="shared" si="14"/>
        <v>42130</v>
      </c>
      <c r="IN6" s="69">
        <f t="shared" si="14"/>
        <v>42131</v>
      </c>
      <c r="IO6" s="69">
        <f t="shared" si="14"/>
        <v>42132</v>
      </c>
      <c r="IP6" s="69">
        <f t="shared" si="14"/>
        <v>42135</v>
      </c>
      <c r="IQ6" s="69">
        <f t="shared" si="14"/>
        <v>42136</v>
      </c>
      <c r="IR6" s="69">
        <f t="shared" si="14"/>
        <v>42137</v>
      </c>
      <c r="IS6" s="69">
        <f t="shared" si="14"/>
        <v>42138</v>
      </c>
      <c r="IT6" s="69">
        <f t="shared" si="14"/>
        <v>42139</v>
      </c>
      <c r="IU6" s="69">
        <f t="shared" si="14"/>
        <v>42142</v>
      </c>
      <c r="IV6" s="69">
        <f t="shared" si="14"/>
        <v>42143</v>
      </c>
    </row>
    <row r="7" spans="1:256" s="147" customFormat="1">
      <c r="A7" s="145" t="s">
        <v>150</v>
      </c>
      <c r="B7" s="145" t="s">
        <v>151</v>
      </c>
      <c r="C7" s="145" t="s">
        <v>152</v>
      </c>
      <c r="D7" s="145" t="s">
        <v>153</v>
      </c>
      <c r="E7" s="146">
        <v>1</v>
      </c>
      <c r="F7" s="146">
        <v>1</v>
      </c>
      <c r="G7" s="146">
        <v>1</v>
      </c>
      <c r="H7" s="146">
        <v>1</v>
      </c>
      <c r="I7" s="146">
        <v>1</v>
      </c>
      <c r="J7" s="146">
        <v>0</v>
      </c>
      <c r="K7" s="146">
        <v>1</v>
      </c>
      <c r="L7" s="146">
        <v>1</v>
      </c>
      <c r="M7" s="146">
        <v>1</v>
      </c>
      <c r="N7" s="146">
        <v>1</v>
      </c>
      <c r="O7" s="146"/>
      <c r="P7" s="146"/>
      <c r="Q7" s="146"/>
      <c r="R7" s="146"/>
      <c r="S7" s="146"/>
      <c r="T7" s="146">
        <v>1</v>
      </c>
      <c r="U7" s="146">
        <v>1</v>
      </c>
      <c r="V7" s="146">
        <v>1</v>
      </c>
      <c r="W7" s="146">
        <v>1</v>
      </c>
      <c r="X7" s="146">
        <v>1</v>
      </c>
      <c r="Y7" s="146">
        <v>1</v>
      </c>
      <c r="Z7" s="146">
        <v>1</v>
      </c>
      <c r="AA7" s="146">
        <v>1</v>
      </c>
      <c r="AB7" s="146">
        <v>1</v>
      </c>
      <c r="AC7" s="146">
        <v>1</v>
      </c>
      <c r="AD7" s="146">
        <v>1</v>
      </c>
      <c r="AE7" s="146">
        <v>1</v>
      </c>
      <c r="AF7" s="146">
        <v>1</v>
      </c>
      <c r="AG7" s="146">
        <v>1</v>
      </c>
      <c r="AH7" s="146">
        <v>1</v>
      </c>
      <c r="AI7" s="146">
        <v>0</v>
      </c>
      <c r="AJ7" s="146">
        <v>1</v>
      </c>
      <c r="AK7" s="146">
        <v>1</v>
      </c>
      <c r="AL7" s="146">
        <v>1</v>
      </c>
      <c r="AM7" s="146">
        <v>1</v>
      </c>
      <c r="AN7" s="146">
        <v>1</v>
      </c>
      <c r="AO7" s="146">
        <v>1</v>
      </c>
      <c r="AP7" s="146">
        <v>1</v>
      </c>
      <c r="AQ7" s="146">
        <v>1</v>
      </c>
      <c r="AR7" s="146">
        <v>1</v>
      </c>
      <c r="AS7" s="146">
        <v>1</v>
      </c>
      <c r="AT7" s="146">
        <v>1</v>
      </c>
      <c r="AU7" s="146">
        <v>1</v>
      </c>
      <c r="AV7" s="146">
        <v>1</v>
      </c>
      <c r="AW7" s="146">
        <v>1</v>
      </c>
      <c r="AX7" s="146">
        <v>1</v>
      </c>
      <c r="AY7" s="146">
        <v>1</v>
      </c>
      <c r="AZ7" s="146">
        <v>1</v>
      </c>
      <c r="BA7" s="146">
        <v>1</v>
      </c>
      <c r="BB7" s="146">
        <v>1</v>
      </c>
      <c r="BC7" s="146">
        <v>1</v>
      </c>
      <c r="BD7" s="146">
        <v>1</v>
      </c>
      <c r="BE7" s="146">
        <v>1</v>
      </c>
      <c r="BF7" s="146">
        <v>1</v>
      </c>
      <c r="BG7" s="146">
        <v>0</v>
      </c>
      <c r="BH7" s="146">
        <v>1</v>
      </c>
      <c r="BI7" s="146">
        <v>1</v>
      </c>
      <c r="BJ7" s="146">
        <v>1</v>
      </c>
      <c r="BK7" s="146">
        <v>1</v>
      </c>
      <c r="BL7" s="146">
        <v>1</v>
      </c>
      <c r="BM7" s="146">
        <v>1</v>
      </c>
      <c r="BN7" s="146">
        <v>1</v>
      </c>
      <c r="BO7" s="146">
        <v>1</v>
      </c>
      <c r="BP7" s="146">
        <v>1</v>
      </c>
      <c r="BQ7" s="146">
        <v>1</v>
      </c>
      <c r="BR7" s="146">
        <v>1</v>
      </c>
      <c r="BS7" s="146">
        <v>1</v>
      </c>
      <c r="BT7" s="146">
        <v>1</v>
      </c>
      <c r="BU7" s="146">
        <v>1</v>
      </c>
      <c r="BV7" s="146">
        <v>1</v>
      </c>
      <c r="BW7" s="146">
        <v>1</v>
      </c>
      <c r="BX7" s="146">
        <v>1</v>
      </c>
      <c r="BY7" s="146">
        <v>1</v>
      </c>
      <c r="BZ7" s="146">
        <v>1</v>
      </c>
      <c r="CA7" s="146">
        <v>1</v>
      </c>
      <c r="CB7" s="146">
        <v>1</v>
      </c>
      <c r="CC7" s="146">
        <v>1</v>
      </c>
      <c r="CD7" s="146">
        <v>1</v>
      </c>
      <c r="CE7" s="146">
        <v>1</v>
      </c>
      <c r="CF7" s="146">
        <v>1</v>
      </c>
      <c r="CG7" s="146">
        <v>1</v>
      </c>
      <c r="CH7" s="146">
        <v>1</v>
      </c>
      <c r="CI7" s="146">
        <v>1</v>
      </c>
      <c r="CJ7" s="146">
        <v>1</v>
      </c>
      <c r="CK7" s="146">
        <v>1</v>
      </c>
      <c r="CL7" s="146">
        <v>1</v>
      </c>
      <c r="CM7" s="146">
        <v>1</v>
      </c>
      <c r="CN7" s="146">
        <v>1</v>
      </c>
      <c r="CO7" s="146">
        <v>1</v>
      </c>
      <c r="CP7" s="146">
        <v>1</v>
      </c>
      <c r="CQ7" s="146">
        <v>1</v>
      </c>
      <c r="CR7" s="146">
        <v>1</v>
      </c>
      <c r="CS7" s="146">
        <v>1</v>
      </c>
      <c r="CT7" s="146">
        <v>1</v>
      </c>
      <c r="CU7" s="146">
        <v>1</v>
      </c>
      <c r="CV7" s="146"/>
      <c r="CW7" s="146"/>
      <c r="CX7" s="146"/>
      <c r="CY7" s="146"/>
      <c r="CZ7" s="146"/>
      <c r="DA7" s="146"/>
      <c r="DB7" s="146"/>
      <c r="DC7" s="146"/>
      <c r="DD7" s="146"/>
      <c r="DE7" s="146"/>
      <c r="DF7" s="146"/>
      <c r="DG7" s="146"/>
      <c r="DH7" s="146"/>
      <c r="DI7" s="146"/>
      <c r="DJ7" s="146"/>
      <c r="DK7" s="146"/>
      <c r="DL7" s="146"/>
      <c r="DM7" s="146"/>
      <c r="DN7" s="146"/>
      <c r="DO7" s="146"/>
      <c r="DP7" s="146"/>
      <c r="DQ7" s="146"/>
      <c r="DR7" s="146"/>
      <c r="DS7" s="146"/>
      <c r="DT7" s="146"/>
      <c r="DU7" s="146"/>
      <c r="DV7" s="146"/>
      <c r="DW7" s="146"/>
      <c r="DX7" s="146"/>
      <c r="DY7" s="146"/>
      <c r="DZ7" s="146"/>
      <c r="EA7" s="146"/>
      <c r="EB7" s="146"/>
      <c r="EC7" s="146"/>
      <c r="ED7" s="146"/>
      <c r="EE7" s="146"/>
      <c r="EF7" s="146"/>
      <c r="EG7" s="146"/>
      <c r="EH7" s="146"/>
      <c r="EI7" s="146"/>
      <c r="EJ7" s="146"/>
      <c r="EK7" s="146"/>
      <c r="EL7" s="146"/>
      <c r="EM7" s="146"/>
      <c r="EN7" s="146"/>
      <c r="EO7" s="146"/>
      <c r="EP7" s="146"/>
      <c r="EQ7" s="146"/>
      <c r="ER7" s="146"/>
      <c r="ES7" s="146"/>
      <c r="ET7" s="146"/>
      <c r="EU7" s="146"/>
      <c r="EV7" s="146"/>
      <c r="EW7" s="146"/>
      <c r="EX7" s="146"/>
      <c r="EY7" s="146"/>
      <c r="EZ7" s="146"/>
      <c r="FA7" s="146"/>
      <c r="FB7" s="146"/>
      <c r="FC7" s="146"/>
      <c r="FD7" s="146"/>
      <c r="FE7" s="146"/>
      <c r="FF7" s="146"/>
      <c r="FG7" s="146"/>
      <c r="FH7" s="146"/>
      <c r="FI7" s="146"/>
      <c r="FJ7" s="146"/>
      <c r="FK7" s="146"/>
      <c r="FL7" s="146"/>
      <c r="FM7" s="146"/>
      <c r="FN7" s="146"/>
      <c r="FO7" s="146"/>
      <c r="FP7" s="146"/>
      <c r="FQ7" s="146"/>
      <c r="FR7" s="146"/>
      <c r="FS7" s="146"/>
      <c r="FT7" s="146"/>
      <c r="FU7" s="146"/>
      <c r="FV7" s="146"/>
      <c r="FW7" s="146"/>
      <c r="FX7" s="146"/>
      <c r="FY7" s="146"/>
      <c r="FZ7" s="146"/>
      <c r="GA7" s="146"/>
      <c r="GB7" s="146"/>
      <c r="GC7" s="146"/>
      <c r="GD7" s="146"/>
      <c r="GE7" s="146"/>
      <c r="GF7" s="146"/>
      <c r="GG7" s="146"/>
      <c r="GH7" s="146"/>
      <c r="GI7" s="146"/>
      <c r="GJ7" s="146"/>
      <c r="GK7" s="146"/>
      <c r="GL7" s="146"/>
      <c r="GM7" s="146"/>
      <c r="GN7" s="146"/>
      <c r="GO7" s="146"/>
      <c r="GP7" s="146"/>
      <c r="GQ7" s="146"/>
      <c r="GR7" s="146"/>
      <c r="GS7" s="146"/>
      <c r="GT7" s="146"/>
      <c r="GU7" s="146"/>
      <c r="GV7" s="146"/>
      <c r="GW7" s="146"/>
      <c r="GX7" s="146"/>
      <c r="GY7" s="146"/>
      <c r="GZ7" s="146"/>
      <c r="HA7" s="146"/>
      <c r="HB7" s="146"/>
      <c r="HC7" s="146"/>
      <c r="HD7" s="146"/>
      <c r="HE7" s="146"/>
      <c r="HF7" s="146"/>
      <c r="HG7" s="146"/>
      <c r="HH7" s="146"/>
      <c r="HI7" s="146"/>
      <c r="HJ7" s="146"/>
      <c r="HK7" s="146"/>
      <c r="HL7" s="146"/>
      <c r="HM7" s="146"/>
      <c r="HN7" s="146"/>
      <c r="HO7" s="146"/>
      <c r="HP7" s="146"/>
      <c r="HQ7" s="146"/>
      <c r="HR7" s="146"/>
      <c r="HS7" s="146"/>
      <c r="HT7" s="146"/>
      <c r="HU7" s="146"/>
      <c r="HV7" s="146"/>
      <c r="HW7" s="146"/>
      <c r="HX7" s="146"/>
      <c r="HY7" s="146"/>
      <c r="HZ7" s="146"/>
      <c r="IA7" s="146"/>
      <c r="IB7" s="146"/>
      <c r="IC7" s="146"/>
      <c r="ID7" s="146"/>
      <c r="IE7" s="146"/>
      <c r="IF7" s="146"/>
      <c r="IG7" s="146"/>
      <c r="IH7" s="146"/>
      <c r="II7" s="146"/>
      <c r="IJ7" s="146"/>
      <c r="IK7" s="146"/>
      <c r="IL7" s="146"/>
      <c r="IM7" s="146"/>
      <c r="IN7" s="146"/>
      <c r="IO7" s="146"/>
      <c r="IP7" s="146"/>
      <c r="IQ7" s="146"/>
      <c r="IR7" s="146"/>
      <c r="IS7" s="146"/>
      <c r="IT7" s="146"/>
      <c r="IU7" s="146"/>
      <c r="IV7" s="146"/>
    </row>
    <row r="8" spans="1:256" s="147" customFormat="1">
      <c r="A8" s="145" t="s">
        <v>166</v>
      </c>
      <c r="B8" s="145" t="s">
        <v>161</v>
      </c>
      <c r="C8" s="145" t="s">
        <v>99</v>
      </c>
      <c r="D8" s="145" t="s">
        <v>154</v>
      </c>
      <c r="E8" s="146">
        <v>0</v>
      </c>
      <c r="F8" s="146">
        <v>0</v>
      </c>
      <c r="G8" s="146">
        <v>0</v>
      </c>
      <c r="H8" s="146">
        <v>0</v>
      </c>
      <c r="I8" s="146">
        <v>0</v>
      </c>
      <c r="J8" s="146">
        <v>0</v>
      </c>
      <c r="K8" s="146">
        <v>0</v>
      </c>
      <c r="L8" s="146">
        <v>0</v>
      </c>
      <c r="M8" s="146">
        <v>1</v>
      </c>
      <c r="N8" s="146">
        <v>1</v>
      </c>
      <c r="O8" s="146">
        <v>1</v>
      </c>
      <c r="P8" s="146">
        <v>1</v>
      </c>
      <c r="Q8" s="146">
        <v>1</v>
      </c>
      <c r="R8" s="146">
        <v>1</v>
      </c>
      <c r="S8" s="146">
        <v>1</v>
      </c>
      <c r="T8" s="146">
        <v>1</v>
      </c>
      <c r="U8" s="146">
        <v>1</v>
      </c>
      <c r="V8" s="146">
        <v>1</v>
      </c>
      <c r="W8" s="146">
        <v>1</v>
      </c>
      <c r="X8" s="146">
        <v>1</v>
      </c>
      <c r="Y8" s="146">
        <v>1</v>
      </c>
      <c r="Z8" s="146">
        <v>1</v>
      </c>
      <c r="AA8" s="146">
        <v>1</v>
      </c>
      <c r="AB8" s="146">
        <v>1</v>
      </c>
      <c r="AC8" s="146">
        <v>1</v>
      </c>
      <c r="AD8" s="146">
        <v>1</v>
      </c>
      <c r="AE8" s="146">
        <v>1</v>
      </c>
      <c r="AF8" s="146">
        <v>1</v>
      </c>
      <c r="AG8" s="146">
        <v>1</v>
      </c>
      <c r="AH8" s="146">
        <v>1</v>
      </c>
      <c r="AI8" s="146">
        <v>0</v>
      </c>
      <c r="AJ8" s="146">
        <v>1</v>
      </c>
      <c r="AK8" s="146">
        <v>1</v>
      </c>
      <c r="AL8" s="146">
        <v>1</v>
      </c>
      <c r="AM8" s="146">
        <v>1</v>
      </c>
      <c r="AN8" s="146">
        <v>1</v>
      </c>
      <c r="AO8" s="146">
        <v>1</v>
      </c>
      <c r="AP8" s="146">
        <v>1</v>
      </c>
      <c r="AQ8" s="146">
        <v>1</v>
      </c>
      <c r="AR8" s="146">
        <v>1</v>
      </c>
      <c r="AS8" s="146">
        <v>1</v>
      </c>
      <c r="AT8" s="146">
        <v>1</v>
      </c>
      <c r="AU8" s="146">
        <v>1</v>
      </c>
      <c r="AV8" s="146">
        <v>1</v>
      </c>
      <c r="AW8" s="146">
        <v>1</v>
      </c>
      <c r="AX8" s="146">
        <v>1</v>
      </c>
      <c r="AY8" s="146">
        <v>1</v>
      </c>
      <c r="AZ8" s="146">
        <v>1</v>
      </c>
      <c r="BA8" s="146">
        <v>1</v>
      </c>
      <c r="BB8" s="146">
        <v>1</v>
      </c>
      <c r="BC8" s="146">
        <v>1</v>
      </c>
      <c r="BD8" s="146">
        <v>1</v>
      </c>
      <c r="BE8" s="146">
        <v>1</v>
      </c>
      <c r="BF8" s="146">
        <v>1</v>
      </c>
      <c r="BG8" s="146">
        <v>0</v>
      </c>
      <c r="BH8" s="146">
        <v>1</v>
      </c>
      <c r="BI8" s="146">
        <v>1</v>
      </c>
      <c r="BJ8" s="146">
        <v>1</v>
      </c>
      <c r="BK8" s="146">
        <v>1</v>
      </c>
      <c r="BL8" s="146">
        <v>1</v>
      </c>
      <c r="BM8" s="146">
        <v>1</v>
      </c>
      <c r="BN8" s="146">
        <v>1</v>
      </c>
      <c r="BO8" s="146">
        <v>1</v>
      </c>
      <c r="BP8" s="146">
        <v>1</v>
      </c>
      <c r="BQ8" s="146">
        <v>1</v>
      </c>
      <c r="BR8" s="146"/>
      <c r="BS8" s="146"/>
      <c r="BT8" s="146"/>
      <c r="BU8" s="146"/>
      <c r="BV8" s="146"/>
      <c r="BW8" s="146"/>
      <c r="BX8" s="146"/>
      <c r="BY8" s="146"/>
      <c r="BZ8" s="146"/>
      <c r="CA8" s="146"/>
      <c r="CB8" s="146"/>
      <c r="CC8" s="146"/>
      <c r="CD8" s="146"/>
      <c r="CE8" s="146"/>
      <c r="CF8" s="146"/>
      <c r="CG8" s="146"/>
      <c r="CH8" s="146"/>
      <c r="CI8" s="146"/>
      <c r="CJ8" s="146"/>
      <c r="CK8" s="146"/>
      <c r="CL8" s="146"/>
      <c r="CM8" s="146"/>
      <c r="CN8" s="146"/>
      <c r="CO8" s="146"/>
      <c r="CP8" s="146"/>
      <c r="CQ8" s="146"/>
      <c r="CR8" s="146"/>
      <c r="CS8" s="146"/>
      <c r="CT8" s="146"/>
      <c r="CU8" s="146"/>
      <c r="CV8" s="146"/>
      <c r="CW8" s="146"/>
      <c r="CX8" s="146"/>
      <c r="CY8" s="146"/>
      <c r="CZ8" s="146"/>
      <c r="DA8" s="146"/>
      <c r="DB8" s="146"/>
      <c r="DC8" s="146"/>
      <c r="DD8" s="146"/>
      <c r="DE8" s="146"/>
      <c r="DF8" s="146"/>
      <c r="DG8" s="146"/>
      <c r="DH8" s="146"/>
      <c r="DI8" s="146"/>
      <c r="DJ8" s="146"/>
      <c r="DK8" s="146"/>
      <c r="DL8" s="146"/>
      <c r="DM8" s="146"/>
      <c r="DN8" s="146"/>
      <c r="DO8" s="146"/>
      <c r="DP8" s="146"/>
      <c r="DQ8" s="146"/>
      <c r="DR8" s="146"/>
      <c r="DS8" s="146"/>
      <c r="DT8" s="146"/>
      <c r="DU8" s="146"/>
      <c r="DV8" s="146"/>
      <c r="DW8" s="146"/>
      <c r="DX8" s="146"/>
      <c r="DY8" s="146"/>
      <c r="DZ8" s="146"/>
      <c r="EA8" s="146"/>
      <c r="EB8" s="146"/>
      <c r="EC8" s="146"/>
      <c r="ED8" s="146"/>
      <c r="EE8" s="146"/>
      <c r="EF8" s="146"/>
      <c r="EG8" s="146"/>
      <c r="EH8" s="146"/>
      <c r="EI8" s="146"/>
      <c r="EJ8" s="146"/>
      <c r="EK8" s="146"/>
      <c r="EL8" s="146"/>
      <c r="EM8" s="146"/>
      <c r="EN8" s="146"/>
      <c r="EO8" s="146"/>
      <c r="EP8" s="146"/>
      <c r="EQ8" s="146"/>
      <c r="ER8" s="146"/>
      <c r="ES8" s="146"/>
      <c r="ET8" s="146"/>
      <c r="EU8" s="146"/>
      <c r="EV8" s="146"/>
      <c r="EW8" s="146"/>
      <c r="EX8" s="146"/>
      <c r="EY8" s="146"/>
      <c r="EZ8" s="146"/>
      <c r="FA8" s="146"/>
      <c r="FB8" s="146"/>
      <c r="FC8" s="146"/>
      <c r="FD8" s="146"/>
      <c r="FE8" s="146"/>
      <c r="FF8" s="146"/>
      <c r="FG8" s="146"/>
      <c r="FH8" s="146"/>
      <c r="FI8" s="146"/>
      <c r="FJ8" s="146"/>
      <c r="FK8" s="146"/>
      <c r="FL8" s="146"/>
      <c r="FM8" s="146"/>
      <c r="FN8" s="146"/>
      <c r="FO8" s="146"/>
      <c r="FP8" s="146"/>
      <c r="FQ8" s="146"/>
      <c r="FR8" s="146"/>
      <c r="FS8" s="146"/>
      <c r="FT8" s="146"/>
      <c r="FU8" s="146"/>
      <c r="FV8" s="146"/>
      <c r="FW8" s="146"/>
      <c r="FX8" s="146"/>
      <c r="FY8" s="146"/>
      <c r="FZ8" s="146"/>
      <c r="GA8" s="146"/>
      <c r="GB8" s="146"/>
      <c r="GC8" s="146"/>
      <c r="GD8" s="146"/>
      <c r="GE8" s="146"/>
      <c r="GF8" s="146"/>
      <c r="GG8" s="146"/>
      <c r="GH8" s="146"/>
      <c r="GI8" s="146"/>
      <c r="GJ8" s="146"/>
      <c r="GK8" s="146"/>
      <c r="GL8" s="146"/>
      <c r="GM8" s="146"/>
      <c r="GN8" s="146"/>
      <c r="GO8" s="146"/>
      <c r="GP8" s="146"/>
      <c r="GQ8" s="146"/>
      <c r="GR8" s="146"/>
      <c r="GS8" s="146"/>
      <c r="GT8" s="146"/>
      <c r="GU8" s="146"/>
      <c r="GV8" s="146"/>
      <c r="GW8" s="146"/>
      <c r="GX8" s="146"/>
      <c r="GY8" s="146"/>
      <c r="GZ8" s="146"/>
      <c r="HA8" s="146"/>
      <c r="HB8" s="146"/>
      <c r="HC8" s="146"/>
      <c r="HD8" s="146"/>
      <c r="HE8" s="146"/>
      <c r="HF8" s="146"/>
      <c r="HG8" s="146"/>
      <c r="HH8" s="146"/>
      <c r="HI8" s="146"/>
      <c r="HJ8" s="146"/>
      <c r="HK8" s="146"/>
      <c r="HL8" s="146"/>
      <c r="HM8" s="146"/>
      <c r="HN8" s="146"/>
      <c r="HO8" s="146"/>
      <c r="HP8" s="146"/>
      <c r="HQ8" s="146"/>
      <c r="HR8" s="146"/>
      <c r="HS8" s="146"/>
      <c r="HT8" s="146"/>
      <c r="HU8" s="146"/>
      <c r="HV8" s="146"/>
      <c r="HW8" s="146"/>
      <c r="HX8" s="146"/>
      <c r="HY8" s="146"/>
      <c r="HZ8" s="146"/>
      <c r="IA8" s="146"/>
      <c r="IB8" s="146"/>
      <c r="IC8" s="146"/>
      <c r="ID8" s="146"/>
      <c r="IE8" s="146"/>
      <c r="IF8" s="146"/>
      <c r="IG8" s="146"/>
      <c r="IH8" s="146"/>
      <c r="II8" s="146"/>
      <c r="IJ8" s="146"/>
      <c r="IK8" s="146"/>
      <c r="IL8" s="146"/>
      <c r="IM8" s="146"/>
      <c r="IN8" s="146"/>
      <c r="IO8" s="146"/>
      <c r="IP8" s="146"/>
      <c r="IQ8" s="146"/>
      <c r="IR8" s="146"/>
      <c r="IS8" s="146"/>
      <c r="IT8" s="146"/>
      <c r="IU8" s="146"/>
      <c r="IV8" s="146"/>
    </row>
    <row r="9" spans="1:256" s="147" customFormat="1">
      <c r="A9" s="145" t="s">
        <v>162</v>
      </c>
      <c r="B9" s="145" t="s">
        <v>163</v>
      </c>
      <c r="C9" s="145" t="s">
        <v>99</v>
      </c>
      <c r="D9" s="145" t="s">
        <v>154</v>
      </c>
      <c r="E9" s="146">
        <v>1</v>
      </c>
      <c r="F9" s="146">
        <v>1</v>
      </c>
      <c r="G9" s="146">
        <v>1</v>
      </c>
      <c r="H9" s="146">
        <v>1</v>
      </c>
      <c r="I9" s="146">
        <v>1</v>
      </c>
      <c r="J9" s="146">
        <v>0</v>
      </c>
      <c r="K9" s="146">
        <v>1</v>
      </c>
      <c r="L9" s="146">
        <v>1</v>
      </c>
      <c r="M9" s="146">
        <v>1</v>
      </c>
      <c r="N9" s="146">
        <v>1</v>
      </c>
      <c r="O9" s="146">
        <v>1</v>
      </c>
      <c r="P9" s="146">
        <v>1</v>
      </c>
      <c r="Q9" s="146">
        <v>1</v>
      </c>
      <c r="R9" s="146">
        <v>1</v>
      </c>
      <c r="S9" s="146">
        <v>1</v>
      </c>
      <c r="T9" s="146">
        <v>1</v>
      </c>
      <c r="U9" s="146">
        <v>1</v>
      </c>
      <c r="V9" s="146">
        <v>1</v>
      </c>
      <c r="W9" s="146">
        <v>1</v>
      </c>
      <c r="X9" s="146">
        <v>1</v>
      </c>
      <c r="Y9" s="146">
        <v>1</v>
      </c>
      <c r="Z9" s="146">
        <v>1</v>
      </c>
      <c r="AA9" s="146">
        <v>1</v>
      </c>
      <c r="AB9" s="146">
        <v>1</v>
      </c>
      <c r="AC9" s="146">
        <v>1</v>
      </c>
      <c r="AD9" s="146">
        <v>1</v>
      </c>
      <c r="AE9" s="146">
        <v>1</v>
      </c>
      <c r="AF9" s="146">
        <v>1</v>
      </c>
      <c r="AG9" s="146">
        <v>1</v>
      </c>
      <c r="AH9" s="146">
        <v>1</v>
      </c>
      <c r="AI9" s="146">
        <v>0</v>
      </c>
      <c r="AJ9" s="146">
        <v>1</v>
      </c>
      <c r="AK9" s="146">
        <v>1</v>
      </c>
      <c r="AL9" s="146">
        <v>1</v>
      </c>
      <c r="AM9" s="146">
        <v>1</v>
      </c>
      <c r="AN9" s="146">
        <v>1</v>
      </c>
      <c r="AO9" s="146">
        <v>1</v>
      </c>
      <c r="AP9" s="146">
        <v>1</v>
      </c>
      <c r="AQ9" s="146">
        <v>1</v>
      </c>
      <c r="AR9" s="146">
        <v>1</v>
      </c>
      <c r="AS9" s="146">
        <v>1</v>
      </c>
      <c r="AT9" s="146">
        <v>1</v>
      </c>
      <c r="AU9" s="146">
        <v>1</v>
      </c>
      <c r="AV9" s="146">
        <v>1</v>
      </c>
      <c r="AW9" s="146">
        <v>1</v>
      </c>
      <c r="AX9" s="146">
        <v>1</v>
      </c>
      <c r="AY9" s="146">
        <v>1</v>
      </c>
      <c r="AZ9" s="146">
        <v>1</v>
      </c>
      <c r="BA9" s="146">
        <v>1</v>
      </c>
      <c r="BB9" s="146">
        <v>1</v>
      </c>
      <c r="BC9" s="146">
        <v>1</v>
      </c>
      <c r="BD9" s="146">
        <v>1</v>
      </c>
      <c r="BE9" s="146">
        <v>1</v>
      </c>
      <c r="BF9" s="146">
        <v>1</v>
      </c>
      <c r="BG9" s="146">
        <v>0</v>
      </c>
      <c r="BH9" s="146">
        <v>1</v>
      </c>
      <c r="BI9" s="146">
        <v>1</v>
      </c>
      <c r="BJ9" s="146">
        <v>1</v>
      </c>
      <c r="BK9" s="146">
        <v>1</v>
      </c>
      <c r="BL9" s="146">
        <v>1</v>
      </c>
      <c r="BM9" s="146">
        <v>1</v>
      </c>
      <c r="BN9" s="146">
        <v>1</v>
      </c>
      <c r="BO9" s="146">
        <v>1</v>
      </c>
      <c r="BP9" s="146">
        <v>1</v>
      </c>
      <c r="BQ9" s="146">
        <v>1</v>
      </c>
      <c r="BR9" s="146"/>
      <c r="BS9" s="146"/>
      <c r="BT9" s="146"/>
      <c r="BU9" s="146"/>
      <c r="BV9" s="146"/>
      <c r="BW9" s="146"/>
      <c r="BX9" s="146"/>
      <c r="BY9" s="146"/>
      <c r="BZ9" s="146"/>
      <c r="CA9" s="146"/>
      <c r="CB9" s="146"/>
      <c r="CC9" s="146"/>
      <c r="CD9" s="146"/>
      <c r="CE9" s="146"/>
      <c r="CF9" s="146"/>
      <c r="CG9" s="146"/>
      <c r="CH9" s="146"/>
      <c r="CI9" s="146"/>
      <c r="CJ9" s="146"/>
      <c r="CK9" s="146"/>
      <c r="CL9" s="146"/>
      <c r="CM9" s="146"/>
      <c r="CN9" s="146"/>
      <c r="CO9" s="146"/>
      <c r="CP9" s="146"/>
      <c r="CQ9" s="146"/>
      <c r="CR9" s="146"/>
      <c r="CS9" s="146"/>
      <c r="CT9" s="146"/>
      <c r="CU9" s="146"/>
      <c r="CV9" s="146"/>
      <c r="CW9" s="146"/>
      <c r="CX9" s="146"/>
      <c r="CY9" s="146"/>
      <c r="CZ9" s="146"/>
      <c r="DA9" s="146"/>
      <c r="DB9" s="146"/>
      <c r="DC9" s="146"/>
      <c r="DD9" s="146"/>
      <c r="DE9" s="146"/>
      <c r="DF9" s="146"/>
      <c r="DG9" s="146"/>
      <c r="DH9" s="146"/>
      <c r="DI9" s="146"/>
      <c r="DJ9" s="146"/>
      <c r="DK9" s="146"/>
      <c r="DL9" s="146"/>
      <c r="DM9" s="146"/>
      <c r="DN9" s="146"/>
      <c r="DO9" s="146"/>
      <c r="DP9" s="146"/>
      <c r="DQ9" s="146"/>
      <c r="DR9" s="146"/>
      <c r="DS9" s="146"/>
      <c r="DT9" s="146"/>
      <c r="DU9" s="146"/>
      <c r="DV9" s="146"/>
      <c r="DW9" s="146"/>
      <c r="DX9" s="146"/>
      <c r="DY9" s="146"/>
      <c r="DZ9" s="146"/>
      <c r="EA9" s="146"/>
      <c r="EB9" s="146"/>
      <c r="EC9" s="146"/>
      <c r="ED9" s="146"/>
      <c r="EE9" s="146"/>
      <c r="EF9" s="146"/>
      <c r="EG9" s="146"/>
      <c r="EH9" s="146"/>
      <c r="EI9" s="146"/>
      <c r="EJ9" s="146"/>
      <c r="EK9" s="146"/>
      <c r="EL9" s="146"/>
      <c r="EM9" s="146"/>
      <c r="EN9" s="146"/>
      <c r="EO9" s="146"/>
      <c r="EP9" s="146"/>
      <c r="EQ9" s="146"/>
      <c r="ER9" s="146"/>
      <c r="ES9" s="146"/>
      <c r="ET9" s="146"/>
      <c r="EU9" s="146"/>
      <c r="EV9" s="146"/>
      <c r="EW9" s="146"/>
      <c r="EX9" s="146"/>
      <c r="EY9" s="146"/>
      <c r="EZ9" s="146"/>
      <c r="FA9" s="146"/>
      <c r="FB9" s="146"/>
      <c r="FC9" s="146"/>
      <c r="FD9" s="146"/>
      <c r="FE9" s="146"/>
      <c r="FF9" s="146"/>
      <c r="FG9" s="146"/>
      <c r="FH9" s="146"/>
      <c r="FI9" s="146"/>
      <c r="FJ9" s="146"/>
      <c r="FK9" s="146"/>
      <c r="FL9" s="146"/>
      <c r="FM9" s="146"/>
      <c r="FN9" s="146"/>
      <c r="FO9" s="146"/>
      <c r="FP9" s="146"/>
      <c r="FQ9" s="146"/>
      <c r="FR9" s="146"/>
      <c r="FS9" s="146"/>
      <c r="FT9" s="146"/>
      <c r="FU9" s="146"/>
      <c r="FV9" s="146"/>
      <c r="FW9" s="146"/>
      <c r="FX9" s="146"/>
      <c r="FY9" s="146"/>
      <c r="FZ9" s="146"/>
      <c r="GA9" s="146"/>
      <c r="GB9" s="146"/>
      <c r="GC9" s="146"/>
      <c r="GD9" s="146"/>
      <c r="GE9" s="146"/>
      <c r="GF9" s="146"/>
      <c r="GG9" s="146"/>
      <c r="GH9" s="146"/>
      <c r="GI9" s="146"/>
      <c r="GJ9" s="146"/>
      <c r="GK9" s="146"/>
      <c r="GL9" s="146"/>
      <c r="GM9" s="146"/>
      <c r="GN9" s="146"/>
      <c r="GO9" s="146"/>
      <c r="GP9" s="146"/>
      <c r="GQ9" s="146"/>
      <c r="GR9" s="146"/>
      <c r="GS9" s="146"/>
      <c r="GT9" s="146"/>
      <c r="GU9" s="146"/>
      <c r="GV9" s="146"/>
      <c r="GW9" s="146"/>
      <c r="GX9" s="146"/>
      <c r="GY9" s="146"/>
      <c r="GZ9" s="146"/>
      <c r="HA9" s="146"/>
      <c r="HB9" s="146"/>
      <c r="HC9" s="146"/>
      <c r="HD9" s="146"/>
      <c r="HE9" s="146"/>
      <c r="HF9" s="146"/>
      <c r="HG9" s="146"/>
      <c r="HH9" s="146"/>
      <c r="HI9" s="146"/>
      <c r="HJ9" s="146"/>
      <c r="HK9" s="146"/>
      <c r="HL9" s="146"/>
      <c r="HM9" s="146"/>
      <c r="HN9" s="146"/>
      <c r="HO9" s="146"/>
      <c r="HP9" s="146"/>
      <c r="HQ9" s="146"/>
      <c r="HR9" s="146"/>
      <c r="HS9" s="146"/>
      <c r="HT9" s="146"/>
      <c r="HU9" s="146"/>
      <c r="HV9" s="146"/>
      <c r="HW9" s="146"/>
      <c r="HX9" s="146"/>
      <c r="HY9" s="146"/>
      <c r="HZ9" s="146"/>
      <c r="IA9" s="146"/>
      <c r="IB9" s="146"/>
      <c r="IC9" s="146"/>
      <c r="ID9" s="146"/>
      <c r="IE9" s="146"/>
      <c r="IF9" s="146"/>
      <c r="IG9" s="146"/>
      <c r="IH9" s="146"/>
      <c r="II9" s="146"/>
      <c r="IJ9" s="146"/>
      <c r="IK9" s="146"/>
      <c r="IL9" s="146"/>
      <c r="IM9" s="146"/>
      <c r="IN9" s="146"/>
      <c r="IO9" s="146"/>
      <c r="IP9" s="146"/>
      <c r="IQ9" s="146"/>
      <c r="IR9" s="146"/>
      <c r="IS9" s="146"/>
      <c r="IT9" s="146"/>
      <c r="IU9" s="146"/>
      <c r="IV9" s="146"/>
    </row>
    <row r="10" spans="1:256" s="147" customFormat="1">
      <c r="A10" s="145" t="s">
        <v>164</v>
      </c>
      <c r="B10" s="145" t="s">
        <v>166</v>
      </c>
      <c r="C10" s="145" t="s">
        <v>99</v>
      </c>
      <c r="D10" s="145" t="s">
        <v>154</v>
      </c>
      <c r="E10" s="146">
        <v>0</v>
      </c>
      <c r="F10" s="146">
        <v>0</v>
      </c>
      <c r="G10" s="146">
        <v>0</v>
      </c>
      <c r="H10" s="146">
        <v>0</v>
      </c>
      <c r="I10" s="146">
        <v>0</v>
      </c>
      <c r="J10" s="146">
        <v>0</v>
      </c>
      <c r="K10" s="146">
        <v>0</v>
      </c>
      <c r="L10" s="146">
        <v>0</v>
      </c>
      <c r="M10" s="146">
        <v>0</v>
      </c>
      <c r="N10" s="146">
        <v>1</v>
      </c>
      <c r="O10" s="146">
        <v>1</v>
      </c>
      <c r="P10" s="146">
        <v>1</v>
      </c>
      <c r="Q10" s="146">
        <v>1</v>
      </c>
      <c r="R10" s="146">
        <v>1</v>
      </c>
      <c r="S10" s="146">
        <v>1</v>
      </c>
      <c r="T10" s="146">
        <v>1</v>
      </c>
      <c r="U10" s="146">
        <v>1</v>
      </c>
      <c r="V10" s="146">
        <v>1</v>
      </c>
      <c r="W10" s="146">
        <v>1</v>
      </c>
      <c r="X10" s="146">
        <v>1</v>
      </c>
      <c r="Y10" s="146">
        <v>1</v>
      </c>
      <c r="Z10" s="146">
        <v>1</v>
      </c>
      <c r="AA10" s="146">
        <v>1</v>
      </c>
      <c r="AB10" s="146">
        <v>1</v>
      </c>
      <c r="AC10" s="146">
        <v>1</v>
      </c>
      <c r="AD10" s="146">
        <v>1</v>
      </c>
      <c r="AE10" s="146">
        <v>1</v>
      </c>
      <c r="AF10" s="146">
        <v>1</v>
      </c>
      <c r="AG10" s="146">
        <v>1</v>
      </c>
      <c r="AH10" s="146">
        <v>1</v>
      </c>
      <c r="AI10" s="146">
        <v>0</v>
      </c>
      <c r="AJ10" s="146">
        <v>1</v>
      </c>
      <c r="AK10" s="146">
        <v>1</v>
      </c>
      <c r="AL10" s="146">
        <v>1</v>
      </c>
      <c r="AM10" s="146">
        <v>1</v>
      </c>
      <c r="AN10" s="146">
        <v>1</v>
      </c>
      <c r="AO10" s="146">
        <v>1</v>
      </c>
      <c r="AP10" s="146">
        <v>1</v>
      </c>
      <c r="AQ10" s="146">
        <v>1</v>
      </c>
      <c r="AR10" s="146">
        <v>1</v>
      </c>
      <c r="AS10" s="146">
        <v>1</v>
      </c>
      <c r="AT10" s="146">
        <v>1</v>
      </c>
      <c r="AU10" s="146">
        <v>1</v>
      </c>
      <c r="AV10" s="146">
        <v>1</v>
      </c>
      <c r="AW10" s="146">
        <v>1</v>
      </c>
      <c r="AX10" s="146">
        <v>1</v>
      </c>
      <c r="AY10" s="146">
        <v>1</v>
      </c>
      <c r="AZ10" s="146">
        <v>1</v>
      </c>
      <c r="BA10" s="146">
        <v>1</v>
      </c>
      <c r="BB10" s="146">
        <v>1</v>
      </c>
      <c r="BC10" s="146">
        <v>1</v>
      </c>
      <c r="BD10" s="146">
        <v>1</v>
      </c>
      <c r="BE10" s="146">
        <v>1</v>
      </c>
      <c r="BF10" s="146">
        <v>1</v>
      </c>
      <c r="BG10" s="146">
        <v>0</v>
      </c>
      <c r="BH10" s="146">
        <v>1</v>
      </c>
      <c r="BI10" s="146">
        <v>1</v>
      </c>
      <c r="BJ10" s="146">
        <v>1</v>
      </c>
      <c r="BK10" s="146">
        <v>1</v>
      </c>
      <c r="BL10" s="146">
        <v>1</v>
      </c>
      <c r="BM10" s="146">
        <v>1</v>
      </c>
      <c r="BN10" s="146">
        <v>1</v>
      </c>
      <c r="BO10" s="146">
        <v>1</v>
      </c>
      <c r="BP10" s="146">
        <v>1</v>
      </c>
      <c r="BQ10" s="146">
        <v>1</v>
      </c>
      <c r="BR10" s="146">
        <v>1</v>
      </c>
      <c r="BS10" s="146">
        <v>1</v>
      </c>
      <c r="BT10" s="146">
        <v>1</v>
      </c>
      <c r="BU10" s="146">
        <v>1</v>
      </c>
      <c r="BV10" s="146">
        <v>1</v>
      </c>
      <c r="BW10" s="146">
        <v>1</v>
      </c>
      <c r="BX10" s="146">
        <v>1</v>
      </c>
      <c r="BY10" s="146">
        <v>1</v>
      </c>
      <c r="BZ10" s="146">
        <v>1</v>
      </c>
      <c r="CA10" s="146">
        <v>1</v>
      </c>
      <c r="CB10" s="146">
        <v>1</v>
      </c>
      <c r="CC10" s="146">
        <v>1</v>
      </c>
      <c r="CD10" s="146">
        <v>1</v>
      </c>
      <c r="CE10" s="146">
        <v>1</v>
      </c>
      <c r="CF10" s="146">
        <v>1</v>
      </c>
      <c r="CG10" s="146">
        <v>1</v>
      </c>
      <c r="CH10" s="146">
        <v>1</v>
      </c>
      <c r="CI10" s="146">
        <v>1</v>
      </c>
      <c r="CJ10" s="146">
        <v>1</v>
      </c>
      <c r="CK10" s="146">
        <v>1</v>
      </c>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6"/>
      <c r="DH10" s="146"/>
      <c r="DI10" s="146"/>
      <c r="DJ10" s="146"/>
      <c r="DK10" s="146"/>
      <c r="DL10" s="146"/>
      <c r="DM10" s="146"/>
      <c r="DN10" s="146"/>
      <c r="DO10" s="146"/>
      <c r="DP10" s="146"/>
      <c r="DQ10" s="146"/>
      <c r="DR10" s="146"/>
      <c r="DS10" s="146"/>
      <c r="DT10" s="146"/>
      <c r="DU10" s="146"/>
      <c r="DV10" s="146"/>
      <c r="DW10" s="146"/>
      <c r="DX10" s="146"/>
      <c r="DY10" s="146"/>
      <c r="DZ10" s="146"/>
      <c r="EA10" s="146"/>
      <c r="EB10" s="146"/>
      <c r="EC10" s="146"/>
      <c r="ED10" s="146"/>
      <c r="EE10" s="146"/>
      <c r="EF10" s="146"/>
      <c r="EG10" s="146"/>
      <c r="EH10" s="146"/>
      <c r="EI10" s="146"/>
      <c r="EJ10" s="146"/>
      <c r="EK10" s="146"/>
      <c r="EL10" s="146"/>
      <c r="EM10" s="146"/>
      <c r="EN10" s="146"/>
      <c r="EO10" s="146"/>
      <c r="EP10" s="146"/>
      <c r="EQ10" s="146"/>
      <c r="ER10" s="146"/>
      <c r="ES10" s="146"/>
      <c r="ET10" s="146"/>
      <c r="EU10" s="146"/>
      <c r="EV10" s="146"/>
      <c r="EW10" s="146"/>
      <c r="EX10" s="146"/>
      <c r="EY10" s="146"/>
      <c r="EZ10" s="146"/>
      <c r="FA10" s="146"/>
      <c r="FB10" s="146"/>
      <c r="FC10" s="146"/>
      <c r="FD10" s="146"/>
      <c r="FE10" s="146"/>
      <c r="FF10" s="146"/>
      <c r="FG10" s="146"/>
      <c r="FH10" s="146"/>
      <c r="FI10" s="146"/>
      <c r="FJ10" s="146"/>
      <c r="FK10" s="146"/>
      <c r="FL10" s="146"/>
      <c r="FM10" s="146"/>
      <c r="FN10" s="146"/>
      <c r="FO10" s="146"/>
      <c r="FP10" s="146"/>
      <c r="FQ10" s="146"/>
      <c r="FR10" s="146"/>
      <c r="FS10" s="146"/>
      <c r="FT10" s="146"/>
      <c r="FU10" s="146"/>
      <c r="FV10" s="146"/>
      <c r="FW10" s="146"/>
      <c r="FX10" s="146"/>
      <c r="FY10" s="146"/>
      <c r="FZ10" s="146"/>
      <c r="GA10" s="146"/>
      <c r="GB10" s="146"/>
      <c r="GC10" s="146"/>
      <c r="GD10" s="146"/>
      <c r="GE10" s="146"/>
      <c r="GF10" s="146"/>
      <c r="GG10" s="146"/>
      <c r="GH10" s="146"/>
      <c r="GI10" s="146"/>
      <c r="GJ10" s="146"/>
      <c r="GK10" s="146"/>
      <c r="GL10" s="146"/>
      <c r="GM10" s="146"/>
      <c r="GN10" s="146"/>
      <c r="GO10" s="146"/>
      <c r="GP10" s="146"/>
      <c r="GQ10" s="146"/>
      <c r="GR10" s="146"/>
      <c r="GS10" s="146"/>
      <c r="GT10" s="146"/>
      <c r="GU10" s="146"/>
      <c r="GV10" s="146"/>
      <c r="GW10" s="146"/>
      <c r="GX10" s="146"/>
      <c r="GY10" s="146"/>
      <c r="GZ10" s="146"/>
      <c r="HA10" s="146"/>
      <c r="HB10" s="146"/>
      <c r="HC10" s="146"/>
      <c r="HD10" s="146"/>
      <c r="HE10" s="146"/>
      <c r="HF10" s="146"/>
      <c r="HG10" s="146"/>
      <c r="HH10" s="146"/>
      <c r="HI10" s="146"/>
      <c r="HJ10" s="146"/>
      <c r="HK10" s="146"/>
      <c r="HL10" s="146"/>
      <c r="HM10" s="146"/>
      <c r="HN10" s="146"/>
      <c r="HO10" s="146"/>
      <c r="HP10" s="146"/>
      <c r="HQ10" s="146"/>
      <c r="HR10" s="146"/>
      <c r="HS10" s="146"/>
      <c r="HT10" s="146"/>
      <c r="HU10" s="146"/>
      <c r="HV10" s="146"/>
      <c r="HW10" s="146"/>
      <c r="HX10" s="146"/>
      <c r="HY10" s="146"/>
      <c r="HZ10" s="146"/>
      <c r="IA10" s="146"/>
      <c r="IB10" s="146"/>
      <c r="IC10" s="146"/>
      <c r="ID10" s="146"/>
      <c r="IE10" s="146"/>
      <c r="IF10" s="146"/>
      <c r="IG10" s="146"/>
      <c r="IH10" s="146"/>
      <c r="II10" s="146"/>
      <c r="IJ10" s="146"/>
      <c r="IK10" s="146"/>
      <c r="IL10" s="146"/>
      <c r="IM10" s="146"/>
      <c r="IN10" s="146"/>
      <c r="IO10" s="146"/>
      <c r="IP10" s="146"/>
      <c r="IQ10" s="146"/>
      <c r="IR10" s="146"/>
      <c r="IS10" s="146"/>
      <c r="IT10" s="146"/>
      <c r="IU10" s="146"/>
      <c r="IV10" s="146"/>
    </row>
    <row r="11" spans="1:256" s="147" customFormat="1">
      <c r="A11" s="145" t="s">
        <v>165</v>
      </c>
      <c r="B11" s="145" t="s">
        <v>166</v>
      </c>
      <c r="C11" s="145" t="s">
        <v>99</v>
      </c>
      <c r="D11" s="145" t="s">
        <v>154</v>
      </c>
      <c r="E11" s="146">
        <v>0</v>
      </c>
      <c r="F11" s="146">
        <v>0</v>
      </c>
      <c r="G11" s="146">
        <v>0</v>
      </c>
      <c r="H11" s="146">
        <v>0</v>
      </c>
      <c r="I11" s="146">
        <v>0</v>
      </c>
      <c r="J11" s="146">
        <v>0</v>
      </c>
      <c r="K11" s="146">
        <v>0</v>
      </c>
      <c r="L11" s="146">
        <v>0</v>
      </c>
      <c r="M11" s="146">
        <v>0</v>
      </c>
      <c r="N11" s="146">
        <v>1</v>
      </c>
      <c r="O11" s="146">
        <v>1</v>
      </c>
      <c r="P11" s="146">
        <v>1</v>
      </c>
      <c r="Q11" s="146">
        <v>1</v>
      </c>
      <c r="R11" s="146">
        <v>1</v>
      </c>
      <c r="S11" s="146">
        <v>1</v>
      </c>
      <c r="T11" s="146">
        <v>1</v>
      </c>
      <c r="U11" s="146">
        <v>1</v>
      </c>
      <c r="V11" s="146">
        <v>1</v>
      </c>
      <c r="W11" s="146">
        <v>1</v>
      </c>
      <c r="X11" s="146">
        <v>1</v>
      </c>
      <c r="Y11" s="146">
        <v>1</v>
      </c>
      <c r="Z11" s="146">
        <v>1</v>
      </c>
      <c r="AA11" s="146">
        <v>1</v>
      </c>
      <c r="AB11" s="146">
        <v>1</v>
      </c>
      <c r="AC11" s="146">
        <v>1</v>
      </c>
      <c r="AD11" s="146">
        <v>1</v>
      </c>
      <c r="AE11" s="146">
        <v>1</v>
      </c>
      <c r="AF11" s="146">
        <v>1</v>
      </c>
      <c r="AG11" s="146">
        <v>1</v>
      </c>
      <c r="AH11" s="146">
        <v>1</v>
      </c>
      <c r="AI11" s="146">
        <v>0</v>
      </c>
      <c r="AJ11" s="146">
        <v>1</v>
      </c>
      <c r="AK11" s="146">
        <v>1</v>
      </c>
      <c r="AL11" s="146">
        <v>1</v>
      </c>
      <c r="AM11" s="146">
        <v>1</v>
      </c>
      <c r="AN11" s="146">
        <v>1</v>
      </c>
      <c r="AO11" s="146">
        <v>1</v>
      </c>
      <c r="AP11" s="146">
        <v>1</v>
      </c>
      <c r="AQ11" s="146">
        <v>1</v>
      </c>
      <c r="AR11" s="146">
        <v>1</v>
      </c>
      <c r="AS11" s="146">
        <v>1</v>
      </c>
      <c r="AT11" s="146">
        <v>1</v>
      </c>
      <c r="AU11" s="146">
        <v>1</v>
      </c>
      <c r="AV11" s="146">
        <v>1</v>
      </c>
      <c r="AW11" s="146">
        <v>1</v>
      </c>
      <c r="AX11" s="146">
        <v>1</v>
      </c>
      <c r="AY11" s="146">
        <v>1</v>
      </c>
      <c r="AZ11" s="146">
        <v>1</v>
      </c>
      <c r="BA11" s="146">
        <v>1</v>
      </c>
      <c r="BB11" s="146">
        <v>1</v>
      </c>
      <c r="BC11" s="146">
        <v>1</v>
      </c>
      <c r="BD11" s="146">
        <v>1</v>
      </c>
      <c r="BE11" s="146">
        <v>1</v>
      </c>
      <c r="BF11" s="146">
        <v>1</v>
      </c>
      <c r="BG11" s="146">
        <v>0</v>
      </c>
      <c r="BH11" s="146">
        <v>1</v>
      </c>
      <c r="BI11" s="146">
        <v>1</v>
      </c>
      <c r="BJ11" s="146">
        <v>1</v>
      </c>
      <c r="BK11" s="146">
        <v>1</v>
      </c>
      <c r="BL11" s="146">
        <v>1</v>
      </c>
      <c r="BM11" s="146">
        <v>1</v>
      </c>
      <c r="BN11" s="146">
        <v>1</v>
      </c>
      <c r="BO11" s="146">
        <v>1</v>
      </c>
      <c r="BP11" s="146">
        <v>1</v>
      </c>
      <c r="BQ11" s="146">
        <v>1</v>
      </c>
      <c r="BR11" s="146">
        <v>1</v>
      </c>
      <c r="BS11" s="146">
        <v>1</v>
      </c>
      <c r="BT11" s="146">
        <v>1</v>
      </c>
      <c r="BU11" s="146">
        <v>1</v>
      </c>
      <c r="BV11" s="146">
        <v>1</v>
      </c>
      <c r="BW11" s="146">
        <v>1</v>
      </c>
      <c r="BX11" s="146">
        <v>1</v>
      </c>
      <c r="BY11" s="146">
        <v>1</v>
      </c>
      <c r="BZ11" s="146">
        <v>1</v>
      </c>
      <c r="CA11" s="146">
        <v>1</v>
      </c>
      <c r="CB11" s="146">
        <v>1</v>
      </c>
      <c r="CC11" s="146">
        <v>1</v>
      </c>
      <c r="CD11" s="146">
        <v>1</v>
      </c>
      <c r="CE11" s="146">
        <v>1</v>
      </c>
      <c r="CF11" s="146">
        <v>1</v>
      </c>
      <c r="CG11" s="146">
        <v>1</v>
      </c>
      <c r="CH11" s="146">
        <v>1</v>
      </c>
      <c r="CI11" s="146">
        <v>1</v>
      </c>
      <c r="CJ11" s="146">
        <v>1</v>
      </c>
      <c r="CK11" s="146">
        <v>1</v>
      </c>
      <c r="CL11" s="146"/>
      <c r="CM11" s="146"/>
      <c r="CN11" s="146"/>
      <c r="CO11" s="146"/>
      <c r="CP11" s="146"/>
      <c r="CQ11" s="146"/>
      <c r="CR11" s="146"/>
      <c r="CS11" s="146"/>
      <c r="CT11" s="146"/>
      <c r="CU11" s="146"/>
      <c r="CV11" s="146"/>
      <c r="CW11" s="146"/>
      <c r="CX11" s="146"/>
      <c r="CY11" s="146"/>
      <c r="CZ11" s="146"/>
      <c r="DA11" s="146"/>
      <c r="DB11" s="146"/>
      <c r="DC11" s="146"/>
      <c r="DD11" s="146"/>
      <c r="DE11" s="146"/>
      <c r="DF11" s="146"/>
      <c r="DG11" s="146"/>
      <c r="DH11" s="146"/>
      <c r="DI11" s="146"/>
      <c r="DJ11" s="146"/>
      <c r="DK11" s="146"/>
      <c r="DL11" s="146"/>
      <c r="DM11" s="146"/>
      <c r="DN11" s="146"/>
      <c r="DO11" s="146"/>
      <c r="DP11" s="146"/>
      <c r="DQ11" s="146"/>
      <c r="DR11" s="146"/>
      <c r="DS11" s="146"/>
      <c r="DT11" s="146"/>
      <c r="DU11" s="146"/>
      <c r="DV11" s="146"/>
      <c r="DW11" s="146"/>
      <c r="DX11" s="146"/>
      <c r="DY11" s="146"/>
      <c r="DZ11" s="146"/>
      <c r="EA11" s="146"/>
      <c r="EB11" s="146"/>
      <c r="EC11" s="146"/>
      <c r="ED11" s="146"/>
      <c r="EE11" s="146"/>
      <c r="EF11" s="146"/>
      <c r="EG11" s="146"/>
      <c r="EH11" s="146"/>
      <c r="EI11" s="146"/>
      <c r="EJ11" s="146"/>
      <c r="EK11" s="146"/>
      <c r="EL11" s="146"/>
      <c r="EM11" s="146"/>
      <c r="EN11" s="146"/>
      <c r="EO11" s="146"/>
      <c r="EP11" s="146"/>
      <c r="EQ11" s="146"/>
      <c r="ER11" s="146"/>
      <c r="ES11" s="146"/>
      <c r="ET11" s="146"/>
      <c r="EU11" s="146"/>
      <c r="EV11" s="146"/>
      <c r="EW11" s="146"/>
      <c r="EX11" s="146"/>
      <c r="EY11" s="146"/>
      <c r="EZ11" s="146"/>
      <c r="FA11" s="146"/>
      <c r="FB11" s="146"/>
      <c r="FC11" s="146"/>
      <c r="FD11" s="146"/>
      <c r="FE11" s="146"/>
      <c r="FF11" s="146"/>
      <c r="FG11" s="146"/>
      <c r="FH11" s="146"/>
      <c r="FI11" s="146"/>
      <c r="FJ11" s="146"/>
      <c r="FK11" s="146"/>
      <c r="FL11" s="146"/>
      <c r="FM11" s="146"/>
      <c r="FN11" s="146"/>
      <c r="FO11" s="146"/>
      <c r="FP11" s="146"/>
      <c r="FQ11" s="146"/>
      <c r="FR11" s="146"/>
      <c r="FS11" s="146"/>
      <c r="FT11" s="146"/>
      <c r="FU11" s="146"/>
      <c r="FV11" s="146"/>
      <c r="FW11" s="146"/>
      <c r="FX11" s="146"/>
      <c r="FY11" s="146"/>
      <c r="FZ11" s="146"/>
      <c r="GA11" s="146"/>
      <c r="GB11" s="146"/>
      <c r="GC11" s="146"/>
      <c r="GD11" s="146"/>
      <c r="GE11" s="146"/>
      <c r="GF11" s="146"/>
      <c r="GG11" s="146"/>
      <c r="GH11" s="146"/>
      <c r="GI11" s="146"/>
      <c r="GJ11" s="146"/>
      <c r="GK11" s="146"/>
      <c r="GL11" s="146"/>
      <c r="GM11" s="146"/>
      <c r="GN11" s="146"/>
      <c r="GO11" s="146"/>
      <c r="GP11" s="146"/>
      <c r="GQ11" s="146"/>
      <c r="GR11" s="146"/>
      <c r="GS11" s="146"/>
      <c r="GT11" s="146"/>
      <c r="GU11" s="146"/>
      <c r="GV11" s="146"/>
      <c r="GW11" s="146"/>
      <c r="GX11" s="146"/>
      <c r="GY11" s="146"/>
      <c r="GZ11" s="146"/>
      <c r="HA11" s="146"/>
      <c r="HB11" s="146"/>
      <c r="HC11" s="146"/>
      <c r="HD11" s="146"/>
      <c r="HE11" s="146"/>
      <c r="HF11" s="146"/>
      <c r="HG11" s="146"/>
      <c r="HH11" s="146"/>
      <c r="HI11" s="146"/>
      <c r="HJ11" s="146"/>
      <c r="HK11" s="146"/>
      <c r="HL11" s="146"/>
      <c r="HM11" s="146"/>
      <c r="HN11" s="146"/>
      <c r="HO11" s="146"/>
      <c r="HP11" s="146"/>
      <c r="HQ11" s="146"/>
      <c r="HR11" s="146"/>
      <c r="HS11" s="146"/>
      <c r="HT11" s="146"/>
      <c r="HU11" s="146"/>
      <c r="HV11" s="146"/>
      <c r="HW11" s="146"/>
      <c r="HX11" s="146"/>
      <c r="HY11" s="146"/>
      <c r="HZ11" s="146"/>
      <c r="IA11" s="146"/>
      <c r="IB11" s="146"/>
      <c r="IC11" s="146"/>
      <c r="ID11" s="146"/>
      <c r="IE11" s="146"/>
      <c r="IF11" s="146"/>
      <c r="IG11" s="146"/>
      <c r="IH11" s="146"/>
      <c r="II11" s="146"/>
      <c r="IJ11" s="146"/>
      <c r="IK11" s="146"/>
      <c r="IL11" s="146"/>
      <c r="IM11" s="146"/>
      <c r="IN11" s="146"/>
      <c r="IO11" s="146"/>
      <c r="IP11" s="146"/>
      <c r="IQ11" s="146"/>
      <c r="IR11" s="146"/>
      <c r="IS11" s="146"/>
      <c r="IT11" s="146"/>
      <c r="IU11" s="146"/>
      <c r="IV11" s="146"/>
    </row>
    <row r="12" spans="1:256" s="147" customFormat="1">
      <c r="A12" s="145" t="s">
        <v>169</v>
      </c>
      <c r="B12" s="145" t="s">
        <v>163</v>
      </c>
      <c r="C12" s="145" t="s">
        <v>152</v>
      </c>
      <c r="D12" s="145" t="s">
        <v>153</v>
      </c>
      <c r="E12" s="146">
        <v>1</v>
      </c>
      <c r="F12" s="146">
        <v>1</v>
      </c>
      <c r="G12" s="146">
        <v>1</v>
      </c>
      <c r="H12" s="146">
        <v>1</v>
      </c>
      <c r="I12" s="146">
        <v>1</v>
      </c>
      <c r="J12" s="146">
        <v>1</v>
      </c>
      <c r="K12" s="146">
        <v>1</v>
      </c>
      <c r="L12" s="146">
        <v>1</v>
      </c>
      <c r="M12" s="146">
        <v>1</v>
      </c>
      <c r="N12" s="146">
        <v>1</v>
      </c>
      <c r="O12" s="146">
        <v>1</v>
      </c>
      <c r="P12" s="146">
        <v>1</v>
      </c>
      <c r="Q12" s="146">
        <v>1</v>
      </c>
      <c r="R12" s="146">
        <v>1</v>
      </c>
      <c r="S12" s="146">
        <v>1</v>
      </c>
      <c r="T12" s="146">
        <v>1</v>
      </c>
      <c r="U12" s="146">
        <v>1</v>
      </c>
      <c r="V12" s="146">
        <v>1</v>
      </c>
      <c r="W12" s="146">
        <v>1</v>
      </c>
      <c r="X12" s="146">
        <v>1</v>
      </c>
      <c r="Y12" s="146">
        <v>1</v>
      </c>
      <c r="Z12" s="146">
        <v>1</v>
      </c>
      <c r="AA12" s="146">
        <v>1</v>
      </c>
      <c r="AB12" s="146">
        <v>1</v>
      </c>
      <c r="AC12" s="146">
        <v>1</v>
      </c>
      <c r="AD12" s="146">
        <v>1</v>
      </c>
      <c r="AE12" s="146">
        <v>1</v>
      </c>
      <c r="AF12" s="146">
        <v>1</v>
      </c>
      <c r="AG12" s="146">
        <v>1</v>
      </c>
      <c r="AH12" s="146">
        <v>1</v>
      </c>
      <c r="AI12" s="146">
        <v>0</v>
      </c>
      <c r="AJ12" s="146">
        <v>1</v>
      </c>
      <c r="AK12" s="146">
        <v>1</v>
      </c>
      <c r="AL12" s="146">
        <v>1</v>
      </c>
      <c r="AM12" s="146">
        <v>1</v>
      </c>
      <c r="AN12" s="146">
        <v>1</v>
      </c>
      <c r="AO12" s="146">
        <v>1</v>
      </c>
      <c r="AP12" s="146">
        <v>1</v>
      </c>
      <c r="AQ12" s="146">
        <v>1</v>
      </c>
      <c r="AR12" s="146">
        <v>1</v>
      </c>
      <c r="AS12" s="146">
        <v>1</v>
      </c>
      <c r="AT12" s="146">
        <v>1</v>
      </c>
      <c r="AU12" s="146">
        <v>1</v>
      </c>
      <c r="AV12" s="146">
        <v>1</v>
      </c>
      <c r="AW12" s="146">
        <v>1</v>
      </c>
      <c r="AX12" s="146">
        <v>1</v>
      </c>
      <c r="AY12" s="146">
        <v>1</v>
      </c>
      <c r="AZ12" s="146">
        <v>1</v>
      </c>
      <c r="BA12" s="146">
        <v>1</v>
      </c>
      <c r="BB12" s="146">
        <v>1</v>
      </c>
      <c r="BC12" s="146">
        <v>1</v>
      </c>
      <c r="BD12" s="146">
        <v>1</v>
      </c>
      <c r="BE12" s="146">
        <v>1</v>
      </c>
      <c r="BF12" s="146">
        <v>1</v>
      </c>
      <c r="BG12" s="146">
        <v>0</v>
      </c>
      <c r="BH12" s="146">
        <v>1</v>
      </c>
      <c r="BI12" s="146">
        <v>1</v>
      </c>
      <c r="BJ12" s="146">
        <v>1</v>
      </c>
      <c r="BK12" s="146">
        <v>1</v>
      </c>
      <c r="BL12" s="146">
        <v>1</v>
      </c>
      <c r="BM12" s="146">
        <v>1</v>
      </c>
      <c r="BN12" s="146">
        <v>1</v>
      </c>
      <c r="BO12" s="146">
        <v>1</v>
      </c>
      <c r="BP12" s="146">
        <v>1</v>
      </c>
      <c r="BQ12" s="146">
        <v>1</v>
      </c>
      <c r="BR12" s="146">
        <v>1</v>
      </c>
      <c r="BS12" s="146">
        <v>1</v>
      </c>
      <c r="BT12" s="146">
        <v>1</v>
      </c>
      <c r="BU12" s="146">
        <v>1</v>
      </c>
      <c r="BV12" s="146">
        <v>1</v>
      </c>
      <c r="BW12" s="146"/>
      <c r="BX12" s="146"/>
      <c r="BY12" s="146"/>
      <c r="BZ12" s="146"/>
      <c r="CA12" s="146"/>
      <c r="CB12" s="146"/>
      <c r="CC12" s="146"/>
      <c r="CD12" s="146"/>
      <c r="CE12" s="146"/>
      <c r="CF12" s="146"/>
      <c r="CG12" s="146"/>
      <c r="CH12" s="146"/>
      <c r="CI12" s="146"/>
      <c r="CJ12" s="146"/>
      <c r="CK12" s="146"/>
      <c r="CL12" s="146"/>
      <c r="CM12" s="146"/>
      <c r="CN12" s="146"/>
      <c r="CO12" s="146"/>
      <c r="CP12" s="146"/>
      <c r="CQ12" s="146"/>
      <c r="CR12" s="146"/>
      <c r="CS12" s="146"/>
      <c r="CT12" s="146"/>
      <c r="CU12" s="146"/>
      <c r="CV12" s="146"/>
      <c r="CW12" s="146"/>
      <c r="CX12" s="146"/>
      <c r="CY12" s="146"/>
      <c r="CZ12" s="146"/>
      <c r="DA12" s="146"/>
      <c r="DB12" s="146"/>
      <c r="DC12" s="146"/>
      <c r="DD12" s="146"/>
      <c r="DE12" s="146"/>
      <c r="DF12" s="146"/>
      <c r="DG12" s="146"/>
      <c r="DH12" s="146"/>
      <c r="DI12" s="146"/>
      <c r="DJ12" s="146"/>
      <c r="DK12" s="146"/>
      <c r="DL12" s="146"/>
      <c r="DM12" s="146"/>
      <c r="DN12" s="146"/>
      <c r="DO12" s="146"/>
      <c r="DP12" s="146"/>
      <c r="DQ12" s="146"/>
      <c r="DR12" s="146"/>
      <c r="DS12" s="146"/>
      <c r="DT12" s="146"/>
      <c r="DU12" s="146"/>
      <c r="DV12" s="146"/>
      <c r="DW12" s="146"/>
      <c r="DX12" s="146"/>
      <c r="DY12" s="146"/>
      <c r="DZ12" s="146"/>
      <c r="EA12" s="146"/>
      <c r="EB12" s="146"/>
      <c r="EC12" s="146"/>
      <c r="ED12" s="146"/>
      <c r="EE12" s="146"/>
      <c r="EF12" s="146"/>
      <c r="EG12" s="146"/>
      <c r="EH12" s="146"/>
      <c r="EI12" s="146"/>
      <c r="EJ12" s="146"/>
      <c r="EK12" s="146"/>
      <c r="EL12" s="146"/>
      <c r="EM12" s="146"/>
      <c r="EN12" s="146"/>
      <c r="EO12" s="146"/>
      <c r="EP12" s="146"/>
      <c r="EQ12" s="146"/>
      <c r="ER12" s="146"/>
      <c r="ES12" s="146"/>
      <c r="ET12" s="146"/>
      <c r="EU12" s="146"/>
      <c r="EV12" s="146"/>
      <c r="EW12" s="146"/>
      <c r="EX12" s="146"/>
      <c r="EY12" s="146"/>
      <c r="EZ12" s="146"/>
      <c r="FA12" s="146"/>
      <c r="FB12" s="146"/>
      <c r="FC12" s="146"/>
      <c r="FD12" s="146"/>
      <c r="FE12" s="146"/>
      <c r="FF12" s="146"/>
      <c r="FG12" s="146"/>
      <c r="FH12" s="146"/>
      <c r="FI12" s="146"/>
      <c r="FJ12" s="146"/>
      <c r="FK12" s="146"/>
      <c r="FL12" s="146"/>
      <c r="FM12" s="146"/>
      <c r="FN12" s="146"/>
      <c r="FO12" s="146"/>
      <c r="FP12" s="146"/>
      <c r="FQ12" s="146"/>
      <c r="FR12" s="146"/>
      <c r="FS12" s="146"/>
      <c r="FT12" s="146"/>
      <c r="FU12" s="146"/>
      <c r="FV12" s="146"/>
      <c r="FW12" s="146"/>
      <c r="FX12" s="146"/>
      <c r="FY12" s="146"/>
      <c r="FZ12" s="146"/>
      <c r="GA12" s="146"/>
      <c r="GB12" s="146"/>
      <c r="GC12" s="146"/>
      <c r="GD12" s="146"/>
      <c r="GE12" s="146"/>
      <c r="GF12" s="146"/>
      <c r="GG12" s="146"/>
      <c r="GH12" s="146"/>
      <c r="GI12" s="146"/>
      <c r="GJ12" s="146"/>
      <c r="GK12" s="146"/>
      <c r="GL12" s="146"/>
      <c r="GM12" s="146"/>
      <c r="GN12" s="146"/>
      <c r="GO12" s="146"/>
      <c r="GP12" s="146"/>
      <c r="GQ12" s="146"/>
      <c r="GR12" s="146"/>
      <c r="GS12" s="146"/>
      <c r="GT12" s="146"/>
      <c r="GU12" s="146"/>
      <c r="GV12" s="146"/>
      <c r="GW12" s="146"/>
      <c r="GX12" s="146"/>
      <c r="GY12" s="146"/>
      <c r="GZ12" s="146"/>
      <c r="HA12" s="146"/>
      <c r="HB12" s="146"/>
      <c r="HC12" s="146"/>
      <c r="HD12" s="146"/>
      <c r="HE12" s="146"/>
      <c r="HF12" s="146"/>
      <c r="HG12" s="146"/>
      <c r="HH12" s="146"/>
      <c r="HI12" s="146"/>
      <c r="HJ12" s="146"/>
      <c r="HK12" s="146"/>
      <c r="HL12" s="146"/>
      <c r="HM12" s="146"/>
      <c r="HN12" s="146"/>
      <c r="HO12" s="146"/>
      <c r="HP12" s="146"/>
      <c r="HQ12" s="146"/>
      <c r="HR12" s="146"/>
      <c r="HS12" s="146"/>
      <c r="HT12" s="146"/>
      <c r="HU12" s="146"/>
      <c r="HV12" s="146"/>
      <c r="HW12" s="146"/>
      <c r="HX12" s="146"/>
      <c r="HY12" s="146"/>
      <c r="HZ12" s="146"/>
      <c r="IA12" s="146"/>
      <c r="IB12" s="146"/>
      <c r="IC12" s="146"/>
      <c r="ID12" s="146"/>
      <c r="IE12" s="146"/>
      <c r="IF12" s="146"/>
      <c r="IG12" s="146"/>
      <c r="IH12" s="146"/>
      <c r="II12" s="146"/>
      <c r="IJ12" s="146"/>
      <c r="IK12" s="146"/>
      <c r="IL12" s="146"/>
      <c r="IM12" s="146"/>
      <c r="IN12" s="146"/>
      <c r="IO12" s="146"/>
      <c r="IP12" s="146"/>
      <c r="IQ12" s="146"/>
      <c r="IR12" s="146"/>
      <c r="IS12" s="146"/>
      <c r="IT12" s="146"/>
      <c r="IU12" s="146"/>
      <c r="IV12" s="146"/>
    </row>
    <row r="13" spans="1:256" s="147" customFormat="1">
      <c r="A13" s="145"/>
      <c r="B13" s="145"/>
      <c r="C13" s="145"/>
      <c r="D13" s="145"/>
      <c r="E13" s="146"/>
      <c r="F13" s="146"/>
      <c r="G13" s="146"/>
      <c r="H13" s="146"/>
      <c r="I13" s="146"/>
      <c r="J13" s="146"/>
      <c r="K13" s="146"/>
      <c r="L13" s="146"/>
      <c r="M13" s="146"/>
      <c r="N13" s="146"/>
      <c r="O13" s="146"/>
      <c r="P13" s="146"/>
      <c r="Q13" s="146"/>
      <c r="R13" s="146"/>
      <c r="S13" s="146"/>
      <c r="T13" s="146"/>
      <c r="U13" s="146"/>
      <c r="V13" s="146"/>
      <c r="W13" s="146"/>
      <c r="X13" s="146"/>
      <c r="Y13" s="146"/>
      <c r="Z13" s="146"/>
      <c r="AA13" s="146"/>
      <c r="AB13" s="146"/>
      <c r="AC13" s="146"/>
      <c r="AD13" s="146"/>
      <c r="AE13" s="146"/>
      <c r="AF13" s="146"/>
      <c r="AG13" s="146"/>
      <c r="AH13" s="146"/>
      <c r="AI13" s="146"/>
      <c r="AJ13" s="146"/>
      <c r="AK13" s="146"/>
      <c r="AL13" s="146"/>
      <c r="AM13" s="146"/>
      <c r="AN13" s="146"/>
      <c r="AO13" s="146"/>
      <c r="AP13" s="146"/>
      <c r="AQ13" s="146"/>
      <c r="AR13" s="146"/>
      <c r="AS13" s="146"/>
      <c r="AT13" s="146"/>
      <c r="AU13" s="146"/>
      <c r="AV13" s="146"/>
      <c r="AW13" s="146"/>
      <c r="AX13" s="146"/>
      <c r="AY13" s="146"/>
      <c r="AZ13" s="146"/>
      <c r="BA13" s="146"/>
      <c r="BB13" s="146"/>
      <c r="BC13" s="146"/>
      <c r="BD13" s="146"/>
      <c r="BE13" s="146"/>
      <c r="BF13" s="146"/>
      <c r="BG13" s="146"/>
      <c r="BH13" s="146"/>
      <c r="BI13" s="146"/>
      <c r="BJ13" s="146"/>
      <c r="BK13" s="146"/>
      <c r="BL13" s="146"/>
      <c r="BM13" s="146"/>
      <c r="BN13" s="146"/>
      <c r="BO13" s="146"/>
      <c r="BP13" s="146"/>
      <c r="BQ13" s="146"/>
      <c r="BR13" s="146"/>
      <c r="BS13" s="146"/>
      <c r="BT13" s="146"/>
      <c r="BU13" s="146"/>
      <c r="BV13" s="146"/>
      <c r="BW13" s="146"/>
      <c r="BX13" s="146"/>
      <c r="BY13" s="146"/>
      <c r="BZ13" s="146"/>
      <c r="CA13" s="146"/>
      <c r="CB13" s="146"/>
      <c r="CC13" s="146"/>
      <c r="CD13" s="146"/>
      <c r="CE13" s="146"/>
      <c r="CF13" s="146"/>
      <c r="CG13" s="146"/>
      <c r="CH13" s="146"/>
      <c r="CI13" s="146"/>
      <c r="CJ13" s="146"/>
      <c r="CK13" s="146"/>
      <c r="CL13" s="146"/>
      <c r="CM13" s="146"/>
      <c r="CN13" s="146"/>
      <c r="CO13" s="146"/>
      <c r="CP13" s="146"/>
      <c r="CQ13" s="146"/>
      <c r="CR13" s="146"/>
      <c r="CS13" s="146"/>
      <c r="CT13" s="146"/>
      <c r="CU13" s="146"/>
      <c r="CV13" s="146"/>
      <c r="CW13" s="146"/>
      <c r="CX13" s="146"/>
      <c r="CY13" s="146"/>
      <c r="CZ13" s="146"/>
      <c r="DA13" s="146"/>
      <c r="DB13" s="146"/>
      <c r="DC13" s="146"/>
      <c r="DD13" s="146"/>
      <c r="DE13" s="146"/>
      <c r="DF13" s="146"/>
      <c r="DG13" s="146"/>
      <c r="DH13" s="146"/>
      <c r="DI13" s="146"/>
      <c r="DJ13" s="146"/>
      <c r="DK13" s="146"/>
      <c r="DL13" s="146"/>
      <c r="DM13" s="146"/>
      <c r="DN13" s="146"/>
      <c r="DO13" s="146"/>
      <c r="DP13" s="146"/>
      <c r="DQ13" s="146"/>
      <c r="DR13" s="146"/>
      <c r="DS13" s="146"/>
      <c r="DT13" s="146"/>
      <c r="DU13" s="146"/>
      <c r="DV13" s="146"/>
      <c r="DW13" s="146"/>
      <c r="DX13" s="146"/>
      <c r="DY13" s="146"/>
      <c r="DZ13" s="146"/>
      <c r="EA13" s="146"/>
      <c r="EB13" s="146"/>
      <c r="EC13" s="146"/>
      <c r="ED13" s="146"/>
      <c r="EE13" s="146"/>
      <c r="EF13" s="146"/>
      <c r="EG13" s="146"/>
      <c r="EH13" s="146"/>
      <c r="EI13" s="146"/>
      <c r="EJ13" s="146"/>
      <c r="EK13" s="146"/>
      <c r="EL13" s="146"/>
      <c r="EM13" s="146"/>
      <c r="EN13" s="146"/>
      <c r="EO13" s="146"/>
      <c r="EP13" s="146"/>
      <c r="EQ13" s="146"/>
      <c r="ER13" s="146"/>
      <c r="ES13" s="146"/>
      <c r="ET13" s="146"/>
      <c r="EU13" s="146"/>
      <c r="EV13" s="146"/>
      <c r="EW13" s="146"/>
      <c r="EX13" s="146"/>
      <c r="EY13" s="146"/>
      <c r="EZ13" s="146"/>
      <c r="FA13" s="146"/>
      <c r="FB13" s="146"/>
      <c r="FC13" s="146"/>
      <c r="FD13" s="146"/>
      <c r="FE13" s="146"/>
      <c r="FF13" s="146"/>
      <c r="FG13" s="146"/>
      <c r="FH13" s="146"/>
      <c r="FI13" s="146"/>
      <c r="FJ13" s="146"/>
      <c r="FK13" s="146"/>
      <c r="FL13" s="146"/>
      <c r="FM13" s="146"/>
      <c r="FN13" s="146"/>
      <c r="FO13" s="146"/>
      <c r="FP13" s="146"/>
      <c r="FQ13" s="146"/>
      <c r="FR13" s="146"/>
      <c r="FS13" s="146"/>
      <c r="FT13" s="146"/>
      <c r="FU13" s="146"/>
      <c r="FV13" s="146"/>
      <c r="FW13" s="146"/>
      <c r="FX13" s="146"/>
      <c r="FY13" s="146"/>
      <c r="FZ13" s="146"/>
      <c r="GA13" s="146"/>
      <c r="GB13" s="146"/>
      <c r="GC13" s="146"/>
      <c r="GD13" s="146"/>
      <c r="GE13" s="146"/>
      <c r="GF13" s="146"/>
      <c r="GG13" s="146"/>
      <c r="GH13" s="146"/>
      <c r="GI13" s="146"/>
      <c r="GJ13" s="146"/>
      <c r="GK13" s="146"/>
      <c r="GL13" s="146"/>
      <c r="GM13" s="146"/>
      <c r="GN13" s="146"/>
      <c r="GO13" s="146"/>
      <c r="GP13" s="146"/>
      <c r="GQ13" s="146"/>
      <c r="GR13" s="146"/>
      <c r="GS13" s="146"/>
      <c r="GT13" s="146"/>
      <c r="GU13" s="146"/>
      <c r="GV13" s="146"/>
      <c r="GW13" s="146"/>
      <c r="GX13" s="146"/>
      <c r="GY13" s="146"/>
      <c r="GZ13" s="146"/>
      <c r="HA13" s="146"/>
      <c r="HB13" s="146"/>
      <c r="HC13" s="146"/>
      <c r="HD13" s="146"/>
      <c r="HE13" s="146"/>
      <c r="HF13" s="146"/>
      <c r="HG13" s="146"/>
      <c r="HH13" s="146"/>
      <c r="HI13" s="146"/>
      <c r="HJ13" s="146"/>
      <c r="HK13" s="146"/>
      <c r="HL13" s="146"/>
      <c r="HM13" s="146"/>
      <c r="HN13" s="146"/>
      <c r="HO13" s="146"/>
      <c r="HP13" s="146"/>
      <c r="HQ13" s="146"/>
      <c r="HR13" s="146"/>
      <c r="HS13" s="146"/>
      <c r="HT13" s="146"/>
      <c r="HU13" s="146"/>
      <c r="HV13" s="146"/>
      <c r="HW13" s="146"/>
      <c r="HX13" s="146"/>
      <c r="HY13" s="146"/>
      <c r="HZ13" s="146"/>
      <c r="IA13" s="146"/>
      <c r="IB13" s="146"/>
      <c r="IC13" s="146"/>
      <c r="ID13" s="146"/>
      <c r="IE13" s="146"/>
      <c r="IF13" s="146"/>
      <c r="IG13" s="146"/>
      <c r="IH13" s="146"/>
      <c r="II13" s="146"/>
      <c r="IJ13" s="146"/>
      <c r="IK13" s="146"/>
      <c r="IL13" s="146"/>
      <c r="IM13" s="146"/>
      <c r="IN13" s="146"/>
      <c r="IO13" s="146"/>
      <c r="IP13" s="146"/>
      <c r="IQ13" s="146"/>
      <c r="IR13" s="146"/>
      <c r="IS13" s="146"/>
      <c r="IT13" s="146"/>
      <c r="IU13" s="146"/>
      <c r="IV13" s="146"/>
    </row>
    <row r="14" spans="1:256" s="147" customFormat="1">
      <c r="A14" s="145"/>
      <c r="B14" s="145"/>
      <c r="C14" s="145"/>
      <c r="D14" s="145"/>
      <c r="E14" s="146"/>
      <c r="F14" s="146"/>
      <c r="G14" s="146"/>
      <c r="H14" s="146"/>
      <c r="I14" s="146"/>
      <c r="J14" s="146"/>
      <c r="K14" s="146"/>
      <c r="L14" s="146"/>
      <c r="M14" s="146"/>
      <c r="N14" s="146"/>
      <c r="O14" s="146"/>
      <c r="P14" s="146"/>
      <c r="Q14" s="146"/>
      <c r="R14" s="146"/>
      <c r="S14" s="146"/>
      <c r="T14" s="146"/>
      <c r="U14" s="146"/>
      <c r="V14" s="146"/>
      <c r="W14" s="146"/>
      <c r="X14" s="146"/>
      <c r="Y14" s="146"/>
      <c r="Z14" s="146"/>
      <c r="AA14" s="146"/>
      <c r="AB14" s="146"/>
      <c r="AC14" s="146"/>
      <c r="AD14" s="146"/>
      <c r="AE14" s="146"/>
      <c r="AF14" s="146"/>
      <c r="AG14" s="146"/>
      <c r="AH14" s="146"/>
      <c r="AI14" s="146"/>
      <c r="AJ14" s="146"/>
      <c r="AK14" s="146"/>
      <c r="AL14" s="146"/>
      <c r="AM14" s="146"/>
      <c r="AN14" s="146"/>
      <c r="AO14" s="146"/>
      <c r="AP14" s="146"/>
      <c r="AQ14" s="146"/>
      <c r="AR14" s="146"/>
      <c r="AS14" s="146"/>
      <c r="AT14" s="146"/>
      <c r="AU14" s="146"/>
      <c r="AV14" s="146"/>
      <c r="AW14" s="146"/>
      <c r="AX14" s="146"/>
      <c r="AY14" s="146"/>
      <c r="AZ14" s="146"/>
      <c r="BA14" s="146"/>
      <c r="BB14" s="146"/>
      <c r="BC14" s="146"/>
      <c r="BD14" s="146"/>
      <c r="BE14" s="146"/>
      <c r="BF14" s="146"/>
      <c r="BG14" s="146"/>
      <c r="BH14" s="146"/>
      <c r="BI14" s="146"/>
      <c r="BJ14" s="146"/>
      <c r="BK14" s="146"/>
      <c r="BL14" s="146"/>
      <c r="BM14" s="146"/>
      <c r="BN14" s="146"/>
      <c r="BO14" s="146"/>
      <c r="BP14" s="146"/>
      <c r="BQ14" s="146"/>
      <c r="BR14" s="146"/>
      <c r="BS14" s="146"/>
      <c r="BT14" s="146"/>
      <c r="BU14" s="146"/>
      <c r="BV14" s="146"/>
      <c r="BW14" s="146"/>
      <c r="BX14" s="146"/>
      <c r="BY14" s="146"/>
      <c r="BZ14" s="146"/>
      <c r="CA14" s="146"/>
      <c r="CB14" s="146"/>
      <c r="CC14" s="146"/>
      <c r="CD14" s="146"/>
      <c r="CE14" s="146"/>
      <c r="CF14" s="146"/>
      <c r="CG14" s="146"/>
      <c r="CH14" s="146"/>
      <c r="CI14" s="146"/>
      <c r="CJ14" s="146"/>
      <c r="CK14" s="146"/>
      <c r="CL14" s="146"/>
      <c r="CM14" s="146"/>
      <c r="CN14" s="146"/>
      <c r="CO14" s="146"/>
      <c r="CP14" s="146"/>
      <c r="CQ14" s="146"/>
      <c r="CR14" s="146"/>
      <c r="CS14" s="146"/>
      <c r="CT14" s="146"/>
      <c r="CU14" s="146"/>
      <c r="CV14" s="146"/>
      <c r="CW14" s="146"/>
      <c r="CX14" s="146"/>
      <c r="CY14" s="146"/>
      <c r="CZ14" s="146"/>
      <c r="DA14" s="146"/>
      <c r="DB14" s="146"/>
      <c r="DC14" s="146"/>
      <c r="DD14" s="146"/>
      <c r="DE14" s="146"/>
      <c r="DF14" s="146"/>
      <c r="DG14" s="146"/>
      <c r="DH14" s="146"/>
      <c r="DI14" s="146"/>
      <c r="DJ14" s="146"/>
      <c r="DK14" s="146"/>
      <c r="DL14" s="146"/>
      <c r="DM14" s="146"/>
      <c r="DN14" s="146"/>
      <c r="DO14" s="146"/>
      <c r="DP14" s="146"/>
      <c r="DQ14" s="146"/>
      <c r="DR14" s="146"/>
      <c r="DS14" s="146"/>
      <c r="DT14" s="146"/>
      <c r="DU14" s="146"/>
      <c r="DV14" s="146"/>
      <c r="DW14" s="146"/>
      <c r="DX14" s="146"/>
      <c r="DY14" s="146"/>
      <c r="DZ14" s="146"/>
      <c r="EA14" s="146"/>
      <c r="EB14" s="146"/>
      <c r="EC14" s="146"/>
      <c r="ED14" s="146"/>
      <c r="EE14" s="146"/>
      <c r="EF14" s="146"/>
      <c r="EG14" s="146"/>
      <c r="EH14" s="146"/>
      <c r="EI14" s="146"/>
      <c r="EJ14" s="146"/>
      <c r="EK14" s="146"/>
      <c r="EL14" s="146"/>
      <c r="EM14" s="146"/>
      <c r="EN14" s="146"/>
      <c r="EO14" s="146"/>
      <c r="EP14" s="146"/>
      <c r="EQ14" s="146"/>
      <c r="ER14" s="146"/>
      <c r="ES14" s="146"/>
      <c r="ET14" s="146"/>
      <c r="EU14" s="146"/>
      <c r="EV14" s="146"/>
      <c r="EW14" s="146"/>
      <c r="EX14" s="146"/>
      <c r="EY14" s="146"/>
      <c r="EZ14" s="146"/>
      <c r="FA14" s="146"/>
      <c r="FB14" s="146"/>
      <c r="FC14" s="146"/>
      <c r="FD14" s="146"/>
      <c r="FE14" s="146"/>
      <c r="FF14" s="146"/>
      <c r="FG14" s="146"/>
      <c r="FH14" s="146"/>
      <c r="FI14" s="146"/>
      <c r="FJ14" s="146"/>
      <c r="FK14" s="146"/>
      <c r="FL14" s="146"/>
      <c r="FM14" s="146"/>
      <c r="FN14" s="146"/>
      <c r="FO14" s="146"/>
      <c r="FP14" s="146"/>
      <c r="FQ14" s="146"/>
      <c r="FR14" s="146"/>
      <c r="FS14" s="146"/>
      <c r="FT14" s="146"/>
      <c r="FU14" s="146"/>
      <c r="FV14" s="146"/>
      <c r="FW14" s="146"/>
      <c r="FX14" s="146"/>
      <c r="FY14" s="146"/>
      <c r="FZ14" s="146"/>
      <c r="GA14" s="146"/>
      <c r="GB14" s="146"/>
      <c r="GC14" s="146"/>
      <c r="GD14" s="146"/>
      <c r="GE14" s="146"/>
      <c r="GF14" s="146"/>
      <c r="GG14" s="146"/>
      <c r="GH14" s="146"/>
      <c r="GI14" s="146"/>
      <c r="GJ14" s="146"/>
      <c r="GK14" s="146"/>
      <c r="GL14" s="146"/>
      <c r="GM14" s="146"/>
      <c r="GN14" s="146"/>
      <c r="GO14" s="146"/>
      <c r="GP14" s="146"/>
      <c r="GQ14" s="146"/>
      <c r="GR14" s="146"/>
      <c r="GS14" s="146"/>
      <c r="GT14" s="146"/>
      <c r="GU14" s="146"/>
      <c r="GV14" s="146"/>
      <c r="GW14" s="146"/>
      <c r="GX14" s="146"/>
      <c r="GY14" s="146"/>
      <c r="GZ14" s="146"/>
      <c r="HA14" s="146"/>
      <c r="HB14" s="146"/>
      <c r="HC14" s="146"/>
      <c r="HD14" s="146"/>
      <c r="HE14" s="146"/>
      <c r="HF14" s="146"/>
      <c r="HG14" s="146"/>
      <c r="HH14" s="146"/>
      <c r="HI14" s="146"/>
      <c r="HJ14" s="146"/>
      <c r="HK14" s="146"/>
      <c r="HL14" s="146"/>
      <c r="HM14" s="146"/>
      <c r="HN14" s="146"/>
      <c r="HO14" s="146"/>
      <c r="HP14" s="146"/>
      <c r="HQ14" s="146"/>
      <c r="HR14" s="146"/>
      <c r="HS14" s="146"/>
      <c r="HT14" s="146"/>
      <c r="HU14" s="146"/>
      <c r="HV14" s="146"/>
      <c r="HW14" s="146"/>
      <c r="HX14" s="146"/>
      <c r="HY14" s="146"/>
      <c r="HZ14" s="146"/>
      <c r="IA14" s="146"/>
      <c r="IB14" s="146"/>
      <c r="IC14" s="146"/>
      <c r="ID14" s="146"/>
      <c r="IE14" s="146"/>
      <c r="IF14" s="146"/>
      <c r="IG14" s="146"/>
      <c r="IH14" s="146"/>
      <c r="II14" s="146"/>
      <c r="IJ14" s="146"/>
      <c r="IK14" s="146"/>
      <c r="IL14" s="146"/>
      <c r="IM14" s="146"/>
      <c r="IN14" s="146"/>
      <c r="IO14" s="146"/>
      <c r="IP14" s="146"/>
      <c r="IQ14" s="146"/>
      <c r="IR14" s="146"/>
      <c r="IS14" s="146"/>
      <c r="IT14" s="146"/>
      <c r="IU14" s="146"/>
      <c r="IV14" s="146"/>
    </row>
    <row r="15" spans="1:256" s="147" customFormat="1">
      <c r="A15" s="145"/>
      <c r="B15" s="145"/>
      <c r="C15" s="145"/>
      <c r="D15" s="145"/>
      <c r="E15" s="146"/>
      <c r="F15" s="146"/>
      <c r="G15" s="146"/>
      <c r="H15" s="146"/>
      <c r="I15" s="146"/>
      <c r="J15" s="146"/>
      <c r="K15" s="146"/>
      <c r="L15" s="146"/>
      <c r="M15" s="146"/>
      <c r="N15" s="146"/>
      <c r="O15" s="146"/>
      <c r="P15" s="146"/>
      <c r="Q15" s="146"/>
      <c r="R15" s="146"/>
      <c r="S15" s="146"/>
      <c r="T15" s="146"/>
      <c r="U15" s="146"/>
      <c r="V15" s="146"/>
      <c r="W15" s="146"/>
      <c r="X15" s="146"/>
      <c r="Y15" s="146"/>
      <c r="Z15" s="146"/>
      <c r="AA15" s="146"/>
      <c r="AB15" s="146"/>
      <c r="AC15" s="146"/>
      <c r="AD15" s="146"/>
      <c r="AE15" s="146"/>
      <c r="AF15" s="146"/>
      <c r="AG15" s="146"/>
      <c r="AH15" s="146"/>
      <c r="AI15" s="146"/>
      <c r="AJ15" s="146"/>
      <c r="AK15" s="146"/>
      <c r="AL15" s="146"/>
      <c r="AM15" s="146"/>
      <c r="AN15" s="146"/>
      <c r="AO15" s="146"/>
      <c r="AP15" s="146"/>
      <c r="AQ15" s="146"/>
      <c r="AR15" s="146"/>
      <c r="AS15" s="146"/>
      <c r="AT15" s="146"/>
      <c r="AU15" s="146"/>
      <c r="AV15" s="146"/>
      <c r="AW15" s="146"/>
      <c r="AX15" s="146"/>
      <c r="AY15" s="146"/>
      <c r="AZ15" s="146"/>
      <c r="BA15" s="146"/>
      <c r="BB15" s="146"/>
      <c r="BC15" s="146"/>
      <c r="BD15" s="146"/>
      <c r="BE15" s="146"/>
      <c r="BF15" s="146"/>
      <c r="BG15" s="146"/>
      <c r="BH15" s="146"/>
      <c r="BI15" s="146"/>
      <c r="BJ15" s="146"/>
      <c r="BK15" s="146"/>
      <c r="BL15" s="146"/>
      <c r="BM15" s="146"/>
      <c r="BN15" s="146"/>
      <c r="BO15" s="146"/>
      <c r="BP15" s="146"/>
      <c r="BQ15" s="146"/>
      <c r="BR15" s="146"/>
      <c r="BS15" s="146"/>
      <c r="BT15" s="146"/>
      <c r="BU15" s="146"/>
      <c r="BV15" s="146"/>
      <c r="BW15" s="146"/>
      <c r="BX15" s="146"/>
      <c r="BY15" s="146"/>
      <c r="BZ15" s="146"/>
      <c r="CA15" s="146"/>
      <c r="CB15" s="146"/>
      <c r="CC15" s="146"/>
      <c r="CD15" s="146"/>
      <c r="CE15" s="146"/>
      <c r="CF15" s="146"/>
      <c r="CG15" s="146"/>
      <c r="CH15" s="146"/>
      <c r="CI15" s="146"/>
      <c r="CJ15" s="146"/>
      <c r="CK15" s="146"/>
      <c r="CL15" s="146"/>
      <c r="CM15" s="146"/>
      <c r="CN15" s="146"/>
      <c r="CO15" s="146"/>
      <c r="CP15" s="146"/>
      <c r="CQ15" s="146"/>
      <c r="CR15" s="146"/>
      <c r="CS15" s="146"/>
      <c r="CT15" s="146"/>
      <c r="CU15" s="146"/>
      <c r="CV15" s="146"/>
      <c r="CW15" s="146"/>
      <c r="CX15" s="146"/>
      <c r="CY15" s="146"/>
      <c r="CZ15" s="146"/>
      <c r="DA15" s="146"/>
      <c r="DB15" s="146"/>
      <c r="DC15" s="146"/>
      <c r="DD15" s="146"/>
      <c r="DE15" s="146"/>
      <c r="DF15" s="146"/>
      <c r="DG15" s="146"/>
      <c r="DH15" s="146"/>
      <c r="DI15" s="146"/>
      <c r="DJ15" s="146"/>
      <c r="DK15" s="146"/>
      <c r="DL15" s="146"/>
      <c r="DM15" s="146"/>
      <c r="DN15" s="146"/>
      <c r="DO15" s="146"/>
      <c r="DP15" s="146"/>
      <c r="DQ15" s="146"/>
      <c r="DR15" s="146"/>
      <c r="DS15" s="146"/>
      <c r="DT15" s="146"/>
      <c r="DU15" s="146"/>
      <c r="DV15" s="146"/>
      <c r="DW15" s="146"/>
      <c r="DX15" s="146"/>
      <c r="DY15" s="146"/>
      <c r="DZ15" s="146"/>
      <c r="EA15" s="146"/>
      <c r="EB15" s="146"/>
      <c r="EC15" s="146"/>
      <c r="ED15" s="146"/>
      <c r="EE15" s="146"/>
      <c r="EF15" s="146"/>
      <c r="EG15" s="146"/>
      <c r="EH15" s="146"/>
      <c r="EI15" s="146"/>
      <c r="EJ15" s="146"/>
      <c r="EK15" s="146"/>
      <c r="EL15" s="146"/>
      <c r="EM15" s="146"/>
      <c r="EN15" s="146"/>
      <c r="EO15" s="146"/>
      <c r="EP15" s="146"/>
      <c r="EQ15" s="146"/>
      <c r="ER15" s="146"/>
      <c r="ES15" s="146"/>
      <c r="ET15" s="146"/>
      <c r="EU15" s="146"/>
      <c r="EV15" s="146"/>
      <c r="EW15" s="146"/>
      <c r="EX15" s="146"/>
      <c r="EY15" s="146"/>
      <c r="EZ15" s="146"/>
      <c r="FA15" s="146"/>
      <c r="FB15" s="146"/>
      <c r="FC15" s="146"/>
      <c r="FD15" s="146"/>
      <c r="FE15" s="146"/>
      <c r="FF15" s="146"/>
      <c r="FG15" s="146"/>
      <c r="FH15" s="146"/>
      <c r="FI15" s="146"/>
      <c r="FJ15" s="146"/>
      <c r="FK15" s="146"/>
      <c r="FL15" s="146"/>
      <c r="FM15" s="146"/>
      <c r="FN15" s="146"/>
      <c r="FO15" s="146"/>
      <c r="FP15" s="146"/>
      <c r="FQ15" s="146"/>
      <c r="FR15" s="146"/>
      <c r="FS15" s="146"/>
      <c r="FT15" s="146"/>
      <c r="FU15" s="146"/>
      <c r="FV15" s="146"/>
      <c r="FW15" s="146"/>
      <c r="FX15" s="146"/>
      <c r="FY15" s="146"/>
      <c r="FZ15" s="146"/>
      <c r="GA15" s="146"/>
      <c r="GB15" s="146"/>
      <c r="GC15" s="146"/>
      <c r="GD15" s="146"/>
      <c r="GE15" s="146"/>
      <c r="GF15" s="146"/>
      <c r="GG15" s="146"/>
      <c r="GH15" s="146"/>
      <c r="GI15" s="146"/>
      <c r="GJ15" s="146"/>
      <c r="GK15" s="146"/>
      <c r="GL15" s="146"/>
      <c r="GM15" s="146"/>
      <c r="GN15" s="146"/>
      <c r="GO15" s="146"/>
      <c r="GP15" s="146"/>
      <c r="GQ15" s="146"/>
      <c r="GR15" s="146"/>
      <c r="GS15" s="146"/>
      <c r="GT15" s="146"/>
      <c r="GU15" s="146"/>
      <c r="GV15" s="146"/>
      <c r="GW15" s="146"/>
      <c r="GX15" s="146"/>
      <c r="GY15" s="146"/>
      <c r="GZ15" s="146"/>
      <c r="HA15" s="146"/>
      <c r="HB15" s="146"/>
      <c r="HC15" s="146"/>
      <c r="HD15" s="146"/>
      <c r="HE15" s="146"/>
      <c r="HF15" s="146"/>
      <c r="HG15" s="146"/>
      <c r="HH15" s="146"/>
      <c r="HI15" s="146"/>
      <c r="HJ15" s="146"/>
      <c r="HK15" s="146"/>
      <c r="HL15" s="146"/>
      <c r="HM15" s="146"/>
      <c r="HN15" s="146"/>
      <c r="HO15" s="146"/>
      <c r="HP15" s="146"/>
      <c r="HQ15" s="146"/>
      <c r="HR15" s="146"/>
      <c r="HS15" s="146"/>
      <c r="HT15" s="146"/>
      <c r="HU15" s="146"/>
      <c r="HV15" s="146"/>
      <c r="HW15" s="146"/>
      <c r="HX15" s="146"/>
      <c r="HY15" s="146"/>
      <c r="HZ15" s="146"/>
      <c r="IA15" s="146"/>
      <c r="IB15" s="146"/>
      <c r="IC15" s="146"/>
      <c r="ID15" s="146"/>
      <c r="IE15" s="146"/>
      <c r="IF15" s="146"/>
      <c r="IG15" s="146"/>
      <c r="IH15" s="146"/>
      <c r="II15" s="146"/>
      <c r="IJ15" s="146"/>
      <c r="IK15" s="146"/>
      <c r="IL15" s="146"/>
      <c r="IM15" s="146"/>
      <c r="IN15" s="146"/>
      <c r="IO15" s="146"/>
      <c r="IP15" s="146"/>
      <c r="IQ15" s="146"/>
      <c r="IR15" s="146"/>
      <c r="IS15" s="146"/>
      <c r="IT15" s="146"/>
      <c r="IU15" s="146"/>
      <c r="IV15" s="146"/>
    </row>
    <row r="16" spans="1:256" s="147" customFormat="1">
      <c r="A16" s="145"/>
      <c r="B16" s="145"/>
      <c r="C16" s="145"/>
      <c r="D16" s="145"/>
      <c r="E16" s="146"/>
      <c r="F16" s="146"/>
      <c r="G16" s="146"/>
      <c r="H16" s="146"/>
      <c r="I16" s="146"/>
      <c r="J16" s="146"/>
      <c r="K16" s="146"/>
      <c r="L16" s="146"/>
      <c r="M16" s="146"/>
      <c r="N16" s="146"/>
      <c r="O16" s="146"/>
      <c r="P16" s="146"/>
      <c r="Q16" s="146"/>
      <c r="R16" s="146"/>
      <c r="S16" s="146"/>
      <c r="T16" s="146"/>
      <c r="U16" s="146"/>
      <c r="V16" s="146"/>
      <c r="W16" s="146"/>
      <c r="X16" s="146"/>
      <c r="Y16" s="146"/>
      <c r="Z16" s="146"/>
      <c r="AA16" s="146"/>
      <c r="AB16" s="146"/>
      <c r="AC16" s="146"/>
      <c r="AD16" s="146"/>
      <c r="AE16" s="146"/>
      <c r="AF16" s="146"/>
      <c r="AG16" s="146"/>
      <c r="AH16" s="146"/>
      <c r="AI16" s="146"/>
      <c r="AJ16" s="146"/>
      <c r="AK16" s="146"/>
      <c r="AL16" s="146"/>
      <c r="AM16" s="146"/>
      <c r="AN16" s="146"/>
      <c r="AO16" s="146"/>
      <c r="AP16" s="146"/>
      <c r="AQ16" s="146"/>
      <c r="AR16" s="146"/>
      <c r="AS16" s="146"/>
      <c r="AT16" s="146"/>
      <c r="AU16" s="146"/>
      <c r="AV16" s="146"/>
      <c r="AW16" s="146"/>
      <c r="AX16" s="146"/>
      <c r="AY16" s="146"/>
      <c r="AZ16" s="146"/>
      <c r="BA16" s="146"/>
      <c r="BB16" s="146"/>
      <c r="BC16" s="146"/>
      <c r="BD16" s="146"/>
      <c r="BE16" s="146"/>
      <c r="BF16" s="146"/>
      <c r="BG16" s="146"/>
      <c r="BH16" s="146"/>
      <c r="BI16" s="146"/>
      <c r="BJ16" s="146"/>
      <c r="BK16" s="146"/>
      <c r="BL16" s="146"/>
      <c r="BM16" s="146"/>
      <c r="BN16" s="146"/>
      <c r="BO16" s="146"/>
      <c r="BP16" s="146"/>
      <c r="BQ16" s="146"/>
      <c r="BR16" s="146"/>
      <c r="BS16" s="146"/>
      <c r="BT16" s="146"/>
      <c r="BU16" s="146"/>
      <c r="BV16" s="146"/>
      <c r="BW16" s="146"/>
      <c r="BX16" s="146"/>
      <c r="BY16" s="146"/>
      <c r="BZ16" s="146"/>
      <c r="CA16" s="146"/>
      <c r="CB16" s="146"/>
      <c r="CC16" s="146"/>
      <c r="CD16" s="146"/>
      <c r="CE16" s="146"/>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6"/>
      <c r="DH16" s="146"/>
      <c r="DI16" s="146"/>
      <c r="DJ16" s="146"/>
      <c r="DK16" s="146"/>
      <c r="DL16" s="146"/>
      <c r="DM16" s="146"/>
      <c r="DN16" s="146"/>
      <c r="DO16" s="146"/>
      <c r="DP16" s="146"/>
      <c r="DQ16" s="146"/>
      <c r="DR16" s="146"/>
      <c r="DS16" s="146"/>
      <c r="DT16" s="146"/>
      <c r="DU16" s="146"/>
      <c r="DV16" s="146"/>
      <c r="DW16" s="146"/>
      <c r="DX16" s="146"/>
      <c r="DY16" s="146"/>
      <c r="DZ16" s="146"/>
      <c r="EA16" s="146"/>
      <c r="EB16" s="146"/>
      <c r="EC16" s="146"/>
      <c r="ED16" s="146"/>
      <c r="EE16" s="146"/>
      <c r="EF16" s="146"/>
      <c r="EG16" s="146"/>
      <c r="EH16" s="146"/>
      <c r="EI16" s="146"/>
      <c r="EJ16" s="146"/>
      <c r="EK16" s="146"/>
      <c r="EL16" s="146"/>
      <c r="EM16" s="146"/>
      <c r="EN16" s="146"/>
      <c r="EO16" s="146"/>
      <c r="EP16" s="146"/>
      <c r="EQ16" s="146"/>
      <c r="ER16" s="146"/>
      <c r="ES16" s="146"/>
      <c r="ET16" s="146"/>
      <c r="EU16" s="146"/>
      <c r="EV16" s="146"/>
      <c r="EW16" s="146"/>
      <c r="EX16" s="146"/>
      <c r="EY16" s="146"/>
      <c r="EZ16" s="146"/>
      <c r="FA16" s="146"/>
      <c r="FB16" s="146"/>
      <c r="FC16" s="146"/>
      <c r="FD16" s="146"/>
      <c r="FE16" s="146"/>
      <c r="FF16" s="146"/>
      <c r="FG16" s="146"/>
      <c r="FH16" s="146"/>
      <c r="FI16" s="146"/>
      <c r="FJ16" s="146"/>
      <c r="FK16" s="146"/>
      <c r="FL16" s="146"/>
      <c r="FM16" s="146"/>
      <c r="FN16" s="146"/>
      <c r="FO16" s="146"/>
      <c r="FP16" s="146"/>
      <c r="FQ16" s="146"/>
      <c r="FR16" s="146"/>
      <c r="FS16" s="146"/>
      <c r="FT16" s="146"/>
      <c r="FU16" s="146"/>
      <c r="FV16" s="146"/>
      <c r="FW16" s="146"/>
      <c r="FX16" s="146"/>
      <c r="FY16" s="146"/>
      <c r="FZ16" s="146"/>
      <c r="GA16" s="146"/>
      <c r="GB16" s="146"/>
      <c r="GC16" s="146"/>
      <c r="GD16" s="146"/>
      <c r="GE16" s="146"/>
      <c r="GF16" s="146"/>
      <c r="GG16" s="146"/>
      <c r="GH16" s="146"/>
      <c r="GI16" s="146"/>
      <c r="GJ16" s="146"/>
      <c r="GK16" s="146"/>
      <c r="GL16" s="146"/>
      <c r="GM16" s="146"/>
      <c r="GN16" s="146"/>
      <c r="GO16" s="146"/>
      <c r="GP16" s="146"/>
      <c r="GQ16" s="146"/>
      <c r="GR16" s="146"/>
      <c r="GS16" s="146"/>
      <c r="GT16" s="146"/>
      <c r="GU16" s="146"/>
      <c r="GV16" s="146"/>
      <c r="GW16" s="146"/>
      <c r="GX16" s="146"/>
      <c r="GY16" s="146"/>
      <c r="GZ16" s="146"/>
      <c r="HA16" s="146"/>
      <c r="HB16" s="146"/>
      <c r="HC16" s="146"/>
      <c r="HD16" s="146"/>
      <c r="HE16" s="146"/>
      <c r="HF16" s="146"/>
      <c r="HG16" s="146"/>
      <c r="HH16" s="146"/>
      <c r="HI16" s="146"/>
      <c r="HJ16" s="146"/>
      <c r="HK16" s="146"/>
      <c r="HL16" s="146"/>
      <c r="HM16" s="146"/>
      <c r="HN16" s="146"/>
      <c r="HO16" s="146"/>
      <c r="HP16" s="146"/>
      <c r="HQ16" s="146"/>
      <c r="HR16" s="146"/>
      <c r="HS16" s="146"/>
      <c r="HT16" s="146"/>
      <c r="HU16" s="146"/>
      <c r="HV16" s="146"/>
      <c r="HW16" s="146"/>
      <c r="HX16" s="146"/>
      <c r="HY16" s="146"/>
      <c r="HZ16" s="146"/>
      <c r="IA16" s="146"/>
      <c r="IB16" s="146"/>
      <c r="IC16" s="146"/>
      <c r="ID16" s="146"/>
      <c r="IE16" s="146"/>
      <c r="IF16" s="146"/>
      <c r="IG16" s="146"/>
      <c r="IH16" s="146"/>
      <c r="II16" s="146"/>
      <c r="IJ16" s="146"/>
      <c r="IK16" s="146"/>
      <c r="IL16" s="146"/>
      <c r="IM16" s="146"/>
      <c r="IN16" s="146"/>
      <c r="IO16" s="146"/>
      <c r="IP16" s="146"/>
      <c r="IQ16" s="146"/>
      <c r="IR16" s="146"/>
      <c r="IS16" s="146"/>
      <c r="IT16" s="146"/>
      <c r="IU16" s="146"/>
      <c r="IV16" s="146"/>
    </row>
    <row r="17" spans="1:256" s="147" customFormat="1" ht="14.25" customHeight="1">
      <c r="A17" s="145"/>
      <c r="B17" s="145"/>
      <c r="C17" s="145"/>
      <c r="D17" s="145"/>
      <c r="E17" s="146"/>
      <c r="F17" s="146"/>
      <c r="G17" s="146"/>
      <c r="H17" s="146"/>
      <c r="I17" s="146"/>
      <c r="J17" s="146"/>
      <c r="K17" s="146"/>
      <c r="L17" s="146"/>
      <c r="M17" s="146"/>
      <c r="N17" s="146"/>
      <c r="O17" s="146"/>
      <c r="P17" s="146"/>
      <c r="Q17" s="146"/>
      <c r="R17" s="146"/>
      <c r="S17" s="146"/>
      <c r="T17" s="146"/>
      <c r="U17" s="146"/>
      <c r="V17" s="146"/>
      <c r="W17" s="146"/>
      <c r="X17" s="146"/>
      <c r="Y17" s="146"/>
      <c r="Z17" s="146"/>
      <c r="AA17" s="146"/>
      <c r="AB17" s="146"/>
      <c r="AC17" s="146"/>
      <c r="AD17" s="146"/>
      <c r="AE17" s="146"/>
      <c r="AF17" s="146"/>
      <c r="AG17" s="146"/>
      <c r="AH17" s="146"/>
      <c r="AI17" s="146"/>
      <c r="AJ17" s="146"/>
      <c r="AK17" s="146"/>
      <c r="AL17" s="146"/>
      <c r="AM17" s="146"/>
      <c r="AN17" s="146"/>
      <c r="AO17" s="146"/>
      <c r="AP17" s="146"/>
      <c r="AQ17" s="146"/>
      <c r="AR17" s="146"/>
      <c r="AS17" s="146"/>
      <c r="AT17" s="146"/>
      <c r="AU17" s="146"/>
      <c r="AV17" s="146"/>
      <c r="AW17" s="146"/>
      <c r="AX17" s="146"/>
      <c r="AY17" s="146"/>
      <c r="AZ17" s="146"/>
      <c r="BA17" s="146"/>
      <c r="BB17" s="146"/>
      <c r="BC17" s="146"/>
      <c r="BD17" s="146"/>
      <c r="BE17" s="146"/>
      <c r="BF17" s="146"/>
      <c r="BG17" s="146"/>
      <c r="BH17" s="146"/>
      <c r="BI17" s="146"/>
      <c r="BJ17" s="146"/>
      <c r="BK17" s="146"/>
      <c r="BL17" s="146"/>
      <c r="BM17" s="146"/>
      <c r="BN17" s="146"/>
      <c r="BO17" s="146"/>
      <c r="BP17" s="146"/>
      <c r="BQ17" s="146"/>
      <c r="BR17" s="146"/>
      <c r="BS17" s="146"/>
      <c r="BT17" s="146"/>
      <c r="BU17" s="146"/>
      <c r="BV17" s="146"/>
      <c r="BW17" s="146"/>
      <c r="BX17" s="146"/>
      <c r="BY17" s="146"/>
      <c r="BZ17" s="146"/>
      <c r="CA17" s="146"/>
      <c r="CB17" s="146"/>
      <c r="CC17" s="146"/>
      <c r="CD17" s="146"/>
      <c r="CE17" s="146"/>
      <c r="CF17" s="146"/>
      <c r="CG17" s="146"/>
      <c r="CH17" s="146"/>
      <c r="CI17" s="146"/>
      <c r="CJ17" s="146"/>
      <c r="CK17" s="146"/>
      <c r="CL17" s="146"/>
      <c r="CM17" s="146"/>
      <c r="CN17" s="146"/>
      <c r="CO17" s="146"/>
      <c r="CP17" s="146"/>
      <c r="CQ17" s="146"/>
      <c r="CR17" s="146"/>
      <c r="CS17" s="146"/>
      <c r="CT17" s="146"/>
      <c r="CU17" s="146"/>
      <c r="CV17" s="146"/>
      <c r="CW17" s="146"/>
      <c r="CX17" s="146"/>
      <c r="CY17" s="146"/>
      <c r="CZ17" s="146"/>
      <c r="DA17" s="146"/>
      <c r="DB17" s="146"/>
      <c r="DC17" s="146"/>
      <c r="DD17" s="146"/>
      <c r="DE17" s="146"/>
      <c r="DF17" s="146"/>
      <c r="DG17" s="146"/>
      <c r="DH17" s="146"/>
      <c r="DI17" s="146"/>
      <c r="DJ17" s="146"/>
      <c r="DK17" s="146"/>
      <c r="DL17" s="146"/>
      <c r="DM17" s="146"/>
      <c r="DN17" s="146"/>
      <c r="DO17" s="146"/>
      <c r="DP17" s="146"/>
      <c r="DQ17" s="146"/>
      <c r="DR17" s="146"/>
      <c r="DS17" s="146"/>
      <c r="DT17" s="146"/>
      <c r="DU17" s="146"/>
      <c r="DV17" s="146"/>
      <c r="DW17" s="146"/>
      <c r="DX17" s="146"/>
      <c r="DY17" s="146"/>
      <c r="DZ17" s="146"/>
      <c r="EA17" s="146"/>
      <c r="EB17" s="146"/>
      <c r="EC17" s="146"/>
      <c r="ED17" s="146"/>
      <c r="EE17" s="146"/>
      <c r="EF17" s="146"/>
      <c r="EG17" s="146"/>
      <c r="EH17" s="146"/>
      <c r="EI17" s="146"/>
      <c r="EJ17" s="146"/>
      <c r="EK17" s="146"/>
      <c r="EL17" s="146"/>
      <c r="EM17" s="146"/>
      <c r="EN17" s="146"/>
      <c r="EO17" s="146"/>
      <c r="EP17" s="146"/>
      <c r="EQ17" s="146"/>
      <c r="ER17" s="146"/>
      <c r="ES17" s="146"/>
      <c r="ET17" s="146"/>
      <c r="EU17" s="146"/>
      <c r="EV17" s="146"/>
      <c r="EW17" s="146"/>
      <c r="EX17" s="146"/>
      <c r="EY17" s="146"/>
      <c r="EZ17" s="146"/>
      <c r="FA17" s="146"/>
      <c r="FB17" s="146"/>
      <c r="FC17" s="146"/>
      <c r="FD17" s="146"/>
      <c r="FE17" s="146"/>
      <c r="FF17" s="146"/>
      <c r="FG17" s="146"/>
      <c r="FH17" s="146"/>
      <c r="FI17" s="146"/>
      <c r="FJ17" s="146"/>
      <c r="FK17" s="146"/>
      <c r="FL17" s="146"/>
      <c r="FM17" s="146"/>
      <c r="FN17" s="146"/>
      <c r="FO17" s="146"/>
      <c r="FP17" s="146"/>
      <c r="FQ17" s="146"/>
      <c r="FR17" s="146"/>
      <c r="FS17" s="146"/>
      <c r="FT17" s="146"/>
      <c r="FU17" s="146"/>
      <c r="FV17" s="146"/>
      <c r="FW17" s="146"/>
      <c r="FX17" s="146"/>
      <c r="FY17" s="146"/>
      <c r="FZ17" s="146"/>
      <c r="GA17" s="146"/>
      <c r="GB17" s="146"/>
      <c r="GC17" s="146"/>
      <c r="GD17" s="146"/>
      <c r="GE17" s="146"/>
      <c r="GF17" s="146"/>
      <c r="GG17" s="146"/>
      <c r="GH17" s="146"/>
      <c r="GI17" s="146"/>
      <c r="GJ17" s="146"/>
      <c r="GK17" s="146"/>
      <c r="GL17" s="146"/>
      <c r="GM17" s="146"/>
      <c r="GN17" s="146"/>
      <c r="GO17" s="146"/>
      <c r="GP17" s="146"/>
      <c r="GQ17" s="146"/>
      <c r="GR17" s="146"/>
      <c r="GS17" s="146"/>
      <c r="GT17" s="146"/>
      <c r="GU17" s="146"/>
      <c r="GV17" s="146"/>
      <c r="GW17" s="146"/>
      <c r="GX17" s="146"/>
      <c r="GY17" s="146"/>
      <c r="GZ17" s="146"/>
      <c r="HA17" s="146"/>
      <c r="HB17" s="146"/>
      <c r="HC17" s="146"/>
      <c r="HD17" s="146"/>
      <c r="HE17" s="146"/>
      <c r="HF17" s="146"/>
      <c r="HG17" s="146"/>
      <c r="HH17" s="146"/>
      <c r="HI17" s="146"/>
      <c r="HJ17" s="146"/>
      <c r="HK17" s="146"/>
      <c r="HL17" s="146"/>
      <c r="HM17" s="146"/>
      <c r="HN17" s="146"/>
      <c r="HO17" s="146"/>
      <c r="HP17" s="146"/>
      <c r="HQ17" s="146"/>
      <c r="HR17" s="146"/>
      <c r="HS17" s="146"/>
      <c r="HT17" s="146"/>
      <c r="HU17" s="146"/>
      <c r="HV17" s="146"/>
      <c r="HW17" s="146"/>
      <c r="HX17" s="146"/>
      <c r="HY17" s="146"/>
      <c r="HZ17" s="146"/>
      <c r="IA17" s="146"/>
      <c r="IB17" s="146"/>
      <c r="IC17" s="146"/>
      <c r="ID17" s="146"/>
      <c r="IE17" s="146"/>
      <c r="IF17" s="146"/>
      <c r="IG17" s="146"/>
      <c r="IH17" s="146"/>
      <c r="II17" s="146"/>
      <c r="IJ17" s="146"/>
      <c r="IK17" s="146"/>
      <c r="IL17" s="146"/>
      <c r="IM17" s="146"/>
      <c r="IN17" s="146"/>
      <c r="IO17" s="146"/>
      <c r="IP17" s="146"/>
      <c r="IQ17" s="146"/>
      <c r="IR17" s="146"/>
      <c r="IS17" s="146"/>
      <c r="IT17" s="146"/>
      <c r="IU17" s="146"/>
      <c r="IV17" s="146"/>
    </row>
  </sheetData>
  <mergeCells count="22">
    <mergeCell ref="EJ3:EX4"/>
    <mergeCell ref="BM3:CA4"/>
    <mergeCell ref="CB3:CP4"/>
    <mergeCell ref="CQ3:DE4"/>
    <mergeCell ref="DF3:DT4"/>
    <mergeCell ref="DU3:EI4"/>
    <mergeCell ref="E3:S4"/>
    <mergeCell ref="T3:AH4"/>
    <mergeCell ref="AI3:AW4"/>
    <mergeCell ref="AX3:BL4"/>
    <mergeCell ref="A5:A6"/>
    <mergeCell ref="B5:B6"/>
    <mergeCell ref="C5:C6"/>
    <mergeCell ref="D5:D6"/>
    <mergeCell ref="A3:D4"/>
    <mergeCell ref="IK3:IV4"/>
    <mergeCell ref="HV3:IJ4"/>
    <mergeCell ref="EY3:FM4"/>
    <mergeCell ref="FN3:GB4"/>
    <mergeCell ref="GC3:GQ4"/>
    <mergeCell ref="GR3:HF4"/>
    <mergeCell ref="HG3:HU4"/>
  </mergeCells>
  <conditionalFormatting sqref="E5:IV6 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15" priority="143">
      <formula>WEEKDAY(E$5,2)=1</formula>
    </cfRule>
    <cfRule type="expression" dxfId="14" priority="165">
      <formula>E$2</formula>
    </cfRule>
    <cfRule type="expression" dxfId="13" priority="166">
      <formula>E$1</formula>
    </cfRule>
  </conditionalFormatting>
  <conditionalFormatting sqref="E12:IV12 F11:BG12 E17:IV17 E10:AH17 E13:IV14 E14:IV16 F16:BG17 AI7:IV17 E7:IV11">
    <cfRule type="expression" dxfId="12" priority="142">
      <formula>WEEKDAY(E$5,2)=1</formula>
    </cfRule>
    <cfRule type="expression" dxfId="11" priority="156">
      <formula>E$1</formula>
    </cfRule>
    <cfRule type="expression" dxfId="10" priority="158">
      <formula>AND(MOD(ROW(),2)=0,E$2=TRUE)</formula>
    </cfRule>
  </conditionalFormatting>
  <conditionalFormatting sqref="E12:IV12 F11:BG12 E17:IV17 E10:AH17 E13:IV14 E14:IV16 F16:BG17 AI7:IV17 E7:IV11">
    <cfRule type="expression" dxfId="9" priority="157">
      <formula>E$2</formula>
    </cfRule>
  </conditionalFormatting>
  <conditionalFormatting sqref="AQ7:AQ8 AV7:AV8 BA7:BA8 BF7:BF8 BK7:BK8 BP7:BP8 BU7:BU8 BZ7:BZ8 FG7:FG8 GZ7:GZ8 HE7:HE8 HJ7:HJ8 HO7:HO8 HT7:HT8 HY7:HY8 ID7:ID8 II7:II8 IN7:IN8 IS7:IS8 CC7:CC8 N7:N8 FB7:FB8 FL7:FL8 FQ7:FQ8 FV7:FV8 GA7:GA8 GF7:GF8 GK7:GK8 GP7:GP8 GU7:GU8 CE7:CF8 CI7:CJ8 CL7:CL8 CO7:CO8 CR7:CR8 CT7:CU8 CX7:CY8 DA7:DA8 DD7:DE8 DG7:DI8 EG7:EK8 DK7:DL8 EM7:EN8 DN7:DN8 EP7:EP8 DQ7:DQ8 ER7:ES8 DS7:DT8 DV7:DX8 EV7:EX8 DZ7:EA8 EC7:EC8">
    <cfRule type="expression" dxfId="8" priority="141">
      <formula>AND(MOD(ROW(),2)=0,N$2=TRUE)</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7" priority="6">
      <formula>WEEKDAY(N$5,2)=1</formula>
    </cfRule>
    <cfRule type="expression" dxfId="6" priority="7">
      <formula>N$2</formula>
    </cfRule>
    <cfRule type="expression" dxfId="5" priority="8">
      <formula>N$1</formula>
    </cfRule>
  </conditionalFormatting>
  <conditionalFormatting sqref="AQ13 AV13 BA13 BF13 BK13 BP13 BU13 BZ13 CE13 CJ13 CO13 CT13 CY13 DD13 DI13 DN13 DS13 DX13 FG13 GZ13 HE13 HJ13 HO13 HT13 HY13 ID13 II13 IN13 IS13 EK13 CC13 DL13 N13 EC13 EH13 EM13 ER13 EW13 FB13 FL13 FQ13 FV13 GA13 GF13 GK13 GP13 GU13">
    <cfRule type="expression" dxfId="4" priority="5">
      <formula>AND(MOD(ROW(),2)=0,N$2=TRUE)</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3" priority="2">
      <formula>WEEKDAY(N$5,2)=1</formula>
    </cfRule>
    <cfRule type="expression" dxfId="2" priority="3">
      <formula>N$2</formula>
    </cfRule>
    <cfRule type="expression" dxfId="1" priority="4">
      <formula>N$1</formula>
    </cfRule>
  </conditionalFormatting>
  <conditionalFormatting sqref="AQ7 AV7 BA7 BF7 BK7 BP7 BU7 BZ7 FG7 GZ7 HE7 HJ7 HO7 HT7 HY7 ID7 II7 IN7 IS7 CC7 N7 FB7 FL7 FQ7 FV7 GA7 GF7 GK7 GP7 GU7 CE7:CF7 CI7:CJ7 CL7 CO7 CR7 CT7:CU7 CX7:CY7 DA7 DD7:DE7 DG7:DI7 EG7:EK7 DK7:DL7 EM7:EN7 DN7 EP7 DQ7 ER7:ES7 DS7:DT7 DV7:DX7 EV7:EX7 DZ7:EA7 EC7">
    <cfRule type="expression" dxfId="0" priority="1">
      <formula>AND(MOD(ROW(),2)=0,N$2=TRUE)</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41"/>
  <sheetViews>
    <sheetView topLeftCell="B1" zoomScale="70" zoomScaleNormal="70" zoomScalePageLayoutView="70" workbookViewId="0">
      <selection activeCell="I9" sqref="I9"/>
    </sheetView>
  </sheetViews>
  <sheetFormatPr baseColWidth="10" defaultColWidth="11.5" defaultRowHeight="14" x14ac:dyDescent="0"/>
  <cols>
    <col min="1" max="1" width="11.83203125" hidden="1" customWidth="1"/>
    <col min="2" max="2" width="20.1640625" style="111" customWidth="1"/>
    <col min="3" max="4" width="33.33203125" customWidth="1"/>
    <col min="5" max="10" width="23.5" customWidth="1"/>
    <col min="28" max="28" width="25.83203125" customWidth="1"/>
    <col min="29" max="33" width="26" customWidth="1"/>
    <col min="34" max="35" width="11.5" customWidth="1"/>
  </cols>
  <sheetData>
    <row r="1" spans="1:33" ht="15" customHeight="1">
      <c r="A1" s="180" t="s">
        <v>54</v>
      </c>
      <c r="B1" s="181"/>
      <c r="C1" s="181"/>
      <c r="D1" s="181"/>
      <c r="E1" s="181"/>
      <c r="F1" s="181"/>
      <c r="G1" s="181"/>
      <c r="H1" s="181"/>
      <c r="I1" s="181"/>
      <c r="J1" s="182"/>
      <c r="AF1">
        <v>7</v>
      </c>
      <c r="AG1">
        <v>20</v>
      </c>
    </row>
    <row r="2" spans="1:33" ht="15" customHeight="1">
      <c r="A2" s="183"/>
      <c r="B2" s="184"/>
      <c r="C2" s="184"/>
      <c r="D2" s="184"/>
      <c r="E2" s="184"/>
      <c r="F2" s="184"/>
      <c r="G2" s="184"/>
      <c r="H2" s="184"/>
      <c r="I2" s="184"/>
      <c r="J2" s="185"/>
    </row>
    <row r="3" spans="1:33" ht="15" customHeight="1">
      <c r="A3" s="183"/>
      <c r="B3" s="184"/>
      <c r="C3" s="184"/>
      <c r="D3" s="184"/>
      <c r="E3" s="184"/>
      <c r="F3" s="184"/>
      <c r="G3" s="184"/>
      <c r="H3" s="184"/>
      <c r="I3" s="184"/>
      <c r="J3" s="185"/>
    </row>
    <row r="4" spans="1:33" ht="15" customHeight="1">
      <c r="A4" s="186"/>
      <c r="B4" s="187"/>
      <c r="C4" s="187"/>
      <c r="D4" s="187"/>
      <c r="E4" s="187"/>
      <c r="F4" s="187"/>
      <c r="G4" s="187"/>
      <c r="H4" s="187"/>
      <c r="I4" s="187"/>
      <c r="J4" s="188"/>
    </row>
    <row r="6" spans="1:33" s="20" customFormat="1" ht="28">
      <c r="A6" s="19" t="s">
        <v>16</v>
      </c>
      <c r="B6" s="19"/>
      <c r="C6" s="19" t="s">
        <v>11</v>
      </c>
      <c r="D6" s="19" t="s">
        <v>10</v>
      </c>
      <c r="E6" s="19" t="s">
        <v>41</v>
      </c>
      <c r="F6" s="19" t="s">
        <v>15</v>
      </c>
      <c r="G6" s="19" t="s">
        <v>50</v>
      </c>
      <c r="H6" s="104" t="s">
        <v>51</v>
      </c>
      <c r="I6" s="107" t="s">
        <v>52</v>
      </c>
      <c r="J6" s="106" t="s">
        <v>17</v>
      </c>
    </row>
    <row r="7" spans="1:33">
      <c r="A7" s="15">
        <v>1</v>
      </c>
      <c r="B7" s="15" t="s">
        <v>43</v>
      </c>
      <c r="C7" s="30">
        <f ca="1">IF($AD7,INDIRECT($AC7 &amp; "F3"),"")</f>
        <v>41792</v>
      </c>
      <c r="D7" s="30">
        <f ca="1">IF($AD7,INDIRECT($AC7 &amp; "F4"),"")</f>
        <v>41810</v>
      </c>
      <c r="E7" s="103">
        <f ca="1">IF($AD7,WEEKNUM(D7,2) - WEEKNUM(C7,2)+1,"")</f>
        <v>3</v>
      </c>
      <c r="F7" s="15">
        <f ca="1">IF($AD7,NETWORKDAYS(C7,D7,Jours_Fériés),"")</f>
        <v>14</v>
      </c>
      <c r="G7" s="15">
        <f ca="1">IF($AD7,INDIRECT($AC7 &amp; "G4"),"")</f>
        <v>56</v>
      </c>
      <c r="H7" s="15">
        <f ca="1">IF($AD7,INDIRECT($AC7 &amp; "D4"),"")</f>
        <v>56</v>
      </c>
      <c r="I7" s="15">
        <f ca="1">IF($AD7,SUM(INDIRECT(AG7)),"")</f>
        <v>57</v>
      </c>
      <c r="J7" s="22">
        <v>0</v>
      </c>
      <c r="AC7" t="str">
        <f>"'SPRINT N°"&amp;$A7&amp;"'!"</f>
        <v>'SPRINT N°1'!</v>
      </c>
      <c r="AD7" t="b">
        <f ca="1">ISREF(INDIRECT(AC7&amp;"A1"))</f>
        <v>1</v>
      </c>
      <c r="AE7" s="70">
        <f ca="1">IF($AD7,MATCH(C7,'Charges Disponibles'!$5:$5,0),"")</f>
        <v>5</v>
      </c>
      <c r="AF7" s="70">
        <f ca="1">IF($AD7,MATCH(D7,'Charges Disponibles'!$5:$5,0),"")</f>
        <v>19</v>
      </c>
      <c r="AG7" t="str">
        <f ca="1">IF($AD7,"'Charges Disponibles'!" &amp; ADDRESS(AF$1,AE7) &amp; ":" &amp;ADDRESS(AG$1,AF7),"")</f>
        <v>'Charges Disponibles'!$E$7:$S$20</v>
      </c>
    </row>
    <row r="8" spans="1:33">
      <c r="A8" s="14">
        <v>2</v>
      </c>
      <c r="B8" s="15" t="s">
        <v>44</v>
      </c>
      <c r="C8" s="30">
        <f ca="1">IF($AD8,INDIRECT($AC8 &amp; "F3"),"")</f>
        <v>41813</v>
      </c>
      <c r="D8" s="30">
        <f ca="1">IF($AD8,INDIRECT($AC8 &amp; "F4"),"")</f>
        <v>41831</v>
      </c>
      <c r="E8" s="103">
        <f ca="1">IF($AD8,WEEKNUM(D8,2) - WEEKNUM(C8,2)+1,"")</f>
        <v>3</v>
      </c>
      <c r="F8" s="15">
        <f ca="1">IF($AD8,NETWORKDAYS(C8,D8,Jours_Fériés),"")</f>
        <v>15</v>
      </c>
      <c r="G8" s="15">
        <f ca="1">IF($AD8,INDIRECT($AC8 &amp; "G4"),"")</f>
        <v>86</v>
      </c>
      <c r="H8" s="15">
        <f ca="1">IF($AD8,INDIRECT($AC8 &amp; "D4"),"")</f>
        <v>86</v>
      </c>
      <c r="I8" s="15">
        <f ca="1">IF($AD8,SUM(INDIRECT(AG8)),"")</f>
        <v>90</v>
      </c>
      <c r="J8" s="22">
        <v>0</v>
      </c>
      <c r="AC8" t="str">
        <f>"'SPRINT N°"&amp;$A8&amp;"'!"</f>
        <v>'SPRINT N°2'!</v>
      </c>
      <c r="AD8" t="b">
        <f ca="1">ISREF(INDIRECT(AC8&amp;"A1"))</f>
        <v>1</v>
      </c>
      <c r="AE8" s="70">
        <f ca="1">IF($AD8,MATCH(C8,'Charges Disponibles'!$5:$5,0),"")</f>
        <v>20</v>
      </c>
      <c r="AF8" s="70">
        <f ca="1">IF($AD8,MATCH(D8,'Charges Disponibles'!$5:$5,0),"")</f>
        <v>34</v>
      </c>
      <c r="AG8" s="112" t="str">
        <f ca="1">IF($AD8,"'Charges Disponibles'!" &amp; ADDRESS(AF$1,AE8) &amp; ":" &amp;ADDRESS(AG$1,AF8),"")</f>
        <v>'Charges Disponibles'!$T$7:$AH$20</v>
      </c>
    </row>
    <row r="9" spans="1:33">
      <c r="A9" s="14">
        <v>3</v>
      </c>
      <c r="B9" s="15" t="s">
        <v>45</v>
      </c>
      <c r="C9" s="30">
        <f ca="1">IF($AD9,INDIRECT($AC9 &amp; "F3"),"")</f>
        <v>41834</v>
      </c>
      <c r="D9" s="30">
        <f ca="1">IF($AD9,INDIRECT($AC9 &amp; "F4"),"")</f>
        <v>41852</v>
      </c>
      <c r="E9" s="103">
        <f ca="1">IF($AD9,WEEKNUM(D9,2) - WEEKNUM(C9,2)+1,"")</f>
        <v>3</v>
      </c>
      <c r="F9" s="15">
        <f ca="1">IF($AD9,NETWORKDAYS(C9,D9,Jours_Fériés),"")</f>
        <v>14</v>
      </c>
      <c r="G9" s="15">
        <f ca="1">IF($AD9,INDIRECT($AC9 &amp; "G4"),"")</f>
        <v>81</v>
      </c>
      <c r="H9" s="15">
        <f ca="1">IF($AD9,INDIRECT($AC9 &amp; "D4"),"")</f>
        <v>81</v>
      </c>
      <c r="I9" s="15">
        <f ca="1">IF($AD9,SUM(INDIRECT(AG9)),"")</f>
        <v>84</v>
      </c>
      <c r="J9" s="22">
        <v>0</v>
      </c>
      <c r="K9" s="111"/>
      <c r="AC9" t="str">
        <f>"'SPRINT N°"&amp;$A9&amp;"'!"</f>
        <v>'SPRINT N°3'!</v>
      </c>
      <c r="AD9" t="b">
        <f ca="1">ISREF(INDIRECT(AC9&amp;"A1"))</f>
        <v>1</v>
      </c>
      <c r="AE9" s="70">
        <f ca="1">IF($AD9,MATCH(C9,'Charges Disponibles'!$5:$5,0),"")</f>
        <v>35</v>
      </c>
      <c r="AF9" s="70">
        <f ca="1">IF($AD9,MATCH(D9,'Charges Disponibles'!$5:$5,0),"")</f>
        <v>49</v>
      </c>
      <c r="AG9" s="112" t="str">
        <f ca="1">IF($AD9,"'Charges Disponibles'!" &amp; ADDRESS(AF$1,AE9) &amp; ":" &amp;ADDRESS(AG$1,AF9),"")</f>
        <v>'Charges Disponibles'!$AI$7:$AW$20</v>
      </c>
    </row>
    <row r="10" spans="1:33">
      <c r="A10" s="14">
        <v>4</v>
      </c>
      <c r="B10" s="15" t="s">
        <v>46</v>
      </c>
      <c r="C10" s="30">
        <f ca="1">IF($AD10,INDIRECT($AC10 &amp; "F3"),"")</f>
        <v>41855</v>
      </c>
      <c r="D10" s="30">
        <f ca="1">IF($AD10,INDIRECT($AC10 &amp; "F4"),"")</f>
        <v>41873</v>
      </c>
      <c r="E10" s="103">
        <f ca="1">IF($AD10,WEEKNUM(D10,2) - WEEKNUM(C10,2)+1,"")</f>
        <v>3</v>
      </c>
      <c r="F10" s="15">
        <f ca="1">IF($AD10,NETWORKDAYS(C10,D10,Jours_Fériés),"")</f>
        <v>14</v>
      </c>
      <c r="G10" s="15">
        <f ca="1">IF($AD10,INDIRECT($AC10 &amp; "G4"),"")</f>
        <v>83</v>
      </c>
      <c r="H10" s="15">
        <f ca="1">IF($AD10,INDIRECT($AC10 &amp; "D4"),"")</f>
        <v>83</v>
      </c>
      <c r="I10" s="15">
        <f ca="1">IF($AD10,SUM(INDIRECT(AG10)),"")</f>
        <v>84</v>
      </c>
      <c r="J10" s="22">
        <v>0</v>
      </c>
      <c r="K10" s="111"/>
      <c r="AC10" t="str">
        <f>"'SPRINT N°"&amp;$A10&amp;"'!"</f>
        <v>'SPRINT N°4'!</v>
      </c>
      <c r="AD10" t="b">
        <f ca="1">ISREF(INDIRECT(AC10&amp;"A1"))</f>
        <v>1</v>
      </c>
      <c r="AE10" s="70">
        <f ca="1">IF($AD10,MATCH(C10,'Charges Disponibles'!$5:$5,0),"")</f>
        <v>50</v>
      </c>
      <c r="AF10" s="70">
        <f ca="1">IF($AD10,MATCH(D10,'Charges Disponibles'!$5:$5,0),"")</f>
        <v>64</v>
      </c>
      <c r="AG10" s="112" t="str">
        <f ca="1">IF($AD10,"'Charges Disponibles'!" &amp; ADDRESS(AF$1,AE10) &amp; ":" &amp;ADDRESS(AG$1,AF10),"")</f>
        <v>'Charges Disponibles'!$AX$7:$BL$20</v>
      </c>
    </row>
    <row r="11" spans="1:33">
      <c r="A11" s="14">
        <v>5</v>
      </c>
      <c r="B11" s="15" t="s">
        <v>47</v>
      </c>
      <c r="C11" s="30">
        <f ca="1">IF($AD11,INDIRECT($AC11 &amp; "F3"),"")</f>
        <v>41876</v>
      </c>
      <c r="D11" s="30">
        <f ca="1">IF($AD11,INDIRECT($AC11 &amp; "F4"),"")</f>
        <v>41894</v>
      </c>
      <c r="E11" s="103">
        <f ca="1">IF($AD11,WEEKNUM(D11,2) - WEEKNUM(C11,2)+1,"")</f>
        <v>3</v>
      </c>
      <c r="F11" s="15">
        <f ca="1">IF($AD11,NETWORKDAYS(C11,D11,Jours_Fériés),"")</f>
        <v>15</v>
      </c>
      <c r="G11" s="15">
        <f ca="1">IF($AD11,INDIRECT($AC11 &amp; "G4"),"")</f>
        <v>62</v>
      </c>
      <c r="H11" s="15">
        <f ca="1">IF($AD11,INDIRECT($AC11 &amp; "D4"),"")</f>
        <v>62</v>
      </c>
      <c r="I11" s="15">
        <f ca="1">IF($AD11,SUM(INDIRECT(AG11)),"")</f>
        <v>65</v>
      </c>
      <c r="J11" s="22">
        <v>0</v>
      </c>
      <c r="K11" s="111"/>
      <c r="AC11" t="str">
        <f>"'SPRINT N°"&amp;$A11&amp;"'!"</f>
        <v>'SPRINT N°5'!</v>
      </c>
      <c r="AD11" t="b">
        <f ca="1">ISREF(INDIRECT(AC11&amp;"A1"))</f>
        <v>1</v>
      </c>
      <c r="AE11" s="70">
        <f ca="1">IF($AD11,MATCH(C11,'Charges Disponibles'!$5:$5,0),"")</f>
        <v>65</v>
      </c>
      <c r="AF11" s="70">
        <f ca="1">IF($AD11,MATCH(D11,'Charges Disponibles'!$5:$5,0),"")</f>
        <v>79</v>
      </c>
      <c r="AG11" s="112" t="str">
        <f ca="1">IF($AD11,"'Charges Disponibles'!" &amp; ADDRESS(AF$1,AE11) &amp; ":" &amp;ADDRESS(AG$1,AF11),"")</f>
        <v>'Charges Disponibles'!$BM$7:$CA$20</v>
      </c>
    </row>
    <row r="12" spans="1:33" ht="16">
      <c r="A12" s="179" t="s">
        <v>13</v>
      </c>
      <c r="B12" s="179"/>
      <c r="C12" s="179"/>
      <c r="D12" s="179"/>
      <c r="E12" s="179"/>
      <c r="F12" s="179"/>
      <c r="G12" s="109">
        <f ca="1">SUM(G7:G11)</f>
        <v>368</v>
      </c>
      <c r="H12" s="105">
        <f ca="1">SUM(H7:H11)</f>
        <v>368</v>
      </c>
      <c r="I12" s="108">
        <f ca="1">SUM(I7:I11)</f>
        <v>380</v>
      </c>
      <c r="J12" s="110">
        <f>AVERAGE(J7:J11)</f>
        <v>0</v>
      </c>
    </row>
    <row r="14" spans="1:33" ht="18">
      <c r="B14" s="189" t="s">
        <v>49</v>
      </c>
      <c r="C14" s="190"/>
      <c r="D14" s="190"/>
      <c r="E14" s="190"/>
      <c r="F14" s="191"/>
      <c r="G14" s="192">
        <f>SUM(Backlog!H:H)</f>
        <v>452</v>
      </c>
      <c r="H14" s="192"/>
      <c r="I14" s="192"/>
      <c r="J14" s="192"/>
    </row>
    <row r="16" spans="1:33" ht="15" thickBot="1"/>
    <row r="17" spans="2:10" ht="15" customHeight="1" thickTop="1">
      <c r="B17" s="193" t="s">
        <v>159</v>
      </c>
      <c r="C17" s="194"/>
      <c r="D17" s="201" t="s">
        <v>53</v>
      </c>
      <c r="E17" s="201"/>
      <c r="F17" s="201"/>
      <c r="G17" s="201"/>
      <c r="H17" s="201"/>
      <c r="I17" s="197" t="s">
        <v>158</v>
      </c>
      <c r="J17" s="198"/>
    </row>
    <row r="18" spans="2:10" ht="15" customHeight="1">
      <c r="B18" s="195"/>
      <c r="C18" s="196"/>
      <c r="D18" s="202"/>
      <c r="E18" s="202"/>
      <c r="F18" s="202"/>
      <c r="G18" s="202"/>
      <c r="H18" s="202"/>
      <c r="I18" s="199"/>
      <c r="J18" s="200"/>
    </row>
    <row r="19" spans="2:10" ht="15" customHeight="1">
      <c r="B19" s="195"/>
      <c r="C19" s="196"/>
      <c r="D19" s="202"/>
      <c r="E19" s="202"/>
      <c r="F19" s="202"/>
      <c r="G19" s="202"/>
      <c r="H19" s="202"/>
      <c r="I19" s="199"/>
      <c r="J19" s="200"/>
    </row>
    <row r="20" spans="2:10" ht="15" customHeight="1">
      <c r="B20" s="148"/>
      <c r="C20" s="154"/>
      <c r="D20" s="178"/>
      <c r="E20" s="178"/>
      <c r="F20" s="178"/>
      <c r="G20" s="178"/>
      <c r="H20" s="178"/>
      <c r="I20" s="178"/>
      <c r="J20" s="155"/>
    </row>
    <row r="21" spans="2:10" ht="15" customHeight="1">
      <c r="B21" s="148"/>
      <c r="C21" s="154"/>
      <c r="D21" s="178"/>
      <c r="E21" s="178"/>
      <c r="F21" s="178"/>
      <c r="G21" s="178"/>
      <c r="H21" s="178"/>
      <c r="I21" s="178"/>
      <c r="J21" s="155"/>
    </row>
    <row r="22" spans="2:10" ht="15" customHeight="1">
      <c r="B22" s="148"/>
      <c r="C22" s="154"/>
      <c r="D22" s="178"/>
      <c r="E22" s="178"/>
      <c r="F22" s="178"/>
      <c r="G22" s="178"/>
      <c r="H22" s="178"/>
      <c r="I22" s="178"/>
      <c r="J22" s="155"/>
    </row>
    <row r="23" spans="2:10" ht="15" customHeight="1">
      <c r="B23" s="148"/>
      <c r="C23" s="154">
        <v>4</v>
      </c>
      <c r="D23" s="178" t="s">
        <v>155</v>
      </c>
      <c r="E23" s="178"/>
      <c r="F23" s="178"/>
      <c r="G23" s="178"/>
      <c r="H23" s="178"/>
      <c r="I23" s="178"/>
      <c r="J23" s="155" t="s">
        <v>149</v>
      </c>
    </row>
    <row r="24" spans="2:10" ht="15" customHeight="1">
      <c r="B24" s="148"/>
      <c r="C24" s="154">
        <v>5</v>
      </c>
      <c r="D24" s="178" t="s">
        <v>156</v>
      </c>
      <c r="E24" s="178"/>
      <c r="F24" s="178"/>
      <c r="G24" s="178"/>
      <c r="H24" s="178"/>
      <c r="I24" s="178"/>
      <c r="J24" s="155" t="s">
        <v>157</v>
      </c>
    </row>
    <row r="25" spans="2:10" ht="15" customHeight="1">
      <c r="B25" s="148"/>
      <c r="C25" s="154"/>
      <c r="D25" s="178"/>
      <c r="E25" s="178"/>
      <c r="F25" s="178"/>
      <c r="G25" s="178"/>
      <c r="H25" s="178"/>
      <c r="I25" s="178"/>
      <c r="J25" s="155"/>
    </row>
    <row r="26" spans="2:10" ht="15" customHeight="1">
      <c r="B26" s="148"/>
      <c r="C26" s="149"/>
      <c r="D26" s="149"/>
      <c r="E26" s="149"/>
      <c r="F26" s="149"/>
      <c r="G26" s="149"/>
      <c r="H26" s="149"/>
      <c r="I26" s="149"/>
      <c r="J26" s="150"/>
    </row>
    <row r="27" spans="2:10" ht="15" customHeight="1">
      <c r="B27" s="148"/>
      <c r="C27" s="149"/>
      <c r="D27" s="149"/>
      <c r="E27" s="149"/>
      <c r="F27" s="149"/>
      <c r="G27" s="149"/>
      <c r="H27" s="149"/>
      <c r="I27" s="149"/>
      <c r="J27" s="150"/>
    </row>
    <row r="28" spans="2:10" ht="15.75" customHeight="1" thickBot="1">
      <c r="B28" s="151"/>
      <c r="C28" s="152"/>
      <c r="D28" s="152"/>
      <c r="E28" s="152"/>
      <c r="F28" s="152"/>
      <c r="G28" s="152"/>
      <c r="H28" s="152"/>
      <c r="I28" s="152"/>
      <c r="J28" s="153"/>
    </row>
    <row r="29" spans="2:10" ht="15" thickTop="1"/>
    <row r="32" spans="2:10">
      <c r="D32" s="139" t="s">
        <v>61</v>
      </c>
      <c r="E32" s="140" t="s">
        <v>61</v>
      </c>
    </row>
    <row r="41" spans="5:5">
      <c r="E41" s="158" t="s">
        <v>61</v>
      </c>
    </row>
  </sheetData>
  <sheetProtection formatColumns="0"/>
  <mergeCells count="13">
    <mergeCell ref="D24:I24"/>
    <mergeCell ref="D25:I25"/>
    <mergeCell ref="A12:F12"/>
    <mergeCell ref="A1:J4"/>
    <mergeCell ref="B14:F14"/>
    <mergeCell ref="G14:J14"/>
    <mergeCell ref="B17:C19"/>
    <mergeCell ref="I17:J19"/>
    <mergeCell ref="D17:H19"/>
    <mergeCell ref="D20:I20"/>
    <mergeCell ref="D21:I21"/>
    <mergeCell ref="D22:I22"/>
    <mergeCell ref="D23:I23"/>
  </mergeCells>
  <conditionalFormatting sqref="A7:J11">
    <cfRule type="expression" dxfId="77" priority="6">
      <formula>MOD(ROW(),2)=0</formula>
    </cfRule>
  </conditionalFormatting>
  <conditionalFormatting sqref="G7:G11 I7:I11">
    <cfRule type="expression" dxfId="76" priority="4">
      <formula>$H7&gt;$I7</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7"/>
  <sheetViews>
    <sheetView showGridLines="0" tabSelected="1" topLeftCell="F1" zoomScale="125" zoomScaleNormal="125" zoomScalePageLayoutView="125" workbookViewId="0">
      <pane ySplit="5" topLeftCell="A32" activePane="bottomLeft" state="frozen"/>
      <selection pane="bottomLeft" activeCell="K51" sqref="K51"/>
    </sheetView>
  </sheetViews>
  <sheetFormatPr baseColWidth="10" defaultColWidth="11.5" defaultRowHeight="13" x14ac:dyDescent="0"/>
  <cols>
    <col min="1" max="1" width="7.5" style="49" customWidth="1"/>
    <col min="2" max="2" width="14.5" style="49" customWidth="1"/>
    <col min="3" max="3" width="11.6640625" style="49" customWidth="1"/>
    <col min="4" max="4" width="15.6640625" style="49" customWidth="1"/>
    <col min="5" max="5" width="13.1640625" style="35" bestFit="1" customWidth="1"/>
    <col min="6" max="6" width="8.5" style="36" bestFit="1" customWidth="1"/>
    <col min="7" max="7" width="9.6640625" style="36" bestFit="1" customWidth="1"/>
    <col min="8" max="8" width="14.33203125" style="36" bestFit="1" customWidth="1"/>
    <col min="9" max="9" width="24.6640625" style="37" customWidth="1"/>
    <col min="10" max="10" width="27" style="37" customWidth="1"/>
    <col min="11" max="11" width="77.1640625" style="37" customWidth="1"/>
    <col min="12" max="12" width="57" style="35" customWidth="1"/>
    <col min="13" max="13" width="9.6640625" style="36" customWidth="1"/>
    <col min="14" max="14" width="107.1640625" style="35" customWidth="1"/>
    <col min="15" max="15" width="129.5" style="35" customWidth="1"/>
    <col min="16" max="16384" width="11.5" style="35"/>
  </cols>
  <sheetData>
    <row r="1" spans="1:15" ht="14.25" customHeight="1">
      <c r="E1" s="203" t="s">
        <v>4</v>
      </c>
      <c r="F1" s="204"/>
      <c r="G1" s="204"/>
      <c r="H1" s="204"/>
      <c r="I1" s="204"/>
      <c r="J1" s="204"/>
      <c r="K1" s="204"/>
      <c r="L1" s="204"/>
      <c r="M1" s="204"/>
      <c r="N1" s="204"/>
    </row>
    <row r="2" spans="1:15" ht="14.25" customHeight="1">
      <c r="E2" s="205"/>
      <c r="F2" s="204"/>
      <c r="G2" s="204"/>
      <c r="H2" s="204"/>
      <c r="I2" s="204"/>
      <c r="J2" s="204"/>
      <c r="K2" s="204"/>
      <c r="L2" s="204"/>
      <c r="M2" s="204"/>
      <c r="N2" s="204"/>
    </row>
    <row r="3" spans="1:15" ht="14.25" customHeight="1">
      <c r="E3" s="205"/>
      <c r="F3" s="204"/>
      <c r="G3" s="204"/>
      <c r="H3" s="204"/>
      <c r="I3" s="204"/>
      <c r="J3" s="204"/>
      <c r="K3" s="204"/>
      <c r="L3" s="204"/>
      <c r="M3" s="204"/>
      <c r="N3" s="204"/>
    </row>
    <row r="5" spans="1:15" s="53" customFormat="1" ht="26">
      <c r="A5" s="49" t="s">
        <v>25</v>
      </c>
      <c r="B5" s="49" t="s">
        <v>36</v>
      </c>
      <c r="C5" s="49" t="s">
        <v>26</v>
      </c>
      <c r="D5" s="49" t="s">
        <v>27</v>
      </c>
      <c r="E5" s="38" t="s">
        <v>5</v>
      </c>
      <c r="F5" s="39" t="s">
        <v>20</v>
      </c>
      <c r="G5" s="38" t="s">
        <v>6</v>
      </c>
      <c r="H5" s="38" t="s">
        <v>14</v>
      </c>
      <c r="I5" s="39" t="s">
        <v>21</v>
      </c>
      <c r="J5" s="38" t="s">
        <v>8</v>
      </c>
      <c r="K5" s="38" t="s">
        <v>19</v>
      </c>
      <c r="L5" s="38" t="s">
        <v>23</v>
      </c>
      <c r="M5" s="39" t="s">
        <v>22</v>
      </c>
      <c r="N5" s="39" t="s">
        <v>28</v>
      </c>
      <c r="O5" s="53" t="s">
        <v>60</v>
      </c>
    </row>
    <row r="6" spans="1:15" s="41" customFormat="1">
      <c r="A6" s="50" t="str">
        <f>IF($N6="","??",INDEX('Liste SFD'!$A:$A,MATCH($N6,'Liste SFD'!$B:$B,0),1))</f>
        <v>??</v>
      </c>
      <c r="B6" s="50">
        <v>1</v>
      </c>
      <c r="C6" s="50">
        <v>1</v>
      </c>
      <c r="D6" s="50">
        <v>1</v>
      </c>
      <c r="E6" s="143" t="str">
        <f>TEXT(B6,"#") &amp; "." &amp; TEXT(C6,"#") &amp; "." &amp; TEXT(D6,"#")</f>
        <v>1.1.1</v>
      </c>
      <c r="F6" s="143">
        <v>1</v>
      </c>
      <c r="G6" s="143">
        <v>1</v>
      </c>
      <c r="H6" s="141">
        <v>5</v>
      </c>
      <c r="I6" s="142" t="s">
        <v>171</v>
      </c>
      <c r="J6" s="40" t="s">
        <v>172</v>
      </c>
      <c r="K6" s="40" t="s">
        <v>168</v>
      </c>
      <c r="L6" s="142"/>
      <c r="M6" s="51"/>
      <c r="N6" s="59"/>
      <c r="O6" s="41" t="e">
        <f>TEXT(E6,"#") &amp; " : " &amp; TEXT(I6,"#") &amp; " \ " &amp; TEXT(#REF!,"#") &amp; " \ " &amp; TEXT(#REF!,"#")</f>
        <v>#REF!</v>
      </c>
    </row>
    <row r="7" spans="1:15" s="41" customFormat="1">
      <c r="A7" s="50" t="str">
        <f>IF($N7="","??",INDEX('Liste SFD'!$A:$A,MATCH($N7,'Liste SFD'!$B:$B,0),1))</f>
        <v>??</v>
      </c>
      <c r="B7" s="50">
        <v>1</v>
      </c>
      <c r="C7" s="50">
        <v>1</v>
      </c>
      <c r="D7" s="50">
        <f>IF($C7=C6,D6+1,1)</f>
        <v>2</v>
      </c>
      <c r="E7" s="32" t="str">
        <f t="shared" ref="E7:E36" si="0">TEXT(B7,"#") &amp; "." &amp; TEXT(C7,"#") &amp; "." &amp; TEXT(D7,"#")</f>
        <v>1.1.2</v>
      </c>
      <c r="F7" s="32">
        <v>1</v>
      </c>
      <c r="G7" s="32">
        <v>1</v>
      </c>
      <c r="H7" s="113">
        <v>5</v>
      </c>
      <c r="I7" s="40" t="s">
        <v>171</v>
      </c>
      <c r="J7" s="40" t="s">
        <v>172</v>
      </c>
      <c r="K7" s="40" t="s">
        <v>167</v>
      </c>
      <c r="L7" s="52"/>
      <c r="M7" s="51"/>
      <c r="N7" s="96"/>
      <c r="O7" s="41" t="str">
        <f t="shared" ref="O7:O14" si="1">TEXT(E7,"#") &amp; " : " &amp; TEXT(I7,"#") &amp; " \ " &amp; TEXT(J6,"#") &amp; " \ " &amp; TEXT(K6,"#")</f>
        <v>1.1.2 : BackOffice WebServices \ WS Auth \ Gestion des utilisateurs autorisés</v>
      </c>
    </row>
    <row r="8" spans="1:15" s="41" customFormat="1">
      <c r="A8" s="50" t="str">
        <f>IF($N8="","??",INDEX('Liste SFD'!$A:$A,MATCH($N8,'Liste SFD'!$B:$B,0),1))</f>
        <v>??</v>
      </c>
      <c r="B8" s="50">
        <v>1</v>
      </c>
      <c r="C8" s="50">
        <v>2</v>
      </c>
      <c r="D8" s="50">
        <f t="shared" ref="D8:D71" si="2">IF($C8=C7,D7+1,1)</f>
        <v>1</v>
      </c>
      <c r="E8" s="32" t="str">
        <f>TEXT(B8,"#") &amp; "." &amp; TEXT(C8,"#") &amp; "." &amp; TEXT(D8,"#")</f>
        <v>1.2.1</v>
      </c>
      <c r="F8" s="143">
        <v>2</v>
      </c>
      <c r="G8" s="32">
        <v>1</v>
      </c>
      <c r="H8" s="76">
        <v>1</v>
      </c>
      <c r="I8" s="142" t="s">
        <v>171</v>
      </c>
      <c r="J8" s="40" t="s">
        <v>173</v>
      </c>
      <c r="K8" s="40" t="s">
        <v>63</v>
      </c>
      <c r="L8" s="52"/>
      <c r="M8" s="51"/>
      <c r="N8" s="96"/>
      <c r="O8" s="41" t="str">
        <f t="shared" si="1"/>
        <v>1.2.1 : BackOffice WebServices \ WS Auth \ Implémentation Oauth2</v>
      </c>
    </row>
    <row r="9" spans="1:15" s="41" customFormat="1">
      <c r="A9" s="50" t="str">
        <f>IF($N9="","??",INDEX('Liste SFD'!$A:$A,MATCH($N9,'Liste SFD'!$B:$B,0),1))</f>
        <v>??</v>
      </c>
      <c r="B9" s="50">
        <v>1</v>
      </c>
      <c r="C9" s="50">
        <v>2</v>
      </c>
      <c r="D9" s="50">
        <f t="shared" si="2"/>
        <v>2</v>
      </c>
      <c r="E9" s="32" t="str">
        <f t="shared" si="0"/>
        <v>1.2.2</v>
      </c>
      <c r="F9" s="32">
        <v>2</v>
      </c>
      <c r="G9" s="32">
        <v>1</v>
      </c>
      <c r="H9" s="76">
        <v>1</v>
      </c>
      <c r="I9" s="142" t="s">
        <v>171</v>
      </c>
      <c r="J9" s="40" t="s">
        <v>173</v>
      </c>
      <c r="K9" s="142" t="s">
        <v>64</v>
      </c>
      <c r="L9" s="52"/>
      <c r="M9" s="51"/>
      <c r="N9" s="96"/>
      <c r="O9" s="41" t="str">
        <f t="shared" si="1"/>
        <v>1.2.2 : BackOffice WebServices \ WS Read \ Fonction getListAllParcours</v>
      </c>
    </row>
    <row r="10" spans="1:15" s="41" customFormat="1">
      <c r="A10" s="50" t="str">
        <f>IF($N10="","??",INDEX('Liste SFD'!$A:$A,MATCH($N10,'Liste SFD'!$B:$B,0),1))</f>
        <v>??</v>
      </c>
      <c r="B10" s="50">
        <v>1</v>
      </c>
      <c r="C10" s="50">
        <v>2</v>
      </c>
      <c r="D10" s="50">
        <f t="shared" si="2"/>
        <v>3</v>
      </c>
      <c r="E10" s="143" t="str">
        <f t="shared" si="0"/>
        <v>1.2.3</v>
      </c>
      <c r="F10" s="143">
        <v>2</v>
      </c>
      <c r="G10" s="32">
        <v>1</v>
      </c>
      <c r="H10" s="76">
        <v>1</v>
      </c>
      <c r="I10" s="142" t="s">
        <v>171</v>
      </c>
      <c r="J10" s="40" t="s">
        <v>173</v>
      </c>
      <c r="K10" s="142" t="s">
        <v>65</v>
      </c>
      <c r="L10" s="142"/>
      <c r="M10" s="51"/>
      <c r="N10" s="96"/>
      <c r="O10" s="41" t="str">
        <f t="shared" si="1"/>
        <v>1.2.3 : BackOffice WebServices \ WS Read \ Fonction getParcoursArchitectureById</v>
      </c>
    </row>
    <row r="11" spans="1:15" s="41" customFormat="1">
      <c r="A11" s="50" t="str">
        <f>IF($N11="","??",INDEX('Liste SFD'!$A:$A,MATCH($N11,'Liste SFD'!$B:$B,0),1))</f>
        <v>??</v>
      </c>
      <c r="B11" s="50">
        <v>1</v>
      </c>
      <c r="C11" s="50">
        <v>2</v>
      </c>
      <c r="D11" s="50">
        <f t="shared" si="2"/>
        <v>4</v>
      </c>
      <c r="E11" s="143" t="str">
        <f t="shared" si="0"/>
        <v>1.2.4</v>
      </c>
      <c r="F11" s="32">
        <v>2</v>
      </c>
      <c r="G11" s="32">
        <v>1</v>
      </c>
      <c r="H11" s="76">
        <v>1</v>
      </c>
      <c r="I11" s="142" t="s">
        <v>171</v>
      </c>
      <c r="J11" s="40" t="s">
        <v>173</v>
      </c>
      <c r="K11" s="142" t="s">
        <v>66</v>
      </c>
      <c r="L11" s="142"/>
      <c r="M11" s="51"/>
      <c r="N11" s="96"/>
      <c r="O11" s="41" t="str">
        <f t="shared" si="1"/>
        <v>1.2.4 : BackOffice WebServices \ WS Read \ Fonction getParcoursById</v>
      </c>
    </row>
    <row r="12" spans="1:15" s="41" customFormat="1">
      <c r="A12" s="50" t="str">
        <f>IF($N12="","??",INDEX('Liste SFD'!$A:$A,MATCH($N12,'Liste SFD'!$B:$B,0),1))</f>
        <v>??</v>
      </c>
      <c r="B12" s="50">
        <v>1</v>
      </c>
      <c r="C12" s="50">
        <v>2</v>
      </c>
      <c r="D12" s="50">
        <f t="shared" si="2"/>
        <v>5</v>
      </c>
      <c r="E12" s="143" t="str">
        <f t="shared" si="0"/>
        <v>1.2.5</v>
      </c>
      <c r="F12" s="143">
        <v>1</v>
      </c>
      <c r="G12" s="32">
        <v>1</v>
      </c>
      <c r="H12" s="76">
        <v>2</v>
      </c>
      <c r="I12" s="142" t="s">
        <v>171</v>
      </c>
      <c r="J12" s="40" t="s">
        <v>173</v>
      </c>
      <c r="K12" s="142" t="s">
        <v>67</v>
      </c>
      <c r="L12" s="142"/>
      <c r="M12" s="51"/>
      <c r="N12" s="96"/>
      <c r="O12" s="41" t="str">
        <f t="shared" si="1"/>
        <v>1.2.5 : BackOffice WebServices \ WS Read \ Fonction getSousParcoursById</v>
      </c>
    </row>
    <row r="13" spans="1:15" s="41" customFormat="1">
      <c r="A13" s="50" t="str">
        <f>IF($N13="","??",INDEX('Liste SFD'!$A:$A,MATCH($N13,'Liste SFD'!$B:$B,0),1))</f>
        <v>??</v>
      </c>
      <c r="B13" s="50">
        <v>1</v>
      </c>
      <c r="C13" s="50">
        <v>2</v>
      </c>
      <c r="D13" s="50">
        <f t="shared" si="2"/>
        <v>6</v>
      </c>
      <c r="E13" s="143" t="str">
        <f t="shared" si="0"/>
        <v>1.2.6</v>
      </c>
      <c r="F13" s="32">
        <v>2</v>
      </c>
      <c r="G13" s="32">
        <v>1</v>
      </c>
      <c r="H13" s="76">
        <v>1</v>
      </c>
      <c r="I13" s="142" t="s">
        <v>171</v>
      </c>
      <c r="J13" s="40" t="s">
        <v>173</v>
      </c>
      <c r="K13" s="142" t="s">
        <v>68</v>
      </c>
      <c r="L13" s="142"/>
      <c r="M13" s="121"/>
      <c r="N13" s="122"/>
      <c r="O13" s="41" t="str">
        <f t="shared" si="1"/>
        <v>1.2.6 : BackOffice WebServices \ WS Read \ Fonction getSceneById</v>
      </c>
    </row>
    <row r="14" spans="1:15" s="41" customFormat="1">
      <c r="A14" s="50" t="str">
        <f>IF($N14="","??",INDEX('Liste SFD'!$A:$A,MATCH($N14,'Liste SFD'!$B:$B,0),1))</f>
        <v>??</v>
      </c>
      <c r="B14" s="50">
        <v>1</v>
      </c>
      <c r="C14" s="50">
        <v>2</v>
      </c>
      <c r="D14" s="50">
        <f t="shared" si="2"/>
        <v>7</v>
      </c>
      <c r="E14" s="143" t="str">
        <f t="shared" si="0"/>
        <v>1.2.7</v>
      </c>
      <c r="F14" s="143">
        <v>2</v>
      </c>
      <c r="G14" s="32">
        <v>1</v>
      </c>
      <c r="H14" s="76">
        <v>2</v>
      </c>
      <c r="I14" s="142" t="s">
        <v>171</v>
      </c>
      <c r="J14" s="40" t="s">
        <v>173</v>
      </c>
      <c r="K14" s="142" t="s">
        <v>160</v>
      </c>
      <c r="L14" s="142"/>
      <c r="M14" s="51"/>
      <c r="N14" s="96"/>
      <c r="O14" s="41" t="str">
        <f t="shared" si="1"/>
        <v>1.2.7 : BackOffice WebServices \ WS Read \ Fonction getTransitionById</v>
      </c>
    </row>
    <row r="15" spans="1:15" s="41" customFormat="1">
      <c r="A15" s="50" t="str">
        <f>IF($N15="","??",INDEX('Liste SFD'!$A:$A,MATCH($N15,'Liste SFD'!$B:$B,0),1))</f>
        <v>??</v>
      </c>
      <c r="B15" s="50">
        <v>1</v>
      </c>
      <c r="C15" s="50">
        <v>2</v>
      </c>
      <c r="D15" s="50">
        <f t="shared" si="2"/>
        <v>8</v>
      </c>
      <c r="E15" s="143" t="str">
        <f t="shared" si="0"/>
        <v>1.2.8</v>
      </c>
      <c r="F15" s="143">
        <v>1</v>
      </c>
      <c r="G15" s="32">
        <v>1</v>
      </c>
      <c r="H15" s="76">
        <v>1</v>
      </c>
      <c r="I15" s="142" t="s">
        <v>171</v>
      </c>
      <c r="J15" s="40" t="s">
        <v>173</v>
      </c>
      <c r="K15" s="142" t="s">
        <v>70</v>
      </c>
      <c r="L15" s="142"/>
      <c r="M15" s="51"/>
      <c r="N15" s="96"/>
      <c r="O15" s="41" t="e">
        <f>TEXT(E15,"#") &amp; " : " &amp; TEXT(I15,"#") &amp; " \ " &amp; TEXT(#REF!,"#") &amp; " \ " &amp; TEXT(#REF!,"#")</f>
        <v>#REF!</v>
      </c>
    </row>
    <row r="16" spans="1:15" s="41" customFormat="1">
      <c r="A16" s="50" t="str">
        <f>IF($N16="","??",INDEX('Liste SFD'!$A:$A,MATCH($N16,'Liste SFD'!$B:$B,0),1))</f>
        <v>??</v>
      </c>
      <c r="B16" s="50">
        <v>1</v>
      </c>
      <c r="C16" s="50">
        <v>3</v>
      </c>
      <c r="D16" s="50">
        <f t="shared" si="2"/>
        <v>1</v>
      </c>
      <c r="E16" s="143" t="str">
        <f t="shared" si="0"/>
        <v>1.3.1</v>
      </c>
      <c r="F16" s="143">
        <v>3</v>
      </c>
      <c r="G16" s="143">
        <v>5</v>
      </c>
      <c r="H16" s="141">
        <v>5</v>
      </c>
      <c r="I16" s="142" t="s">
        <v>171</v>
      </c>
      <c r="J16" s="40" t="s">
        <v>174</v>
      </c>
      <c r="K16" s="142" t="s">
        <v>176</v>
      </c>
      <c r="L16" s="142"/>
      <c r="M16" s="51"/>
      <c r="N16" s="96"/>
      <c r="O16" s="41" t="str">
        <f>TEXT(E16,"#") &amp; " : " &amp; TEXT(I16,"#") &amp; " \ " &amp; TEXT(J15,"#") &amp; " \ " &amp; TEXT(K15,"#")</f>
        <v>1.3.1 : BackOffice WebServices \ WS Read \ Documentation WSDL</v>
      </c>
    </row>
    <row r="17" spans="1:15" s="41" customFormat="1">
      <c r="A17" s="50" t="str">
        <f>IF($N17="","??",INDEX('Liste SFD'!$A:$A,MATCH($N17,'Liste SFD'!$B:$B,0),1))</f>
        <v>??</v>
      </c>
      <c r="B17" s="50">
        <v>1</v>
      </c>
      <c r="C17" s="50">
        <v>3</v>
      </c>
      <c r="D17" s="50">
        <f t="shared" si="2"/>
        <v>2</v>
      </c>
      <c r="E17" s="143" t="str">
        <f t="shared" si="0"/>
        <v>1.3.2</v>
      </c>
      <c r="F17" s="143">
        <v>3</v>
      </c>
      <c r="G17" s="143">
        <v>5</v>
      </c>
      <c r="H17" s="141">
        <v>5</v>
      </c>
      <c r="I17" s="142" t="s">
        <v>171</v>
      </c>
      <c r="J17" s="142" t="s">
        <v>174</v>
      </c>
      <c r="K17" s="142" t="s">
        <v>175</v>
      </c>
      <c r="L17" s="142"/>
      <c r="M17" s="51"/>
      <c r="N17" s="96"/>
      <c r="O17" s="41" t="str">
        <f>TEXT(E17,"#") &amp; " : " &amp; TEXT(I17,"#") &amp; " \ " &amp; TEXT(J17,"#") &amp; " \ " &amp; TEXT(K17,"#")</f>
        <v>1.3.2 : BackOffice WebServices \ WS Post \ Creation de Parcours</v>
      </c>
    </row>
    <row r="18" spans="1:15" s="41" customFormat="1">
      <c r="A18" s="50" t="str">
        <f>IF($N18="","??",INDEX('Liste SFD'!$A:$A,MATCH($N18,'Liste SFD'!$B:$B,0),1))</f>
        <v>??</v>
      </c>
      <c r="B18" s="50">
        <v>2</v>
      </c>
      <c r="C18" s="50">
        <v>1</v>
      </c>
      <c r="D18" s="50">
        <f t="shared" si="2"/>
        <v>1</v>
      </c>
      <c r="E18" s="143" t="str">
        <f t="shared" si="0"/>
        <v>2.1.1</v>
      </c>
      <c r="F18" s="143">
        <v>2</v>
      </c>
      <c r="G18" s="143">
        <v>4</v>
      </c>
      <c r="H18" s="141">
        <v>10</v>
      </c>
      <c r="I18" s="142" t="s">
        <v>62</v>
      </c>
      <c r="J18" s="142" t="s">
        <v>177</v>
      </c>
      <c r="K18" s="142" t="s">
        <v>178</v>
      </c>
      <c r="L18" s="142"/>
      <c r="M18" s="51"/>
      <c r="N18" s="96"/>
      <c r="O18" s="41" t="str">
        <f t="shared" ref="O18:O24" si="3">TEXT(E18,"#") &amp; " : " &amp; TEXT(I18,"#") &amp; " \ " &amp; TEXT(J18,"#") &amp; " \ " &amp; TEXT(K18,"#")</f>
        <v>2.1.1 : BackOffice \ I18n \ Architecture BDD</v>
      </c>
    </row>
    <row r="19" spans="1:15" s="41" customFormat="1">
      <c r="A19" s="50" t="str">
        <f>IF($N19="","??",INDEX('Liste SFD'!$A:$A,MATCH($N19,'Liste SFD'!$B:$B,0),1))</f>
        <v>??</v>
      </c>
      <c r="B19" s="50">
        <v>2</v>
      </c>
      <c r="C19" s="50">
        <v>1</v>
      </c>
      <c r="D19" s="50">
        <f t="shared" si="2"/>
        <v>2</v>
      </c>
      <c r="E19" s="143" t="str">
        <f t="shared" si="0"/>
        <v>2.1.2</v>
      </c>
      <c r="F19" s="143">
        <v>3</v>
      </c>
      <c r="G19" s="143">
        <v>4</v>
      </c>
      <c r="H19" s="141">
        <v>10</v>
      </c>
      <c r="I19" s="142" t="s">
        <v>62</v>
      </c>
      <c r="J19" s="142" t="s">
        <v>177</v>
      </c>
      <c r="K19" s="159" t="s">
        <v>179</v>
      </c>
      <c r="L19" s="142"/>
      <c r="M19" s="51"/>
      <c r="N19" s="96"/>
      <c r="O19" s="41" t="e">
        <f>TEXT(E19,"#") &amp; " : " &amp; TEXT(I19,"#") &amp; " \ " &amp; TEXT(#REF!,"#") &amp; " \ " &amp; TEXT(#REF!,"#")</f>
        <v>#REF!</v>
      </c>
    </row>
    <row r="20" spans="1:15" s="41" customFormat="1">
      <c r="A20" s="50" t="str">
        <f>IF($N20="","??",INDEX('Liste SFD'!$A:$A,MATCH($N20,'Liste SFD'!$B:$B,0),1))</f>
        <v>??</v>
      </c>
      <c r="B20" s="50">
        <v>2</v>
      </c>
      <c r="C20" s="50">
        <v>1</v>
      </c>
      <c r="D20" s="50">
        <f t="shared" si="2"/>
        <v>3</v>
      </c>
      <c r="E20" s="143" t="str">
        <f t="shared" si="0"/>
        <v>2.1.3</v>
      </c>
      <c r="F20" s="143">
        <v>4</v>
      </c>
      <c r="G20" s="143">
        <v>4</v>
      </c>
      <c r="H20" s="141">
        <v>8</v>
      </c>
      <c r="I20" s="142" t="s">
        <v>62</v>
      </c>
      <c r="J20" s="142" t="s">
        <v>177</v>
      </c>
      <c r="K20" s="142" t="s">
        <v>180</v>
      </c>
      <c r="L20" s="142"/>
      <c r="M20" s="51"/>
      <c r="N20" s="59"/>
      <c r="O20" s="41" t="str">
        <f t="shared" si="3"/>
        <v>2.1.3 : BackOffice \ I18n \ Modification IHM BO</v>
      </c>
    </row>
    <row r="21" spans="1:15" s="41" customFormat="1">
      <c r="A21" s="50" t="str">
        <f>IF($N21="","??",INDEX('Liste SFD'!$A:$A,MATCH($N21,'Liste SFD'!$B:$B,0),1))</f>
        <v>??</v>
      </c>
      <c r="B21" s="50">
        <v>2</v>
      </c>
      <c r="C21" s="50">
        <v>1</v>
      </c>
      <c r="D21" s="50">
        <f t="shared" si="2"/>
        <v>4</v>
      </c>
      <c r="E21" s="143" t="str">
        <f t="shared" si="0"/>
        <v>2.1.4</v>
      </c>
      <c r="F21" s="143">
        <v>4</v>
      </c>
      <c r="G21" s="143">
        <v>4</v>
      </c>
      <c r="H21" s="141">
        <v>2</v>
      </c>
      <c r="I21" s="142" t="s">
        <v>62</v>
      </c>
      <c r="J21" s="142" t="s">
        <v>177</v>
      </c>
      <c r="K21" s="142" t="s">
        <v>182</v>
      </c>
      <c r="L21" s="142"/>
      <c r="M21" s="51"/>
      <c r="N21" s="59"/>
      <c r="O21" s="41" t="str">
        <f t="shared" si="3"/>
        <v>2.1.4 : BackOffice \ I18n \ Modification WS</v>
      </c>
    </row>
    <row r="22" spans="1:15" s="41" customFormat="1">
      <c r="A22" s="50" t="str">
        <f>IF($N22="","??",INDEX('Liste SFD'!$A:$A,MATCH($N22,'Liste SFD'!$B:$B,0),1))</f>
        <v>??</v>
      </c>
      <c r="B22" s="50">
        <v>2</v>
      </c>
      <c r="C22" s="50">
        <v>2</v>
      </c>
      <c r="D22" s="50">
        <f t="shared" si="2"/>
        <v>1</v>
      </c>
      <c r="E22" s="143" t="str">
        <f t="shared" si="0"/>
        <v>2.2.1</v>
      </c>
      <c r="F22" s="143">
        <v>3</v>
      </c>
      <c r="G22" s="143">
        <v>4</v>
      </c>
      <c r="H22" s="141">
        <v>1</v>
      </c>
      <c r="I22" s="142" t="s">
        <v>62</v>
      </c>
      <c r="J22" s="142" t="s">
        <v>181</v>
      </c>
      <c r="K22" s="142" t="s">
        <v>178</v>
      </c>
      <c r="L22" s="142"/>
      <c r="M22" s="51"/>
      <c r="N22" s="96"/>
      <c r="O22" s="41" t="str">
        <f t="shared" si="3"/>
        <v>2.2.1 : BackOffice \ Historique Consultation \ Architecture BDD</v>
      </c>
    </row>
    <row r="23" spans="1:15" s="41" customFormat="1">
      <c r="A23" s="50" t="str">
        <f>IF($N23="","??",INDEX('Liste SFD'!$A:$A,MATCH($N23,'Liste SFD'!$B:$B,0),1))</f>
        <v>??</v>
      </c>
      <c r="B23" s="50">
        <v>2</v>
      </c>
      <c r="C23" s="50">
        <v>2</v>
      </c>
      <c r="D23" s="50">
        <f t="shared" si="2"/>
        <v>2</v>
      </c>
      <c r="E23" s="143" t="str">
        <f t="shared" si="0"/>
        <v>2.2.2</v>
      </c>
      <c r="F23" s="143">
        <v>3</v>
      </c>
      <c r="G23" s="143">
        <v>4</v>
      </c>
      <c r="H23" s="141">
        <v>1</v>
      </c>
      <c r="I23" s="142" t="s">
        <v>62</v>
      </c>
      <c r="J23" s="142" t="s">
        <v>181</v>
      </c>
      <c r="K23" s="142" t="s">
        <v>182</v>
      </c>
      <c r="L23" s="142"/>
      <c r="M23" s="51"/>
      <c r="N23" s="96"/>
      <c r="O23" s="41" t="str">
        <f t="shared" si="3"/>
        <v>2.2.2 : BackOffice \ Historique Consultation \ Modification WS</v>
      </c>
    </row>
    <row r="24" spans="1:15" s="41" customFormat="1">
      <c r="A24" s="50" t="str">
        <f>IF($N24="","??",INDEX('Liste SFD'!$A:$A,MATCH($N24,'Liste SFD'!$B:$B,0),1))</f>
        <v>??</v>
      </c>
      <c r="B24" s="50">
        <v>2</v>
      </c>
      <c r="C24" s="50">
        <v>2</v>
      </c>
      <c r="D24" s="50">
        <f t="shared" si="2"/>
        <v>3</v>
      </c>
      <c r="E24" s="143" t="str">
        <f t="shared" si="0"/>
        <v>2.2.3</v>
      </c>
      <c r="F24" s="143">
        <v>3</v>
      </c>
      <c r="G24" s="143">
        <v>4</v>
      </c>
      <c r="H24" s="141">
        <v>1</v>
      </c>
      <c r="I24" s="142" t="s">
        <v>62</v>
      </c>
      <c r="J24" s="142" t="s">
        <v>181</v>
      </c>
      <c r="K24" s="142" t="s">
        <v>185</v>
      </c>
      <c r="L24" s="142"/>
      <c r="M24" s="51"/>
      <c r="N24" s="96"/>
      <c r="O24" s="41" t="str">
        <f t="shared" si="3"/>
        <v>2.2.3 : BackOffice \ Historique Consultation \ Creation WS getHistoriqueByUserId (+modif WSDL)</v>
      </c>
    </row>
    <row r="25" spans="1:15" s="41" customFormat="1">
      <c r="A25" s="50" t="str">
        <f>IF($N25="","??",INDEX('Liste SFD'!$A:$A,MATCH($N25,'Liste SFD'!$B:$B,0),1))</f>
        <v>??</v>
      </c>
      <c r="B25" s="50">
        <v>2</v>
      </c>
      <c r="C25" s="50">
        <v>3</v>
      </c>
      <c r="D25" s="50">
        <f t="shared" si="2"/>
        <v>1</v>
      </c>
      <c r="E25" s="143" t="str">
        <f t="shared" si="0"/>
        <v>2.3.1</v>
      </c>
      <c r="F25" s="143">
        <v>5</v>
      </c>
      <c r="G25" s="143">
        <v>5</v>
      </c>
      <c r="H25" s="141">
        <v>2</v>
      </c>
      <c r="I25" s="142" t="s">
        <v>62</v>
      </c>
      <c r="J25" s="142" t="s">
        <v>183</v>
      </c>
      <c r="K25" s="142" t="s">
        <v>184</v>
      </c>
      <c r="L25" s="142"/>
      <c r="M25" s="51"/>
      <c r="N25" s="96"/>
      <c r="O25" s="41" t="str">
        <f t="shared" ref="O25:O33" si="4">TEXT(E25,"#") &amp; " : " &amp; TEXT(I25,"#") &amp; " \ " &amp; TEXT(J25,"#") &amp; " \ " &amp; TEXT(K25,"#")</f>
        <v>2.3.1 : BackOffice \ Historique Contribution \ Correction BO Modification Media (utilisateur_id non renseigné)</v>
      </c>
    </row>
    <row r="26" spans="1:15" s="41" customFormat="1">
      <c r="A26" s="50" t="str">
        <f>IF($N26="","??",INDEX('Liste SFD'!$A:$A,MATCH($N26,'Liste SFD'!$B:$B,0),1))</f>
        <v>??</v>
      </c>
      <c r="B26" s="50">
        <v>2</v>
      </c>
      <c r="C26" s="50">
        <v>3</v>
      </c>
      <c r="D26" s="50">
        <f t="shared" si="2"/>
        <v>2</v>
      </c>
      <c r="E26" s="143" t="str">
        <f t="shared" si="0"/>
        <v>2.3.2</v>
      </c>
      <c r="F26" s="143">
        <v>5</v>
      </c>
      <c r="G26" s="143">
        <v>6</v>
      </c>
      <c r="H26" s="141">
        <v>1</v>
      </c>
      <c r="I26" s="142" t="s">
        <v>62</v>
      </c>
      <c r="J26" s="142" t="s">
        <v>183</v>
      </c>
      <c r="K26" s="142" t="s">
        <v>186</v>
      </c>
      <c r="L26" s="142"/>
      <c r="M26" s="51"/>
      <c r="N26" s="96"/>
      <c r="O26" s="41" t="str">
        <f t="shared" si="4"/>
        <v>2.3.2 : BackOffice \ Historique Contribution \ Creation WS getMediaByUserId  (+modif WSDL)</v>
      </c>
    </row>
    <row r="27" spans="1:15" s="41" customFormat="1">
      <c r="A27" s="50" t="str">
        <f>IF($N27="","??",INDEX('Liste SFD'!$A:$A,MATCH($N27,'Liste SFD'!$B:$B,0),1))</f>
        <v>??</v>
      </c>
      <c r="B27" s="50">
        <v>2</v>
      </c>
      <c r="C27" s="50">
        <v>4</v>
      </c>
      <c r="D27" s="50">
        <f t="shared" si="2"/>
        <v>1</v>
      </c>
      <c r="E27" s="143" t="str">
        <f t="shared" si="0"/>
        <v>2.4.1</v>
      </c>
      <c r="F27" s="143">
        <v>5</v>
      </c>
      <c r="G27" s="143">
        <v>7</v>
      </c>
      <c r="H27" s="141">
        <v>3</v>
      </c>
      <c r="I27" s="142" t="s">
        <v>62</v>
      </c>
      <c r="J27" s="142" t="s">
        <v>170</v>
      </c>
      <c r="K27" s="142" t="s">
        <v>187</v>
      </c>
      <c r="L27" s="142"/>
      <c r="M27" s="51"/>
      <c r="N27" s="96"/>
      <c r="O27" s="41" t="str">
        <f t="shared" si="4"/>
        <v>2.4.1 : BackOffice \ Recommandations \ Algorithme de recommandation (en fonction d'historique)</v>
      </c>
    </row>
    <row r="28" spans="1:15" s="41" customFormat="1">
      <c r="A28" s="50" t="str">
        <f>IF($N28="","??",INDEX('Liste SFD'!$A:$A,MATCH($N28,'Liste SFD'!$B:$B,0),1))</f>
        <v>??</v>
      </c>
      <c r="B28" s="50">
        <v>2</v>
      </c>
      <c r="C28" s="50">
        <v>4</v>
      </c>
      <c r="D28" s="50">
        <f t="shared" si="2"/>
        <v>2</v>
      </c>
      <c r="E28" s="143" t="str">
        <f t="shared" si="0"/>
        <v>2.4.2</v>
      </c>
      <c r="F28" s="143">
        <v>5</v>
      </c>
      <c r="G28" s="143">
        <v>7</v>
      </c>
      <c r="H28" s="141">
        <v>1</v>
      </c>
      <c r="I28" s="142" t="s">
        <v>62</v>
      </c>
      <c r="J28" s="142" t="s">
        <v>170</v>
      </c>
      <c r="K28" s="142" t="s">
        <v>188</v>
      </c>
      <c r="L28" s="142"/>
      <c r="M28" s="51"/>
      <c r="N28" s="59"/>
      <c r="O28" s="41" t="str">
        <f t="shared" si="4"/>
        <v>2.4.2 : BackOffice \ Recommandations \ Creation WS getRecommandedSceneByUserId</v>
      </c>
    </row>
    <row r="29" spans="1:15" s="41" customFormat="1">
      <c r="A29" s="50" t="str">
        <f>IF($N29="","??",INDEX('Liste SFD'!$A:$A,MATCH($N29,'Liste SFD'!$B:$B,0),1))</f>
        <v>??</v>
      </c>
      <c r="B29" s="50">
        <v>2</v>
      </c>
      <c r="C29" s="50">
        <v>5</v>
      </c>
      <c r="D29" s="50">
        <f t="shared" si="2"/>
        <v>1</v>
      </c>
      <c r="E29" s="143" t="str">
        <f t="shared" si="0"/>
        <v>2.5.1</v>
      </c>
      <c r="F29" s="143">
        <v>5</v>
      </c>
      <c r="G29" s="143">
        <v>8</v>
      </c>
      <c r="H29" s="141">
        <v>8</v>
      </c>
      <c r="I29" s="142" t="s">
        <v>62</v>
      </c>
      <c r="J29" s="142" t="s">
        <v>90</v>
      </c>
      <c r="K29" s="142" t="s">
        <v>189</v>
      </c>
      <c r="L29" s="142"/>
      <c r="M29" s="51"/>
      <c r="N29" s="96"/>
      <c r="O29" s="41" t="str">
        <f t="shared" si="4"/>
        <v>2.5.1 : BackOffice \ IHM \ Afficher une miniature du parcours sur chaque page</v>
      </c>
    </row>
    <row r="30" spans="1:15" s="41" customFormat="1">
      <c r="A30" s="50" t="str">
        <f>IF($N30="","??",INDEX('Liste SFD'!$A:$A,MATCH($N30,'Liste SFD'!$B:$B,0),1))</f>
        <v>??</v>
      </c>
      <c r="B30" s="50">
        <v>2</v>
      </c>
      <c r="C30" s="50">
        <v>6</v>
      </c>
      <c r="D30" s="50">
        <f t="shared" si="2"/>
        <v>1</v>
      </c>
      <c r="E30" s="143" t="str">
        <f t="shared" si="0"/>
        <v>2.6.1</v>
      </c>
      <c r="F30" s="143">
        <v>6</v>
      </c>
      <c r="G30" s="143">
        <v>8</v>
      </c>
      <c r="H30" s="141">
        <v>15</v>
      </c>
      <c r="I30" s="142" t="s">
        <v>62</v>
      </c>
      <c r="J30" s="142" t="s">
        <v>190</v>
      </c>
      <c r="K30" s="142" t="s">
        <v>178</v>
      </c>
      <c r="L30" s="142"/>
      <c r="M30" s="51"/>
      <c r="N30" s="96"/>
      <c r="O30" s="41" t="str">
        <f t="shared" si="4"/>
        <v>2.6.1 : BackOffice \ Versioning des éléments \ Architecture BDD</v>
      </c>
    </row>
    <row r="31" spans="1:15" s="41" customFormat="1">
      <c r="A31" s="50" t="str">
        <f>IF($N31="","??",INDEX('Liste SFD'!$A:$A,MATCH($N31,'Liste SFD'!$B:$B,0),1))</f>
        <v>??</v>
      </c>
      <c r="B31" s="50">
        <v>2</v>
      </c>
      <c r="C31" s="50">
        <v>6</v>
      </c>
      <c r="D31" s="50">
        <f t="shared" si="2"/>
        <v>2</v>
      </c>
      <c r="E31" s="143" t="str">
        <f t="shared" si="0"/>
        <v>2.6.2</v>
      </c>
      <c r="F31" s="143">
        <v>6</v>
      </c>
      <c r="G31" s="143">
        <v>8</v>
      </c>
      <c r="H31" s="141">
        <v>10</v>
      </c>
      <c r="I31" s="142" t="s">
        <v>62</v>
      </c>
      <c r="J31" s="142" t="s">
        <v>190</v>
      </c>
      <c r="K31" s="142" t="s">
        <v>179</v>
      </c>
      <c r="L31" s="142"/>
      <c r="M31" s="51"/>
      <c r="N31" s="96"/>
      <c r="O31" s="41" t="str">
        <f t="shared" si="4"/>
        <v>2.6.2 : BackOffice \ Versioning des éléments \ Modification "Core"</v>
      </c>
    </row>
    <row r="32" spans="1:15" s="41" customFormat="1">
      <c r="A32" s="50" t="str">
        <f>IF($N32="","??",INDEX('Liste SFD'!$A:$A,MATCH($N32,'Liste SFD'!$B:$B,0),1))</f>
        <v>??</v>
      </c>
      <c r="B32" s="50">
        <v>2</v>
      </c>
      <c r="C32" s="50">
        <v>6</v>
      </c>
      <c r="D32" s="50">
        <f t="shared" si="2"/>
        <v>3</v>
      </c>
      <c r="E32" s="143" t="str">
        <f t="shared" si="0"/>
        <v>2.6.3</v>
      </c>
      <c r="F32" s="143">
        <v>6</v>
      </c>
      <c r="G32" s="143">
        <v>8</v>
      </c>
      <c r="H32" s="141">
        <v>10</v>
      </c>
      <c r="I32" s="142" t="s">
        <v>62</v>
      </c>
      <c r="J32" s="142" t="s">
        <v>190</v>
      </c>
      <c r="K32" s="142" t="s">
        <v>180</v>
      </c>
      <c r="L32" s="142"/>
      <c r="M32" s="51"/>
      <c r="N32" s="96"/>
      <c r="O32" s="41" t="str">
        <f t="shared" si="4"/>
        <v>2.6.3 : BackOffice \ Versioning des éléments \ Modification IHM BO</v>
      </c>
    </row>
    <row r="33" spans="1:15" s="41" customFormat="1" ht="14.25" customHeight="1">
      <c r="A33" s="50" t="str">
        <f>IF($N33="","??",INDEX('Liste SFD'!$A:$A,MATCH($N33,'Liste SFD'!$B:$B,0),1))</f>
        <v>??</v>
      </c>
      <c r="B33" s="50">
        <v>2</v>
      </c>
      <c r="C33" s="50">
        <v>6</v>
      </c>
      <c r="D33" s="50">
        <f t="shared" si="2"/>
        <v>4</v>
      </c>
      <c r="E33" s="143" t="str">
        <f t="shared" si="0"/>
        <v>2.6.4</v>
      </c>
      <c r="F33" s="143">
        <v>6</v>
      </c>
      <c r="G33" s="143">
        <v>8</v>
      </c>
      <c r="H33" s="141">
        <v>5</v>
      </c>
      <c r="I33" s="142" t="s">
        <v>62</v>
      </c>
      <c r="J33" s="142" t="s">
        <v>190</v>
      </c>
      <c r="K33" s="142" t="s">
        <v>182</v>
      </c>
      <c r="L33" s="142"/>
      <c r="M33" s="51"/>
      <c r="N33" s="96"/>
      <c r="O33" s="41" t="str">
        <f t="shared" si="4"/>
        <v>2.6.4 : BackOffice \ Versioning des éléments \ Modification WS</v>
      </c>
    </row>
    <row r="34" spans="1:15" s="41" customFormat="1">
      <c r="A34" s="50" t="str">
        <f>IF($N34="","??",INDEX('Liste SFD'!$A:$A,MATCH($N34,'Liste SFD'!$B:$B,0),1))</f>
        <v>??</v>
      </c>
      <c r="B34" s="50">
        <v>2</v>
      </c>
      <c r="C34" s="50">
        <v>7</v>
      </c>
      <c r="D34" s="50">
        <f t="shared" si="2"/>
        <v>1</v>
      </c>
      <c r="E34" s="143" t="str">
        <f>TEXT(B34,"#") &amp; "." &amp; TEXT(C34,"#") &amp; "." &amp; TEXT(D34,"#")</f>
        <v>2.7.1</v>
      </c>
      <c r="F34" s="143">
        <v>6</v>
      </c>
      <c r="G34" s="143">
        <v>8</v>
      </c>
      <c r="H34" s="141">
        <v>2</v>
      </c>
      <c r="I34" s="142" t="s">
        <v>62</v>
      </c>
      <c r="J34" s="142" t="s">
        <v>72</v>
      </c>
      <c r="K34" s="142" t="s">
        <v>194</v>
      </c>
      <c r="L34" s="142"/>
      <c r="M34" s="32"/>
      <c r="N34" s="59"/>
      <c r="O34" s="41" t="str">
        <f>TEXT(E34,"#") &amp; " : " &amp; TEXT(I34,"#") &amp; " \ " &amp; TEXT(J34,"#") &amp; " \ " &amp; TEXT(K34,"#")</f>
        <v>2.7.1 : BackOffice \ Datas Critiques \ Modification BDD</v>
      </c>
    </row>
    <row r="35" spans="1:15" s="34" customFormat="1">
      <c r="A35" s="50" t="str">
        <f>IF($N35="","??",INDEX('Liste SFD'!$A:$A,MATCH($N35,'Liste SFD'!$B:$B,0),1))</f>
        <v>??</v>
      </c>
      <c r="B35" s="50">
        <v>2</v>
      </c>
      <c r="C35" s="50">
        <v>7</v>
      </c>
      <c r="D35" s="50">
        <f t="shared" si="2"/>
        <v>2</v>
      </c>
      <c r="E35" s="32" t="str">
        <f>TEXT(B35,"#") &amp; "." &amp; TEXT(C35,"#") &amp; "." &amp; TEXT(D35,"#")</f>
        <v>2.7.2</v>
      </c>
      <c r="F35" s="143">
        <v>6</v>
      </c>
      <c r="G35" s="143">
        <v>8</v>
      </c>
      <c r="H35" s="141">
        <v>2</v>
      </c>
      <c r="I35" s="142" t="s">
        <v>62</v>
      </c>
      <c r="J35" s="142" t="s">
        <v>72</v>
      </c>
      <c r="K35" s="142" t="s">
        <v>179</v>
      </c>
      <c r="L35" s="52"/>
      <c r="M35" s="32"/>
      <c r="N35" s="59"/>
      <c r="O35" s="41" t="str">
        <f>TEXT(E35,"#") &amp; " : " &amp; TEXT(I35,"#") &amp; " \ " &amp; TEXT(J35,"#") &amp; " \ " &amp; TEXT(K35,"#")</f>
        <v>2.7.2 : BackOffice \ Datas Critiques \ Modification "Core"</v>
      </c>
    </row>
    <row r="36" spans="1:15" s="41" customFormat="1">
      <c r="A36" s="50" t="str">
        <f>IF($N36="","??",INDEX('Liste SFD'!$A:$A,MATCH($N36,'Liste SFD'!$B:$B,0),1))</f>
        <v>??</v>
      </c>
      <c r="B36" s="50">
        <v>2</v>
      </c>
      <c r="C36" s="50">
        <v>7</v>
      </c>
      <c r="D36" s="50">
        <f t="shared" si="2"/>
        <v>3</v>
      </c>
      <c r="E36" s="143" t="str">
        <f t="shared" si="0"/>
        <v>2.7.3</v>
      </c>
      <c r="F36" s="143">
        <v>6</v>
      </c>
      <c r="G36" s="143">
        <v>8</v>
      </c>
      <c r="H36" s="141">
        <v>2</v>
      </c>
      <c r="I36" s="142" t="s">
        <v>62</v>
      </c>
      <c r="J36" s="142" t="s">
        <v>72</v>
      </c>
      <c r="K36" s="142" t="s">
        <v>191</v>
      </c>
      <c r="L36" s="142"/>
      <c r="M36" s="51"/>
      <c r="N36" s="96"/>
      <c r="O36" s="41" t="str">
        <f t="shared" ref="O36:O42" si="5">TEXT(E36,"#") &amp; " : " &amp; TEXT(I36,"#") &amp; " \ " &amp; TEXT(J36,"#") &amp; " \ " &amp; TEXT(K36,"#")</f>
        <v>2.7.3 : BackOffice \ Datas Critiques \ Modification IHM Creation de type</v>
      </c>
    </row>
    <row r="37" spans="1:15" s="41" customFormat="1">
      <c r="A37" s="50" t="str">
        <f>IF($N37="","??",INDEX('Liste SFD'!$A:$A,MATCH($N37,'Liste SFD'!$B:$B,0),1))</f>
        <v>??</v>
      </c>
      <c r="B37" s="50">
        <v>2</v>
      </c>
      <c r="C37" s="50">
        <v>7</v>
      </c>
      <c r="D37" s="50">
        <f t="shared" si="2"/>
        <v>4</v>
      </c>
      <c r="E37" s="143" t="str">
        <f t="shared" ref="E37:E72" si="6">TEXT(B37,"#") &amp; "." &amp; TEXT(C37,"#") &amp; "." &amp; TEXT(D37,"#")</f>
        <v>2.7.4</v>
      </c>
      <c r="F37" s="143">
        <v>6</v>
      </c>
      <c r="G37" s="143">
        <v>8</v>
      </c>
      <c r="H37" s="141">
        <v>2</v>
      </c>
      <c r="I37" s="142" t="s">
        <v>62</v>
      </c>
      <c r="J37" s="142" t="s">
        <v>72</v>
      </c>
      <c r="K37" s="142" t="s">
        <v>192</v>
      </c>
      <c r="L37" s="142"/>
      <c r="M37" s="51"/>
      <c r="N37" s="96"/>
      <c r="O37" s="41" t="str">
        <f t="shared" si="5"/>
        <v>2.7.4 : BackOffice \ Datas Critiques \ Modification IHM Creation de données (Rajout Warning si non remplie)</v>
      </c>
    </row>
    <row r="38" spans="1:15" s="41" customFormat="1">
      <c r="A38" s="50" t="str">
        <f>IF($N38="","??",INDEX('Liste SFD'!$A:$A,MATCH($N38,'Liste SFD'!$B:$B,0),1))</f>
        <v>??</v>
      </c>
      <c r="B38" s="50">
        <v>2</v>
      </c>
      <c r="C38" s="50">
        <v>8</v>
      </c>
      <c r="D38" s="50">
        <f t="shared" si="2"/>
        <v>1</v>
      </c>
      <c r="E38" s="143" t="str">
        <f t="shared" si="6"/>
        <v>2.8.1</v>
      </c>
      <c r="F38" s="143">
        <v>6</v>
      </c>
      <c r="G38" s="143">
        <v>8</v>
      </c>
      <c r="H38" s="141">
        <v>2</v>
      </c>
      <c r="I38" s="142" t="s">
        <v>62</v>
      </c>
      <c r="J38" s="142" t="s">
        <v>193</v>
      </c>
      <c r="K38" s="142" t="s">
        <v>194</v>
      </c>
      <c r="L38" s="142"/>
      <c r="M38" s="51"/>
      <c r="N38" s="96"/>
      <c r="O38" s="41" t="str">
        <f t="shared" si="5"/>
        <v>2.8.1 : BackOffice \ Dédoublonnage \ Modification BDD</v>
      </c>
    </row>
    <row r="39" spans="1:15" s="41" customFormat="1">
      <c r="A39" s="50" t="str">
        <f>IF($N39="","??",INDEX('Liste SFD'!$A:$A,MATCH($N39,'Liste SFD'!$B:$B,0),1))</f>
        <v>??</v>
      </c>
      <c r="B39" s="50">
        <v>2</v>
      </c>
      <c r="C39" s="50">
        <v>8</v>
      </c>
      <c r="D39" s="50">
        <f t="shared" si="2"/>
        <v>2</v>
      </c>
      <c r="E39" s="143" t="str">
        <f t="shared" si="6"/>
        <v>2.8.2</v>
      </c>
      <c r="F39" s="143">
        <v>6</v>
      </c>
      <c r="G39" s="143">
        <v>8</v>
      </c>
      <c r="H39" s="141">
        <v>12</v>
      </c>
      <c r="I39" s="142" t="s">
        <v>62</v>
      </c>
      <c r="J39" s="142" t="s">
        <v>193</v>
      </c>
      <c r="K39" s="142" t="s">
        <v>196</v>
      </c>
      <c r="L39" s="142"/>
      <c r="M39" s="51"/>
      <c r="N39" s="96"/>
      <c r="O39" s="41" t="str">
        <f t="shared" si="5"/>
        <v xml:space="preserve">2.8.2 : BackOffice \ Dédoublonnage \ Modification "Core" =&gt; fonction de déboublonnage </v>
      </c>
    </row>
    <row r="40" spans="1:15" s="41" customFormat="1">
      <c r="A40" s="50" t="str">
        <f>IF($N40="","??",INDEX('Liste SFD'!$A:$A,MATCH($N40,'Liste SFD'!$B:$B,0),1))</f>
        <v>??</v>
      </c>
      <c r="B40" s="50">
        <v>2</v>
      </c>
      <c r="C40" s="50">
        <v>8</v>
      </c>
      <c r="D40" s="50">
        <f t="shared" si="2"/>
        <v>3</v>
      </c>
      <c r="E40" s="143" t="str">
        <f t="shared" si="6"/>
        <v>2.8.3</v>
      </c>
      <c r="F40" s="143">
        <v>6</v>
      </c>
      <c r="G40" s="143">
        <v>8</v>
      </c>
      <c r="H40" s="141">
        <v>4</v>
      </c>
      <c r="I40" s="142" t="s">
        <v>62</v>
      </c>
      <c r="J40" s="142" t="s">
        <v>193</v>
      </c>
      <c r="K40" s="142" t="s">
        <v>195</v>
      </c>
      <c r="L40" s="142"/>
      <c r="M40" s="51"/>
      <c r="N40" s="96"/>
      <c r="O40" s="41" t="str">
        <f t="shared" si="5"/>
        <v>2.8.3 : BackOffice \ Dédoublonnage \ Modification IHM</v>
      </c>
    </row>
    <row r="41" spans="1:15" s="41" customFormat="1">
      <c r="A41" s="50" t="str">
        <f>IF($N41="","??",INDEX('Liste SFD'!$A:$A,MATCH($N41,'Liste SFD'!$B:$B,0),1))</f>
        <v>??</v>
      </c>
      <c r="B41" s="50">
        <v>2</v>
      </c>
      <c r="C41" s="50">
        <v>9</v>
      </c>
      <c r="D41" s="50">
        <f t="shared" si="2"/>
        <v>1</v>
      </c>
      <c r="E41" s="143" t="str">
        <f t="shared" si="6"/>
        <v>2.9.1</v>
      </c>
      <c r="F41" s="143">
        <v>5</v>
      </c>
      <c r="G41" s="143">
        <v>8</v>
      </c>
      <c r="H41" s="141">
        <v>2</v>
      </c>
      <c r="I41" s="142" t="s">
        <v>62</v>
      </c>
      <c r="J41" s="142" t="s">
        <v>197</v>
      </c>
      <c r="K41" s="142" t="s">
        <v>198</v>
      </c>
      <c r="L41" s="142"/>
      <c r="M41" s="51"/>
      <c r="N41" s="96"/>
      <c r="O41" s="41" t="str">
        <f t="shared" si="5"/>
        <v>2.9.1 : BackOffice \ Import / Export \ WS Export</v>
      </c>
    </row>
    <row r="42" spans="1:15" s="136" customFormat="1">
      <c r="A42" s="50" t="str">
        <f>IF($N42="","??",INDEX('Liste SFD'!$A:$A,MATCH($N42,'Liste SFD'!$B:$B,0),1))</f>
        <v>??</v>
      </c>
      <c r="B42" s="50">
        <v>2</v>
      </c>
      <c r="C42" s="50">
        <v>9</v>
      </c>
      <c r="D42" s="50">
        <f t="shared" si="2"/>
        <v>2</v>
      </c>
      <c r="E42" s="143" t="str">
        <f t="shared" si="6"/>
        <v>2.9.2</v>
      </c>
      <c r="F42" s="143">
        <v>5</v>
      </c>
      <c r="G42" s="143">
        <v>8</v>
      </c>
      <c r="H42" s="141">
        <v>5</v>
      </c>
      <c r="I42" s="142" t="s">
        <v>62</v>
      </c>
      <c r="J42" s="142" t="s">
        <v>197</v>
      </c>
      <c r="K42" s="142" t="s">
        <v>199</v>
      </c>
      <c r="L42" s="142"/>
      <c r="M42" s="121"/>
      <c r="N42" s="134"/>
      <c r="O42" s="41" t="str">
        <f t="shared" si="5"/>
        <v>2.9.2 : BackOffice \ Import / Export \ WS Import (avec dédoublonage))</v>
      </c>
    </row>
    <row r="43" spans="1:15" s="136" customFormat="1">
      <c r="A43" s="50" t="str">
        <f>IF($N43="","??",INDEX('Liste SFD'!$A:$A,MATCH($N43,'Liste SFD'!$B:$B,0),1))</f>
        <v>??</v>
      </c>
      <c r="B43" s="50">
        <v>3</v>
      </c>
      <c r="C43" s="50">
        <v>1</v>
      </c>
      <c r="D43" s="50">
        <f t="shared" si="2"/>
        <v>1</v>
      </c>
      <c r="E43" s="143" t="str">
        <f t="shared" si="6"/>
        <v>3.1.1</v>
      </c>
      <c r="F43" s="143">
        <v>2</v>
      </c>
      <c r="G43" s="143">
        <v>2</v>
      </c>
      <c r="H43" s="141">
        <v>5</v>
      </c>
      <c r="I43" s="142" t="s">
        <v>211</v>
      </c>
      <c r="J43" s="142" t="s">
        <v>200</v>
      </c>
      <c r="K43" s="142" t="s">
        <v>201</v>
      </c>
      <c r="L43" s="142"/>
      <c r="M43" s="121"/>
      <c r="N43" s="134"/>
      <c r="O43" s="41" t="str">
        <f t="shared" ref="O43:O88" si="7">TEXT(E43,"#") &amp; " : " &amp; TEXT(I43,"#") &amp; " \ " &amp; TEXT(J43,"#") &amp; " \ " &amp; TEXT(K43,"#")</f>
        <v xml:space="preserve">3.1.1 : LinkServer (LS) \ Achitecture \ Architecture </v>
      </c>
    </row>
    <row r="44" spans="1:15" s="41" customFormat="1">
      <c r="A44" s="50" t="str">
        <f>IF($N44="","??",INDEX('Liste SFD'!$A:$A,MATCH($N44,'Liste SFD'!$B:$B,0),1))</f>
        <v>??</v>
      </c>
      <c r="B44" s="50">
        <v>3</v>
      </c>
      <c r="C44" s="50">
        <v>2</v>
      </c>
      <c r="D44" s="50">
        <f t="shared" si="2"/>
        <v>1</v>
      </c>
      <c r="E44" s="143" t="str">
        <f t="shared" si="6"/>
        <v>3.2.1</v>
      </c>
      <c r="F44" s="143">
        <v>3</v>
      </c>
      <c r="G44" s="143">
        <v>3</v>
      </c>
      <c r="H44" s="141">
        <v>1</v>
      </c>
      <c r="I44" s="142" t="s">
        <v>211</v>
      </c>
      <c r="J44" s="142" t="s">
        <v>90</v>
      </c>
      <c r="K44" s="142" t="s">
        <v>202</v>
      </c>
      <c r="L44" s="142"/>
      <c r="M44" s="51"/>
      <c r="N44" s="96"/>
      <c r="O44" s="41" t="str">
        <f t="shared" si="7"/>
        <v>3.2.1 : LinkServer (LS) \ IHM \ Interface Admin CRUD</v>
      </c>
    </row>
    <row r="45" spans="1:15" s="41" customFormat="1">
      <c r="A45" s="50" t="str">
        <f>IF($N45="","??",INDEX('Liste SFD'!$A:$A,MATCH($N45,'Liste SFD'!$B:$B,0),1))</f>
        <v>??</v>
      </c>
      <c r="B45" s="50">
        <v>3</v>
      </c>
      <c r="C45" s="50">
        <v>2</v>
      </c>
      <c r="D45" s="50">
        <f t="shared" si="2"/>
        <v>2</v>
      </c>
      <c r="E45" s="143" t="str">
        <f t="shared" si="6"/>
        <v>3.2.2</v>
      </c>
      <c r="F45" s="143">
        <v>3</v>
      </c>
      <c r="G45" s="143">
        <v>3</v>
      </c>
      <c r="H45" s="141">
        <v>3</v>
      </c>
      <c r="I45" s="142" t="s">
        <v>211</v>
      </c>
      <c r="J45" s="142" t="s">
        <v>90</v>
      </c>
      <c r="K45" s="142" t="s">
        <v>232</v>
      </c>
      <c r="L45" s="142"/>
      <c r="M45" s="51"/>
      <c r="N45" s="96"/>
      <c r="O45" s="41" t="str">
        <f t="shared" si="7"/>
        <v>3.2.2 : LinkServer (LS) \ IHM \ Interface Admin GPS (V1 : juste pts central + rayon)</v>
      </c>
    </row>
    <row r="46" spans="1:15" s="41" customFormat="1">
      <c r="A46" s="50" t="str">
        <f>IF($N46="","??",INDEX('Liste SFD'!$A:$A,MATCH($N46,'Liste SFD'!$B:$B,0),1))</f>
        <v>??</v>
      </c>
      <c r="B46" s="50">
        <v>3</v>
      </c>
      <c r="C46" s="50">
        <v>2</v>
      </c>
      <c r="D46" s="50">
        <f t="shared" si="2"/>
        <v>3</v>
      </c>
      <c r="E46" s="143" t="str">
        <f t="shared" si="6"/>
        <v>3.2.3</v>
      </c>
      <c r="F46" s="143">
        <v>5</v>
      </c>
      <c r="G46" s="143">
        <v>6</v>
      </c>
      <c r="H46" s="141">
        <v>3</v>
      </c>
      <c r="I46" s="142" t="s">
        <v>211</v>
      </c>
      <c r="J46" s="142" t="s">
        <v>90</v>
      </c>
      <c r="K46" s="142" t="s">
        <v>233</v>
      </c>
      <c r="L46" s="142"/>
      <c r="M46" s="51"/>
      <c r="N46" s="96"/>
      <c r="O46" s="41" t="str">
        <f t="shared" si="7"/>
        <v>3.2.3 : LinkServer (LS) \ IHM \ Interface Admin GPS (V2 : polygon)</v>
      </c>
    </row>
    <row r="47" spans="1:15" s="41" customFormat="1">
      <c r="A47" s="50" t="str">
        <f>IF($N47="","??",INDEX('Liste SFD'!$A:$A,MATCH($N47,'Liste SFD'!$B:$B,0),1))</f>
        <v>??</v>
      </c>
      <c r="B47" s="50">
        <v>3</v>
      </c>
      <c r="C47" s="50">
        <v>3</v>
      </c>
      <c r="D47" s="50">
        <f t="shared" si="2"/>
        <v>1</v>
      </c>
      <c r="E47" s="143" t="str">
        <f t="shared" si="6"/>
        <v>3.3.1</v>
      </c>
      <c r="F47" s="143">
        <v>2</v>
      </c>
      <c r="G47" s="143">
        <v>2</v>
      </c>
      <c r="H47" s="141">
        <v>1</v>
      </c>
      <c r="I47" s="142" t="s">
        <v>211</v>
      </c>
      <c r="J47" s="142" t="s">
        <v>173</v>
      </c>
      <c r="K47" s="142" t="s">
        <v>203</v>
      </c>
      <c r="L47" s="142"/>
      <c r="M47" s="51"/>
      <c r="N47" s="96"/>
      <c r="O47" s="41" t="str">
        <f t="shared" si="7"/>
        <v>3.3.1 : LinkServer (LS) \ WS Read \ Fonction getSceneIdByTag</v>
      </c>
    </row>
    <row r="48" spans="1:15" s="41" customFormat="1">
      <c r="A48" s="50" t="str">
        <f>IF($N48="","??",INDEX('Liste SFD'!$A:$A,MATCH($N48,'Liste SFD'!$B:$B,0),1))</f>
        <v>??</v>
      </c>
      <c r="B48" s="50">
        <v>3</v>
      </c>
      <c r="C48" s="50">
        <v>3</v>
      </c>
      <c r="D48" s="50">
        <f t="shared" si="2"/>
        <v>2</v>
      </c>
      <c r="E48" s="143" t="str">
        <f t="shared" si="6"/>
        <v>3.3.2</v>
      </c>
      <c r="F48" s="143">
        <v>3</v>
      </c>
      <c r="G48" s="143">
        <v>2</v>
      </c>
      <c r="H48" s="141">
        <v>1</v>
      </c>
      <c r="I48" s="142" t="s">
        <v>211</v>
      </c>
      <c r="J48" s="142" t="s">
        <v>173</v>
      </c>
      <c r="K48" s="142" t="s">
        <v>228</v>
      </c>
      <c r="L48" s="142"/>
      <c r="M48" s="121"/>
      <c r="N48" s="134"/>
      <c r="O48" s="41" t="str">
        <f t="shared" si="7"/>
        <v>3.3.2 : LinkServer (LS) \ WS Read \ Fonction getSceneByGPSCoord / getSceneByGPSCoord  (V1 : juste pts central + rayon)</v>
      </c>
    </row>
    <row r="49" spans="1:15" s="41" customFormat="1">
      <c r="A49" s="50" t="str">
        <f>IF($N49="","??",INDEX('Liste SFD'!$A:$A,MATCH($N49,'Liste SFD'!$B:$B,0),1))</f>
        <v>??</v>
      </c>
      <c r="B49" s="50">
        <v>3</v>
      </c>
      <c r="C49" s="50">
        <v>3</v>
      </c>
      <c r="D49" s="50">
        <f t="shared" si="2"/>
        <v>3</v>
      </c>
      <c r="E49" s="143" t="str">
        <f t="shared" si="6"/>
        <v>3.3.3</v>
      </c>
      <c r="F49" s="143">
        <v>5</v>
      </c>
      <c r="G49" s="143">
        <v>5</v>
      </c>
      <c r="H49" s="141">
        <v>1</v>
      </c>
      <c r="I49" s="142" t="s">
        <v>211</v>
      </c>
      <c r="J49" s="142" t="s">
        <v>173</v>
      </c>
      <c r="K49" s="142" t="s">
        <v>230</v>
      </c>
      <c r="L49" s="142"/>
      <c r="M49" s="121"/>
      <c r="N49" s="134"/>
      <c r="O49" s="41" t="str">
        <f t="shared" si="7"/>
        <v>3.3.3 : LinkServer (LS) \ WS Read \ Fonction getSceneByGPSCoord / getSceneByGPSCoord  (V2 : polygon)</v>
      </c>
    </row>
    <row r="50" spans="1:15" s="41" customFormat="1">
      <c r="A50" s="50" t="str">
        <f>IF($N50="","??",INDEX('Liste SFD'!$A:$A,MATCH($N50,'Liste SFD'!$B:$B,0),1))</f>
        <v>??</v>
      </c>
      <c r="B50" s="50">
        <v>3</v>
      </c>
      <c r="C50" s="50">
        <v>4</v>
      </c>
      <c r="D50" s="50">
        <f t="shared" si="2"/>
        <v>1</v>
      </c>
      <c r="E50" s="143" t="str">
        <f t="shared" si="6"/>
        <v>3.4.1</v>
      </c>
      <c r="F50" s="143">
        <v>3</v>
      </c>
      <c r="G50" s="143">
        <v>4</v>
      </c>
      <c r="H50" s="141">
        <v>1</v>
      </c>
      <c r="I50" s="142" t="s">
        <v>211</v>
      </c>
      <c r="J50" s="142" t="s">
        <v>174</v>
      </c>
      <c r="K50" s="142" t="s">
        <v>205</v>
      </c>
      <c r="L50" s="142"/>
      <c r="M50" s="121"/>
      <c r="N50" s="134"/>
      <c r="O50" s="41" t="str">
        <f t="shared" si="7"/>
        <v>3.4.1 : LinkServer (LS) \ WS Post \ Fonction postLinkTagScene</v>
      </c>
    </row>
    <row r="51" spans="1:15" s="41" customFormat="1">
      <c r="A51" s="50" t="str">
        <f>IF($N51="","??",INDEX('Liste SFD'!$A:$A,MATCH($N51,'Liste SFD'!$B:$B,0),1))</f>
        <v>??</v>
      </c>
      <c r="B51" s="50">
        <v>3</v>
      </c>
      <c r="C51" s="50">
        <v>4</v>
      </c>
      <c r="D51" s="50">
        <f t="shared" si="2"/>
        <v>2</v>
      </c>
      <c r="E51" s="143" t="str">
        <f t="shared" si="6"/>
        <v>3.4.2</v>
      </c>
      <c r="F51" s="143">
        <v>3</v>
      </c>
      <c r="G51" s="143">
        <v>4</v>
      </c>
      <c r="H51" s="141">
        <v>1</v>
      </c>
      <c r="I51" s="142" t="s">
        <v>211</v>
      </c>
      <c r="J51" s="142" t="s">
        <v>174</v>
      </c>
      <c r="K51" s="142" t="s">
        <v>227</v>
      </c>
      <c r="L51" s="142"/>
      <c r="M51" s="121"/>
      <c r="N51" s="134"/>
      <c r="O51" s="41" t="str">
        <f t="shared" si="7"/>
        <v>3.4.2 : LinkServer (LS) \ WS Post \ Fonction postLinkGPSCoordScene (V1 : juste pts central + rayon)</v>
      </c>
    </row>
    <row r="52" spans="1:15" s="41" customFormat="1">
      <c r="A52" s="50" t="str">
        <f>IF($N52="","??",INDEX('Liste SFD'!$A:$A,MATCH($N52,'Liste SFD'!$B:$B,0),1))</f>
        <v>??</v>
      </c>
      <c r="B52" s="50">
        <v>3</v>
      </c>
      <c r="C52" s="50">
        <v>4</v>
      </c>
      <c r="D52" s="50">
        <f t="shared" si="2"/>
        <v>3</v>
      </c>
      <c r="E52" s="143" t="str">
        <f t="shared" si="6"/>
        <v>3.4.3</v>
      </c>
      <c r="F52" s="143">
        <v>5</v>
      </c>
      <c r="G52" s="143">
        <v>5</v>
      </c>
      <c r="H52" s="141">
        <v>1</v>
      </c>
      <c r="I52" s="142" t="s">
        <v>211</v>
      </c>
      <c r="J52" s="142" t="s">
        <v>174</v>
      </c>
      <c r="K52" s="142" t="s">
        <v>231</v>
      </c>
      <c r="L52" s="142"/>
      <c r="M52" s="121"/>
      <c r="N52" s="134"/>
      <c r="O52" s="41" t="str">
        <f t="shared" si="7"/>
        <v>3.4.3 : LinkServer (LS) \ WS Post \ Fonction postLinkGPSCoordScene (V2 : polygon)</v>
      </c>
    </row>
    <row r="53" spans="1:15" s="41" customFormat="1">
      <c r="A53" s="50" t="str">
        <f>IF($N53="","??",INDEX('Liste SFD'!$A:$A,MATCH($N53,'Liste SFD'!$B:$B,0),1))</f>
        <v>??</v>
      </c>
      <c r="B53" s="50">
        <v>4</v>
      </c>
      <c r="C53" s="50">
        <v>1</v>
      </c>
      <c r="D53" s="50">
        <f t="shared" si="2"/>
        <v>1</v>
      </c>
      <c r="E53" s="143" t="str">
        <f t="shared" si="6"/>
        <v>4.1.1</v>
      </c>
      <c r="F53" s="143">
        <v>1</v>
      </c>
      <c r="G53" s="143">
        <v>2</v>
      </c>
      <c r="H53" s="141">
        <v>5</v>
      </c>
      <c r="I53" s="142" t="s">
        <v>206</v>
      </c>
      <c r="J53" s="142" t="s">
        <v>206</v>
      </c>
      <c r="K53" s="142" t="s">
        <v>73</v>
      </c>
      <c r="L53" s="142"/>
      <c r="M53" s="121"/>
      <c r="N53" s="134"/>
      <c r="O53" s="41" t="str">
        <f t="shared" si="7"/>
        <v>4.1.1 : API Java BO \ API Java BO \ Architecture de l'API Java</v>
      </c>
    </row>
    <row r="54" spans="1:15" s="41" customFormat="1">
      <c r="A54" s="50" t="str">
        <f>IF($N54="","??",INDEX('Liste SFD'!$A:$A,MATCH($N54,'Liste SFD'!$B:$B,0),1))</f>
        <v>??</v>
      </c>
      <c r="B54" s="50">
        <v>4</v>
      </c>
      <c r="C54" s="50">
        <v>1</v>
      </c>
      <c r="D54" s="50">
        <f t="shared" si="2"/>
        <v>2</v>
      </c>
      <c r="E54" s="143" t="str">
        <f t="shared" si="6"/>
        <v>4.1.2</v>
      </c>
      <c r="F54" s="143">
        <v>1</v>
      </c>
      <c r="G54" s="143">
        <v>2</v>
      </c>
      <c r="H54" s="141">
        <v>2</v>
      </c>
      <c r="I54" s="142" t="s">
        <v>206</v>
      </c>
      <c r="J54" s="142" t="s">
        <v>206</v>
      </c>
      <c r="K54" s="142" t="s">
        <v>207</v>
      </c>
      <c r="L54" s="142"/>
      <c r="M54" s="121"/>
      <c r="N54" s="134"/>
      <c r="O54" s="41" t="str">
        <f t="shared" si="7"/>
        <v>4.1.2 : API Java BO \ API Java BO \ Authentification</v>
      </c>
    </row>
    <row r="55" spans="1:15" s="41" customFormat="1">
      <c r="A55" s="50" t="str">
        <f>IF($N55="","??",INDEX('Liste SFD'!$A:$A,MATCH($N55,'Liste SFD'!$B:$B,0),1))</f>
        <v>??</v>
      </c>
      <c r="B55" s="50">
        <v>4</v>
      </c>
      <c r="C55" s="50">
        <v>2</v>
      </c>
      <c r="D55" s="50">
        <f t="shared" si="2"/>
        <v>1</v>
      </c>
      <c r="E55" s="143" t="str">
        <f t="shared" si="6"/>
        <v>4.2.1</v>
      </c>
      <c r="F55" s="143">
        <v>2</v>
      </c>
      <c r="G55" s="143">
        <v>2</v>
      </c>
      <c r="H55" s="141">
        <v>1</v>
      </c>
      <c r="I55" s="142" t="s">
        <v>206</v>
      </c>
      <c r="J55" s="142" t="s">
        <v>208</v>
      </c>
      <c r="K55" s="142" t="s">
        <v>63</v>
      </c>
      <c r="L55" s="142"/>
      <c r="M55" s="121"/>
      <c r="N55" s="134"/>
      <c r="O55" s="41" t="str">
        <f t="shared" si="7"/>
        <v>4.2.1 : API Java BO \ API Java BO : Read \ Fonction getListAllParcours</v>
      </c>
    </row>
    <row r="56" spans="1:15" s="41" customFormat="1">
      <c r="A56" s="50" t="str">
        <f>IF($N56="","??",INDEX('Liste SFD'!$A:$A,MATCH($N56,'Liste SFD'!$B:$B,0),1))</f>
        <v>??</v>
      </c>
      <c r="B56" s="50">
        <v>4</v>
      </c>
      <c r="C56" s="50">
        <v>2</v>
      </c>
      <c r="D56" s="50">
        <f t="shared" si="2"/>
        <v>2</v>
      </c>
      <c r="E56" s="143" t="str">
        <f t="shared" si="6"/>
        <v>4.2.2</v>
      </c>
      <c r="F56" s="143">
        <v>2</v>
      </c>
      <c r="G56" s="143">
        <v>2</v>
      </c>
      <c r="H56" s="141">
        <v>1</v>
      </c>
      <c r="I56" s="142" t="s">
        <v>206</v>
      </c>
      <c r="J56" s="142" t="s">
        <v>208</v>
      </c>
      <c r="K56" s="142" t="s">
        <v>64</v>
      </c>
      <c r="L56" s="142"/>
      <c r="M56" s="121"/>
      <c r="N56" s="134"/>
      <c r="O56" s="41" t="str">
        <f t="shared" si="7"/>
        <v>4.2.2 : API Java BO \ API Java BO : Read \ Fonction getParcoursArchitectureById</v>
      </c>
    </row>
    <row r="57" spans="1:15" s="41" customFormat="1">
      <c r="A57" s="50" t="str">
        <f>IF($N57="","??",INDEX('Liste SFD'!$A:$A,MATCH($N57,'Liste SFD'!$B:$B,0),1))</f>
        <v>??</v>
      </c>
      <c r="B57" s="50">
        <v>4</v>
      </c>
      <c r="C57" s="50">
        <v>2</v>
      </c>
      <c r="D57" s="50">
        <f t="shared" si="2"/>
        <v>3</v>
      </c>
      <c r="E57" s="143" t="str">
        <f t="shared" si="6"/>
        <v>4.2.3</v>
      </c>
      <c r="F57" s="143">
        <v>2</v>
      </c>
      <c r="G57" s="143">
        <v>2</v>
      </c>
      <c r="H57" s="141">
        <v>1</v>
      </c>
      <c r="I57" s="142" t="s">
        <v>206</v>
      </c>
      <c r="J57" s="142" t="s">
        <v>208</v>
      </c>
      <c r="K57" s="142" t="s">
        <v>65</v>
      </c>
      <c r="L57" s="142"/>
      <c r="M57" s="121"/>
      <c r="N57" s="134"/>
      <c r="O57" s="41" t="str">
        <f t="shared" si="7"/>
        <v>4.2.3 : API Java BO \ API Java BO : Read \ Fonction getParcoursById</v>
      </c>
    </row>
    <row r="58" spans="1:15" s="41" customFormat="1">
      <c r="A58" s="50" t="str">
        <f>IF($N58="","??",INDEX('Liste SFD'!$A:$A,MATCH($N58,'Liste SFD'!$B:$B,0),1))</f>
        <v>??</v>
      </c>
      <c r="B58" s="50">
        <v>4</v>
      </c>
      <c r="C58" s="50">
        <v>2</v>
      </c>
      <c r="D58" s="50">
        <f t="shared" si="2"/>
        <v>4</v>
      </c>
      <c r="E58" s="143" t="str">
        <f t="shared" si="6"/>
        <v>4.2.4</v>
      </c>
      <c r="F58" s="143">
        <v>2</v>
      </c>
      <c r="G58" s="143">
        <v>2</v>
      </c>
      <c r="H58" s="141">
        <v>1</v>
      </c>
      <c r="I58" s="142" t="s">
        <v>206</v>
      </c>
      <c r="J58" s="142" t="s">
        <v>208</v>
      </c>
      <c r="K58" s="142" t="s">
        <v>66</v>
      </c>
      <c r="L58" s="142"/>
      <c r="M58" s="121"/>
      <c r="N58" s="134"/>
      <c r="O58" s="41" t="str">
        <f t="shared" si="7"/>
        <v>4.2.4 : API Java BO \ API Java BO : Read \ Fonction getSousParcoursById</v>
      </c>
    </row>
    <row r="59" spans="1:15" s="41" customFormat="1">
      <c r="A59" s="50" t="str">
        <f>IF($N59="","??",INDEX('Liste SFD'!$A:$A,MATCH($N59,'Liste SFD'!$B:$B,0),1))</f>
        <v>??</v>
      </c>
      <c r="B59" s="50">
        <v>4</v>
      </c>
      <c r="C59" s="50">
        <v>2</v>
      </c>
      <c r="D59" s="50">
        <f t="shared" si="2"/>
        <v>5</v>
      </c>
      <c r="E59" s="143" t="str">
        <f t="shared" si="6"/>
        <v>4.2.5</v>
      </c>
      <c r="F59" s="143">
        <v>1</v>
      </c>
      <c r="G59" s="143">
        <v>2</v>
      </c>
      <c r="H59" s="141">
        <v>1</v>
      </c>
      <c r="I59" s="142" t="s">
        <v>206</v>
      </c>
      <c r="J59" s="142" t="s">
        <v>208</v>
      </c>
      <c r="K59" s="142" t="s">
        <v>67</v>
      </c>
      <c r="L59" s="142"/>
      <c r="M59" s="121"/>
      <c r="N59" s="134"/>
      <c r="O59" s="41" t="str">
        <f t="shared" si="7"/>
        <v>4.2.5 : API Java BO \ API Java BO : Read \ Fonction getSceneById</v>
      </c>
    </row>
    <row r="60" spans="1:15" s="41" customFormat="1">
      <c r="A60" s="50" t="str">
        <f>IF($N60="","??",INDEX('Liste SFD'!$A:$A,MATCH($N60,'Liste SFD'!$B:$B,0),1))</f>
        <v>??</v>
      </c>
      <c r="B60" s="50">
        <v>4</v>
      </c>
      <c r="C60" s="50">
        <v>2</v>
      </c>
      <c r="D60" s="50">
        <f t="shared" si="2"/>
        <v>6</v>
      </c>
      <c r="E60" s="143" t="str">
        <f t="shared" si="6"/>
        <v>4.2.6</v>
      </c>
      <c r="F60" s="143">
        <v>2</v>
      </c>
      <c r="G60" s="143">
        <v>2</v>
      </c>
      <c r="H60" s="141">
        <v>1</v>
      </c>
      <c r="I60" s="142" t="s">
        <v>206</v>
      </c>
      <c r="J60" s="142" t="s">
        <v>208</v>
      </c>
      <c r="K60" s="142" t="s">
        <v>68</v>
      </c>
      <c r="L60" s="142"/>
      <c r="M60" s="121"/>
      <c r="N60" s="134"/>
      <c r="O60" s="41" t="str">
        <f t="shared" si="7"/>
        <v>4.2.6 : API Java BO \ API Java BO : Read \ Fonction getTransitionById</v>
      </c>
    </row>
    <row r="61" spans="1:15" s="41" customFormat="1">
      <c r="A61" s="50" t="str">
        <f>IF($N61="","??",INDEX('Liste SFD'!$A:$A,MATCH($N61,'Liste SFD'!$B:$B,0),1))</f>
        <v>??</v>
      </c>
      <c r="B61" s="50">
        <v>4</v>
      </c>
      <c r="C61" s="50">
        <v>2</v>
      </c>
      <c r="D61" s="50">
        <f t="shared" si="2"/>
        <v>7</v>
      </c>
      <c r="E61" s="143" t="str">
        <f t="shared" si="6"/>
        <v>4.2.7</v>
      </c>
      <c r="F61" s="143">
        <v>2</v>
      </c>
      <c r="G61" s="143">
        <v>2</v>
      </c>
      <c r="H61" s="141">
        <v>1</v>
      </c>
      <c r="I61" s="142" t="s">
        <v>206</v>
      </c>
      <c r="J61" s="142" t="s">
        <v>208</v>
      </c>
      <c r="K61" s="142" t="s">
        <v>69</v>
      </c>
      <c r="L61" s="142"/>
      <c r="M61" s="32"/>
      <c r="N61" s="96"/>
      <c r="O61" s="41" t="str">
        <f t="shared" si="7"/>
        <v>4.2.7 : API Java BO \ API Java BO : Read \ Fonction getElementById</v>
      </c>
    </row>
    <row r="62" spans="1:15" s="41" customFormat="1">
      <c r="A62" s="50" t="str">
        <f>IF($N62="","??",INDEX('Liste SFD'!$A:$A,MATCH($N62,'Liste SFD'!$B:$B,0),1))</f>
        <v>??</v>
      </c>
      <c r="B62" s="50">
        <v>4</v>
      </c>
      <c r="C62" s="50">
        <v>2</v>
      </c>
      <c r="D62" s="50">
        <f t="shared" si="2"/>
        <v>8</v>
      </c>
      <c r="E62" s="143" t="str">
        <f t="shared" si="6"/>
        <v>4.2.8</v>
      </c>
      <c r="F62" s="143">
        <v>3</v>
      </c>
      <c r="G62" s="143">
        <v>5</v>
      </c>
      <c r="H62" s="141">
        <v>1</v>
      </c>
      <c r="I62" s="142" t="s">
        <v>206</v>
      </c>
      <c r="J62" s="142" t="s">
        <v>208</v>
      </c>
      <c r="K62" s="142" t="s">
        <v>243</v>
      </c>
      <c r="L62" s="142"/>
      <c r="M62" s="32"/>
      <c r="N62" s="96"/>
      <c r="O62" s="41" t="str">
        <f t="shared" si="7"/>
        <v>4.2.8 : API Java BO \ API Java BO : Read \ Fonction getHistoriqueByUserId</v>
      </c>
    </row>
    <row r="63" spans="1:15" s="41" customFormat="1">
      <c r="A63" s="50" t="str">
        <f>IF($N63="","??",INDEX('Liste SFD'!$A:$A,MATCH($N63,'Liste SFD'!$B:$B,0),1))</f>
        <v>??</v>
      </c>
      <c r="B63" s="50">
        <v>4</v>
      </c>
      <c r="C63" s="50">
        <v>2</v>
      </c>
      <c r="D63" s="50">
        <f t="shared" si="2"/>
        <v>9</v>
      </c>
      <c r="E63" s="143" t="str">
        <f t="shared" si="6"/>
        <v>4.2.9</v>
      </c>
      <c r="F63" s="143">
        <v>5</v>
      </c>
      <c r="G63" s="143">
        <v>7</v>
      </c>
      <c r="H63" s="141">
        <v>1</v>
      </c>
      <c r="I63" s="142" t="s">
        <v>206</v>
      </c>
      <c r="J63" s="142" t="s">
        <v>208</v>
      </c>
      <c r="K63" s="142" t="s">
        <v>242</v>
      </c>
      <c r="L63" s="142"/>
      <c r="M63" s="32"/>
      <c r="N63" s="96"/>
      <c r="O63" s="41" t="str">
        <f t="shared" si="7"/>
        <v>4.2.9 : API Java BO \ API Java BO : Read \ Fonction  getRecommandedSceneByUserId</v>
      </c>
    </row>
    <row r="64" spans="1:15" s="41" customFormat="1">
      <c r="A64" s="50" t="str">
        <f>IF($N64="","??",INDEX('Liste SFD'!$A:$A,MATCH($N64,'Liste SFD'!$B:$B,0),1))</f>
        <v>??</v>
      </c>
      <c r="B64" s="50">
        <v>4</v>
      </c>
      <c r="C64" s="50">
        <v>2</v>
      </c>
      <c r="D64" s="50">
        <f t="shared" si="2"/>
        <v>10</v>
      </c>
      <c r="E64" s="143" t="str">
        <f t="shared" si="6"/>
        <v>4.2.10</v>
      </c>
      <c r="F64" s="143">
        <v>5</v>
      </c>
      <c r="G64" s="143">
        <v>6</v>
      </c>
      <c r="H64" s="141">
        <v>1</v>
      </c>
      <c r="I64" s="142" t="s">
        <v>206</v>
      </c>
      <c r="J64" s="142" t="s">
        <v>208</v>
      </c>
      <c r="K64" s="142" t="s">
        <v>244</v>
      </c>
      <c r="L64" s="142"/>
      <c r="M64" s="32"/>
      <c r="N64" s="96"/>
      <c r="O64" s="41" t="str">
        <f t="shared" si="7"/>
        <v>4.2.10 : API Java BO \ API Java BO : Read \ Fonction getMediaByUserId</v>
      </c>
    </row>
    <row r="65" spans="1:15" s="41" customFormat="1">
      <c r="A65" s="50" t="str">
        <f>IF($N65="","??",INDEX('Liste SFD'!$A:$A,MATCH($N65,'Liste SFD'!$B:$B,0),1))</f>
        <v>??</v>
      </c>
      <c r="B65" s="50">
        <v>4</v>
      </c>
      <c r="C65" s="50">
        <v>3</v>
      </c>
      <c r="D65" s="50">
        <f t="shared" si="2"/>
        <v>1</v>
      </c>
      <c r="E65" s="143" t="str">
        <f t="shared" si="6"/>
        <v>4.3.1</v>
      </c>
      <c r="F65" s="143">
        <v>3</v>
      </c>
      <c r="G65" s="143">
        <v>6</v>
      </c>
      <c r="H65" s="141">
        <v>3</v>
      </c>
      <c r="I65" s="142" t="s">
        <v>206</v>
      </c>
      <c r="J65" s="142" t="s">
        <v>209</v>
      </c>
      <c r="K65" s="142" t="s">
        <v>176</v>
      </c>
      <c r="L65" s="142"/>
      <c r="M65" s="32"/>
      <c r="N65" s="96"/>
      <c r="O65" s="41" t="str">
        <f t="shared" si="7"/>
        <v>4.3.1 : API Java BO \ API Java BO : Post \ Fonction Post Media (Lié à rien / à une scène / à une artefact)</v>
      </c>
    </row>
    <row r="66" spans="1:15" s="41" customFormat="1">
      <c r="A66" s="50" t="str">
        <f>IF($N66="","??",INDEX('Liste SFD'!$A:$A,MATCH($N66,'Liste SFD'!$B:$B,0),1))</f>
        <v>??</v>
      </c>
      <c r="B66" s="50">
        <v>4</v>
      </c>
      <c r="C66" s="50">
        <v>3</v>
      </c>
      <c r="D66" s="50">
        <f t="shared" si="2"/>
        <v>2</v>
      </c>
      <c r="E66" s="143" t="str">
        <f t="shared" si="6"/>
        <v>4.3.2</v>
      </c>
      <c r="F66" s="143">
        <v>3</v>
      </c>
      <c r="G66" s="143">
        <v>6</v>
      </c>
      <c r="H66" s="141">
        <v>3</v>
      </c>
      <c r="I66" s="142" t="s">
        <v>206</v>
      </c>
      <c r="J66" s="142" t="s">
        <v>209</v>
      </c>
      <c r="K66" s="142" t="s">
        <v>175</v>
      </c>
      <c r="L66" s="142"/>
      <c r="M66" s="32"/>
      <c r="N66" s="96"/>
      <c r="O66" s="41" t="str">
        <f t="shared" si="7"/>
        <v>4.3.2 : API Java BO \ API Java BO : Post \ Creation de Parcours</v>
      </c>
    </row>
    <row r="67" spans="1:15" s="41" customFormat="1">
      <c r="A67" s="50" t="str">
        <f>IF($N67="","??",INDEX('Liste SFD'!$A:$A,MATCH($N67,'Liste SFD'!$B:$B,0),1))</f>
        <v>??</v>
      </c>
      <c r="B67" s="50">
        <v>5</v>
      </c>
      <c r="C67" s="50">
        <v>1</v>
      </c>
      <c r="D67" s="50">
        <f t="shared" si="2"/>
        <v>1</v>
      </c>
      <c r="E67" s="143" t="str">
        <f t="shared" si="6"/>
        <v>5.1.1</v>
      </c>
      <c r="F67" s="143">
        <v>2</v>
      </c>
      <c r="G67" s="143">
        <v>2</v>
      </c>
      <c r="H67" s="141">
        <v>2</v>
      </c>
      <c r="I67" s="142" t="s">
        <v>210</v>
      </c>
      <c r="J67" s="142" t="s">
        <v>210</v>
      </c>
      <c r="K67" s="142" t="s">
        <v>73</v>
      </c>
      <c r="L67" s="142"/>
      <c r="M67" s="32"/>
      <c r="N67" s="96"/>
      <c r="O67" s="41" t="str">
        <f t="shared" si="7"/>
        <v>5.1.1 : API Java LS \ API Java LS \ Architecture de l'API Java</v>
      </c>
    </row>
    <row r="68" spans="1:15" s="41" customFormat="1">
      <c r="A68" s="50" t="str">
        <f>IF($N68="","??",INDEX('Liste SFD'!$A:$A,MATCH($N68,'Liste SFD'!$B:$B,0),1))</f>
        <v>??</v>
      </c>
      <c r="B68" s="50">
        <v>5</v>
      </c>
      <c r="C68" s="50">
        <v>2</v>
      </c>
      <c r="D68" s="50">
        <f t="shared" si="2"/>
        <v>1</v>
      </c>
      <c r="E68" s="143" t="str">
        <f t="shared" si="6"/>
        <v>5.2.1</v>
      </c>
      <c r="F68" s="143">
        <v>2</v>
      </c>
      <c r="G68" s="143">
        <v>2</v>
      </c>
      <c r="H68" s="141">
        <v>1</v>
      </c>
      <c r="I68" s="142" t="s">
        <v>210</v>
      </c>
      <c r="J68" s="142" t="s">
        <v>212</v>
      </c>
      <c r="K68" s="142" t="s">
        <v>203</v>
      </c>
      <c r="L68" s="142"/>
      <c r="M68" s="32"/>
      <c r="N68" s="96"/>
      <c r="O68" s="41" t="str">
        <f t="shared" si="7"/>
        <v>5.2.1 : API Java LS \ API Java LS : Read \ Fonction getSceneIdByTag</v>
      </c>
    </row>
    <row r="69" spans="1:15" s="41" customFormat="1">
      <c r="A69" s="50" t="str">
        <f>IF($N69="","??",INDEX('Liste SFD'!$A:$A,MATCH($N69,'Liste SFD'!$B:$B,0),1))</f>
        <v>??</v>
      </c>
      <c r="B69" s="50">
        <v>5</v>
      </c>
      <c r="C69" s="50">
        <v>2</v>
      </c>
      <c r="D69" s="50">
        <f t="shared" si="2"/>
        <v>2</v>
      </c>
      <c r="E69" s="143" t="str">
        <f t="shared" si="6"/>
        <v>5.2.2</v>
      </c>
      <c r="F69" s="143">
        <v>2</v>
      </c>
      <c r="G69" s="143">
        <v>2</v>
      </c>
      <c r="H69" s="141">
        <v>1</v>
      </c>
      <c r="I69" s="142" t="s">
        <v>210</v>
      </c>
      <c r="J69" s="142" t="s">
        <v>212</v>
      </c>
      <c r="K69" s="142" t="s">
        <v>204</v>
      </c>
      <c r="L69" s="142"/>
      <c r="M69" s="32"/>
      <c r="N69" s="96"/>
      <c r="O69" s="41" t="str">
        <f t="shared" si="7"/>
        <v>5.2.2 : API Java LS \ API Java LS : Read \ Fonction getCloseSceneByGPSCoord</v>
      </c>
    </row>
    <row r="70" spans="1:15" s="41" customFormat="1">
      <c r="A70" s="50" t="str">
        <f>IF($N70="","??",INDEX('Liste SFD'!$A:$A,MATCH($N70,'Liste SFD'!$B:$B,0),1))</f>
        <v>??</v>
      </c>
      <c r="B70" s="50">
        <v>5</v>
      </c>
      <c r="C70" s="50">
        <v>3</v>
      </c>
      <c r="D70" s="50">
        <f t="shared" si="2"/>
        <v>1</v>
      </c>
      <c r="E70" s="143" t="str">
        <f t="shared" si="6"/>
        <v>5.3.1</v>
      </c>
      <c r="F70" s="143">
        <v>3</v>
      </c>
      <c r="G70" s="143">
        <v>5</v>
      </c>
      <c r="H70" s="141">
        <v>1</v>
      </c>
      <c r="I70" s="142" t="s">
        <v>210</v>
      </c>
      <c r="J70" s="142" t="s">
        <v>213</v>
      </c>
      <c r="K70" s="142" t="s">
        <v>205</v>
      </c>
      <c r="L70" s="142"/>
      <c r="M70" s="32"/>
      <c r="N70" s="96"/>
      <c r="O70" s="41" t="str">
        <f t="shared" si="7"/>
        <v>5.3.1 : API Java LS \ API Java LS : Post \ Fonction postLinkTagScene</v>
      </c>
    </row>
    <row r="71" spans="1:15" s="41" customFormat="1">
      <c r="A71" s="50" t="str">
        <f>IF($N71="","??",INDEX('Liste SFD'!$A:$A,MATCH($N71,'Liste SFD'!$B:$B,0),1))</f>
        <v>??</v>
      </c>
      <c r="B71" s="50">
        <v>5</v>
      </c>
      <c r="C71" s="50">
        <v>3</v>
      </c>
      <c r="D71" s="50">
        <f t="shared" si="2"/>
        <v>2</v>
      </c>
      <c r="E71" s="143" t="str">
        <f t="shared" si="6"/>
        <v>5.3.2</v>
      </c>
      <c r="F71" s="143">
        <v>3</v>
      </c>
      <c r="G71" s="143">
        <v>5</v>
      </c>
      <c r="H71" s="141">
        <v>1</v>
      </c>
      <c r="I71" s="142" t="s">
        <v>210</v>
      </c>
      <c r="J71" s="142" t="s">
        <v>213</v>
      </c>
      <c r="K71" s="142" t="s">
        <v>229</v>
      </c>
      <c r="L71" s="142"/>
      <c r="M71" s="32"/>
      <c r="N71" s="96"/>
      <c r="O71" s="41" t="str">
        <f t="shared" si="7"/>
        <v>5.3.2 : API Java LS \ API Java LS : Post \ Fonction postLinkGPSCoordScene  (V1 : juste pts central + rayon)</v>
      </c>
    </row>
    <row r="72" spans="1:15" s="41" customFormat="1">
      <c r="A72" s="50" t="str">
        <f>IF($N72="","??",INDEX('Liste SFD'!$A:$A,MATCH($N72,'Liste SFD'!$B:$B,0),1))</f>
        <v>??</v>
      </c>
      <c r="B72" s="50">
        <v>5</v>
      </c>
      <c r="C72" s="50">
        <v>3</v>
      </c>
      <c r="D72" s="50">
        <f t="shared" ref="D72:D135" si="8">IF($C72=C71,D71+1,1)</f>
        <v>3</v>
      </c>
      <c r="E72" s="143" t="str">
        <f t="shared" si="6"/>
        <v>5.3.3</v>
      </c>
      <c r="F72" s="143">
        <v>5</v>
      </c>
      <c r="G72" s="143">
        <v>6</v>
      </c>
      <c r="H72" s="141">
        <v>1</v>
      </c>
      <c r="I72" s="142" t="s">
        <v>210</v>
      </c>
      <c r="J72" s="142" t="s">
        <v>213</v>
      </c>
      <c r="K72" s="142" t="s">
        <v>234</v>
      </c>
      <c r="L72" s="142"/>
      <c r="M72" s="32"/>
      <c r="N72" s="96"/>
      <c r="O72" s="41" t="str">
        <f t="shared" si="7"/>
        <v>5.3.3 : API Java LS \ API Java LS : Post \ Fonction postLinkGPSCoordScene  (V2 : polygon)</v>
      </c>
    </row>
    <row r="73" spans="1:15" s="41" customFormat="1">
      <c r="A73" s="50" t="str">
        <f>IF($N73="","??",INDEX('Liste SFD'!$A:$A,MATCH($N73,'Liste SFD'!$B:$B,0),1))</f>
        <v>??</v>
      </c>
      <c r="B73" s="50">
        <v>6</v>
      </c>
      <c r="C73" s="50">
        <v>1</v>
      </c>
      <c r="D73" s="50">
        <f t="shared" si="8"/>
        <v>1</v>
      </c>
      <c r="E73" s="143" t="str">
        <f t="shared" ref="E73:E112" si="9">TEXT(B73,"#") &amp; "." &amp; TEXT(C73,"#") &amp; "." &amp; TEXT(D73,"#")</f>
        <v>6.1.1</v>
      </c>
      <c r="F73" s="143">
        <v>2</v>
      </c>
      <c r="G73" s="143">
        <v>5</v>
      </c>
      <c r="H73" s="141">
        <v>2</v>
      </c>
      <c r="I73" s="142" t="s">
        <v>74</v>
      </c>
      <c r="J73" s="142" t="s">
        <v>75</v>
      </c>
      <c r="K73" s="142" t="s">
        <v>76</v>
      </c>
      <c r="L73" s="142"/>
      <c r="M73" s="32"/>
      <c r="N73" s="96"/>
      <c r="O73" s="41" t="str">
        <f t="shared" si="7"/>
        <v>6.1.1 : Android \ Capteurs \ Lire un QRCode</v>
      </c>
    </row>
    <row r="74" spans="1:15" s="41" customFormat="1">
      <c r="A74" s="50" t="str">
        <f>IF($N74="","??",INDEX('Liste SFD'!$A:$A,MATCH($N74,'Liste SFD'!$B:$B,0),1))</f>
        <v>??</v>
      </c>
      <c r="B74" s="50">
        <v>6</v>
      </c>
      <c r="C74" s="50">
        <v>1</v>
      </c>
      <c r="D74" s="50">
        <f t="shared" si="8"/>
        <v>2</v>
      </c>
      <c r="E74" s="143" t="str">
        <f t="shared" si="9"/>
        <v>6.1.2</v>
      </c>
      <c r="F74" s="143">
        <v>2</v>
      </c>
      <c r="G74" s="143">
        <v>5</v>
      </c>
      <c r="H74" s="141">
        <v>3</v>
      </c>
      <c r="I74" s="142" t="s">
        <v>74</v>
      </c>
      <c r="J74" s="142" t="s">
        <v>75</v>
      </c>
      <c r="K74" s="142" t="s">
        <v>77</v>
      </c>
      <c r="L74" s="142"/>
      <c r="M74" s="32"/>
      <c r="N74" s="96"/>
      <c r="O74" s="41" t="str">
        <f t="shared" si="7"/>
        <v>6.1.2 : Android \ Capteurs \ Lire un NFC</v>
      </c>
    </row>
    <row r="75" spans="1:15" s="41" customFormat="1">
      <c r="A75" s="50" t="str">
        <f>IF($N75="","??",INDEX('Liste SFD'!$A:$A,MATCH($N75,'Liste SFD'!$B:$B,0),1))</f>
        <v>??</v>
      </c>
      <c r="B75" s="50">
        <v>6</v>
      </c>
      <c r="C75" s="50">
        <v>1</v>
      </c>
      <c r="D75" s="50">
        <f t="shared" si="8"/>
        <v>3</v>
      </c>
      <c r="E75" s="143" t="str">
        <f t="shared" si="9"/>
        <v>6.1.3</v>
      </c>
      <c r="F75" s="143">
        <v>3</v>
      </c>
      <c r="G75" s="143">
        <v>5</v>
      </c>
      <c r="H75" s="141">
        <v>3</v>
      </c>
      <c r="I75" s="142" t="s">
        <v>74</v>
      </c>
      <c r="J75" s="142" t="s">
        <v>75</v>
      </c>
      <c r="K75" s="142" t="s">
        <v>78</v>
      </c>
      <c r="L75" s="142"/>
      <c r="M75" s="32"/>
      <c r="N75" s="96"/>
      <c r="O75" s="41" t="str">
        <f t="shared" si="7"/>
        <v>6.1.3 : Android \ Capteurs \ Lire les coordonnées GPS</v>
      </c>
    </row>
    <row r="76" spans="1:15" s="41" customFormat="1">
      <c r="A76" s="50" t="str">
        <f>IF($N76="","??",INDEX('Liste SFD'!$A:$A,MATCH($N76,'Liste SFD'!$B:$B,0),1))</f>
        <v>??</v>
      </c>
      <c r="B76" s="50">
        <v>6</v>
      </c>
      <c r="C76" s="50">
        <v>1</v>
      </c>
      <c r="D76" s="50">
        <f t="shared" si="8"/>
        <v>4</v>
      </c>
      <c r="E76" s="143" t="str">
        <f t="shared" si="9"/>
        <v>6.1.4</v>
      </c>
      <c r="F76" s="143">
        <v>3</v>
      </c>
      <c r="G76" s="143">
        <v>5</v>
      </c>
      <c r="H76" s="141">
        <v>2</v>
      </c>
      <c r="I76" s="142" t="s">
        <v>74</v>
      </c>
      <c r="J76" s="142" t="s">
        <v>75</v>
      </c>
      <c r="K76" s="142" t="s">
        <v>79</v>
      </c>
      <c r="L76" s="142"/>
      <c r="M76" s="32"/>
      <c r="N76" s="96"/>
      <c r="O76" s="41" t="str">
        <f t="shared" si="7"/>
        <v>6.1.4 : Android \ Capteurs \ Gestion de modes</v>
      </c>
    </row>
    <row r="77" spans="1:15" s="41" customFormat="1">
      <c r="A77" s="50" t="str">
        <f>IF($N77="","??",INDEX('Liste SFD'!$A:$A,MATCH($N77,'Liste SFD'!$B:$B,0),1))</f>
        <v>??</v>
      </c>
      <c r="B77" s="50">
        <v>6</v>
      </c>
      <c r="C77" s="50">
        <v>1</v>
      </c>
      <c r="D77" s="50">
        <f t="shared" si="8"/>
        <v>5</v>
      </c>
      <c r="E77" s="143" t="str">
        <f t="shared" si="9"/>
        <v>6.1.5</v>
      </c>
      <c r="F77" s="143">
        <v>3</v>
      </c>
      <c r="G77" s="143">
        <v>5</v>
      </c>
      <c r="H77" s="141">
        <v>2</v>
      </c>
      <c r="I77" s="142" t="s">
        <v>74</v>
      </c>
      <c r="J77" s="142" t="s">
        <v>75</v>
      </c>
      <c r="K77" s="142" t="s">
        <v>80</v>
      </c>
      <c r="L77" s="142"/>
      <c r="M77" s="32"/>
      <c r="N77" s="96"/>
      <c r="O77" s="41" t="str">
        <f t="shared" si="7"/>
        <v>6.1.5 : Android \ Capteurs \ Mode intérieur</v>
      </c>
    </row>
    <row r="78" spans="1:15" s="41" customFormat="1">
      <c r="A78" s="50" t="str">
        <f>IF($N78="","??",INDEX('Liste SFD'!$A:$A,MATCH($N78,'Liste SFD'!$B:$B,0),1))</f>
        <v>??</v>
      </c>
      <c r="B78" s="50">
        <v>6</v>
      </c>
      <c r="C78" s="50">
        <v>1</v>
      </c>
      <c r="D78" s="50">
        <f t="shared" si="8"/>
        <v>6</v>
      </c>
      <c r="E78" s="143" t="str">
        <f t="shared" si="9"/>
        <v>6.1.6</v>
      </c>
      <c r="F78" s="143">
        <v>3</v>
      </c>
      <c r="G78" s="143">
        <v>5</v>
      </c>
      <c r="H78" s="141">
        <v>1</v>
      </c>
      <c r="I78" s="142" t="s">
        <v>74</v>
      </c>
      <c r="J78" s="142" t="s">
        <v>75</v>
      </c>
      <c r="K78" s="142" t="s">
        <v>81</v>
      </c>
      <c r="L78" s="142"/>
      <c r="M78" s="32"/>
      <c r="N78" s="96"/>
      <c r="O78" s="41" t="str">
        <f>TEXT(E78,"#") &amp; " : " &amp; TEXT(I78,"#") &amp; " \ " &amp; TEXT(J78,"#") &amp; " \ " &amp; TEXT(K78,"#")</f>
        <v>6.1.6 : Android \ Capteurs \ Mode extérieur</v>
      </c>
    </row>
    <row r="79" spans="1:15" s="41" customFormat="1">
      <c r="A79" s="50" t="str">
        <f>IF($N79="","??",INDEX('Liste SFD'!$A:$A,MATCH($N79,'Liste SFD'!$B:$B,0),1))</f>
        <v>??</v>
      </c>
      <c r="B79" s="50">
        <v>6</v>
      </c>
      <c r="C79" s="50">
        <v>1</v>
      </c>
      <c r="D79" s="50">
        <f t="shared" si="8"/>
        <v>7</v>
      </c>
      <c r="E79" s="143" t="str">
        <f t="shared" si="9"/>
        <v>6.1.7</v>
      </c>
      <c r="F79" s="143">
        <v>3</v>
      </c>
      <c r="G79" s="143">
        <v>6</v>
      </c>
      <c r="H79" s="141">
        <v>3</v>
      </c>
      <c r="I79" s="142" t="s">
        <v>74</v>
      </c>
      <c r="J79" s="142" t="s">
        <v>75</v>
      </c>
      <c r="K79" s="142" t="s">
        <v>82</v>
      </c>
      <c r="L79" s="142"/>
      <c r="M79" s="32"/>
      <c r="N79" s="96"/>
      <c r="O79" s="41" t="str">
        <f t="shared" si="7"/>
        <v>6.1.7 : Android \ Capteurs \ Lire un Ibeacon</v>
      </c>
    </row>
    <row r="80" spans="1:15" s="41" customFormat="1">
      <c r="A80" s="50" t="str">
        <f>IF($N80="","??",INDEX('Liste SFD'!$A:$A,MATCH($N80,'Liste SFD'!$B:$B,0),1))</f>
        <v>??</v>
      </c>
      <c r="B80" s="50">
        <v>6</v>
      </c>
      <c r="C80" s="50">
        <v>2</v>
      </c>
      <c r="D80" s="50">
        <f t="shared" si="8"/>
        <v>1</v>
      </c>
      <c r="E80" s="143" t="str">
        <f t="shared" si="9"/>
        <v>6.2.1</v>
      </c>
      <c r="F80" s="143">
        <v>2</v>
      </c>
      <c r="G80" s="143">
        <v>5</v>
      </c>
      <c r="H80" s="141">
        <v>2</v>
      </c>
      <c r="I80" s="142" t="s">
        <v>74</v>
      </c>
      <c r="J80" s="142" t="s">
        <v>83</v>
      </c>
      <c r="K80" s="142" t="s">
        <v>84</v>
      </c>
      <c r="L80" s="142"/>
      <c r="M80" s="32"/>
      <c r="N80" s="96"/>
      <c r="O80" s="41" t="str">
        <f>TEXT(E80,"#") &amp; " : " &amp; TEXT(I80,"#") &amp; " \ " &amp; TEXT(J80,"#") &amp; " \ " &amp; TEXT(K80,"#")</f>
        <v>6.2.1 : Android \ Media \ Afficher une vidéo YouTube</v>
      </c>
    </row>
    <row r="81" spans="1:15" s="41" customFormat="1">
      <c r="A81" s="50" t="str">
        <f>IF($N81="","??",INDEX('Liste SFD'!$A:$A,MATCH($N81,'Liste SFD'!$B:$B,0),1))</f>
        <v>??</v>
      </c>
      <c r="B81" s="50">
        <v>6</v>
      </c>
      <c r="C81" s="50">
        <v>2</v>
      </c>
      <c r="D81" s="50">
        <f t="shared" si="8"/>
        <v>2</v>
      </c>
      <c r="E81" s="143" t="str">
        <f t="shared" si="9"/>
        <v>6.2.2</v>
      </c>
      <c r="F81" s="143">
        <v>2</v>
      </c>
      <c r="G81" s="143">
        <v>5</v>
      </c>
      <c r="H81" s="141">
        <v>2</v>
      </c>
      <c r="I81" s="142" t="s">
        <v>74</v>
      </c>
      <c r="J81" s="142" t="s">
        <v>83</v>
      </c>
      <c r="K81" s="142" t="s">
        <v>85</v>
      </c>
      <c r="L81" s="142"/>
      <c r="M81" s="32"/>
      <c r="N81" s="96"/>
      <c r="O81" s="41" t="str">
        <f t="shared" si="7"/>
        <v>6.2.2 : Android \ Media \ Afficher un PDF</v>
      </c>
    </row>
    <row r="82" spans="1:15" s="41" customFormat="1">
      <c r="A82" s="50" t="str">
        <f>IF($N82="","??",INDEX('Liste SFD'!$A:$A,MATCH($N82,'Liste SFD'!$B:$B,0),1))</f>
        <v>??</v>
      </c>
      <c r="B82" s="50">
        <v>6</v>
      </c>
      <c r="C82" s="50">
        <v>2</v>
      </c>
      <c r="D82" s="50">
        <f t="shared" si="8"/>
        <v>3</v>
      </c>
      <c r="E82" s="143" t="str">
        <f t="shared" si="9"/>
        <v>6.2.3</v>
      </c>
      <c r="F82" s="143">
        <v>2</v>
      </c>
      <c r="G82" s="143">
        <v>5</v>
      </c>
      <c r="H82" s="141">
        <v>2</v>
      </c>
      <c r="I82" s="142" t="s">
        <v>74</v>
      </c>
      <c r="J82" s="142" t="s">
        <v>83</v>
      </c>
      <c r="K82" s="142" t="s">
        <v>86</v>
      </c>
      <c r="L82" s="142"/>
      <c r="M82" s="51"/>
      <c r="N82" s="96"/>
      <c r="O82" s="41" t="str">
        <f t="shared" si="7"/>
        <v>6.2.3 : Android \ Media \ Jouer un MP3 ( streaming)</v>
      </c>
    </row>
    <row r="83" spans="1:15" s="41" customFormat="1">
      <c r="A83" s="50" t="str">
        <f>IF($N83="","??",INDEX('Liste SFD'!$A:$A,MATCH($N83,'Liste SFD'!$B:$B,0),1))</f>
        <v>??</v>
      </c>
      <c r="B83" s="50">
        <v>6</v>
      </c>
      <c r="C83" s="50">
        <v>2</v>
      </c>
      <c r="D83" s="50">
        <f t="shared" si="8"/>
        <v>4</v>
      </c>
      <c r="E83" s="143" t="str">
        <f t="shared" si="9"/>
        <v>6.2.4</v>
      </c>
      <c r="F83" s="143">
        <v>2</v>
      </c>
      <c r="G83" s="143">
        <v>5</v>
      </c>
      <c r="H83" s="141">
        <v>4</v>
      </c>
      <c r="I83" s="142" t="s">
        <v>74</v>
      </c>
      <c r="J83" s="142" t="s">
        <v>83</v>
      </c>
      <c r="K83" s="142" t="s">
        <v>87</v>
      </c>
      <c r="L83" s="142"/>
      <c r="M83" s="51"/>
      <c r="N83" s="59"/>
      <c r="O83" s="41" t="str">
        <f>TEXT(E83,"#") &amp; " : " &amp; TEXT(I83,"#") &amp; " \ " &amp; TEXT(J83,"#") &amp; " \ " &amp; TEXT(K83,"#")</f>
        <v>6.2.4 : Android \ Media \ Jouer une vidéo (streaming)</v>
      </c>
    </row>
    <row r="84" spans="1:15" s="41" customFormat="1">
      <c r="A84" s="50" t="str">
        <f>IF($N84="","??",INDEX('Liste SFD'!$A:$A,MATCH($N84,'Liste SFD'!$B:$B,0),1))</f>
        <v>??</v>
      </c>
      <c r="B84" s="50">
        <v>6</v>
      </c>
      <c r="C84" s="50">
        <v>2</v>
      </c>
      <c r="D84" s="50">
        <f t="shared" si="8"/>
        <v>5</v>
      </c>
      <c r="E84" s="143" t="str">
        <f t="shared" si="9"/>
        <v>6.2.5</v>
      </c>
      <c r="F84" s="143">
        <v>2</v>
      </c>
      <c r="G84" s="143">
        <v>5</v>
      </c>
      <c r="H84" s="141">
        <v>2</v>
      </c>
      <c r="I84" s="142" t="s">
        <v>74</v>
      </c>
      <c r="J84" s="142" t="s">
        <v>83</v>
      </c>
      <c r="K84" s="142" t="s">
        <v>88</v>
      </c>
      <c r="L84" s="142"/>
      <c r="M84" s="51"/>
      <c r="N84" s="59"/>
      <c r="O84" s="41" t="str">
        <f t="shared" si="7"/>
        <v>6.2.5 : Android \ Media \ Afficher une vidéo Dailymotion</v>
      </c>
    </row>
    <row r="85" spans="1:15" s="41" customFormat="1">
      <c r="A85" s="50" t="str">
        <f>IF($N85="","??",INDEX('Liste SFD'!$A:$A,MATCH($N85,'Liste SFD'!$B:$B,0),1))</f>
        <v>??</v>
      </c>
      <c r="B85" s="50">
        <v>6</v>
      </c>
      <c r="C85" s="50">
        <v>2</v>
      </c>
      <c r="D85" s="50">
        <f t="shared" si="8"/>
        <v>6</v>
      </c>
      <c r="E85" s="143" t="str">
        <f t="shared" si="9"/>
        <v>6.2.6</v>
      </c>
      <c r="F85" s="143">
        <v>2</v>
      </c>
      <c r="G85" s="143">
        <v>5</v>
      </c>
      <c r="H85" s="141">
        <v>3</v>
      </c>
      <c r="I85" s="142" t="s">
        <v>74</v>
      </c>
      <c r="J85" s="142" t="s">
        <v>83</v>
      </c>
      <c r="K85" s="142" t="s">
        <v>89</v>
      </c>
      <c r="L85" s="142"/>
      <c r="M85" s="51"/>
      <c r="N85" s="59"/>
      <c r="O85" s="41" t="str">
        <f t="shared" si="7"/>
        <v>6.2.6 : Android \ Media \ Afficher une page Web</v>
      </c>
    </row>
    <row r="86" spans="1:15" s="41" customFormat="1">
      <c r="A86" s="50" t="str">
        <f>IF($N86="","??",INDEX('Liste SFD'!$A:$A,MATCH($N86,'Liste SFD'!$B:$B,0),1))</f>
        <v>??</v>
      </c>
      <c r="B86" s="50">
        <v>6</v>
      </c>
      <c r="C86" s="50">
        <v>2</v>
      </c>
      <c r="D86" s="50">
        <f t="shared" si="8"/>
        <v>7</v>
      </c>
      <c r="E86" s="143" t="str">
        <f t="shared" si="9"/>
        <v>6.2.7</v>
      </c>
      <c r="F86" s="143">
        <v>2</v>
      </c>
      <c r="G86" s="143">
        <v>5</v>
      </c>
      <c r="H86" s="141">
        <v>6</v>
      </c>
      <c r="I86" s="142" t="s">
        <v>74</v>
      </c>
      <c r="J86" s="142" t="s">
        <v>83</v>
      </c>
      <c r="K86" s="142" t="s">
        <v>91</v>
      </c>
      <c r="L86" s="142"/>
      <c r="M86" s="51"/>
      <c r="N86" s="59"/>
      <c r="O86" s="41" t="str">
        <f t="shared" si="7"/>
        <v>6.2.7 : Android \ Media \ Afficher un média du BO</v>
      </c>
    </row>
    <row r="87" spans="1:15" s="41" customFormat="1">
      <c r="A87" s="50" t="str">
        <f>IF($N87="","??",INDEX('Liste SFD'!$A:$A,MATCH($N87,'Liste SFD'!$B:$B,0),1))</f>
        <v>??</v>
      </c>
      <c r="B87" s="50">
        <v>6</v>
      </c>
      <c r="C87" s="50">
        <v>3</v>
      </c>
      <c r="D87" s="50">
        <f t="shared" si="8"/>
        <v>1</v>
      </c>
      <c r="E87" s="143" t="str">
        <f t="shared" si="9"/>
        <v>6.3.1</v>
      </c>
      <c r="F87" s="143">
        <v>1</v>
      </c>
      <c r="G87" s="143">
        <v>4</v>
      </c>
      <c r="H87" s="141">
        <v>4</v>
      </c>
      <c r="I87" s="142" t="s">
        <v>74</v>
      </c>
      <c r="J87" s="142" t="s">
        <v>90</v>
      </c>
      <c r="K87" s="142" t="s">
        <v>92</v>
      </c>
      <c r="L87" s="142"/>
      <c r="M87" s="51"/>
      <c r="N87" s="59"/>
      <c r="O87" s="41" t="str">
        <f t="shared" si="7"/>
        <v>6.3.1 : Android \ IHM \ Afficher une scène (simple) du BO</v>
      </c>
    </row>
    <row r="88" spans="1:15" s="41" customFormat="1">
      <c r="A88" s="50" t="str">
        <f>IF($N88="","??",INDEX('Liste SFD'!$A:$A,MATCH($N88,'Liste SFD'!$B:$B,0),1))</f>
        <v>??</v>
      </c>
      <c r="B88" s="50">
        <v>6</v>
      </c>
      <c r="C88" s="50">
        <v>3</v>
      </c>
      <c r="D88" s="50">
        <f t="shared" si="8"/>
        <v>2</v>
      </c>
      <c r="E88" s="143" t="str">
        <f t="shared" si="9"/>
        <v>6.3.2</v>
      </c>
      <c r="F88" s="143">
        <v>4</v>
      </c>
      <c r="G88" s="143">
        <v>4</v>
      </c>
      <c r="H88" s="141">
        <v>8</v>
      </c>
      <c r="I88" s="142" t="s">
        <v>74</v>
      </c>
      <c r="J88" s="142" t="s">
        <v>90</v>
      </c>
      <c r="K88" s="142" t="s">
        <v>93</v>
      </c>
      <c r="L88" s="142"/>
      <c r="M88" s="51"/>
      <c r="N88" s="59"/>
      <c r="O88" s="41" t="str">
        <f t="shared" si="7"/>
        <v>6.3.2 : Android \ IHM \ Afficher une scène (avancée) du BO</v>
      </c>
    </row>
    <row r="89" spans="1:15" s="41" customFormat="1">
      <c r="A89" s="50" t="str">
        <f>IF($N89="","??",INDEX('Liste SFD'!$A:$A,MATCH($N89,'Liste SFD'!$B:$B,0),1))</f>
        <v>??</v>
      </c>
      <c r="B89" s="50">
        <v>6</v>
      </c>
      <c r="C89" s="50">
        <v>3</v>
      </c>
      <c r="D89" s="50">
        <f t="shared" si="8"/>
        <v>3</v>
      </c>
      <c r="E89" s="143" t="str">
        <f t="shared" si="9"/>
        <v>6.3.3</v>
      </c>
      <c r="F89" s="143">
        <v>4</v>
      </c>
      <c r="G89" s="143">
        <v>5</v>
      </c>
      <c r="H89" s="141">
        <v>8</v>
      </c>
      <c r="I89" s="142" t="s">
        <v>74</v>
      </c>
      <c r="J89" s="142" t="s">
        <v>90</v>
      </c>
      <c r="K89" s="142" t="s">
        <v>94</v>
      </c>
      <c r="L89" s="142"/>
      <c r="M89" s="51"/>
      <c r="N89" s="59"/>
      <c r="O89" s="41" t="str">
        <f t="shared" ref="O89:O117" si="10">TEXT(E89,"#") &amp; " : " &amp; TEXT(I89,"#") &amp; " \ " &amp; TEXT(J89,"#") &amp; " \ " &amp; TEXT(K89,"#")</f>
        <v>6.3.3 : Android \ IHM \ Afficher un parcours du BO</v>
      </c>
    </row>
    <row r="90" spans="1:15" s="41" customFormat="1">
      <c r="A90" s="50" t="str">
        <f>IF($N90="","??",INDEX('Liste SFD'!$A:$A,MATCH($N90,'Liste SFD'!$B:$B,0),1))</f>
        <v>??</v>
      </c>
      <c r="B90" s="50">
        <v>6</v>
      </c>
      <c r="C90" s="50">
        <v>3</v>
      </c>
      <c r="D90" s="50">
        <f t="shared" si="8"/>
        <v>4</v>
      </c>
      <c r="E90" s="143" t="str">
        <f t="shared" si="9"/>
        <v>6.3.4</v>
      </c>
      <c r="F90" s="143">
        <v>2</v>
      </c>
      <c r="G90" s="143">
        <v>4</v>
      </c>
      <c r="H90" s="141">
        <v>3</v>
      </c>
      <c r="I90" s="142" t="s">
        <v>74</v>
      </c>
      <c r="J90" s="142" t="s">
        <v>90</v>
      </c>
      <c r="K90" s="142" t="s">
        <v>95</v>
      </c>
      <c r="L90" s="142"/>
      <c r="M90" s="51"/>
      <c r="N90" s="59"/>
      <c r="O90" s="41" t="str">
        <f t="shared" si="10"/>
        <v>6.3.4 : Android \ IHM \ Navigation Simple</v>
      </c>
    </row>
    <row r="91" spans="1:15" s="41" customFormat="1">
      <c r="A91" s="50" t="str">
        <f>IF($N91="","??",INDEX('Liste SFD'!$A:$A,MATCH($N91,'Liste SFD'!$B:$B,0),1))</f>
        <v>??</v>
      </c>
      <c r="B91" s="50">
        <v>6</v>
      </c>
      <c r="C91" s="50">
        <v>3</v>
      </c>
      <c r="D91" s="50">
        <f t="shared" si="8"/>
        <v>5</v>
      </c>
      <c r="E91" s="143" t="str">
        <f t="shared" si="9"/>
        <v>6.3.5</v>
      </c>
      <c r="F91" s="143">
        <v>3</v>
      </c>
      <c r="G91" s="143">
        <v>4</v>
      </c>
      <c r="H91" s="141">
        <v>6</v>
      </c>
      <c r="I91" s="142" t="s">
        <v>74</v>
      </c>
      <c r="J91" s="142" t="s">
        <v>90</v>
      </c>
      <c r="K91" s="142" t="s">
        <v>96</v>
      </c>
      <c r="L91" s="142"/>
      <c r="M91" s="51"/>
      <c r="N91" s="59"/>
      <c r="O91" s="41" t="str">
        <f t="shared" si="10"/>
        <v>6.3.5 : Android \ IHM \ Navigation Avancée</v>
      </c>
    </row>
    <row r="92" spans="1:15" s="41" customFormat="1">
      <c r="A92" s="50" t="str">
        <f>IF($N92="","??",INDEX('Liste SFD'!$A:$A,MATCH($N92,'Liste SFD'!$B:$B,0),1))</f>
        <v>??</v>
      </c>
      <c r="B92" s="50">
        <v>6</v>
      </c>
      <c r="C92" s="50">
        <v>3</v>
      </c>
      <c r="D92" s="50">
        <f t="shared" si="8"/>
        <v>6</v>
      </c>
      <c r="E92" s="143" t="str">
        <f t="shared" si="9"/>
        <v>6.3.6</v>
      </c>
      <c r="F92" s="143">
        <v>5</v>
      </c>
      <c r="G92" s="143">
        <v>6</v>
      </c>
      <c r="H92" s="141">
        <v>2</v>
      </c>
      <c r="I92" s="142" t="s">
        <v>74</v>
      </c>
      <c r="J92" s="142" t="s">
        <v>90</v>
      </c>
      <c r="K92" s="142" t="s">
        <v>239</v>
      </c>
      <c r="L92" s="142"/>
      <c r="M92" s="51"/>
      <c r="N92" s="59"/>
      <c r="O92" s="41" t="str">
        <f t="shared" si="10"/>
        <v>6.3.6 : Android \ IHM \ Consultation Historique</v>
      </c>
    </row>
    <row r="93" spans="1:15" s="41" customFormat="1">
      <c r="A93" s="50" t="str">
        <f>IF($N93="","??",INDEX('Liste SFD'!$A:$A,MATCH($N93,'Liste SFD'!$B:$B,0),1))</f>
        <v>??</v>
      </c>
      <c r="B93" s="50">
        <v>6</v>
      </c>
      <c r="C93" s="50">
        <v>3</v>
      </c>
      <c r="D93" s="50">
        <f t="shared" si="8"/>
        <v>7</v>
      </c>
      <c r="E93" s="143" t="str">
        <f t="shared" si="9"/>
        <v>6.3.7</v>
      </c>
      <c r="F93" s="143">
        <v>5</v>
      </c>
      <c r="G93" s="143">
        <v>7</v>
      </c>
      <c r="H93" s="141">
        <v>2</v>
      </c>
      <c r="I93" s="142" t="s">
        <v>74</v>
      </c>
      <c r="J93" s="142" t="s">
        <v>90</v>
      </c>
      <c r="K93" s="142" t="s">
        <v>240</v>
      </c>
      <c r="L93" s="142"/>
      <c r="M93" s="51"/>
      <c r="N93" s="59"/>
      <c r="O93" s="41" t="str">
        <f t="shared" si="10"/>
        <v>6.3.7 : Android \ IHM \ Consulation Recommandations</v>
      </c>
    </row>
    <row r="94" spans="1:15" s="41" customFormat="1">
      <c r="A94" s="50" t="str">
        <f>IF($N94="","??",INDEX('Liste SFD'!$A:$A,MATCH($N94,'Liste SFD'!$B:$B,0),1))</f>
        <v>??</v>
      </c>
      <c r="B94" s="50">
        <v>6</v>
      </c>
      <c r="C94" s="50">
        <v>4</v>
      </c>
      <c r="D94" s="50">
        <f t="shared" si="8"/>
        <v>1</v>
      </c>
      <c r="E94" s="143" t="str">
        <f t="shared" si="9"/>
        <v>6.4.1</v>
      </c>
      <c r="F94" s="143">
        <v>1</v>
      </c>
      <c r="G94" s="143">
        <v>3</v>
      </c>
      <c r="H94" s="141">
        <v>8</v>
      </c>
      <c r="I94" s="142" t="s">
        <v>74</v>
      </c>
      <c r="J94" s="142" t="s">
        <v>71</v>
      </c>
      <c r="K94" s="142" t="s">
        <v>214</v>
      </c>
      <c r="L94" s="142"/>
      <c r="M94" s="51"/>
      <c r="N94" s="59"/>
      <c r="O94" s="41" t="str">
        <f t="shared" si="10"/>
        <v>6.4.1 : Android \ Général \ Architecture</v>
      </c>
    </row>
    <row r="95" spans="1:15" s="41" customFormat="1">
      <c r="A95" s="50" t="str">
        <f>IF($N95="","??",INDEX('Liste SFD'!$A:$A,MATCH($N95,'Liste SFD'!$B:$B,0),1))</f>
        <v>??</v>
      </c>
      <c r="B95" s="50">
        <v>6</v>
      </c>
      <c r="C95" s="50">
        <v>4</v>
      </c>
      <c r="D95" s="50">
        <f t="shared" si="8"/>
        <v>2</v>
      </c>
      <c r="E95" s="143" t="str">
        <f t="shared" si="9"/>
        <v>6.4.2</v>
      </c>
      <c r="F95" s="143">
        <v>1</v>
      </c>
      <c r="G95" s="143">
        <v>3</v>
      </c>
      <c r="H95" s="141">
        <v>2</v>
      </c>
      <c r="I95" s="142" t="s">
        <v>74</v>
      </c>
      <c r="J95" s="142" t="s">
        <v>71</v>
      </c>
      <c r="K95" s="142" t="s">
        <v>215</v>
      </c>
      <c r="L95" s="142"/>
      <c r="M95" s="51"/>
      <c r="N95" s="96"/>
      <c r="O95" s="41" t="str">
        <f t="shared" si="10"/>
        <v xml:space="preserve">6.4.2 : Android \ Général \ Intégration API </v>
      </c>
    </row>
    <row r="96" spans="1:15" s="41" customFormat="1">
      <c r="A96" s="50" t="str">
        <f>IF($N96="","??",INDEX('Liste SFD'!$A:$A,MATCH($N96,'Liste SFD'!$B:$B,0),1))</f>
        <v>??</v>
      </c>
      <c r="B96" s="50">
        <v>6</v>
      </c>
      <c r="C96" s="50">
        <v>4</v>
      </c>
      <c r="D96" s="50">
        <f t="shared" si="8"/>
        <v>3</v>
      </c>
      <c r="E96" s="143" t="str">
        <f t="shared" si="9"/>
        <v>6.4.3</v>
      </c>
      <c r="F96" s="143">
        <v>1</v>
      </c>
      <c r="G96" s="143">
        <v>3</v>
      </c>
      <c r="H96" s="141">
        <v>5</v>
      </c>
      <c r="I96" s="142" t="s">
        <v>74</v>
      </c>
      <c r="J96" s="142" t="s">
        <v>71</v>
      </c>
      <c r="K96" s="142" t="s">
        <v>98</v>
      </c>
      <c r="L96" s="142"/>
      <c r="M96" s="51"/>
      <c r="N96" s="96"/>
      <c r="O96" s="41" t="str">
        <f t="shared" si="10"/>
        <v>6.4.3 : Android \ Général \ Connexion/Deconnexion via API</v>
      </c>
    </row>
    <row r="97" spans="1:15" s="41" customFormat="1">
      <c r="A97" s="50" t="str">
        <f>IF($N97="","??",INDEX('Liste SFD'!$A:$A,MATCH($N97,'Liste SFD'!$B:$B,0),1))</f>
        <v>??</v>
      </c>
      <c r="B97" s="50">
        <v>6</v>
      </c>
      <c r="C97" s="50">
        <v>4</v>
      </c>
      <c r="D97" s="50">
        <f t="shared" si="8"/>
        <v>4</v>
      </c>
      <c r="E97" s="143" t="str">
        <f t="shared" si="9"/>
        <v>6.4.4</v>
      </c>
      <c r="F97" s="143">
        <v>2</v>
      </c>
      <c r="G97" s="143">
        <v>3</v>
      </c>
      <c r="H97" s="141">
        <v>3</v>
      </c>
      <c r="I97" s="142" t="s">
        <v>74</v>
      </c>
      <c r="J97" s="142" t="s">
        <v>71</v>
      </c>
      <c r="K97" s="142" t="s">
        <v>225</v>
      </c>
      <c r="L97" s="142"/>
      <c r="M97" s="51"/>
      <c r="N97" s="96"/>
      <c r="O97" s="41" t="str">
        <f t="shared" si="10"/>
        <v>6.4.4 : Android \ Général \ Interface parametrage</v>
      </c>
    </row>
    <row r="98" spans="1:15" s="41" customFormat="1">
      <c r="A98" s="50" t="str">
        <f>IF($N98="","??",INDEX('Liste SFD'!$A:$A,MATCH($N98,'Liste SFD'!$B:$B,0),1))</f>
        <v>??</v>
      </c>
      <c r="B98" s="50">
        <v>7</v>
      </c>
      <c r="C98" s="50">
        <v>1</v>
      </c>
      <c r="D98" s="50">
        <f t="shared" si="8"/>
        <v>1</v>
      </c>
      <c r="E98" s="143" t="str">
        <f t="shared" si="9"/>
        <v>7.1.1</v>
      </c>
      <c r="F98" s="143">
        <v>4</v>
      </c>
      <c r="G98" s="143">
        <v>6</v>
      </c>
      <c r="H98" s="141">
        <v>7</v>
      </c>
      <c r="I98" s="142" t="s">
        <v>216</v>
      </c>
      <c r="J98" s="142" t="s">
        <v>71</v>
      </c>
      <c r="K98" s="142" t="s">
        <v>214</v>
      </c>
      <c r="L98" s="142"/>
      <c r="M98" s="51"/>
      <c r="N98" s="96"/>
      <c r="O98" s="41" t="str">
        <f t="shared" si="10"/>
        <v>7.1.1 : Android Admin \ Général \ Architecture</v>
      </c>
    </row>
    <row r="99" spans="1:15" s="41" customFormat="1">
      <c r="A99" s="50" t="str">
        <f>IF($N99="","??",INDEX('Liste SFD'!$A:$A,MATCH($N99,'Liste SFD'!$B:$B,0),1))</f>
        <v>??</v>
      </c>
      <c r="B99" s="50">
        <v>7</v>
      </c>
      <c r="C99" s="50">
        <v>1</v>
      </c>
      <c r="D99" s="50">
        <f t="shared" si="8"/>
        <v>2</v>
      </c>
      <c r="E99" s="143" t="str">
        <f t="shared" si="9"/>
        <v>7.1.2</v>
      </c>
      <c r="F99" s="143">
        <v>4</v>
      </c>
      <c r="G99" s="143">
        <v>6</v>
      </c>
      <c r="H99" s="141">
        <v>2</v>
      </c>
      <c r="I99" s="142" t="s">
        <v>216</v>
      </c>
      <c r="J99" s="142" t="s">
        <v>71</v>
      </c>
      <c r="K99" s="142" t="s">
        <v>217</v>
      </c>
      <c r="L99" s="142"/>
      <c r="M99" s="51"/>
      <c r="N99" s="96"/>
      <c r="O99" s="41" t="str">
        <f t="shared" si="10"/>
        <v>7.1.2 : Android Admin \ Général \ Intégration API Post</v>
      </c>
    </row>
    <row r="100" spans="1:15" s="41" customFormat="1">
      <c r="A100" s="50" t="str">
        <f>IF($N100="","??",INDEX('Liste SFD'!$A:$A,MATCH($N100,'Liste SFD'!$B:$B,0),1))</f>
        <v>??</v>
      </c>
      <c r="B100" s="50">
        <v>7</v>
      </c>
      <c r="C100" s="50">
        <v>1</v>
      </c>
      <c r="D100" s="50">
        <f t="shared" si="8"/>
        <v>3</v>
      </c>
      <c r="E100" s="143" t="str">
        <f t="shared" si="9"/>
        <v>7.1.3</v>
      </c>
      <c r="F100" s="143">
        <v>4</v>
      </c>
      <c r="G100" s="143">
        <v>6</v>
      </c>
      <c r="H100" s="141">
        <v>2</v>
      </c>
      <c r="I100" s="142" t="s">
        <v>216</v>
      </c>
      <c r="J100" s="142" t="s">
        <v>71</v>
      </c>
      <c r="K100" s="142" t="s">
        <v>226</v>
      </c>
      <c r="L100" s="142"/>
      <c r="M100" s="51"/>
      <c r="N100" s="96"/>
      <c r="O100" s="41" t="str">
        <f t="shared" si="10"/>
        <v>7.1.3 : Android Admin \ Général \ Interface parametrage (admin)</v>
      </c>
    </row>
    <row r="101" spans="1:15" s="41" customFormat="1">
      <c r="A101" s="50" t="str">
        <f>IF($N101="","??",INDEX('Liste SFD'!$A:$A,MATCH($N101,'Liste SFD'!$B:$B,0),1))</f>
        <v>??</v>
      </c>
      <c r="B101" s="50">
        <v>7</v>
      </c>
      <c r="C101" s="50">
        <v>2</v>
      </c>
      <c r="D101" s="50">
        <f t="shared" si="8"/>
        <v>1</v>
      </c>
      <c r="E101" s="143" t="str">
        <f t="shared" si="9"/>
        <v>7.2.1</v>
      </c>
      <c r="F101" s="143">
        <v>4</v>
      </c>
      <c r="G101" s="143">
        <v>7</v>
      </c>
      <c r="H101" s="141">
        <v>1</v>
      </c>
      <c r="I101" s="142" t="s">
        <v>216</v>
      </c>
      <c r="J101" s="142" t="s">
        <v>218</v>
      </c>
      <c r="K101" s="142" t="s">
        <v>222</v>
      </c>
      <c r="L101" s="142"/>
      <c r="M101" s="51"/>
      <c r="N101" s="96"/>
      <c r="O101" s="41" t="str">
        <f t="shared" si="10"/>
        <v>7.2.1 : Android Admin \ Contribution  \ Ajout de photo Serveur de fichier</v>
      </c>
    </row>
    <row r="102" spans="1:15" s="41" customFormat="1">
      <c r="A102" s="50" t="str">
        <f>IF($N102="","??",INDEX('Liste SFD'!$A:$A,MATCH($N102,'Liste SFD'!$B:$B,0),1))</f>
        <v>??</v>
      </c>
      <c r="B102" s="50">
        <v>7</v>
      </c>
      <c r="C102" s="50">
        <v>2</v>
      </c>
      <c r="D102" s="50">
        <f t="shared" si="8"/>
        <v>2</v>
      </c>
      <c r="E102" s="143" t="str">
        <f t="shared" si="9"/>
        <v>7.2.2</v>
      </c>
      <c r="F102" s="143">
        <v>4</v>
      </c>
      <c r="G102" s="143">
        <v>7</v>
      </c>
      <c r="H102" s="141">
        <v>2</v>
      </c>
      <c r="I102" s="142" t="s">
        <v>216</v>
      </c>
      <c r="J102" s="142" t="s">
        <v>218</v>
      </c>
      <c r="K102" s="142" t="s">
        <v>219</v>
      </c>
      <c r="L102" s="142"/>
      <c r="M102" s="51"/>
      <c r="N102" s="96"/>
      <c r="O102" s="41" t="str">
        <f t="shared" si="10"/>
        <v>7.2.2 : Android Admin \ Contribution  \ Ajout de vidéo Youtube</v>
      </c>
    </row>
    <row r="103" spans="1:15" s="41" customFormat="1">
      <c r="A103" s="50" t="str">
        <f>IF($N103="","??",INDEX('Liste SFD'!$A:$A,MATCH($N103,'Liste SFD'!$B:$B,0),1))</f>
        <v>??</v>
      </c>
      <c r="B103" s="50">
        <v>7</v>
      </c>
      <c r="C103" s="50">
        <v>2</v>
      </c>
      <c r="D103" s="50">
        <f t="shared" si="8"/>
        <v>3</v>
      </c>
      <c r="E103" s="143" t="str">
        <f t="shared" si="9"/>
        <v>7.2.3</v>
      </c>
      <c r="F103" s="143">
        <v>4</v>
      </c>
      <c r="G103" s="143">
        <v>7</v>
      </c>
      <c r="H103" s="141">
        <v>2</v>
      </c>
      <c r="I103" s="142" t="s">
        <v>216</v>
      </c>
      <c r="J103" s="142" t="s">
        <v>218</v>
      </c>
      <c r="K103" s="142" t="s">
        <v>220</v>
      </c>
      <c r="L103" s="142"/>
      <c r="M103" s="51"/>
      <c r="N103" s="96"/>
      <c r="O103" s="41" t="str">
        <f t="shared" si="10"/>
        <v>7.2.3 : Android Admin \ Contribution  \ Ajout de vidéo Daylimotion</v>
      </c>
    </row>
    <row r="104" spans="1:15" s="41" customFormat="1">
      <c r="A104" s="50" t="str">
        <f>IF($N104="","??",INDEX('Liste SFD'!$A:$A,MATCH($N104,'Liste SFD'!$B:$B,0),1))</f>
        <v>??</v>
      </c>
      <c r="B104" s="50">
        <v>7</v>
      </c>
      <c r="C104" s="50">
        <v>2</v>
      </c>
      <c r="D104" s="50">
        <f t="shared" si="8"/>
        <v>4</v>
      </c>
      <c r="E104" s="143" t="str">
        <f t="shared" si="9"/>
        <v>7.2.4</v>
      </c>
      <c r="F104" s="143">
        <v>4</v>
      </c>
      <c r="G104" s="143">
        <v>7</v>
      </c>
      <c r="H104" s="141">
        <v>2</v>
      </c>
      <c r="I104" s="142" t="s">
        <v>216</v>
      </c>
      <c r="J104" s="142" t="s">
        <v>218</v>
      </c>
      <c r="K104" s="142" t="s">
        <v>221</v>
      </c>
      <c r="L104" s="142"/>
      <c r="M104" s="51"/>
      <c r="N104" s="96"/>
      <c r="O104" s="41" t="str">
        <f t="shared" si="10"/>
        <v>7.2.4 : Android Admin \ Contribution  \ Ajout de vidéo Serveur de fichier</v>
      </c>
    </row>
    <row r="105" spans="1:15" s="41" customFormat="1" ht="16" customHeight="1">
      <c r="A105" s="50" t="str">
        <f>IF($N105="","??",INDEX('Liste SFD'!$A:$A,MATCH($N105,'Liste SFD'!$B:$B,0),1))</f>
        <v>??</v>
      </c>
      <c r="B105" s="50">
        <v>7</v>
      </c>
      <c r="C105" s="50">
        <v>2</v>
      </c>
      <c r="D105" s="50">
        <f t="shared" si="8"/>
        <v>5</v>
      </c>
      <c r="E105" s="143" t="str">
        <f t="shared" si="9"/>
        <v>7.2.5</v>
      </c>
      <c r="F105" s="143">
        <v>4</v>
      </c>
      <c r="G105" s="143">
        <v>7</v>
      </c>
      <c r="H105" s="141">
        <v>2</v>
      </c>
      <c r="I105" s="142" t="s">
        <v>216</v>
      </c>
      <c r="J105" s="142" t="s">
        <v>218</v>
      </c>
      <c r="K105" s="142" t="s">
        <v>223</v>
      </c>
      <c r="L105" s="142"/>
      <c r="M105" s="51"/>
      <c r="N105" s="96"/>
      <c r="O105" s="41" t="str">
        <f t="shared" si="10"/>
        <v>7.2.5 : Android Admin \ Contribution  \ Ajout de MP3</v>
      </c>
    </row>
    <row r="106" spans="1:15" s="41" customFormat="1" ht="17" customHeight="1">
      <c r="A106" s="50" t="str">
        <f>IF($N106="","??",INDEX('Liste SFD'!$A:$A,MATCH($N106,'Liste SFD'!$B:$B,0),1))</f>
        <v>??</v>
      </c>
      <c r="B106" s="50">
        <v>7</v>
      </c>
      <c r="C106" s="50">
        <v>2</v>
      </c>
      <c r="D106" s="50">
        <f t="shared" si="8"/>
        <v>6</v>
      </c>
      <c r="E106" s="143" t="str">
        <f t="shared" si="9"/>
        <v>7.2.6</v>
      </c>
      <c r="F106" s="143">
        <v>4</v>
      </c>
      <c r="G106" s="143">
        <v>7</v>
      </c>
      <c r="H106" s="141">
        <v>2</v>
      </c>
      <c r="I106" s="142" t="s">
        <v>216</v>
      </c>
      <c r="J106" s="142" t="s">
        <v>218</v>
      </c>
      <c r="K106" s="142" t="s">
        <v>224</v>
      </c>
      <c r="L106" s="142"/>
      <c r="M106" s="51"/>
      <c r="N106" s="96"/>
      <c r="O106" s="41" t="str">
        <f t="shared" si="10"/>
        <v>7.2.6 : Android Admin \ Contribution  \ Ajout autre fichier</v>
      </c>
    </row>
    <row r="107" spans="1:15" s="41" customFormat="1" ht="17" customHeight="1">
      <c r="A107" s="50" t="str">
        <f>IF($N107="","??",INDEX('Liste SFD'!$A:$A,MATCH($N107,'Liste SFD'!$B:$B,0),1))</f>
        <v>??</v>
      </c>
      <c r="B107" s="50">
        <v>7</v>
      </c>
      <c r="C107" s="50">
        <v>3</v>
      </c>
      <c r="D107" s="50">
        <f t="shared" si="8"/>
        <v>1</v>
      </c>
      <c r="E107" s="143" t="str">
        <f t="shared" si="9"/>
        <v>7.3.1</v>
      </c>
      <c r="F107" s="143">
        <v>4</v>
      </c>
      <c r="G107" s="143">
        <v>6</v>
      </c>
      <c r="H107" s="141">
        <v>4</v>
      </c>
      <c r="I107" s="142" t="s">
        <v>216</v>
      </c>
      <c r="J107" s="142" t="s">
        <v>90</v>
      </c>
      <c r="K107" s="142" t="s">
        <v>235</v>
      </c>
      <c r="L107" s="142"/>
      <c r="M107" s="51"/>
      <c r="N107" s="96"/>
      <c r="O107" s="41" t="str">
        <f t="shared" si="10"/>
        <v>7.3.1 : Android Admin \ IHM \ Poster un media</v>
      </c>
    </row>
    <row r="108" spans="1:15" s="41" customFormat="1" ht="17" customHeight="1">
      <c r="A108" s="50" t="str">
        <f>IF($N108="","??",INDEX('Liste SFD'!$A:$A,MATCH($N108,'Liste SFD'!$B:$B,0),1))</f>
        <v>??</v>
      </c>
      <c r="B108" s="50">
        <v>7</v>
      </c>
      <c r="C108" s="50">
        <v>3</v>
      </c>
      <c r="D108" s="50">
        <f t="shared" si="8"/>
        <v>2</v>
      </c>
      <c r="E108" s="143" t="str">
        <f t="shared" si="9"/>
        <v>7.3.2</v>
      </c>
      <c r="F108" s="143">
        <v>4</v>
      </c>
      <c r="G108" s="143">
        <v>6</v>
      </c>
      <c r="H108" s="141">
        <v>3</v>
      </c>
      <c r="I108" s="142" t="s">
        <v>216</v>
      </c>
      <c r="J108" s="142" t="s">
        <v>90</v>
      </c>
      <c r="K108" s="142" t="s">
        <v>236</v>
      </c>
      <c r="L108" s="142"/>
      <c r="M108" s="51"/>
      <c r="N108" s="96"/>
      <c r="O108" s="41" t="str">
        <f t="shared" si="10"/>
        <v>7.3.2 : Android Admin \ IHM \ Lier un Tag à une scène</v>
      </c>
    </row>
    <row r="109" spans="1:15" s="41" customFormat="1" ht="17" customHeight="1">
      <c r="A109" s="50" t="str">
        <f>IF($N109="","??",INDEX('Liste SFD'!$A:$A,MATCH($N109,'Liste SFD'!$B:$B,0),1))</f>
        <v>??</v>
      </c>
      <c r="B109" s="50">
        <v>7</v>
      </c>
      <c r="C109" s="50">
        <v>3</v>
      </c>
      <c r="D109" s="50">
        <f t="shared" si="8"/>
        <v>3</v>
      </c>
      <c r="E109" s="143" t="str">
        <f t="shared" si="9"/>
        <v>7.3.3</v>
      </c>
      <c r="F109" s="143">
        <v>4</v>
      </c>
      <c r="G109" s="143">
        <v>6</v>
      </c>
      <c r="H109" s="141">
        <v>3</v>
      </c>
      <c r="I109" s="142" t="s">
        <v>216</v>
      </c>
      <c r="J109" s="142" t="s">
        <v>90</v>
      </c>
      <c r="K109" s="142" t="s">
        <v>237</v>
      </c>
      <c r="L109" s="142"/>
      <c r="M109" s="51"/>
      <c r="N109" s="96"/>
      <c r="O109" s="41" t="str">
        <f t="shared" si="10"/>
        <v>7.3.3 : Android Admin \ IHM \ Lier un Point GPS à une scène (V1 : pts central + rayon)</v>
      </c>
    </row>
    <row r="110" spans="1:15" s="41" customFormat="1" ht="17" customHeight="1">
      <c r="A110" s="50" t="str">
        <f>IF($N110="","??",INDEX('Liste SFD'!$A:$A,MATCH($N110,'Liste SFD'!$B:$B,0),1))</f>
        <v>??</v>
      </c>
      <c r="B110" s="50">
        <v>7</v>
      </c>
      <c r="C110" s="50">
        <v>3</v>
      </c>
      <c r="D110" s="50">
        <f t="shared" si="8"/>
        <v>4</v>
      </c>
      <c r="E110" s="143" t="str">
        <f t="shared" si="9"/>
        <v>7.3.4</v>
      </c>
      <c r="F110" s="143">
        <v>5</v>
      </c>
      <c r="G110" s="143">
        <v>7</v>
      </c>
      <c r="H110" s="141">
        <v>7</v>
      </c>
      <c r="I110" s="142" t="s">
        <v>216</v>
      </c>
      <c r="J110" s="142" t="s">
        <v>90</v>
      </c>
      <c r="K110" s="142" t="s">
        <v>238</v>
      </c>
      <c r="L110" s="142"/>
      <c r="M110" s="51"/>
      <c r="N110" s="96"/>
      <c r="O110" s="41" t="str">
        <f t="shared" si="10"/>
        <v>7.3.4 : Android Admin \ IHM \ Lier un Point GPS à une scène (V2 : polygon)</v>
      </c>
    </row>
    <row r="111" spans="1:15" s="41" customFormat="1" ht="17" customHeight="1">
      <c r="A111" s="50" t="str">
        <f>IF($N111="","??",INDEX('Liste SFD'!$A:$A,MATCH($N111,'Liste SFD'!$B:$B,0),1))</f>
        <v>??</v>
      </c>
      <c r="B111" s="50">
        <v>7</v>
      </c>
      <c r="C111" s="50">
        <v>3</v>
      </c>
      <c r="D111" s="50">
        <f t="shared" si="8"/>
        <v>5</v>
      </c>
      <c r="E111" s="143" t="str">
        <f t="shared" si="9"/>
        <v>7.3.5</v>
      </c>
      <c r="F111" s="143">
        <v>5</v>
      </c>
      <c r="G111" s="143">
        <v>7</v>
      </c>
      <c r="H111" s="141">
        <v>2</v>
      </c>
      <c r="I111" s="142" t="s">
        <v>216</v>
      </c>
      <c r="J111" s="142" t="s">
        <v>90</v>
      </c>
      <c r="K111" s="142" t="s">
        <v>241</v>
      </c>
      <c r="L111" s="142"/>
      <c r="M111" s="51"/>
      <c r="N111" s="96"/>
      <c r="O111" s="41" t="str">
        <f t="shared" si="10"/>
        <v>7.3.5 : Android Admin \ IHM \ Consulter historique Contribution</v>
      </c>
    </row>
    <row r="112" spans="1:15" s="41" customFormat="1" ht="17" customHeight="1">
      <c r="A112" s="50" t="str">
        <f>IF($N112="","??",INDEX('Liste SFD'!$A:$A,MATCH($N112,'Liste SFD'!$B:$B,0),1))</f>
        <v>??</v>
      </c>
      <c r="B112" s="50">
        <v>8</v>
      </c>
      <c r="C112" s="50">
        <v>1</v>
      </c>
      <c r="D112" s="50">
        <f t="shared" si="8"/>
        <v>1</v>
      </c>
      <c r="E112" s="143" t="str">
        <f t="shared" si="9"/>
        <v>8.1.1</v>
      </c>
      <c r="F112" s="143">
        <v>2</v>
      </c>
      <c r="G112" s="143">
        <v>1</v>
      </c>
      <c r="H112" s="141">
        <v>8</v>
      </c>
      <c r="I112" s="142" t="s">
        <v>106</v>
      </c>
      <c r="J112" s="142" t="s">
        <v>100</v>
      </c>
      <c r="K112" s="142" t="s">
        <v>101</v>
      </c>
      <c r="L112" s="142"/>
      <c r="M112" s="51"/>
      <c r="N112" s="96"/>
      <c r="O112" s="41" t="str">
        <f t="shared" si="10"/>
        <v>8.1.1 : Contrôle &amp; Tests \ Retours sur itération précédente \ Retours sur itération 1</v>
      </c>
    </row>
    <row r="113" spans="1:15" s="41" customFormat="1" ht="17" customHeight="1">
      <c r="A113" s="50" t="str">
        <f>IF($N113="","??",INDEX('Liste SFD'!$A:$A,MATCH($N113,'Liste SFD'!$B:$B,0),1))</f>
        <v>??</v>
      </c>
      <c r="B113" s="50">
        <v>8</v>
      </c>
      <c r="C113" s="50">
        <v>1</v>
      </c>
      <c r="D113" s="50">
        <f t="shared" si="8"/>
        <v>2</v>
      </c>
      <c r="E113" s="143" t="str">
        <f t="shared" ref="E113:E151" si="11">TEXT(B113,"#") &amp; "." &amp; TEXT(C113,"#") &amp; "." &amp; TEXT(D113,"#")</f>
        <v>8.1.2</v>
      </c>
      <c r="F113" s="143">
        <v>3</v>
      </c>
      <c r="G113" s="143">
        <v>1</v>
      </c>
      <c r="H113" s="141">
        <v>8</v>
      </c>
      <c r="I113" s="142" t="s">
        <v>106</v>
      </c>
      <c r="J113" s="142" t="s">
        <v>100</v>
      </c>
      <c r="K113" s="142" t="s">
        <v>102</v>
      </c>
      <c r="L113" s="142"/>
      <c r="M113" s="114"/>
      <c r="N113" s="115"/>
      <c r="O113" s="41" t="str">
        <f t="shared" si="10"/>
        <v>8.1.2 : Contrôle &amp; Tests \ Retours sur itération précédente \ Retours sur itération 2</v>
      </c>
    </row>
    <row r="114" spans="1:15" s="41" customFormat="1" ht="17" customHeight="1">
      <c r="A114" s="50" t="str">
        <f>IF($N114="","??",INDEX('Liste SFD'!$A:$A,MATCH($N114,'Liste SFD'!$B:$B,0),1))</f>
        <v>??</v>
      </c>
      <c r="B114" s="50">
        <v>8</v>
      </c>
      <c r="C114" s="50">
        <v>1</v>
      </c>
      <c r="D114" s="50">
        <f t="shared" si="8"/>
        <v>3</v>
      </c>
      <c r="E114" s="143" t="str">
        <f t="shared" si="11"/>
        <v>8.1.3</v>
      </c>
      <c r="F114" s="143">
        <v>4</v>
      </c>
      <c r="G114" s="143">
        <v>1</v>
      </c>
      <c r="H114" s="141">
        <v>8</v>
      </c>
      <c r="I114" s="142" t="s">
        <v>106</v>
      </c>
      <c r="J114" s="142" t="s">
        <v>100</v>
      </c>
      <c r="K114" s="142" t="s">
        <v>103</v>
      </c>
      <c r="L114" s="142"/>
      <c r="M114" s="114"/>
      <c r="N114" s="115"/>
      <c r="O114" s="41" t="str">
        <f t="shared" si="10"/>
        <v>8.1.3 : Contrôle &amp; Tests \ Retours sur itération précédente \ Retours sur itération 3</v>
      </c>
    </row>
    <row r="115" spans="1:15" s="41" customFormat="1" ht="17" customHeight="1">
      <c r="A115" s="50" t="str">
        <f>IF($N115="","??",INDEX('Liste SFD'!$A:$A,MATCH($N115,'Liste SFD'!$B:$B,0),1))</f>
        <v>??</v>
      </c>
      <c r="B115" s="50">
        <v>8</v>
      </c>
      <c r="C115" s="50">
        <v>1</v>
      </c>
      <c r="D115" s="50">
        <f t="shared" si="8"/>
        <v>4</v>
      </c>
      <c r="E115" s="143" t="str">
        <f t="shared" si="11"/>
        <v>8.1.4</v>
      </c>
      <c r="F115" s="143">
        <v>5</v>
      </c>
      <c r="G115" s="143">
        <v>1</v>
      </c>
      <c r="H115" s="141">
        <v>8</v>
      </c>
      <c r="I115" s="142" t="s">
        <v>106</v>
      </c>
      <c r="J115" s="142" t="s">
        <v>100</v>
      </c>
      <c r="K115" s="142" t="s">
        <v>104</v>
      </c>
      <c r="L115" s="142"/>
      <c r="M115" s="51"/>
      <c r="N115" s="96"/>
      <c r="O115" s="41" t="str">
        <f t="shared" si="10"/>
        <v>8.1.4 : Contrôle &amp; Tests \ Retours sur itération précédente \ Retours sur itération 4</v>
      </c>
    </row>
    <row r="116" spans="1:15" s="41" customFormat="1" ht="17" customHeight="1">
      <c r="A116" s="50" t="str">
        <f>IF($N116="","??",INDEX('Liste SFD'!$A:$A,MATCH($N116,'Liste SFD'!$B:$B,0),1))</f>
        <v>??</v>
      </c>
      <c r="B116" s="50">
        <v>8</v>
      </c>
      <c r="C116" s="50">
        <v>1</v>
      </c>
      <c r="D116" s="50">
        <f t="shared" si="8"/>
        <v>5</v>
      </c>
      <c r="E116" s="143" t="str">
        <f t="shared" si="11"/>
        <v>8.1.5</v>
      </c>
      <c r="F116" s="143">
        <v>6</v>
      </c>
      <c r="G116" s="143">
        <v>1</v>
      </c>
      <c r="H116" s="141">
        <v>8</v>
      </c>
      <c r="I116" s="142" t="s">
        <v>106</v>
      </c>
      <c r="J116" s="142" t="s">
        <v>100</v>
      </c>
      <c r="K116" s="142" t="s">
        <v>105</v>
      </c>
      <c r="L116" s="142"/>
      <c r="M116" s="51"/>
      <c r="N116" s="96"/>
      <c r="O116" s="41" t="str">
        <f t="shared" si="10"/>
        <v>8.1.5 : Contrôle &amp; Tests \ Retours sur itération précédente \ Retours sur itération 5</v>
      </c>
    </row>
    <row r="117" spans="1:15" s="41" customFormat="1" ht="17" customHeight="1">
      <c r="A117" s="50" t="str">
        <f>IF($N117="","??",INDEX('Liste SFD'!$A:$A,MATCH($N117,'Liste SFD'!$B:$B,0),1))</f>
        <v>??</v>
      </c>
      <c r="B117" s="50">
        <v>8</v>
      </c>
      <c r="C117" s="50">
        <v>2</v>
      </c>
      <c r="D117" s="50">
        <f t="shared" si="8"/>
        <v>1</v>
      </c>
      <c r="E117" s="143" t="str">
        <f t="shared" si="11"/>
        <v>8.2.1</v>
      </c>
      <c r="F117" s="143">
        <v>1</v>
      </c>
      <c r="G117" s="143">
        <v>4</v>
      </c>
      <c r="H117" s="141">
        <v>2</v>
      </c>
      <c r="I117" s="142" t="s">
        <v>106</v>
      </c>
      <c r="J117" s="142" t="s">
        <v>107</v>
      </c>
      <c r="K117" s="142" t="s">
        <v>108</v>
      </c>
      <c r="L117" s="142"/>
      <c r="M117" s="51"/>
      <c r="N117" s="96"/>
      <c r="O117" s="41" t="str">
        <f t="shared" si="10"/>
        <v>8.2.1 : Contrôle &amp; Tests \ Tests Fonctionnels \ Tests Fonctionnels itération 1</v>
      </c>
    </row>
    <row r="118" spans="1:15" s="41" customFormat="1">
      <c r="A118" s="50" t="str">
        <f>IF($N118="","??",INDEX('Liste SFD'!$A:$A,MATCH($N118,'Liste SFD'!$B:$B,0),1))</f>
        <v>??</v>
      </c>
      <c r="B118" s="50">
        <v>8</v>
      </c>
      <c r="C118" s="50">
        <v>2</v>
      </c>
      <c r="D118" s="50">
        <f t="shared" si="8"/>
        <v>2</v>
      </c>
      <c r="E118" s="143" t="str">
        <f t="shared" si="11"/>
        <v>8.2.2</v>
      </c>
      <c r="F118" s="143">
        <v>2</v>
      </c>
      <c r="G118" s="143">
        <v>4</v>
      </c>
      <c r="H118" s="141">
        <v>2</v>
      </c>
      <c r="I118" s="142" t="s">
        <v>106</v>
      </c>
      <c r="J118" s="142" t="s">
        <v>107</v>
      </c>
      <c r="K118" s="142" t="s">
        <v>109</v>
      </c>
      <c r="L118" s="142"/>
      <c r="M118" s="121"/>
      <c r="N118" s="134"/>
      <c r="O118" s="41" t="str">
        <f t="shared" ref="O118:O157" si="12">TEXT(E118,"#") &amp; " : " &amp; TEXT(I118,"#") &amp; " \ " &amp; TEXT(J118,"#") &amp; " \ " &amp; TEXT(K118,"#")</f>
        <v>8.2.2 : Contrôle &amp; Tests \ Tests Fonctionnels \ Tests Fonctionnels itération 2</v>
      </c>
    </row>
    <row r="119" spans="1:15" s="41" customFormat="1">
      <c r="A119" s="50" t="str">
        <f>IF($N119="","??",INDEX('Liste SFD'!$A:$A,MATCH($N119,'Liste SFD'!$B:$B,0),1))</f>
        <v>??</v>
      </c>
      <c r="B119" s="50">
        <v>8</v>
      </c>
      <c r="C119" s="50">
        <v>2</v>
      </c>
      <c r="D119" s="50">
        <f t="shared" si="8"/>
        <v>3</v>
      </c>
      <c r="E119" s="143" t="str">
        <f t="shared" si="11"/>
        <v>8.2.3</v>
      </c>
      <c r="F119" s="143">
        <v>3</v>
      </c>
      <c r="G119" s="143">
        <v>4</v>
      </c>
      <c r="H119" s="141">
        <v>2</v>
      </c>
      <c r="I119" s="142" t="s">
        <v>106</v>
      </c>
      <c r="J119" s="142" t="s">
        <v>107</v>
      </c>
      <c r="K119" s="142" t="s">
        <v>110</v>
      </c>
      <c r="L119" s="142"/>
      <c r="M119" s="121"/>
      <c r="N119" s="134"/>
      <c r="O119" s="41" t="str">
        <f t="shared" si="12"/>
        <v>8.2.3 : Contrôle &amp; Tests \ Tests Fonctionnels \ Tests Fonctionnels itération 3</v>
      </c>
    </row>
    <row r="120" spans="1:15" s="41" customFormat="1">
      <c r="A120" s="50" t="str">
        <f>IF($N120="","??",INDEX('Liste SFD'!$A:$A,MATCH($N120,'Liste SFD'!$B:$B,0),1))</f>
        <v>??</v>
      </c>
      <c r="B120" s="50">
        <v>8</v>
      </c>
      <c r="C120" s="50">
        <v>2</v>
      </c>
      <c r="D120" s="50">
        <f t="shared" si="8"/>
        <v>4</v>
      </c>
      <c r="E120" s="143" t="str">
        <f t="shared" si="11"/>
        <v>8.2.4</v>
      </c>
      <c r="F120" s="143">
        <v>4</v>
      </c>
      <c r="G120" s="143">
        <v>4</v>
      </c>
      <c r="H120" s="141">
        <v>2</v>
      </c>
      <c r="I120" s="142" t="s">
        <v>106</v>
      </c>
      <c r="J120" s="142" t="s">
        <v>107</v>
      </c>
      <c r="K120" s="142" t="s">
        <v>111</v>
      </c>
      <c r="L120" s="142"/>
      <c r="M120" s="121"/>
      <c r="N120" s="134"/>
      <c r="O120" s="41" t="str">
        <f t="shared" si="12"/>
        <v>8.2.4 : Contrôle &amp; Tests \ Tests Fonctionnels \ Tests Fonctionnels itération 4</v>
      </c>
    </row>
    <row r="121" spans="1:15" s="41" customFormat="1">
      <c r="A121" s="50" t="str">
        <f>IF($N121="","??",INDEX('Liste SFD'!$A:$A,MATCH($N121,'Liste SFD'!$B:$B,0),1))</f>
        <v>??</v>
      </c>
      <c r="B121" s="50">
        <v>8</v>
      </c>
      <c r="C121" s="50">
        <v>2</v>
      </c>
      <c r="D121" s="50">
        <f t="shared" si="8"/>
        <v>5</v>
      </c>
      <c r="E121" s="143" t="str">
        <f t="shared" si="11"/>
        <v>8.2.5</v>
      </c>
      <c r="F121" s="143">
        <v>5</v>
      </c>
      <c r="G121" s="143">
        <v>4</v>
      </c>
      <c r="H121" s="141">
        <v>2</v>
      </c>
      <c r="I121" s="142" t="s">
        <v>106</v>
      </c>
      <c r="J121" s="142" t="s">
        <v>107</v>
      </c>
      <c r="K121" s="142" t="s">
        <v>112</v>
      </c>
      <c r="L121" s="142"/>
      <c r="M121" s="121"/>
      <c r="N121" s="134"/>
      <c r="O121" s="41" t="str">
        <f t="shared" si="12"/>
        <v>8.2.5 : Contrôle &amp; Tests \ Tests Fonctionnels \ Tests Fonctionnels itération 5</v>
      </c>
    </row>
    <row r="122" spans="1:15" s="41" customFormat="1">
      <c r="A122" s="50" t="str">
        <f>IF($N122="","??",INDEX('Liste SFD'!$A:$A,MATCH($N122,'Liste SFD'!$B:$B,0),1))</f>
        <v>??</v>
      </c>
      <c r="B122" s="50">
        <v>8</v>
      </c>
      <c r="C122" s="50">
        <v>3</v>
      </c>
      <c r="D122" s="50">
        <f t="shared" si="8"/>
        <v>1</v>
      </c>
      <c r="E122" s="143" t="str">
        <f t="shared" si="11"/>
        <v>8.3.1</v>
      </c>
      <c r="F122" s="143">
        <v>1</v>
      </c>
      <c r="G122" s="143">
        <v>4</v>
      </c>
      <c r="H122" s="141">
        <v>1</v>
      </c>
      <c r="I122" s="142" t="s">
        <v>106</v>
      </c>
      <c r="J122" s="142" t="s">
        <v>132</v>
      </c>
      <c r="K122" s="142" t="s">
        <v>133</v>
      </c>
      <c r="L122" s="142"/>
      <c r="M122" s="121"/>
      <c r="N122" s="134"/>
      <c r="O122" s="41" t="str">
        <f t="shared" si="12"/>
        <v>8.3.1 : Contrôle &amp; Tests \ Livraison &amp; Packaging \ Livraison &amp; Packaging itération 1</v>
      </c>
    </row>
    <row r="123" spans="1:15" s="41" customFormat="1">
      <c r="A123" s="50" t="str">
        <f>IF($N123="","??",INDEX('Liste SFD'!$A:$A,MATCH($N123,'Liste SFD'!$B:$B,0),1))</f>
        <v>??</v>
      </c>
      <c r="B123" s="50">
        <v>8</v>
      </c>
      <c r="C123" s="50">
        <v>3</v>
      </c>
      <c r="D123" s="50">
        <f t="shared" si="8"/>
        <v>2</v>
      </c>
      <c r="E123" s="143" t="str">
        <f t="shared" si="11"/>
        <v>8.3.2</v>
      </c>
      <c r="F123" s="143">
        <v>2</v>
      </c>
      <c r="G123" s="143">
        <v>4</v>
      </c>
      <c r="H123" s="141">
        <v>1</v>
      </c>
      <c r="I123" s="142" t="s">
        <v>106</v>
      </c>
      <c r="J123" s="142" t="s">
        <v>132</v>
      </c>
      <c r="K123" s="142" t="s">
        <v>134</v>
      </c>
      <c r="L123" s="142"/>
      <c r="M123" s="121"/>
      <c r="N123" s="134"/>
      <c r="O123" s="41" t="str">
        <f t="shared" si="12"/>
        <v>8.3.2 : Contrôle &amp; Tests \ Livraison &amp; Packaging \ Livraison &amp; Packaging itération 2</v>
      </c>
    </row>
    <row r="124" spans="1:15" s="41" customFormat="1">
      <c r="A124" s="50" t="str">
        <f>IF($N124="","??",INDEX('Liste SFD'!$A:$A,MATCH($N124,'Liste SFD'!$B:$B,0),1))</f>
        <v>??</v>
      </c>
      <c r="B124" s="50">
        <v>8</v>
      </c>
      <c r="C124" s="50">
        <v>3</v>
      </c>
      <c r="D124" s="50">
        <f t="shared" si="8"/>
        <v>3</v>
      </c>
      <c r="E124" s="143" t="str">
        <f t="shared" si="11"/>
        <v>8.3.3</v>
      </c>
      <c r="F124" s="143">
        <v>3</v>
      </c>
      <c r="G124" s="143">
        <v>4</v>
      </c>
      <c r="H124" s="141">
        <v>1</v>
      </c>
      <c r="I124" s="142" t="s">
        <v>106</v>
      </c>
      <c r="J124" s="142" t="s">
        <v>132</v>
      </c>
      <c r="K124" s="142" t="s">
        <v>135</v>
      </c>
      <c r="L124" s="142"/>
      <c r="M124" s="121"/>
      <c r="N124" s="134"/>
      <c r="O124" s="41" t="str">
        <f t="shared" si="12"/>
        <v>8.3.3 : Contrôle &amp; Tests \ Livraison &amp; Packaging \ Livraison &amp; Packaging itération 3</v>
      </c>
    </row>
    <row r="125" spans="1:15" s="41" customFormat="1">
      <c r="A125" s="50" t="str">
        <f>IF($N125="","??",INDEX('Liste SFD'!$A:$A,MATCH($N125,'Liste SFD'!$B:$B,0),1))</f>
        <v>??</v>
      </c>
      <c r="B125" s="50">
        <v>8</v>
      </c>
      <c r="C125" s="50">
        <v>3</v>
      </c>
      <c r="D125" s="50">
        <f t="shared" si="8"/>
        <v>4</v>
      </c>
      <c r="E125" s="143" t="str">
        <f t="shared" si="11"/>
        <v>8.3.4</v>
      </c>
      <c r="F125" s="143">
        <v>4</v>
      </c>
      <c r="G125" s="143">
        <v>4</v>
      </c>
      <c r="H125" s="141">
        <v>1</v>
      </c>
      <c r="I125" s="142" t="s">
        <v>106</v>
      </c>
      <c r="J125" s="142" t="s">
        <v>132</v>
      </c>
      <c r="K125" s="142" t="s">
        <v>136</v>
      </c>
      <c r="L125" s="144"/>
      <c r="M125" s="51"/>
      <c r="N125" s="59"/>
      <c r="O125" s="41" t="str">
        <f t="shared" si="12"/>
        <v>8.3.4 : Contrôle &amp; Tests \ Livraison &amp; Packaging \ Livraison &amp; Packaging itération 4</v>
      </c>
    </row>
    <row r="126" spans="1:15" s="41" customFormat="1">
      <c r="A126" s="50" t="str">
        <f>IF($N126="","??",INDEX('Liste SFD'!$A:$A,MATCH($N126,'Liste SFD'!$B:$B,0),1))</f>
        <v>??</v>
      </c>
      <c r="B126" s="50">
        <v>8</v>
      </c>
      <c r="C126" s="50">
        <v>3</v>
      </c>
      <c r="D126" s="50">
        <f t="shared" si="8"/>
        <v>5</v>
      </c>
      <c r="E126" s="143" t="str">
        <f t="shared" si="11"/>
        <v>8.3.5</v>
      </c>
      <c r="F126" s="143">
        <v>5</v>
      </c>
      <c r="G126" s="143">
        <v>4</v>
      </c>
      <c r="H126" s="141">
        <v>1</v>
      </c>
      <c r="I126" s="142" t="s">
        <v>106</v>
      </c>
      <c r="J126" s="142" t="s">
        <v>132</v>
      </c>
      <c r="K126" s="142" t="s">
        <v>137</v>
      </c>
      <c r="L126" s="144"/>
      <c r="M126" s="51"/>
      <c r="N126" s="59"/>
      <c r="O126" s="41" t="str">
        <f t="shared" si="12"/>
        <v>8.3.5 : Contrôle &amp; Tests \ Livraison &amp; Packaging \ Livraison &amp; Packaging itération 5</v>
      </c>
    </row>
    <row r="127" spans="1:15" s="41" customFormat="1">
      <c r="A127" s="50" t="str">
        <f>IF($N127="","??",INDEX('Liste SFD'!$A:$A,MATCH($N127,'Liste SFD'!$B:$B,0),1))</f>
        <v>??</v>
      </c>
      <c r="B127" s="50">
        <v>9</v>
      </c>
      <c r="C127" s="50">
        <v>1</v>
      </c>
      <c r="D127" s="50">
        <f t="shared" si="8"/>
        <v>1</v>
      </c>
      <c r="E127" s="143" t="str">
        <f t="shared" si="11"/>
        <v>9.1.1</v>
      </c>
      <c r="F127" s="143"/>
      <c r="G127" s="143">
        <v>1</v>
      </c>
      <c r="H127" s="141">
        <v>3</v>
      </c>
      <c r="I127" s="142" t="s">
        <v>113</v>
      </c>
      <c r="J127" s="142" t="s">
        <v>97</v>
      </c>
      <c r="K127" s="142" t="s">
        <v>122</v>
      </c>
      <c r="L127" s="52"/>
      <c r="M127" s="32"/>
      <c r="N127" s="59"/>
      <c r="O127" s="41" t="str">
        <f t="shared" si="12"/>
        <v>9.1.1 : Conception &amp; Spec \ Conception \ Conception pré-itération 1</v>
      </c>
    </row>
    <row r="128" spans="1:15" s="41" customFormat="1">
      <c r="A128" s="50" t="str">
        <f>IF($N128="","??",INDEX('Liste SFD'!$A:$A,MATCH($N128,'Liste SFD'!$B:$B,0),1))</f>
        <v>??</v>
      </c>
      <c r="B128" s="50">
        <v>9</v>
      </c>
      <c r="C128" s="50">
        <v>1</v>
      </c>
      <c r="D128" s="50">
        <f t="shared" si="8"/>
        <v>2</v>
      </c>
      <c r="E128" s="143" t="str">
        <f t="shared" si="11"/>
        <v>9.1.2</v>
      </c>
      <c r="F128" s="143">
        <v>1</v>
      </c>
      <c r="G128" s="143">
        <v>1</v>
      </c>
      <c r="H128" s="141">
        <v>3</v>
      </c>
      <c r="I128" s="142" t="s">
        <v>113</v>
      </c>
      <c r="J128" s="142" t="s">
        <v>97</v>
      </c>
      <c r="K128" s="142" t="s">
        <v>123</v>
      </c>
      <c r="L128" s="52"/>
      <c r="M128" s="32"/>
      <c r="N128" s="59"/>
      <c r="O128" s="41" t="str">
        <f t="shared" si="12"/>
        <v>9.1.2 : Conception &amp; Spec \ Conception \ Conception pré-itération 2</v>
      </c>
    </row>
    <row r="129" spans="1:15" s="41" customFormat="1">
      <c r="A129" s="50" t="str">
        <f>IF($N129="","??",INDEX('Liste SFD'!$A:$A,MATCH($N129,'Liste SFD'!$B:$B,0),1))</f>
        <v>??</v>
      </c>
      <c r="B129" s="50">
        <v>9</v>
      </c>
      <c r="C129" s="50">
        <v>1</v>
      </c>
      <c r="D129" s="50">
        <f t="shared" si="8"/>
        <v>3</v>
      </c>
      <c r="E129" s="143" t="str">
        <f t="shared" si="11"/>
        <v>9.1.3</v>
      </c>
      <c r="F129" s="143">
        <v>2</v>
      </c>
      <c r="G129" s="143">
        <v>1</v>
      </c>
      <c r="H129" s="141">
        <v>3</v>
      </c>
      <c r="I129" s="142" t="s">
        <v>113</v>
      </c>
      <c r="J129" s="142" t="s">
        <v>97</v>
      </c>
      <c r="K129" s="142" t="s">
        <v>124</v>
      </c>
      <c r="L129" s="52"/>
      <c r="M129" s="32"/>
      <c r="N129" s="59"/>
      <c r="O129" s="41" t="str">
        <f t="shared" si="12"/>
        <v>9.1.3 : Conception &amp; Spec \ Conception \ Conception pré-itération 3</v>
      </c>
    </row>
    <row r="130" spans="1:15" s="41" customFormat="1">
      <c r="A130" s="50" t="str">
        <f>IF($N130="","??",INDEX('Liste SFD'!$A:$A,MATCH($N130,'Liste SFD'!$B:$B,0),1))</f>
        <v>??</v>
      </c>
      <c r="B130" s="50">
        <v>9</v>
      </c>
      <c r="C130" s="50">
        <v>1</v>
      </c>
      <c r="D130" s="50">
        <f t="shared" si="8"/>
        <v>4</v>
      </c>
      <c r="E130" s="143" t="str">
        <f t="shared" si="11"/>
        <v>9.1.4</v>
      </c>
      <c r="F130" s="143">
        <v>3</v>
      </c>
      <c r="G130" s="143">
        <v>1</v>
      </c>
      <c r="H130" s="141">
        <v>3</v>
      </c>
      <c r="I130" s="142" t="s">
        <v>113</v>
      </c>
      <c r="J130" s="142" t="s">
        <v>97</v>
      </c>
      <c r="K130" s="142" t="s">
        <v>125</v>
      </c>
      <c r="L130" s="52"/>
      <c r="M130" s="32"/>
      <c r="N130" s="59"/>
      <c r="O130" s="41" t="str">
        <f t="shared" si="12"/>
        <v>9.1.4 : Conception &amp; Spec \ Conception \ Conception pré-itération 4</v>
      </c>
    </row>
    <row r="131" spans="1:15" s="41" customFormat="1">
      <c r="A131" s="50" t="str">
        <f>IF($N131="","??",INDEX('Liste SFD'!$A:$A,MATCH($N131,'Liste SFD'!$B:$B,0),1))</f>
        <v>??</v>
      </c>
      <c r="B131" s="50">
        <v>9</v>
      </c>
      <c r="C131" s="50">
        <v>1</v>
      </c>
      <c r="D131" s="50">
        <f t="shared" si="8"/>
        <v>5</v>
      </c>
      <c r="E131" s="143" t="str">
        <f t="shared" si="11"/>
        <v>9.1.5</v>
      </c>
      <c r="F131" s="143">
        <v>4</v>
      </c>
      <c r="G131" s="143">
        <v>1</v>
      </c>
      <c r="H131" s="141">
        <v>3</v>
      </c>
      <c r="I131" s="142" t="s">
        <v>113</v>
      </c>
      <c r="J131" s="142" t="s">
        <v>97</v>
      </c>
      <c r="K131" s="142" t="s">
        <v>126</v>
      </c>
      <c r="L131" s="52"/>
      <c r="M131" s="32"/>
      <c r="N131" s="59"/>
      <c r="O131" s="41" t="str">
        <f t="shared" si="12"/>
        <v>9.1.5 : Conception &amp; Spec \ Conception \ Conception pré-itération 5</v>
      </c>
    </row>
    <row r="132" spans="1:15" s="41" customFormat="1">
      <c r="A132" s="50" t="str">
        <f>IF($N132="","??",INDEX('Liste SFD'!$A:$A,MATCH($N132,'Liste SFD'!$B:$B,0),1))</f>
        <v>??</v>
      </c>
      <c r="B132" s="50">
        <v>9</v>
      </c>
      <c r="C132" s="50">
        <v>2</v>
      </c>
      <c r="D132" s="50">
        <f t="shared" si="8"/>
        <v>1</v>
      </c>
      <c r="E132" s="143" t="str">
        <f t="shared" si="11"/>
        <v>9.2.1</v>
      </c>
      <c r="F132" s="143"/>
      <c r="G132" s="143">
        <v>1</v>
      </c>
      <c r="H132" s="141">
        <v>3</v>
      </c>
      <c r="I132" s="142" t="s">
        <v>113</v>
      </c>
      <c r="J132" s="142" t="s">
        <v>114</v>
      </c>
      <c r="K132" s="142" t="s">
        <v>138</v>
      </c>
      <c r="L132" s="52"/>
      <c r="M132" s="32"/>
      <c r="N132" s="59"/>
      <c r="O132" s="41" t="str">
        <f t="shared" si="12"/>
        <v>9.2.1 : Conception &amp; Spec \ Spécification \ Spécification pré-itération 1</v>
      </c>
    </row>
    <row r="133" spans="1:15" s="34" customFormat="1">
      <c r="A133" s="50" t="str">
        <f>IF($N133="","??",INDEX('Liste SFD'!$A:$A,MATCH($N133,'Liste SFD'!$B:$B,0),1))</f>
        <v>??</v>
      </c>
      <c r="B133" s="50">
        <v>9</v>
      </c>
      <c r="C133" s="50">
        <v>2</v>
      </c>
      <c r="D133" s="50">
        <f t="shared" si="8"/>
        <v>2</v>
      </c>
      <c r="E133" s="143" t="str">
        <f t="shared" si="11"/>
        <v>9.2.2</v>
      </c>
      <c r="F133" s="143">
        <v>1</v>
      </c>
      <c r="G133" s="143">
        <v>1</v>
      </c>
      <c r="H133" s="141">
        <v>3</v>
      </c>
      <c r="I133" s="142" t="s">
        <v>113</v>
      </c>
      <c r="J133" s="142" t="s">
        <v>114</v>
      </c>
      <c r="K133" s="142" t="s">
        <v>139</v>
      </c>
      <c r="L133" s="52"/>
      <c r="M133" s="33"/>
      <c r="N133" s="59"/>
      <c r="O133" s="41" t="str">
        <f t="shared" si="12"/>
        <v>9.2.2 : Conception &amp; Spec \ Spécification \ Spécification pré-itération 2</v>
      </c>
    </row>
    <row r="134" spans="1:15" s="41" customFormat="1">
      <c r="A134" s="50" t="str">
        <f>IF($N134="","??",INDEX('Liste SFD'!$A:$A,MATCH($N134,'Liste SFD'!$B:$B,0),1))</f>
        <v>??</v>
      </c>
      <c r="B134" s="50">
        <v>9</v>
      </c>
      <c r="C134" s="50">
        <v>2</v>
      </c>
      <c r="D134" s="50">
        <f t="shared" si="8"/>
        <v>3</v>
      </c>
      <c r="E134" s="143" t="str">
        <f t="shared" si="11"/>
        <v>9.2.3</v>
      </c>
      <c r="F134" s="143">
        <v>2</v>
      </c>
      <c r="G134" s="143">
        <v>1</v>
      </c>
      <c r="H134" s="141">
        <v>3</v>
      </c>
      <c r="I134" s="142" t="s">
        <v>113</v>
      </c>
      <c r="J134" s="142" t="s">
        <v>114</v>
      </c>
      <c r="K134" s="142" t="s">
        <v>140</v>
      </c>
      <c r="L134" s="52"/>
      <c r="M134" s="32"/>
      <c r="N134" s="59"/>
      <c r="O134" s="41" t="str">
        <f t="shared" si="12"/>
        <v>9.2.3 : Conception &amp; Spec \ Spécification \ Spécification pré-itération 3</v>
      </c>
    </row>
    <row r="135" spans="1:15" s="41" customFormat="1">
      <c r="A135" s="50" t="str">
        <f>IF($N135="","??",INDEX('Liste SFD'!$A:$A,MATCH($N135,'Liste SFD'!$B:$B,0),1))</f>
        <v>??</v>
      </c>
      <c r="B135" s="50">
        <v>9</v>
      </c>
      <c r="C135" s="50">
        <v>2</v>
      </c>
      <c r="D135" s="50">
        <f t="shared" si="8"/>
        <v>4</v>
      </c>
      <c r="E135" s="143" t="str">
        <f t="shared" si="11"/>
        <v>9.2.4</v>
      </c>
      <c r="F135" s="143">
        <v>3</v>
      </c>
      <c r="G135" s="143">
        <v>1</v>
      </c>
      <c r="H135" s="141">
        <v>3</v>
      </c>
      <c r="I135" s="142" t="s">
        <v>113</v>
      </c>
      <c r="J135" s="142" t="s">
        <v>114</v>
      </c>
      <c r="K135" s="142" t="s">
        <v>141</v>
      </c>
      <c r="L135" s="52"/>
      <c r="M135" s="32"/>
      <c r="N135" s="59"/>
      <c r="O135" s="41" t="str">
        <f t="shared" si="12"/>
        <v>9.2.4 : Conception &amp; Spec \ Spécification \ Spécification pré-itération 4</v>
      </c>
    </row>
    <row r="136" spans="1:15" s="41" customFormat="1">
      <c r="A136" s="50" t="str">
        <f>IF($N136="","??",INDEX('Liste SFD'!$A:$A,MATCH($N136,'Liste SFD'!$B:$B,0),1))</f>
        <v>??</v>
      </c>
      <c r="B136" s="50">
        <v>9</v>
      </c>
      <c r="C136" s="50">
        <v>2</v>
      </c>
      <c r="D136" s="50">
        <f t="shared" ref="D136:D151" si="13">IF($C136=C135,D135+1,1)</f>
        <v>5</v>
      </c>
      <c r="E136" s="143" t="str">
        <f t="shared" si="11"/>
        <v>9.2.5</v>
      </c>
      <c r="F136" s="143">
        <v>4</v>
      </c>
      <c r="G136" s="143">
        <v>1</v>
      </c>
      <c r="H136" s="141">
        <v>3</v>
      </c>
      <c r="I136" s="142" t="s">
        <v>113</v>
      </c>
      <c r="J136" s="142" t="s">
        <v>114</v>
      </c>
      <c r="K136" s="142" t="s">
        <v>142</v>
      </c>
      <c r="L136" s="52"/>
      <c r="M136" s="32"/>
      <c r="N136" s="59"/>
      <c r="O136" s="41" t="str">
        <f t="shared" si="12"/>
        <v>9.2.5 : Conception &amp; Spec \ Spécification \ Spécification pré-itération 5</v>
      </c>
    </row>
    <row r="137" spans="1:15" s="41" customFormat="1">
      <c r="A137" s="50" t="str">
        <f>IF($N137="","??",INDEX('Liste SFD'!$A:$A,MATCH($N137,'Liste SFD'!$B:$B,0),1))</f>
        <v>??</v>
      </c>
      <c r="B137" s="50">
        <v>10</v>
      </c>
      <c r="C137" s="50">
        <v>1</v>
      </c>
      <c r="D137" s="50">
        <f t="shared" si="13"/>
        <v>1</v>
      </c>
      <c r="E137" s="143" t="str">
        <f t="shared" si="11"/>
        <v>10.1.1</v>
      </c>
      <c r="F137" s="143">
        <v>1</v>
      </c>
      <c r="G137" s="143">
        <v>1</v>
      </c>
      <c r="H137" s="141">
        <v>2</v>
      </c>
      <c r="I137" s="142" t="s">
        <v>121</v>
      </c>
      <c r="J137" s="142" t="s">
        <v>148</v>
      </c>
      <c r="K137" s="142" t="s">
        <v>143</v>
      </c>
      <c r="L137" s="52"/>
      <c r="M137" s="33"/>
      <c r="N137" s="59"/>
      <c r="O137" s="41" t="str">
        <f t="shared" si="12"/>
        <v>10.1.1 : Gestion de projet \ Réunions \ Réunions itération 1</v>
      </c>
    </row>
    <row r="138" spans="1:15" s="41" customFormat="1">
      <c r="A138" s="50" t="str">
        <f>IF($N138="","??",INDEX('Liste SFD'!$A:$A,MATCH($N138,'Liste SFD'!$B:$B,0),1))</f>
        <v>??</v>
      </c>
      <c r="B138" s="50">
        <v>10</v>
      </c>
      <c r="C138" s="50">
        <v>1</v>
      </c>
      <c r="D138" s="50">
        <f t="shared" si="13"/>
        <v>2</v>
      </c>
      <c r="E138" s="143" t="str">
        <f t="shared" si="11"/>
        <v>10.1.2</v>
      </c>
      <c r="F138" s="143">
        <v>2</v>
      </c>
      <c r="G138" s="143">
        <v>1</v>
      </c>
      <c r="H138" s="141">
        <v>2</v>
      </c>
      <c r="I138" s="142" t="s">
        <v>121</v>
      </c>
      <c r="J138" s="142" t="s">
        <v>148</v>
      </c>
      <c r="K138" s="142" t="s">
        <v>144</v>
      </c>
      <c r="L138" s="52"/>
      <c r="M138" s="33"/>
      <c r="N138" s="59"/>
      <c r="O138" s="41" t="str">
        <f t="shared" si="12"/>
        <v>10.1.2 : Gestion de projet \ Réunions \ Réunions itération 2</v>
      </c>
    </row>
    <row r="139" spans="1:15" s="41" customFormat="1">
      <c r="A139" s="50" t="str">
        <f>IF($N139="","??",INDEX('Liste SFD'!$A:$A,MATCH($N139,'Liste SFD'!$B:$B,0),1))</f>
        <v>??</v>
      </c>
      <c r="B139" s="50">
        <v>10</v>
      </c>
      <c r="C139" s="50">
        <v>1</v>
      </c>
      <c r="D139" s="50">
        <f t="shared" si="13"/>
        <v>3</v>
      </c>
      <c r="E139" s="143" t="str">
        <f t="shared" si="11"/>
        <v>10.1.3</v>
      </c>
      <c r="F139" s="143">
        <v>3</v>
      </c>
      <c r="G139" s="143">
        <v>1</v>
      </c>
      <c r="H139" s="141">
        <v>2</v>
      </c>
      <c r="I139" s="142" t="s">
        <v>121</v>
      </c>
      <c r="J139" s="142" t="s">
        <v>148</v>
      </c>
      <c r="K139" s="142" t="s">
        <v>145</v>
      </c>
      <c r="L139" s="71"/>
      <c r="M139" s="87"/>
      <c r="N139" s="88"/>
      <c r="O139" s="41" t="str">
        <f t="shared" si="12"/>
        <v>10.1.3 : Gestion de projet \ Réunions \ Réunions itération 3</v>
      </c>
    </row>
    <row r="140" spans="1:15">
      <c r="A140" s="50" t="str">
        <f>IF($N140="","??",INDEX('Liste SFD'!$A:$A,MATCH($N140,'Liste SFD'!$B:$B,0),1))</f>
        <v>??</v>
      </c>
      <c r="B140" s="50">
        <v>10</v>
      </c>
      <c r="C140" s="50">
        <v>1</v>
      </c>
      <c r="D140" s="50">
        <f t="shared" si="13"/>
        <v>4</v>
      </c>
      <c r="E140" s="143" t="str">
        <f t="shared" si="11"/>
        <v>10.1.4</v>
      </c>
      <c r="F140" s="143">
        <v>4</v>
      </c>
      <c r="G140" s="143">
        <v>1</v>
      </c>
      <c r="H140" s="141">
        <v>2</v>
      </c>
      <c r="I140" s="142" t="s">
        <v>121</v>
      </c>
      <c r="J140" s="142" t="s">
        <v>148</v>
      </c>
      <c r="K140" s="142" t="s">
        <v>146</v>
      </c>
      <c r="L140" s="52"/>
      <c r="M140" s="32"/>
      <c r="N140" s="59"/>
      <c r="O140" s="41" t="str">
        <f t="shared" si="12"/>
        <v>10.1.4 : Gestion de projet \ Réunions \ Réunions itération 4</v>
      </c>
    </row>
    <row r="141" spans="1:15">
      <c r="A141" s="50" t="str">
        <f>IF($N141="","??",INDEX('Liste SFD'!$A:$A,MATCH($N141,'Liste SFD'!$B:$B,0),1))</f>
        <v>??</v>
      </c>
      <c r="B141" s="50">
        <v>10</v>
      </c>
      <c r="C141" s="50">
        <v>1</v>
      </c>
      <c r="D141" s="50">
        <f t="shared" si="13"/>
        <v>5</v>
      </c>
      <c r="E141" s="143" t="str">
        <f t="shared" si="11"/>
        <v>10.1.5</v>
      </c>
      <c r="F141" s="143">
        <v>5</v>
      </c>
      <c r="G141" s="143">
        <v>1</v>
      </c>
      <c r="H141" s="141">
        <v>2</v>
      </c>
      <c r="I141" s="142" t="s">
        <v>121</v>
      </c>
      <c r="J141" s="142" t="s">
        <v>148</v>
      </c>
      <c r="K141" s="142" t="s">
        <v>147</v>
      </c>
      <c r="L141" s="52"/>
      <c r="M141" s="32"/>
      <c r="N141" s="59"/>
      <c r="O141" s="41" t="str">
        <f t="shared" si="12"/>
        <v>10.1.5 : Gestion de projet \ Réunions \ Réunions itération 5</v>
      </c>
    </row>
    <row r="142" spans="1:15">
      <c r="A142" s="50" t="str">
        <f>IF($N142="","??",INDEX('Liste SFD'!$A:$A,MATCH($N142,'Liste SFD'!$B:$B,0),1))</f>
        <v>??</v>
      </c>
      <c r="B142" s="50">
        <v>10</v>
      </c>
      <c r="C142" s="50">
        <v>2</v>
      </c>
      <c r="D142" s="50">
        <f t="shared" si="13"/>
        <v>1</v>
      </c>
      <c r="E142" s="143" t="str">
        <f t="shared" si="11"/>
        <v>10.2.1</v>
      </c>
      <c r="F142" s="143">
        <v>1</v>
      </c>
      <c r="G142" s="143">
        <v>1</v>
      </c>
      <c r="H142" s="141">
        <v>2</v>
      </c>
      <c r="I142" s="142" t="s">
        <v>121</v>
      </c>
      <c r="J142" s="142" t="s">
        <v>149</v>
      </c>
      <c r="K142" s="142" t="s">
        <v>127</v>
      </c>
      <c r="L142" s="52"/>
      <c r="M142" s="32"/>
      <c r="N142" s="59"/>
      <c r="O142" s="41" t="str">
        <f t="shared" si="12"/>
        <v>10.2.1 : Gestion de projet \ Backlog \ Mise à jour Backlog itération 1</v>
      </c>
    </row>
    <row r="143" spans="1:15">
      <c r="A143" s="50" t="str">
        <f>IF($N143="","??",INDEX('Liste SFD'!$A:$A,MATCH($N143,'Liste SFD'!$B:$B,0),1))</f>
        <v>??</v>
      </c>
      <c r="B143" s="50">
        <v>10</v>
      </c>
      <c r="C143" s="50">
        <v>2</v>
      </c>
      <c r="D143" s="50">
        <f t="shared" si="13"/>
        <v>2</v>
      </c>
      <c r="E143" s="143" t="str">
        <f t="shared" si="11"/>
        <v>10.2.2</v>
      </c>
      <c r="F143" s="143">
        <v>2</v>
      </c>
      <c r="G143" s="143">
        <v>1</v>
      </c>
      <c r="H143" s="141">
        <v>2</v>
      </c>
      <c r="I143" s="142" t="s">
        <v>121</v>
      </c>
      <c r="J143" s="142" t="s">
        <v>149</v>
      </c>
      <c r="K143" s="142" t="s">
        <v>128</v>
      </c>
      <c r="L143" s="52"/>
      <c r="M143" s="32"/>
      <c r="N143" s="59"/>
      <c r="O143" s="41" t="str">
        <f t="shared" si="12"/>
        <v>10.2.2 : Gestion de projet \ Backlog \ Mise à jour Backlog itération 2</v>
      </c>
    </row>
    <row r="144" spans="1:15">
      <c r="A144" s="50" t="str">
        <f>IF($N144="","??",INDEX('Liste SFD'!$A:$A,MATCH($N144,'Liste SFD'!$B:$B,0),1))</f>
        <v>??</v>
      </c>
      <c r="B144" s="50">
        <v>10</v>
      </c>
      <c r="C144" s="50">
        <v>2</v>
      </c>
      <c r="D144" s="50">
        <f t="shared" si="13"/>
        <v>3</v>
      </c>
      <c r="E144" s="143" t="str">
        <f t="shared" si="11"/>
        <v>10.2.3</v>
      </c>
      <c r="F144" s="143">
        <v>3</v>
      </c>
      <c r="G144" s="143">
        <v>1</v>
      </c>
      <c r="H144" s="141">
        <v>2</v>
      </c>
      <c r="I144" s="142" t="s">
        <v>121</v>
      </c>
      <c r="J144" s="142" t="s">
        <v>149</v>
      </c>
      <c r="K144" s="142" t="s">
        <v>129</v>
      </c>
      <c r="L144" s="52"/>
      <c r="M144" s="32"/>
      <c r="N144" s="59"/>
      <c r="O144" s="41" t="str">
        <f t="shared" si="12"/>
        <v>10.2.3 : Gestion de projet \ Backlog \ Mise à jour Backlog itération 3</v>
      </c>
    </row>
    <row r="145" spans="1:15">
      <c r="A145" s="50" t="str">
        <f>IF($N145="","??",INDEX('Liste SFD'!$A:$A,MATCH($N145,'Liste SFD'!$B:$B,0),1))</f>
        <v>??</v>
      </c>
      <c r="B145" s="50">
        <v>10</v>
      </c>
      <c r="C145" s="50">
        <v>2</v>
      </c>
      <c r="D145" s="50">
        <f t="shared" si="13"/>
        <v>4</v>
      </c>
      <c r="E145" s="143" t="str">
        <f t="shared" si="11"/>
        <v>10.2.4</v>
      </c>
      <c r="F145" s="143">
        <v>4</v>
      </c>
      <c r="G145" s="143">
        <v>1</v>
      </c>
      <c r="H145" s="141">
        <v>2</v>
      </c>
      <c r="I145" s="142" t="s">
        <v>121</v>
      </c>
      <c r="J145" s="142" t="s">
        <v>149</v>
      </c>
      <c r="K145" s="142" t="s">
        <v>130</v>
      </c>
      <c r="L145" s="52"/>
      <c r="M145" s="32"/>
      <c r="N145" s="59"/>
      <c r="O145" s="41" t="str">
        <f t="shared" si="12"/>
        <v>10.2.4 : Gestion de projet \ Backlog \ Mise à jour Backlog itération 4</v>
      </c>
    </row>
    <row r="146" spans="1:15">
      <c r="A146" s="50" t="str">
        <f>IF($N146="","??",INDEX('Liste SFD'!$A:$A,MATCH($N146,'Liste SFD'!$B:$B,0),1))</f>
        <v>??</v>
      </c>
      <c r="B146" s="50">
        <v>10</v>
      </c>
      <c r="C146" s="50">
        <v>2</v>
      </c>
      <c r="D146" s="50">
        <f t="shared" si="13"/>
        <v>5</v>
      </c>
      <c r="E146" s="143" t="str">
        <f t="shared" si="11"/>
        <v>10.2.5</v>
      </c>
      <c r="F146" s="143">
        <v>5</v>
      </c>
      <c r="G146" s="143">
        <v>1</v>
      </c>
      <c r="H146" s="141">
        <v>2</v>
      </c>
      <c r="I146" s="142" t="s">
        <v>121</v>
      </c>
      <c r="J146" s="142" t="s">
        <v>149</v>
      </c>
      <c r="K146" s="142" t="s">
        <v>131</v>
      </c>
      <c r="L146" s="52"/>
      <c r="M146" s="32"/>
      <c r="N146" s="59"/>
      <c r="O146" s="41" t="str">
        <f t="shared" si="12"/>
        <v>10.2.5 : Gestion de projet \ Backlog \ Mise à jour Backlog itération 5</v>
      </c>
    </row>
    <row r="147" spans="1:15">
      <c r="A147" s="50" t="str">
        <f>IF($N147="","??",INDEX('Liste SFD'!$A:$A,MATCH($N147,'Liste SFD'!$B:$B,0),1))</f>
        <v>??</v>
      </c>
      <c r="B147" s="50">
        <v>11</v>
      </c>
      <c r="C147" s="50">
        <v>1</v>
      </c>
      <c r="D147" s="50">
        <f t="shared" si="13"/>
        <v>1</v>
      </c>
      <c r="E147" s="143" t="str">
        <f t="shared" si="11"/>
        <v>11.1.1</v>
      </c>
      <c r="F147" s="143">
        <v>1</v>
      </c>
      <c r="G147" s="143">
        <v>1</v>
      </c>
      <c r="H147" s="141">
        <v>3</v>
      </c>
      <c r="I147" s="142" t="s">
        <v>115</v>
      </c>
      <c r="J147" s="142" t="s">
        <v>115</v>
      </c>
      <c r="K147" s="142" t="s">
        <v>116</v>
      </c>
      <c r="L147" s="52"/>
      <c r="M147" s="33"/>
      <c r="N147" s="59"/>
      <c r="O147" s="41" t="str">
        <f t="shared" si="12"/>
        <v>11.1.1 : Documentation \ Documentation \ Documentation itération 1</v>
      </c>
    </row>
    <row r="148" spans="1:15">
      <c r="A148" s="50" t="str">
        <f>IF($N148="","??",INDEX('Liste SFD'!$A:$A,MATCH($N148,'Liste SFD'!$B:$B,0),1))</f>
        <v>??</v>
      </c>
      <c r="B148" s="50">
        <v>11</v>
      </c>
      <c r="C148" s="50">
        <v>1</v>
      </c>
      <c r="D148" s="50">
        <f t="shared" si="13"/>
        <v>2</v>
      </c>
      <c r="E148" s="143" t="str">
        <f t="shared" si="11"/>
        <v>11.1.2</v>
      </c>
      <c r="F148" s="143">
        <v>2</v>
      </c>
      <c r="G148" s="143">
        <v>1</v>
      </c>
      <c r="H148" s="141">
        <v>4</v>
      </c>
      <c r="I148" s="142" t="s">
        <v>115</v>
      </c>
      <c r="J148" s="142" t="s">
        <v>115</v>
      </c>
      <c r="K148" s="142" t="s">
        <v>117</v>
      </c>
      <c r="L148" s="52"/>
      <c r="M148" s="32"/>
      <c r="N148" s="59"/>
      <c r="O148" s="41" t="str">
        <f>TEXT(E148,"#") &amp; " : " &amp; TEXT(I148,"#") &amp; " \ " &amp; TEXT(J148,"#") &amp; " \ " &amp; TEXT(K148,"#")</f>
        <v>11.1.2 : Documentation \ Documentation \ Documentation itération 2</v>
      </c>
    </row>
    <row r="149" spans="1:15">
      <c r="A149" s="50" t="str">
        <f>IF($N149="","??",INDEX('Liste SFD'!$A:$A,MATCH($N149,'Liste SFD'!$B:$B,0),1))</f>
        <v>??</v>
      </c>
      <c r="B149" s="50">
        <v>11</v>
      </c>
      <c r="C149" s="50">
        <v>1</v>
      </c>
      <c r="D149" s="50">
        <f t="shared" si="13"/>
        <v>3</v>
      </c>
      <c r="E149" s="143" t="str">
        <f t="shared" si="11"/>
        <v>11.1.3</v>
      </c>
      <c r="F149" s="143">
        <v>3</v>
      </c>
      <c r="G149" s="143">
        <v>1</v>
      </c>
      <c r="H149" s="141">
        <v>4</v>
      </c>
      <c r="I149" s="142" t="s">
        <v>115</v>
      </c>
      <c r="J149" s="142" t="s">
        <v>115</v>
      </c>
      <c r="K149" s="142" t="s">
        <v>118</v>
      </c>
      <c r="L149" s="52"/>
      <c r="M149" s="32"/>
      <c r="N149" s="59"/>
      <c r="O149" s="41" t="str">
        <f t="shared" si="12"/>
        <v>11.1.3 : Documentation \ Documentation \ Documentation itération 3</v>
      </c>
    </row>
    <row r="150" spans="1:15">
      <c r="A150" s="50" t="str">
        <f>IF($N150="","??",INDEX('Liste SFD'!$A:$A,MATCH($N150,'Liste SFD'!$B:$B,0),1))</f>
        <v>??</v>
      </c>
      <c r="B150" s="50">
        <v>11</v>
      </c>
      <c r="C150" s="50">
        <v>1</v>
      </c>
      <c r="D150" s="50">
        <f t="shared" si="13"/>
        <v>4</v>
      </c>
      <c r="E150" s="143" t="str">
        <f t="shared" si="11"/>
        <v>11.1.4</v>
      </c>
      <c r="F150" s="143">
        <v>4</v>
      </c>
      <c r="G150" s="143">
        <v>1</v>
      </c>
      <c r="H150" s="141">
        <v>4</v>
      </c>
      <c r="I150" s="142" t="s">
        <v>115</v>
      </c>
      <c r="J150" s="142" t="s">
        <v>115</v>
      </c>
      <c r="K150" s="142" t="s">
        <v>119</v>
      </c>
      <c r="L150" s="52"/>
      <c r="M150" s="32"/>
      <c r="N150" s="59"/>
      <c r="O150" s="41" t="str">
        <f t="shared" si="12"/>
        <v>11.1.4 : Documentation \ Documentation \ Documentation itération 4</v>
      </c>
    </row>
    <row r="151" spans="1:15">
      <c r="A151" s="50" t="str">
        <f>IF($N151="","??",INDEX('Liste SFD'!$A:$A,MATCH($N151,'Liste SFD'!$B:$B,0),1))</f>
        <v>??</v>
      </c>
      <c r="B151" s="50">
        <v>11</v>
      </c>
      <c r="C151" s="50">
        <v>1</v>
      </c>
      <c r="D151" s="50">
        <f t="shared" si="13"/>
        <v>5</v>
      </c>
      <c r="E151" s="143" t="str">
        <f t="shared" si="11"/>
        <v>11.1.5</v>
      </c>
      <c r="F151" s="143">
        <v>5</v>
      </c>
      <c r="G151" s="143">
        <v>1</v>
      </c>
      <c r="H151" s="141">
        <v>4</v>
      </c>
      <c r="I151" s="142" t="s">
        <v>115</v>
      </c>
      <c r="J151" s="142" t="s">
        <v>115</v>
      </c>
      <c r="K151" s="142" t="s">
        <v>120</v>
      </c>
      <c r="L151" s="52"/>
      <c r="M151" s="33"/>
      <c r="N151" s="59"/>
      <c r="O151" s="41" t="str">
        <f t="shared" si="12"/>
        <v>11.1.5 : Documentation \ Documentation \ Documentation itération 5</v>
      </c>
    </row>
    <row r="152" spans="1:15">
      <c r="A152" s="50" t="str">
        <f>IF($N152="","??",INDEX('Liste SFD'!$A:$A,MATCH($N152,'Liste SFD'!$B:$B,0),1))</f>
        <v>??</v>
      </c>
      <c r="B152" s="50"/>
      <c r="C152" s="50"/>
      <c r="D152" s="50"/>
      <c r="E152" s="32"/>
      <c r="F152" s="32"/>
      <c r="G152" s="32"/>
      <c r="H152" s="32"/>
      <c r="I152" s="40"/>
      <c r="J152" s="40"/>
      <c r="K152" s="40"/>
      <c r="L152" s="52"/>
      <c r="M152" s="33"/>
      <c r="N152" s="59"/>
      <c r="O152" s="41" t="str">
        <f t="shared" si="12"/>
        <v xml:space="preserve"> :  \  \ </v>
      </c>
    </row>
    <row r="153" spans="1:15">
      <c r="A153" s="50" t="str">
        <f>IF($N153="","??",INDEX('Liste SFD'!$A:$A,MATCH($N153,'Liste SFD'!$B:$B,0),1))</f>
        <v>??</v>
      </c>
      <c r="B153" s="50"/>
      <c r="C153" s="50"/>
      <c r="D153" s="50"/>
      <c r="E153" s="32"/>
      <c r="F153" s="32"/>
      <c r="G153" s="32"/>
      <c r="H153" s="32"/>
      <c r="I153" s="40"/>
      <c r="J153" s="40"/>
      <c r="K153" s="40"/>
      <c r="L153" s="71"/>
      <c r="M153" s="87"/>
      <c r="N153" s="88"/>
      <c r="O153" s="41" t="str">
        <f t="shared" si="12"/>
        <v xml:space="preserve"> :  \  \ </v>
      </c>
    </row>
    <row r="154" spans="1:15">
      <c r="A154" s="50" t="str">
        <f>IF($N154="","??",INDEX('Liste SFD'!$A:$A,MATCH($N154,'Liste SFD'!$B:$B,0),1))</f>
        <v>??</v>
      </c>
      <c r="B154" s="50"/>
      <c r="C154" s="50"/>
      <c r="D154" s="50"/>
      <c r="E154" s="32"/>
      <c r="F154" s="33"/>
      <c r="G154" s="33"/>
      <c r="H154" s="77"/>
      <c r="I154" s="40"/>
      <c r="J154" s="40"/>
      <c r="K154" s="40"/>
      <c r="L154" s="52"/>
      <c r="M154" s="32"/>
      <c r="N154" s="59"/>
      <c r="O154" s="41" t="str">
        <f t="shared" si="12"/>
        <v xml:space="preserve"> :  \  \ </v>
      </c>
    </row>
    <row r="155" spans="1:15">
      <c r="A155" s="50" t="str">
        <f>IF($N155="","??",INDEX('Liste SFD'!$A:$A,MATCH($N155,'Liste SFD'!$B:$B,0),1))</f>
        <v>??</v>
      </c>
      <c r="I155" s="40"/>
      <c r="J155" s="40"/>
      <c r="K155" s="40"/>
      <c r="O155" s="41" t="str">
        <f t="shared" si="12"/>
        <v xml:space="preserve"> :  \  \ </v>
      </c>
    </row>
    <row r="156" spans="1:15">
      <c r="A156" s="50" t="str">
        <f>IF($N156="","??",INDEX('Liste SFD'!$A:$A,MATCH($N156,'Liste SFD'!$B:$B,0),1))</f>
        <v>??</v>
      </c>
      <c r="I156" s="40"/>
      <c r="J156" s="40"/>
      <c r="K156" s="40"/>
      <c r="O156" s="41" t="str">
        <f t="shared" si="12"/>
        <v xml:space="preserve"> :  \  \ </v>
      </c>
    </row>
    <row r="157" spans="1:15">
      <c r="A157" s="50" t="str">
        <f>IF($N157="","??",INDEX('Liste SFD'!$A:$A,MATCH($N157,'Liste SFD'!$B:$B,0),1))</f>
        <v>??</v>
      </c>
      <c r="O157" s="41" t="str">
        <f t="shared" si="12"/>
        <v xml:space="preserve"> :  \  \ </v>
      </c>
    </row>
    <row r="158" spans="1:15">
      <c r="A158" s="50" t="str">
        <f>IF($N158="","??",INDEX('Liste SFD'!$A:$A,MATCH($N158,'Liste SFD'!$B:$B,0),1))</f>
        <v>??</v>
      </c>
    </row>
    <row r="159" spans="1:15">
      <c r="A159" s="50" t="str">
        <f>IF($N159="","??",INDEX('Liste SFD'!$A:$A,MATCH($N159,'Liste SFD'!$B:$B,0),1))</f>
        <v>??</v>
      </c>
    </row>
    <row r="160" spans="1:15">
      <c r="A160" s="50" t="str">
        <f>IF($N160="","??",INDEX('Liste SFD'!$A:$A,MATCH($N160,'Liste SFD'!$B:$B,0),1))</f>
        <v>??</v>
      </c>
    </row>
    <row r="161" spans="1:1">
      <c r="A161" s="50" t="str">
        <f>IF($N161="","??",INDEX('Liste SFD'!$A:$A,MATCH($N161,'Liste SFD'!$B:$B,0),1))</f>
        <v>??</v>
      </c>
    </row>
    <row r="162" spans="1:1">
      <c r="A162" s="50" t="str">
        <f>IF($N162="","??",INDEX('Liste SFD'!$A:$A,MATCH($N162,'Liste SFD'!$B:$B,0),1))</f>
        <v>??</v>
      </c>
    </row>
    <row r="163" spans="1:1">
      <c r="A163" s="50" t="str">
        <f>IF($N163="","??",INDEX('Liste SFD'!$A:$A,MATCH($N163,'Liste SFD'!$B:$B,0),1))</f>
        <v>??</v>
      </c>
    </row>
    <row r="164" spans="1:1">
      <c r="A164" s="50" t="str">
        <f>IF($N164="","??",INDEX('Liste SFD'!$A:$A,MATCH($N164,'Liste SFD'!$B:$B,0),1))</f>
        <v>??</v>
      </c>
    </row>
    <row r="165" spans="1:1">
      <c r="A165" s="50" t="str">
        <f>IF($N165="","??",INDEX('Liste SFD'!$A:$A,MATCH($N165,'Liste SFD'!$B:$B,0),1))</f>
        <v>??</v>
      </c>
    </row>
    <row r="166" spans="1:1">
      <c r="A166" s="50" t="str">
        <f>IF($N166="","??",INDEX('Liste SFD'!$A:$A,MATCH($N166,'Liste SFD'!$B:$B,0),1))</f>
        <v>??</v>
      </c>
    </row>
    <row r="167" spans="1:1">
      <c r="A167" s="50" t="str">
        <f>IF($N167="","??",INDEX('Liste SFD'!$A:$A,MATCH($N167,'Liste SFD'!$B:$B,0),1))</f>
        <v>??</v>
      </c>
    </row>
  </sheetData>
  <autoFilter ref="E5:N139"/>
  <mergeCells count="1">
    <mergeCell ref="E1:N3"/>
  </mergeCells>
  <conditionalFormatting sqref="E1 E4:E65549">
    <cfRule type="expression" dxfId="75" priority="28">
      <formula>ISERR(FIND("?",$E1,1))=FALSE</formula>
    </cfRule>
  </conditionalFormatting>
  <conditionalFormatting sqref="L19:N19 J18:N18 K20:N20 J19:J21 J21:N37 E67:N67 J68 J70 L68:N97 K99:N100 J101:N109 J98:N98 E152:H154 L55:N66 E73:G97 E112:E151 J6:J15 L6:N17 E6:I37 K8:K15 E38:N54 E68:I72 L110:N154 E98:H111 I98:I109 E55:J66">
    <cfRule type="expression" dxfId="74" priority="29">
      <formula>MOD(ROW(),2)&lt;&gt;0</formula>
    </cfRule>
  </conditionalFormatting>
  <conditionalFormatting sqref="M59:M60">
    <cfRule type="expression" dxfId="73" priority="25">
      <formula>AND(#REF!=#REF!,#REF!=#REF!,#REF!=#REF!,#REF!=#REF!)</formula>
    </cfRule>
  </conditionalFormatting>
  <conditionalFormatting sqref="M59:M60">
    <cfRule type="expression" dxfId="72" priority="24">
      <formula>AND(#REF!=#REF!,#REF!=#REF!,#REF!=#REF!,#REF!=#REF!)</formula>
    </cfRule>
  </conditionalFormatting>
  <conditionalFormatting sqref="K6:K7">
    <cfRule type="expression" dxfId="71" priority="20">
      <formula>MOD(ROW(),2)&lt;&gt;0</formula>
    </cfRule>
  </conditionalFormatting>
  <conditionalFormatting sqref="J17:K17 K16">
    <cfRule type="expression" dxfId="70" priority="18">
      <formula>MOD(ROW(),2)&lt;&gt;0</formula>
    </cfRule>
  </conditionalFormatting>
  <conditionalFormatting sqref="J16">
    <cfRule type="expression" dxfId="69" priority="17">
      <formula>MOD(ROW(),2)&lt;&gt;0</formula>
    </cfRule>
  </conditionalFormatting>
  <conditionalFormatting sqref="K55:K64">
    <cfRule type="expression" dxfId="68" priority="16">
      <formula>MOD(ROW(),2)&lt;&gt;0</formula>
    </cfRule>
  </conditionalFormatting>
  <conditionalFormatting sqref="K65:K66">
    <cfRule type="expression" dxfId="67" priority="15">
      <formula>MOD(ROW(),2)&lt;&gt;0</formula>
    </cfRule>
  </conditionalFormatting>
  <conditionalFormatting sqref="J69">
    <cfRule type="expression" dxfId="66" priority="14">
      <formula>MOD(ROW(),2)&lt;&gt;0</formula>
    </cfRule>
  </conditionalFormatting>
  <conditionalFormatting sqref="K68:K72">
    <cfRule type="expression" dxfId="65" priority="13">
      <formula>MOD(ROW(),2)&lt;&gt;0</formula>
    </cfRule>
  </conditionalFormatting>
  <conditionalFormatting sqref="I73:K97">
    <cfRule type="expression" dxfId="64" priority="12">
      <formula>MOD(ROW(),2)&lt;&gt;0</formula>
    </cfRule>
  </conditionalFormatting>
  <conditionalFormatting sqref="I112:K156">
    <cfRule type="expression" dxfId="63" priority="10">
      <formula>MOD(ROW(),2)&lt;&gt;0</formula>
    </cfRule>
  </conditionalFormatting>
  <conditionalFormatting sqref="F112:H151">
    <cfRule type="expression" dxfId="62" priority="9">
      <formula>MOD(ROW(),2)&lt;&gt;0</formula>
    </cfRule>
  </conditionalFormatting>
  <conditionalFormatting sqref="H73:H97">
    <cfRule type="expression" dxfId="61" priority="8">
      <formula>MOD(ROW(),2)&lt;&gt;0</formula>
    </cfRule>
  </conditionalFormatting>
  <conditionalFormatting sqref="J110:K111">
    <cfRule type="expression" dxfId="60" priority="7">
      <formula>MOD(ROW(),2)&lt;&gt;0</formula>
    </cfRule>
  </conditionalFormatting>
  <conditionalFormatting sqref="I110:I111">
    <cfRule type="expression" dxfId="59" priority="6">
      <formula>MOD(ROW(),2)&lt;&gt;0</formula>
    </cfRule>
  </conditionalFormatting>
  <conditionalFormatting sqref="F1:F1048576">
    <cfRule type="cellIs" dxfId="58" priority="1" stopIfTrue="1" operator="equal">
      <formula>5</formula>
    </cfRule>
    <cfRule type="cellIs" dxfId="57" priority="2" stopIfTrue="1" operator="equal">
      <formula>4</formula>
    </cfRule>
    <cfRule type="cellIs" dxfId="56" priority="3" stopIfTrue="1" operator="equal">
      <formula>3</formula>
    </cfRule>
    <cfRule type="cellIs" dxfId="55" priority="4" stopIfTrue="1" operator="equal">
      <formula>2</formula>
    </cfRule>
    <cfRule type="cellIs" dxfId="54" priority="5" stopIfTrue="1" operator="equal">
      <formula>1</formula>
    </cfRule>
  </conditionalFormatting>
  <dataValidations count="3">
    <dataValidation type="list" allowBlank="1" showInputMessage="1" showErrorMessage="1" sqref="N6:N154">
      <formula1>SFD_DEFIT</formula1>
    </dataValidation>
    <dataValidation type="list" allowBlank="1" showInputMessage="1" showErrorMessage="1" sqref="F6:F154">
      <formula1>Sprint</formula1>
    </dataValidation>
    <dataValidation type="list" allowBlank="1" showInputMessage="1" showErrorMessage="1" sqref="G6:G154">
      <formula1>Priorité</formula1>
    </dataValidation>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zoomScale="90" zoomScaleNormal="90" zoomScalePageLayoutView="90" workbookViewId="0">
      <selection activeCell="D27" sqref="D27"/>
    </sheetView>
  </sheetViews>
  <sheetFormatPr baseColWidth="10" defaultRowHeight="14" x14ac:dyDescent="0"/>
  <cols>
    <col min="1" max="1" width="4.1640625" style="135" customWidth="1"/>
    <col min="2" max="2" width="12.83203125" customWidth="1"/>
    <col min="3" max="3" width="12.83203125" style="116" customWidth="1"/>
    <col min="4" max="4" width="93.1640625" customWidth="1"/>
    <col min="5" max="5" width="12.1640625" customWidth="1"/>
  </cols>
  <sheetData>
    <row r="1" spans="1:5">
      <c r="A1" s="137" t="s">
        <v>55</v>
      </c>
      <c r="B1" s="137" t="s">
        <v>1</v>
      </c>
      <c r="C1" s="137" t="s">
        <v>57</v>
      </c>
      <c r="D1" s="137" t="s">
        <v>23</v>
      </c>
      <c r="E1" s="137" t="s">
        <v>56</v>
      </c>
    </row>
    <row r="2" spans="1:5">
      <c r="A2" s="117"/>
      <c r="B2" s="118"/>
      <c r="C2" s="118"/>
      <c r="D2" s="119"/>
      <c r="E2" s="117"/>
    </row>
    <row r="3" spans="1:5">
      <c r="A3" s="117"/>
      <c r="B3" s="118"/>
      <c r="C3" s="117"/>
      <c r="D3" s="133"/>
      <c r="E3" s="117"/>
    </row>
    <row r="4" spans="1:5">
      <c r="A4" s="117"/>
      <c r="B4" s="118"/>
      <c r="C4" s="117"/>
      <c r="D4" s="133"/>
      <c r="E4" s="117"/>
    </row>
    <row r="5" spans="1:5">
      <c r="A5" s="117"/>
      <c r="B5" s="118"/>
      <c r="C5" s="117"/>
      <c r="D5" s="120"/>
      <c r="E5" s="117"/>
    </row>
    <row r="6" spans="1:5">
      <c r="A6" s="117"/>
      <c r="B6" s="118"/>
      <c r="C6" s="117"/>
      <c r="D6" s="120"/>
      <c r="E6" s="117"/>
    </row>
    <row r="7" spans="1:5">
      <c r="A7" s="117"/>
      <c r="B7" s="118"/>
      <c r="C7" s="117"/>
      <c r="D7" s="120"/>
      <c r="E7" s="117"/>
    </row>
    <row r="8" spans="1:5">
      <c r="A8" s="117"/>
      <c r="B8" s="118"/>
      <c r="C8" s="117"/>
      <c r="D8" s="120"/>
      <c r="E8" s="117"/>
    </row>
    <row r="9" spans="1:5">
      <c r="A9" s="117"/>
      <c r="B9" s="118"/>
      <c r="C9" s="117"/>
      <c r="D9" s="120"/>
      <c r="E9" s="117"/>
    </row>
    <row r="10" spans="1:5">
      <c r="A10" s="117"/>
      <c r="B10" s="118"/>
      <c r="C10" s="117"/>
      <c r="D10" s="120"/>
      <c r="E10" s="117"/>
    </row>
    <row r="11" spans="1:5">
      <c r="A11" s="117"/>
      <c r="B11" s="118"/>
      <c r="C11" s="117"/>
      <c r="D11" s="120"/>
      <c r="E11" s="117"/>
    </row>
    <row r="12" spans="1:5">
      <c r="A12" s="117"/>
      <c r="B12" s="118"/>
      <c r="C12" s="117"/>
      <c r="D12" s="120"/>
      <c r="E12" s="117"/>
    </row>
    <row r="13" spans="1:5">
      <c r="A13" s="117"/>
      <c r="B13" s="118"/>
      <c r="C13" s="117"/>
      <c r="D13" s="120"/>
      <c r="E13" s="117"/>
    </row>
    <row r="14" spans="1:5">
      <c r="A14" s="117"/>
      <c r="B14" s="118"/>
      <c r="C14" s="117"/>
      <c r="D14" s="120"/>
      <c r="E14" s="117"/>
    </row>
    <row r="15" spans="1:5">
      <c r="A15" s="117"/>
      <c r="B15" s="118"/>
      <c r="C15" s="117"/>
      <c r="D15" s="120"/>
      <c r="E15" s="117"/>
    </row>
    <row r="16" spans="1:5" s="138" customFormat="1">
      <c r="A16" s="117"/>
      <c r="B16" s="118"/>
      <c r="C16" s="117"/>
      <c r="D16" s="120"/>
      <c r="E16" s="117"/>
    </row>
  </sheetData>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18" sqref="F18"/>
    </sheetView>
  </sheetViews>
  <sheetFormatPr baseColWidth="10" defaultColWidth="17.5" defaultRowHeight="14" x14ac:dyDescent="0"/>
  <cols>
    <col min="1" max="2" width="17.5" style="13"/>
    <col min="3" max="16384" width="17.5" style="1"/>
  </cols>
  <sheetData>
    <row r="1" spans="1:4">
      <c r="A1" s="12" t="s">
        <v>7</v>
      </c>
      <c r="B1" s="12" t="s">
        <v>6</v>
      </c>
      <c r="C1" s="12" t="s">
        <v>9</v>
      </c>
      <c r="D1" s="12" t="s">
        <v>12</v>
      </c>
    </row>
    <row r="2" spans="1:4">
      <c r="A2" s="17">
        <v>1</v>
      </c>
      <c r="B2" s="17">
        <v>1</v>
      </c>
      <c r="C2" s="16">
        <f>COUNTIF(Backlog!E:E,"&lt;&gt;")+3</f>
        <v>151</v>
      </c>
      <c r="D2" s="61">
        <v>41640</v>
      </c>
    </row>
    <row r="3" spans="1:4">
      <c r="A3" s="17">
        <v>2</v>
      </c>
      <c r="B3" s="17">
        <v>2</v>
      </c>
      <c r="D3" s="61">
        <v>41750</v>
      </c>
    </row>
    <row r="4" spans="1:4">
      <c r="A4" s="17">
        <v>3</v>
      </c>
      <c r="B4" s="17">
        <v>3</v>
      </c>
      <c r="D4" s="61">
        <v>41760</v>
      </c>
    </row>
    <row r="5" spans="1:4">
      <c r="A5" s="17">
        <v>4</v>
      </c>
      <c r="B5" s="17">
        <v>4</v>
      </c>
      <c r="D5" s="61">
        <v>41767</v>
      </c>
    </row>
    <row r="6" spans="1:4">
      <c r="A6" s="17">
        <v>5</v>
      </c>
      <c r="B6" s="17">
        <v>5</v>
      </c>
      <c r="D6" s="61">
        <v>41788</v>
      </c>
    </row>
    <row r="7" spans="1:4">
      <c r="A7" s="17">
        <v>6</v>
      </c>
      <c r="B7" s="17">
        <v>6</v>
      </c>
      <c r="D7" s="61">
        <v>41799</v>
      </c>
    </row>
    <row r="8" spans="1:4">
      <c r="A8" s="17">
        <v>7</v>
      </c>
      <c r="B8" s="17">
        <v>7</v>
      </c>
      <c r="D8" s="61">
        <v>41834</v>
      </c>
    </row>
    <row r="9" spans="1:4">
      <c r="A9" s="17">
        <v>8</v>
      </c>
      <c r="B9" s="17">
        <v>8</v>
      </c>
      <c r="D9" s="61">
        <v>41866</v>
      </c>
    </row>
    <row r="10" spans="1:4">
      <c r="A10" s="89">
        <v>9</v>
      </c>
      <c r="B10" s="17"/>
      <c r="D10" s="61">
        <v>41944</v>
      </c>
    </row>
    <row r="11" spans="1:4">
      <c r="A11" s="89">
        <v>10</v>
      </c>
      <c r="B11" s="17"/>
      <c r="D11" s="61">
        <v>41954</v>
      </c>
    </row>
    <row r="12" spans="1:4">
      <c r="A12" s="89">
        <v>11</v>
      </c>
      <c r="B12" s="17"/>
      <c r="D12" s="61">
        <v>41998</v>
      </c>
    </row>
    <row r="13" spans="1:4">
      <c r="A13" s="89">
        <v>12</v>
      </c>
      <c r="B13" s="17"/>
      <c r="D13" s="61">
        <v>42005</v>
      </c>
    </row>
    <row r="14" spans="1:4">
      <c r="A14" s="17"/>
      <c r="B14" s="17"/>
      <c r="D14" s="61">
        <v>42100</v>
      </c>
    </row>
    <row r="15" spans="1:4">
      <c r="A15" s="17"/>
      <c r="B15" s="17"/>
      <c r="D15" s="61">
        <v>42125</v>
      </c>
    </row>
    <row r="16" spans="1:4">
      <c r="D16" s="61">
        <v>42132</v>
      </c>
    </row>
    <row r="17" spans="4:4">
      <c r="D17" s="61">
        <v>42138</v>
      </c>
    </row>
    <row r="18" spans="4:4">
      <c r="D18" s="61">
        <v>42149</v>
      </c>
    </row>
    <row r="19" spans="4:4">
      <c r="D19" s="61">
        <v>42199</v>
      </c>
    </row>
    <row r="20" spans="4:4">
      <c r="D20" s="61">
        <v>42231</v>
      </c>
    </row>
    <row r="21" spans="4:4">
      <c r="D21" s="61">
        <v>42309</v>
      </c>
    </row>
    <row r="22" spans="4:4">
      <c r="D22" s="61">
        <v>42319</v>
      </c>
    </row>
    <row r="23" spans="4:4">
      <c r="D23" s="61">
        <v>42363</v>
      </c>
    </row>
  </sheetData>
  <sheetProtection selectLockedCells="1"/>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55"/>
  <sheetViews>
    <sheetView topLeftCell="B3" zoomScale="70" zoomScaleNormal="80" zoomScalePageLayoutView="80" workbookViewId="0">
      <selection activeCell="L52" sqref="L52"/>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7.1640625" style="2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hidden="1">
      <c r="B1" s="126"/>
      <c r="C1" s="127"/>
      <c r="F1" s="132">
        <f ca="1">MATCH(K44,3:3,0)-7</f>
        <v>16</v>
      </c>
      <c r="H1" s="129" t="b">
        <f t="shared" ref="H1:AX1" si="0">IF(H2,IF(NETWORKDAYS(H3,H3,Jours_Fériés)=1,FALSE,TRUE),"")</f>
        <v>0</v>
      </c>
      <c r="I1" s="129" t="b">
        <f t="shared" si="0"/>
        <v>0</v>
      </c>
      <c r="J1" s="129" t="b">
        <f t="shared" si="0"/>
        <v>0</v>
      </c>
      <c r="K1" s="129" t="b">
        <f t="shared" si="0"/>
        <v>0</v>
      </c>
      <c r="L1" s="129" t="b">
        <f t="shared" si="0"/>
        <v>0</v>
      </c>
      <c r="M1" s="129" t="b">
        <f t="shared" si="0"/>
        <v>1</v>
      </c>
      <c r="N1" s="129" t="b">
        <f t="shared" si="0"/>
        <v>0</v>
      </c>
      <c r="O1" s="129" t="b">
        <f t="shared" si="0"/>
        <v>0</v>
      </c>
      <c r="P1" s="129" t="b">
        <f t="shared" si="0"/>
        <v>0</v>
      </c>
      <c r="Q1" s="129" t="b">
        <f t="shared" si="0"/>
        <v>0</v>
      </c>
      <c r="R1" s="129" t="b">
        <f t="shared" si="0"/>
        <v>0</v>
      </c>
      <c r="S1" s="129" t="b">
        <f t="shared" si="0"/>
        <v>0</v>
      </c>
      <c r="T1" s="129" t="b">
        <f t="shared" si="0"/>
        <v>0</v>
      </c>
      <c r="U1" s="129" t="b">
        <f t="shared" si="0"/>
        <v>0</v>
      </c>
      <c r="V1" s="129" t="b">
        <f t="shared" si="0"/>
        <v>0</v>
      </c>
      <c r="W1" s="129" t="str">
        <f t="shared" si="0"/>
        <v/>
      </c>
      <c r="X1" s="129" t="str">
        <f t="shared" si="0"/>
        <v/>
      </c>
      <c r="Y1" s="129" t="str">
        <f t="shared" si="0"/>
        <v/>
      </c>
      <c r="Z1" s="129" t="str">
        <f t="shared" si="0"/>
        <v/>
      </c>
      <c r="AA1" s="129" t="str">
        <f t="shared" si="0"/>
        <v/>
      </c>
      <c r="AB1" s="129" t="str">
        <f t="shared" si="0"/>
        <v/>
      </c>
      <c r="AC1" s="129" t="str">
        <f t="shared" si="0"/>
        <v/>
      </c>
      <c r="AD1" s="129" t="str">
        <f t="shared" si="0"/>
        <v/>
      </c>
      <c r="AE1" s="129" t="str">
        <f t="shared" si="0"/>
        <v/>
      </c>
      <c r="AF1" s="129" t="str">
        <f t="shared" si="0"/>
        <v/>
      </c>
      <c r="AG1" s="129" t="str">
        <f t="shared" si="0"/>
        <v/>
      </c>
      <c r="AH1" s="129" t="str">
        <f t="shared" si="0"/>
        <v/>
      </c>
      <c r="AI1" s="129" t="str">
        <f t="shared" si="0"/>
        <v/>
      </c>
      <c r="AJ1" s="129" t="str">
        <f t="shared" si="0"/>
        <v/>
      </c>
      <c r="AK1" s="129" t="str">
        <f t="shared" si="0"/>
        <v/>
      </c>
      <c r="AL1" s="129" t="str">
        <f t="shared" si="0"/>
        <v/>
      </c>
      <c r="AM1" s="129" t="str">
        <f t="shared" si="0"/>
        <v/>
      </c>
      <c r="AN1" s="129" t="str">
        <f t="shared" si="0"/>
        <v/>
      </c>
      <c r="AO1" s="129" t="str">
        <f t="shared" si="0"/>
        <v/>
      </c>
      <c r="AP1" s="129" t="str">
        <f t="shared" si="0"/>
        <v/>
      </c>
      <c r="AQ1" s="129" t="str">
        <f t="shared" si="0"/>
        <v/>
      </c>
      <c r="AR1" s="129" t="str">
        <f t="shared" si="0"/>
        <v/>
      </c>
      <c r="AS1" s="129" t="str">
        <f t="shared" si="0"/>
        <v/>
      </c>
      <c r="AT1" s="129" t="str">
        <f t="shared" si="0"/>
        <v/>
      </c>
      <c r="AU1" s="129" t="str">
        <f t="shared" si="0"/>
        <v/>
      </c>
      <c r="AV1" s="129" t="str">
        <f t="shared" si="0"/>
        <v/>
      </c>
      <c r="AW1" s="129" t="str">
        <f t="shared" si="0"/>
        <v/>
      </c>
      <c r="AX1" s="129" t="str">
        <f t="shared" si="0"/>
        <v/>
      </c>
      <c r="AY1" s="129" t="str">
        <f t="shared" ref="AY1:BY1" si="1">IF(AY2,IF(NETWORKDAYS(AY3,AY3,Jours_Fériés)=1,FALSE,TRUE),"")</f>
        <v/>
      </c>
      <c r="AZ1" s="129" t="str">
        <f t="shared" si="1"/>
        <v/>
      </c>
      <c r="BA1" s="129" t="str">
        <f t="shared" si="1"/>
        <v/>
      </c>
      <c r="BB1" s="129" t="str">
        <f t="shared" si="1"/>
        <v/>
      </c>
      <c r="BC1" s="129" t="str">
        <f t="shared" si="1"/>
        <v/>
      </c>
      <c r="BD1" s="129" t="str">
        <f t="shared" si="1"/>
        <v/>
      </c>
      <c r="BE1" s="129" t="str">
        <f t="shared" si="1"/>
        <v/>
      </c>
      <c r="BF1" s="129" t="str">
        <f t="shared" si="1"/>
        <v/>
      </c>
      <c r="BG1" s="129" t="str">
        <f t="shared" si="1"/>
        <v/>
      </c>
      <c r="BH1" s="129" t="str">
        <f t="shared" si="1"/>
        <v/>
      </c>
      <c r="BI1" s="129" t="str">
        <f t="shared" si="1"/>
        <v/>
      </c>
      <c r="BJ1" s="129" t="str">
        <f t="shared" si="1"/>
        <v/>
      </c>
      <c r="BK1" s="129" t="str">
        <f t="shared" si="1"/>
        <v/>
      </c>
      <c r="BL1" s="129" t="str">
        <f t="shared" si="1"/>
        <v/>
      </c>
      <c r="BM1" s="129" t="str">
        <f t="shared" si="1"/>
        <v/>
      </c>
      <c r="BN1" s="129" t="str">
        <f t="shared" si="1"/>
        <v/>
      </c>
      <c r="BO1" s="129" t="str">
        <f t="shared" si="1"/>
        <v/>
      </c>
      <c r="BP1" s="129" t="str">
        <f t="shared" si="1"/>
        <v/>
      </c>
      <c r="BQ1" s="129" t="str">
        <f t="shared" si="1"/>
        <v/>
      </c>
      <c r="BR1" s="129" t="str">
        <f t="shared" si="1"/>
        <v/>
      </c>
      <c r="BS1" s="129" t="str">
        <f t="shared" si="1"/>
        <v/>
      </c>
      <c r="BT1" s="129" t="str">
        <f t="shared" si="1"/>
        <v/>
      </c>
      <c r="BU1" s="129" t="str">
        <f t="shared" si="1"/>
        <v/>
      </c>
      <c r="BV1" s="129" t="str">
        <f t="shared" si="1"/>
        <v/>
      </c>
      <c r="BW1" s="129" t="str">
        <f t="shared" si="1"/>
        <v/>
      </c>
      <c r="BX1" s="129" t="str">
        <f t="shared" si="1"/>
        <v/>
      </c>
      <c r="BY1" s="129" t="str">
        <f t="shared" si="1"/>
        <v/>
      </c>
      <c r="BZ1" s="130"/>
    </row>
    <row r="2" spans="1:83" hidden="1">
      <c r="B2" s="131">
        <f ca="1">VALUE(SUBSTITUTE(B3,"SPRINT N°",""))</f>
        <v>1</v>
      </c>
      <c r="C2" s="127"/>
      <c r="F2" s="21">
        <f>MATCH("",H1:CZ1,0)-1</f>
        <v>15</v>
      </c>
      <c r="G2" s="128"/>
      <c r="H2" s="21" t="b">
        <f>TRUE</f>
        <v>1</v>
      </c>
      <c r="I2" s="21" t="b">
        <f>H3&lt;$F$4</f>
        <v>1</v>
      </c>
      <c r="J2" s="21" t="b">
        <f t="shared" ref="J2:AX2" si="2">I3&lt;$F$4</f>
        <v>1</v>
      </c>
      <c r="K2" s="21" t="b">
        <f t="shared" si="2"/>
        <v>1</v>
      </c>
      <c r="L2" s="21" t="b">
        <f t="shared" si="2"/>
        <v>1</v>
      </c>
      <c r="M2" s="21" t="b">
        <f t="shared" si="2"/>
        <v>1</v>
      </c>
      <c r="N2" s="21" t="b">
        <f t="shared" si="2"/>
        <v>1</v>
      </c>
      <c r="O2" s="21" t="b">
        <f t="shared" si="2"/>
        <v>1</v>
      </c>
      <c r="P2" s="21" t="b">
        <f t="shared" si="2"/>
        <v>1</v>
      </c>
      <c r="Q2" s="21" t="b">
        <f t="shared" si="2"/>
        <v>1</v>
      </c>
      <c r="R2" s="21" t="b">
        <f t="shared" si="2"/>
        <v>1</v>
      </c>
      <c r="S2" s="21" t="b">
        <f t="shared" si="2"/>
        <v>1</v>
      </c>
      <c r="T2" s="21" t="b">
        <f t="shared" si="2"/>
        <v>1</v>
      </c>
      <c r="U2" s="21" t="b">
        <f t="shared" si="2"/>
        <v>1</v>
      </c>
      <c r="V2" s="21" t="b">
        <f t="shared" si="2"/>
        <v>1</v>
      </c>
      <c r="W2" s="21" t="b">
        <f t="shared" si="2"/>
        <v>0</v>
      </c>
      <c r="X2" s="21" t="b">
        <f t="shared" si="2"/>
        <v>0</v>
      </c>
      <c r="Y2" s="21" t="b">
        <f t="shared" si="2"/>
        <v>0</v>
      </c>
      <c r="Z2" s="21" t="b">
        <f t="shared" si="2"/>
        <v>0</v>
      </c>
      <c r="AA2" s="21" t="b">
        <f t="shared" si="2"/>
        <v>0</v>
      </c>
      <c r="AB2" s="21" t="b">
        <f t="shared" si="2"/>
        <v>0</v>
      </c>
      <c r="AC2" s="21" t="b">
        <f t="shared" si="2"/>
        <v>0</v>
      </c>
      <c r="AD2" s="21" t="b">
        <f t="shared" si="2"/>
        <v>0</v>
      </c>
      <c r="AE2" s="21" t="b">
        <f t="shared" si="2"/>
        <v>0</v>
      </c>
      <c r="AF2" s="21" t="b">
        <f t="shared" si="2"/>
        <v>0</v>
      </c>
      <c r="AG2" s="21" t="b">
        <f t="shared" si="2"/>
        <v>0</v>
      </c>
      <c r="AH2" s="21" t="b">
        <f t="shared" si="2"/>
        <v>0</v>
      </c>
      <c r="AI2" s="21" t="b">
        <f t="shared" si="2"/>
        <v>0</v>
      </c>
      <c r="AJ2" s="21" t="b">
        <f t="shared" si="2"/>
        <v>0</v>
      </c>
      <c r="AK2" s="21" t="b">
        <f t="shared" si="2"/>
        <v>0</v>
      </c>
      <c r="AL2" s="21" t="b">
        <f t="shared" si="2"/>
        <v>0</v>
      </c>
      <c r="AM2" s="21" t="b">
        <f t="shared" si="2"/>
        <v>0</v>
      </c>
      <c r="AN2" s="21" t="b">
        <f t="shared" si="2"/>
        <v>0</v>
      </c>
      <c r="AO2" s="21" t="b">
        <f t="shared" si="2"/>
        <v>0</v>
      </c>
      <c r="AP2" s="21" t="b">
        <f t="shared" si="2"/>
        <v>0</v>
      </c>
      <c r="AQ2" s="21" t="b">
        <f t="shared" si="2"/>
        <v>0</v>
      </c>
      <c r="AR2" s="21" t="b">
        <f t="shared" si="2"/>
        <v>0</v>
      </c>
      <c r="AS2" s="21" t="b">
        <f t="shared" si="2"/>
        <v>0</v>
      </c>
      <c r="AT2" s="21" t="b">
        <f t="shared" si="2"/>
        <v>0</v>
      </c>
      <c r="AU2" s="21" t="b">
        <f t="shared" si="2"/>
        <v>0</v>
      </c>
      <c r="AV2" s="21" t="b">
        <f t="shared" si="2"/>
        <v>0</v>
      </c>
      <c r="AW2" s="21" t="b">
        <f t="shared" si="2"/>
        <v>0</v>
      </c>
      <c r="AX2" s="21" t="b">
        <f t="shared" si="2"/>
        <v>0</v>
      </c>
      <c r="AY2" s="21" t="b">
        <f t="shared" ref="AY2:BY2" si="3">AX3&lt;$F$4</f>
        <v>0</v>
      </c>
      <c r="AZ2" s="21" t="b">
        <f t="shared" si="3"/>
        <v>0</v>
      </c>
      <c r="BA2" s="21" t="b">
        <f t="shared" si="3"/>
        <v>0</v>
      </c>
      <c r="BB2" s="21" t="b">
        <f t="shared" si="3"/>
        <v>0</v>
      </c>
      <c r="BC2" s="21" t="b">
        <f t="shared" si="3"/>
        <v>0</v>
      </c>
      <c r="BD2" s="21" t="b">
        <f t="shared" si="3"/>
        <v>0</v>
      </c>
      <c r="BE2" s="21" t="b">
        <f t="shared" si="3"/>
        <v>0</v>
      </c>
      <c r="BF2" s="21" t="b">
        <f t="shared" si="3"/>
        <v>0</v>
      </c>
      <c r="BG2" s="21" t="b">
        <f t="shared" si="3"/>
        <v>0</v>
      </c>
      <c r="BH2" s="21" t="b">
        <f t="shared" si="3"/>
        <v>0</v>
      </c>
      <c r="BI2" s="21" t="b">
        <f t="shared" si="3"/>
        <v>0</v>
      </c>
      <c r="BJ2" s="21" t="b">
        <f t="shared" si="3"/>
        <v>0</v>
      </c>
      <c r="BK2" s="21" t="b">
        <f t="shared" si="3"/>
        <v>0</v>
      </c>
      <c r="BL2" s="21" t="b">
        <f t="shared" si="3"/>
        <v>0</v>
      </c>
      <c r="BM2" s="21" t="b">
        <f t="shared" si="3"/>
        <v>0</v>
      </c>
      <c r="BN2" s="21" t="b">
        <f t="shared" si="3"/>
        <v>0</v>
      </c>
      <c r="BO2" s="21" t="b">
        <f t="shared" si="3"/>
        <v>0</v>
      </c>
      <c r="BP2" s="21" t="b">
        <f t="shared" si="3"/>
        <v>0</v>
      </c>
      <c r="BQ2" s="21" t="b">
        <f t="shared" si="3"/>
        <v>0</v>
      </c>
      <c r="BR2" s="21" t="b">
        <f t="shared" si="3"/>
        <v>0</v>
      </c>
      <c r="BS2" s="21" t="b">
        <f t="shared" si="3"/>
        <v>0</v>
      </c>
      <c r="BT2" s="21" t="b">
        <f t="shared" si="3"/>
        <v>0</v>
      </c>
      <c r="BU2" s="21" t="b">
        <f t="shared" si="3"/>
        <v>0</v>
      </c>
      <c r="BV2" s="21" t="b">
        <f t="shared" si="3"/>
        <v>0</v>
      </c>
      <c r="BW2" s="21" t="b">
        <f t="shared" si="3"/>
        <v>0</v>
      </c>
      <c r="BX2" s="21" t="b">
        <f t="shared" si="3"/>
        <v>0</v>
      </c>
      <c r="BY2" s="21" t="b">
        <f t="shared" si="3"/>
        <v>0</v>
      </c>
    </row>
    <row r="3" spans="1:83" ht="27.75" customHeight="1">
      <c r="B3" s="206" t="str">
        <f ca="1">MID(CELL("nomfichier",B3),FIND("]",CELL("nomfichier",B3),1)+1,30)</f>
        <v>SPRINT N°1</v>
      </c>
      <c r="C3" s="207"/>
      <c r="D3" s="31" t="s">
        <v>18</v>
      </c>
      <c r="E3" s="86" t="s">
        <v>11</v>
      </c>
      <c r="F3" s="23">
        <v>41792</v>
      </c>
      <c r="G3" s="62" t="str">
        <f>Synthèse!G6</f>
        <v>Total Charges_x000D_RTU Planifiées (J.H)</v>
      </c>
      <c r="H3" s="24">
        <f>F3</f>
        <v>41792</v>
      </c>
      <c r="I3" s="24">
        <f t="shared" ref="I3:AE3" si="4">IF(I2,IF(WEEKDAY(H3,1) = 6, H3+3,H3+1),"")</f>
        <v>41793</v>
      </c>
      <c r="J3" s="24">
        <f t="shared" si="4"/>
        <v>41794</v>
      </c>
      <c r="K3" s="24">
        <f t="shared" si="4"/>
        <v>41795</v>
      </c>
      <c r="L3" s="24">
        <f t="shared" si="4"/>
        <v>41796</v>
      </c>
      <c r="M3" s="24">
        <f t="shared" si="4"/>
        <v>41799</v>
      </c>
      <c r="N3" s="24">
        <f t="shared" si="4"/>
        <v>41800</v>
      </c>
      <c r="O3" s="24">
        <f t="shared" si="4"/>
        <v>41801</v>
      </c>
      <c r="P3" s="24">
        <f t="shared" si="4"/>
        <v>41802</v>
      </c>
      <c r="Q3" s="24">
        <f t="shared" si="4"/>
        <v>41803</v>
      </c>
      <c r="R3" s="24">
        <f t="shared" si="4"/>
        <v>41806</v>
      </c>
      <c r="S3" s="24">
        <f t="shared" si="4"/>
        <v>41807</v>
      </c>
      <c r="T3" s="24">
        <f t="shared" si="4"/>
        <v>41808</v>
      </c>
      <c r="U3" s="24">
        <f t="shared" si="4"/>
        <v>41809</v>
      </c>
      <c r="V3" s="24">
        <f t="shared" si="4"/>
        <v>41810</v>
      </c>
      <c r="W3" s="24" t="str">
        <f t="shared" si="4"/>
        <v/>
      </c>
      <c r="X3" s="24" t="str">
        <f t="shared" si="4"/>
        <v/>
      </c>
      <c r="Y3" s="24" t="str">
        <f t="shared" si="4"/>
        <v/>
      </c>
      <c r="Z3" s="24" t="str">
        <f t="shared" si="4"/>
        <v/>
      </c>
      <c r="AA3" s="24" t="str">
        <f t="shared" si="4"/>
        <v/>
      </c>
      <c r="AB3" s="24" t="str">
        <f t="shared" si="4"/>
        <v/>
      </c>
      <c r="AC3" s="24" t="str">
        <f t="shared" si="4"/>
        <v/>
      </c>
      <c r="AD3" s="24" t="str">
        <f t="shared" si="4"/>
        <v/>
      </c>
      <c r="AE3" s="24" t="str">
        <f t="shared" si="4"/>
        <v/>
      </c>
      <c r="AF3" s="24" t="str">
        <f t="shared" ref="AF3:AX3" si="5">IF(AF2,AE3+1,"")</f>
        <v/>
      </c>
      <c r="AG3" s="24" t="str">
        <f t="shared" si="5"/>
        <v/>
      </c>
      <c r="AH3" s="24" t="str">
        <f t="shared" si="5"/>
        <v/>
      </c>
      <c r="AI3" s="24" t="str">
        <f t="shared" si="5"/>
        <v/>
      </c>
      <c r="AJ3" s="24" t="str">
        <f t="shared" si="5"/>
        <v/>
      </c>
      <c r="AK3" s="24" t="str">
        <f t="shared" si="5"/>
        <v/>
      </c>
      <c r="AL3" s="24" t="str">
        <f t="shared" si="5"/>
        <v/>
      </c>
      <c r="AM3" s="24" t="str">
        <f t="shared" si="5"/>
        <v/>
      </c>
      <c r="AN3" s="24" t="str">
        <f t="shared" si="5"/>
        <v/>
      </c>
      <c r="AO3" s="24" t="str">
        <f t="shared" si="5"/>
        <v/>
      </c>
      <c r="AP3" s="24" t="str">
        <f t="shared" si="5"/>
        <v/>
      </c>
      <c r="AQ3" s="24" t="str">
        <f t="shared" si="5"/>
        <v/>
      </c>
      <c r="AR3" s="24" t="str">
        <f t="shared" si="5"/>
        <v/>
      </c>
      <c r="AS3" s="24" t="str">
        <f t="shared" si="5"/>
        <v/>
      </c>
      <c r="AT3" s="24" t="str">
        <f t="shared" si="5"/>
        <v/>
      </c>
      <c r="AU3" s="24" t="str">
        <f t="shared" si="5"/>
        <v/>
      </c>
      <c r="AV3" s="24" t="str">
        <f t="shared" si="5"/>
        <v/>
      </c>
      <c r="AW3" s="24" t="str">
        <f t="shared" si="5"/>
        <v/>
      </c>
      <c r="AX3" s="24" t="str">
        <f t="shared" si="5"/>
        <v/>
      </c>
      <c r="AY3" s="24" t="str">
        <f t="shared" ref="AY3:BY3" si="6">IF(AY2,AX3+1,"")</f>
        <v/>
      </c>
      <c r="AZ3" s="24" t="str">
        <f t="shared" si="6"/>
        <v/>
      </c>
      <c r="BA3" s="24" t="str">
        <f t="shared" si="6"/>
        <v/>
      </c>
      <c r="BB3" s="24" t="str">
        <f t="shared" si="6"/>
        <v/>
      </c>
      <c r="BC3" s="24" t="str">
        <f t="shared" si="6"/>
        <v/>
      </c>
      <c r="BD3" s="24" t="str">
        <f t="shared" si="6"/>
        <v/>
      </c>
      <c r="BE3" s="24" t="str">
        <f t="shared" si="6"/>
        <v/>
      </c>
      <c r="BF3" s="24" t="str">
        <f t="shared" si="6"/>
        <v/>
      </c>
      <c r="BG3" s="24" t="str">
        <f t="shared" si="6"/>
        <v/>
      </c>
      <c r="BH3" s="24" t="str">
        <f t="shared" si="6"/>
        <v/>
      </c>
      <c r="BI3" s="24" t="str">
        <f t="shared" si="6"/>
        <v/>
      </c>
      <c r="BJ3" s="24" t="str">
        <f t="shared" si="6"/>
        <v/>
      </c>
      <c r="BK3" s="24" t="str">
        <f t="shared" si="6"/>
        <v/>
      </c>
      <c r="BL3" s="24" t="str">
        <f t="shared" si="6"/>
        <v/>
      </c>
      <c r="BM3" s="24" t="str">
        <f t="shared" si="6"/>
        <v/>
      </c>
      <c r="BN3" s="24" t="str">
        <f t="shared" si="6"/>
        <v/>
      </c>
      <c r="BO3" s="24" t="str">
        <f t="shared" si="6"/>
        <v/>
      </c>
      <c r="BP3" s="24" t="str">
        <f t="shared" si="6"/>
        <v/>
      </c>
      <c r="BQ3" s="24" t="str">
        <f t="shared" si="6"/>
        <v/>
      </c>
      <c r="BR3" s="24" t="str">
        <f t="shared" si="6"/>
        <v/>
      </c>
      <c r="BS3" s="24" t="str">
        <f t="shared" si="6"/>
        <v/>
      </c>
      <c r="BT3" s="24" t="str">
        <f t="shared" si="6"/>
        <v/>
      </c>
      <c r="BU3" s="24" t="str">
        <f t="shared" si="6"/>
        <v/>
      </c>
      <c r="BV3" s="24" t="str">
        <f t="shared" si="6"/>
        <v/>
      </c>
      <c r="BW3" s="24" t="str">
        <f t="shared" si="6"/>
        <v/>
      </c>
      <c r="BX3" s="24" t="str">
        <f t="shared" si="6"/>
        <v/>
      </c>
      <c r="BY3" s="24" t="str">
        <f t="shared" si="6"/>
        <v/>
      </c>
      <c r="BZ3" s="80"/>
      <c r="CC3" s="98" t="s">
        <v>37</v>
      </c>
    </row>
    <row r="4" spans="1:83" ht="21.75" customHeight="1">
      <c r="B4" s="208"/>
      <c r="C4" s="209"/>
      <c r="D4" s="72">
        <f ca="1">IF(AND(TODAY()&gt;=F3,TODAY()&lt;=F4),INDIRECT(ADDRESS(6,7+MATCH($K$44,H4:BZ4,0))),IF(TODAY()&lt;F3,G4,0))</f>
        <v>56</v>
      </c>
      <c r="E4" s="86" t="s">
        <v>10</v>
      </c>
      <c r="F4" s="46">
        <v>41810</v>
      </c>
      <c r="G4" s="63">
        <f ca="1">SUM(G7:G42)</f>
        <v>56</v>
      </c>
      <c r="H4" s="25">
        <f>H3</f>
        <v>41792</v>
      </c>
      <c r="I4" s="25">
        <f>I3</f>
        <v>41793</v>
      </c>
      <c r="J4" s="25">
        <f t="shared" ref="J4:U4" si="7">J3</f>
        <v>41794</v>
      </c>
      <c r="K4" s="25">
        <f t="shared" si="7"/>
        <v>41795</v>
      </c>
      <c r="L4" s="25">
        <f t="shared" si="7"/>
        <v>41796</v>
      </c>
      <c r="M4" s="25">
        <f t="shared" si="7"/>
        <v>41799</v>
      </c>
      <c r="N4" s="25">
        <f t="shared" si="7"/>
        <v>41800</v>
      </c>
      <c r="O4" s="25">
        <f t="shared" si="7"/>
        <v>41801</v>
      </c>
      <c r="P4" s="25">
        <f t="shared" si="7"/>
        <v>41802</v>
      </c>
      <c r="Q4" s="25">
        <f t="shared" si="7"/>
        <v>41803</v>
      </c>
      <c r="R4" s="25">
        <f t="shared" si="7"/>
        <v>41806</v>
      </c>
      <c r="S4" s="25">
        <f t="shared" si="7"/>
        <v>41807</v>
      </c>
      <c r="T4" s="25">
        <f t="shared" si="7"/>
        <v>41808</v>
      </c>
      <c r="U4" s="25">
        <f t="shared" si="7"/>
        <v>41809</v>
      </c>
      <c r="V4" s="25">
        <f t="shared" ref="V4:AX4" si="8">V3</f>
        <v>41810</v>
      </c>
      <c r="W4" s="25" t="str">
        <f t="shared" si="8"/>
        <v/>
      </c>
      <c r="X4" s="25" t="str">
        <f t="shared" si="8"/>
        <v/>
      </c>
      <c r="Y4" s="25" t="str">
        <f t="shared" si="8"/>
        <v/>
      </c>
      <c r="Z4" s="25" t="str">
        <f t="shared" si="8"/>
        <v/>
      </c>
      <c r="AA4" s="25" t="str">
        <f t="shared" si="8"/>
        <v/>
      </c>
      <c r="AB4" s="25" t="str">
        <f t="shared" si="8"/>
        <v/>
      </c>
      <c r="AC4" s="25" t="str">
        <f t="shared" si="8"/>
        <v/>
      </c>
      <c r="AD4" s="25" t="str">
        <f t="shared" si="8"/>
        <v/>
      </c>
      <c r="AE4" s="25" t="str">
        <f t="shared" si="8"/>
        <v/>
      </c>
      <c r="AF4" s="25" t="str">
        <f t="shared" si="8"/>
        <v/>
      </c>
      <c r="AG4" s="25" t="str">
        <f t="shared" si="8"/>
        <v/>
      </c>
      <c r="AH4" s="25" t="str">
        <f t="shared" si="8"/>
        <v/>
      </c>
      <c r="AI4" s="25" t="str">
        <f t="shared" si="8"/>
        <v/>
      </c>
      <c r="AJ4" s="25" t="str">
        <f t="shared" si="8"/>
        <v/>
      </c>
      <c r="AK4" s="25" t="str">
        <f t="shared" si="8"/>
        <v/>
      </c>
      <c r="AL4" s="25" t="str">
        <f t="shared" si="8"/>
        <v/>
      </c>
      <c r="AM4" s="25" t="str">
        <f t="shared" si="8"/>
        <v/>
      </c>
      <c r="AN4" s="25" t="str">
        <f t="shared" si="8"/>
        <v/>
      </c>
      <c r="AO4" s="25" t="str">
        <f t="shared" si="8"/>
        <v/>
      </c>
      <c r="AP4" s="25" t="str">
        <f t="shared" si="8"/>
        <v/>
      </c>
      <c r="AQ4" s="25" t="str">
        <f t="shared" si="8"/>
        <v/>
      </c>
      <c r="AR4" s="25" t="str">
        <f t="shared" si="8"/>
        <v/>
      </c>
      <c r="AS4" s="25" t="str">
        <f t="shared" si="8"/>
        <v/>
      </c>
      <c r="AT4" s="25" t="str">
        <f t="shared" si="8"/>
        <v/>
      </c>
      <c r="AU4" s="25" t="str">
        <f t="shared" si="8"/>
        <v/>
      </c>
      <c r="AV4" s="25" t="str">
        <f t="shared" si="8"/>
        <v/>
      </c>
      <c r="AW4" s="25" t="str">
        <f t="shared" si="8"/>
        <v/>
      </c>
      <c r="AX4" s="25" t="str">
        <f t="shared" si="8"/>
        <v/>
      </c>
      <c r="AY4" s="25" t="str">
        <f t="shared" ref="AY4:BY4" si="9">AY3</f>
        <v/>
      </c>
      <c r="AZ4" s="25" t="str">
        <f t="shared" si="9"/>
        <v/>
      </c>
      <c r="BA4" s="25" t="str">
        <f t="shared" si="9"/>
        <v/>
      </c>
      <c r="BB4" s="25" t="str">
        <f t="shared" si="9"/>
        <v/>
      </c>
      <c r="BC4" s="25" t="str">
        <f t="shared" si="9"/>
        <v/>
      </c>
      <c r="BD4" s="25" t="str">
        <f t="shared" si="9"/>
        <v/>
      </c>
      <c r="BE4" s="25" t="str">
        <f t="shared" si="9"/>
        <v/>
      </c>
      <c r="BF4" s="25" t="str">
        <f t="shared" si="9"/>
        <v/>
      </c>
      <c r="BG4" s="25" t="str">
        <f t="shared" si="9"/>
        <v/>
      </c>
      <c r="BH4" s="25" t="str">
        <f t="shared" si="9"/>
        <v/>
      </c>
      <c r="BI4" s="25" t="str">
        <f t="shared" si="9"/>
        <v/>
      </c>
      <c r="BJ4" s="25" t="str">
        <f t="shared" si="9"/>
        <v/>
      </c>
      <c r="BK4" s="25" t="str">
        <f t="shared" si="9"/>
        <v/>
      </c>
      <c r="BL4" s="25" t="str">
        <f t="shared" si="9"/>
        <v/>
      </c>
      <c r="BM4" s="25" t="str">
        <f t="shared" si="9"/>
        <v/>
      </c>
      <c r="BN4" s="25" t="str">
        <f t="shared" si="9"/>
        <v/>
      </c>
      <c r="BO4" s="25" t="str">
        <f t="shared" si="9"/>
        <v/>
      </c>
      <c r="BP4" s="25" t="str">
        <f t="shared" si="9"/>
        <v/>
      </c>
      <c r="BQ4" s="25" t="str">
        <f t="shared" si="9"/>
        <v/>
      </c>
      <c r="BR4" s="25" t="str">
        <f t="shared" si="9"/>
        <v/>
      </c>
      <c r="BS4" s="25" t="str">
        <f t="shared" si="9"/>
        <v/>
      </c>
      <c r="BT4" s="25" t="str">
        <f t="shared" si="9"/>
        <v/>
      </c>
      <c r="BU4" s="25" t="str">
        <f t="shared" si="9"/>
        <v/>
      </c>
      <c r="BV4" s="25" t="str">
        <f t="shared" si="9"/>
        <v/>
      </c>
      <c r="BW4" s="25" t="str">
        <f t="shared" si="9"/>
        <v/>
      </c>
      <c r="BX4" s="25" t="str">
        <f t="shared" si="9"/>
        <v/>
      </c>
      <c r="BY4" s="25" t="str">
        <f t="shared" si="9"/>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56</v>
      </c>
      <c r="I5" s="82">
        <f ca="1">IF(I2,H5-$H$5/$F$2,"")</f>
        <v>52.266666666666666</v>
      </c>
      <c r="J5" s="82">
        <f t="shared" ref="J5:AA5" ca="1" si="10">IF(J2,I5-$H$5/$F$2,"")</f>
        <v>48.533333333333331</v>
      </c>
      <c r="K5" s="82">
        <f t="shared" ca="1" si="10"/>
        <v>44.8</v>
      </c>
      <c r="L5" s="82">
        <f t="shared" ca="1" si="10"/>
        <v>41.066666666666663</v>
      </c>
      <c r="M5" s="82">
        <f t="shared" ca="1" si="10"/>
        <v>37.333333333333329</v>
      </c>
      <c r="N5" s="82">
        <f t="shared" ca="1" si="10"/>
        <v>33.599999999999994</v>
      </c>
      <c r="O5" s="82">
        <f t="shared" ca="1" si="10"/>
        <v>29.86666666666666</v>
      </c>
      <c r="P5" s="82">
        <f t="shared" ca="1" si="10"/>
        <v>26.133333333333326</v>
      </c>
      <c r="Q5" s="82">
        <f t="shared" ca="1" si="10"/>
        <v>22.399999999999991</v>
      </c>
      <c r="R5" s="82">
        <f t="shared" ca="1" si="10"/>
        <v>18.666666666666657</v>
      </c>
      <c r="S5" s="82">
        <f t="shared" ca="1" si="10"/>
        <v>14.933333333333323</v>
      </c>
      <c r="T5" s="82">
        <f t="shared" ca="1" si="10"/>
        <v>11.199999999999989</v>
      </c>
      <c r="U5" s="82">
        <f t="shared" ca="1" si="10"/>
        <v>7.4666666666666552</v>
      </c>
      <c r="V5" s="82">
        <f t="shared" ca="1" si="10"/>
        <v>3.7333333333333218</v>
      </c>
      <c r="W5" s="82" t="str">
        <f t="shared" si="10"/>
        <v/>
      </c>
      <c r="X5" s="82" t="str">
        <f t="shared" si="10"/>
        <v/>
      </c>
      <c r="Y5" s="82" t="str">
        <f t="shared" si="10"/>
        <v/>
      </c>
      <c r="Z5" s="82" t="str">
        <f t="shared" si="10"/>
        <v/>
      </c>
      <c r="AA5" s="82" t="str">
        <f t="shared" si="10"/>
        <v/>
      </c>
      <c r="AB5" s="44" t="str">
        <f t="shared" ref="AB5:BU5" si="11">IF(AB2,AA5-$H$5/$F$2,"")</f>
        <v/>
      </c>
      <c r="AC5" s="44" t="str">
        <f t="shared" si="11"/>
        <v/>
      </c>
      <c r="AD5" s="44" t="str">
        <f t="shared" si="11"/>
        <v/>
      </c>
      <c r="AE5" s="44" t="str">
        <f t="shared" si="11"/>
        <v/>
      </c>
      <c r="AF5" s="44" t="str">
        <f t="shared" si="11"/>
        <v/>
      </c>
      <c r="AG5" s="44" t="str">
        <f t="shared" si="11"/>
        <v/>
      </c>
      <c r="AH5" s="44" t="str">
        <f t="shared" si="11"/>
        <v/>
      </c>
      <c r="AI5" s="44" t="str">
        <f t="shared" si="11"/>
        <v/>
      </c>
      <c r="AJ5" s="44" t="str">
        <f t="shared" si="11"/>
        <v/>
      </c>
      <c r="AK5" s="44" t="str">
        <f t="shared" si="11"/>
        <v/>
      </c>
      <c r="AL5" s="44" t="str">
        <f t="shared" si="11"/>
        <v/>
      </c>
      <c r="AM5" s="44" t="str">
        <f t="shared" si="11"/>
        <v/>
      </c>
      <c r="AN5" s="44" t="str">
        <f t="shared" si="11"/>
        <v/>
      </c>
      <c r="AO5" s="44" t="str">
        <f t="shared" si="11"/>
        <v/>
      </c>
      <c r="AP5" s="44" t="str">
        <f t="shared" si="11"/>
        <v/>
      </c>
      <c r="AQ5" s="44" t="str">
        <f t="shared" si="11"/>
        <v/>
      </c>
      <c r="AR5" s="44" t="str">
        <f t="shared" si="11"/>
        <v/>
      </c>
      <c r="AS5" s="44" t="str">
        <f t="shared" si="11"/>
        <v/>
      </c>
      <c r="AT5" s="44" t="str">
        <f t="shared" si="11"/>
        <v/>
      </c>
      <c r="AU5" s="44" t="str">
        <f t="shared" si="11"/>
        <v/>
      </c>
      <c r="AV5" s="44" t="str">
        <f t="shared" si="11"/>
        <v/>
      </c>
      <c r="AW5" s="44" t="str">
        <f t="shared" si="11"/>
        <v/>
      </c>
      <c r="AX5" s="44" t="str">
        <f t="shared" si="11"/>
        <v/>
      </c>
      <c r="AY5" s="44" t="str">
        <f t="shared" si="11"/>
        <v/>
      </c>
      <c r="AZ5" s="44" t="str">
        <f t="shared" si="11"/>
        <v/>
      </c>
      <c r="BA5" s="44" t="str">
        <f t="shared" si="11"/>
        <v/>
      </c>
      <c r="BB5" s="44" t="str">
        <f t="shared" si="11"/>
        <v/>
      </c>
      <c r="BC5" s="44" t="str">
        <f t="shared" si="11"/>
        <v/>
      </c>
      <c r="BD5" s="44" t="str">
        <f t="shared" si="11"/>
        <v/>
      </c>
      <c r="BE5" s="44" t="str">
        <f t="shared" si="11"/>
        <v/>
      </c>
      <c r="BF5" s="44" t="str">
        <f t="shared" si="11"/>
        <v/>
      </c>
      <c r="BG5" s="44" t="str">
        <f t="shared" si="11"/>
        <v/>
      </c>
      <c r="BH5" s="44" t="str">
        <f t="shared" si="11"/>
        <v/>
      </c>
      <c r="BI5" s="44" t="str">
        <f t="shared" si="11"/>
        <v/>
      </c>
      <c r="BJ5" s="44" t="str">
        <f t="shared" si="11"/>
        <v/>
      </c>
      <c r="BK5" s="44" t="str">
        <f t="shared" si="11"/>
        <v/>
      </c>
      <c r="BL5" s="44" t="str">
        <f t="shared" si="11"/>
        <v/>
      </c>
      <c r="BM5" s="44" t="str">
        <f t="shared" si="11"/>
        <v/>
      </c>
      <c r="BN5" s="44" t="str">
        <f t="shared" si="11"/>
        <v/>
      </c>
      <c r="BO5" s="44" t="str">
        <f t="shared" si="11"/>
        <v/>
      </c>
      <c r="BP5" s="44" t="str">
        <f t="shared" si="11"/>
        <v/>
      </c>
      <c r="BQ5" s="44" t="str">
        <f t="shared" si="11"/>
        <v/>
      </c>
      <c r="BR5" s="44" t="str">
        <f t="shared" si="11"/>
        <v/>
      </c>
      <c r="BS5" s="44" t="str">
        <f t="shared" si="11"/>
        <v/>
      </c>
      <c r="BT5" s="44" t="str">
        <f t="shared" si="11"/>
        <v/>
      </c>
      <c r="BU5" s="44" t="str">
        <f t="shared" si="11"/>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AX6" si="12">IF(J2,SUM(J7:J42),"")</f>
        <v>0</v>
      </c>
      <c r="K6" s="27">
        <f t="shared" si="12"/>
        <v>0</v>
      </c>
      <c r="L6" s="27">
        <f t="shared" si="12"/>
        <v>0</v>
      </c>
      <c r="M6" s="27">
        <f>IF(M2,SUM(M7:M42),"")</f>
        <v>0</v>
      </c>
      <c r="N6" s="27">
        <f t="shared" si="12"/>
        <v>0</v>
      </c>
      <c r="O6" s="27">
        <f t="shared" si="12"/>
        <v>0</v>
      </c>
      <c r="P6" s="27">
        <f t="shared" si="12"/>
        <v>0</v>
      </c>
      <c r="Q6" s="27">
        <f t="shared" si="12"/>
        <v>0</v>
      </c>
      <c r="R6" s="27">
        <f t="shared" si="12"/>
        <v>0</v>
      </c>
      <c r="S6" s="27">
        <f t="shared" si="12"/>
        <v>0</v>
      </c>
      <c r="T6" s="27">
        <f t="shared" si="12"/>
        <v>0</v>
      </c>
      <c r="U6" s="27">
        <f t="shared" si="12"/>
        <v>0</v>
      </c>
      <c r="V6" s="27">
        <f t="shared" si="12"/>
        <v>0</v>
      </c>
      <c r="W6" s="27" t="str">
        <f t="shared" si="12"/>
        <v/>
      </c>
      <c r="X6" s="27" t="str">
        <f t="shared" si="12"/>
        <v/>
      </c>
      <c r="Y6" s="27" t="str">
        <f t="shared" si="12"/>
        <v/>
      </c>
      <c r="Z6" s="27" t="str">
        <f t="shared" si="12"/>
        <v/>
      </c>
      <c r="AA6" s="27" t="str">
        <f t="shared" si="12"/>
        <v/>
      </c>
      <c r="AB6" s="27" t="str">
        <f t="shared" si="12"/>
        <v/>
      </c>
      <c r="AC6" s="27" t="str">
        <f t="shared" si="12"/>
        <v/>
      </c>
      <c r="AD6" s="27" t="str">
        <f t="shared" si="12"/>
        <v/>
      </c>
      <c r="AE6" s="27" t="str">
        <f t="shared" si="12"/>
        <v/>
      </c>
      <c r="AF6" s="27" t="str">
        <f t="shared" si="12"/>
        <v/>
      </c>
      <c r="AG6" s="27" t="str">
        <f t="shared" si="12"/>
        <v/>
      </c>
      <c r="AH6" s="27" t="str">
        <f t="shared" si="12"/>
        <v/>
      </c>
      <c r="AI6" s="27" t="str">
        <f t="shared" si="12"/>
        <v/>
      </c>
      <c r="AJ6" s="27" t="str">
        <f t="shared" si="12"/>
        <v/>
      </c>
      <c r="AK6" s="27" t="str">
        <f t="shared" si="12"/>
        <v/>
      </c>
      <c r="AL6" s="27" t="str">
        <f t="shared" si="12"/>
        <v/>
      </c>
      <c r="AM6" s="27" t="str">
        <f t="shared" si="12"/>
        <v/>
      </c>
      <c r="AN6" s="27" t="str">
        <f t="shared" si="12"/>
        <v/>
      </c>
      <c r="AO6" s="27" t="str">
        <f t="shared" si="12"/>
        <v/>
      </c>
      <c r="AP6" s="27" t="str">
        <f t="shared" si="12"/>
        <v/>
      </c>
      <c r="AQ6" s="27" t="str">
        <f t="shared" si="12"/>
        <v/>
      </c>
      <c r="AR6" s="27" t="str">
        <f t="shared" si="12"/>
        <v/>
      </c>
      <c r="AS6" s="27" t="str">
        <f t="shared" si="12"/>
        <v/>
      </c>
      <c r="AT6" s="27" t="str">
        <f t="shared" si="12"/>
        <v/>
      </c>
      <c r="AU6" s="27" t="str">
        <f t="shared" si="12"/>
        <v/>
      </c>
      <c r="AV6" s="27" t="str">
        <f t="shared" si="12"/>
        <v/>
      </c>
      <c r="AW6" s="27" t="str">
        <f t="shared" si="12"/>
        <v/>
      </c>
      <c r="AX6" s="27" t="str">
        <f t="shared" si="12"/>
        <v/>
      </c>
      <c r="AY6" s="27" t="str">
        <f t="shared" ref="AY6:BY6" si="13">IF(AY2,SUM(AY7:AY42),"")</f>
        <v/>
      </c>
      <c r="AZ6" s="27" t="str">
        <f t="shared" si="13"/>
        <v/>
      </c>
      <c r="BA6" s="27" t="str">
        <f t="shared" si="13"/>
        <v/>
      </c>
      <c r="BB6" s="27" t="str">
        <f t="shared" si="13"/>
        <v/>
      </c>
      <c r="BC6" s="27" t="str">
        <f t="shared" si="13"/>
        <v/>
      </c>
      <c r="BD6" s="27" t="str">
        <f t="shared" si="13"/>
        <v/>
      </c>
      <c r="BE6" s="27" t="str">
        <f t="shared" si="13"/>
        <v/>
      </c>
      <c r="BF6" s="27" t="str">
        <f t="shared" si="13"/>
        <v/>
      </c>
      <c r="BG6" s="27" t="str">
        <f t="shared" si="13"/>
        <v/>
      </c>
      <c r="BH6" s="27" t="str">
        <f t="shared" si="13"/>
        <v/>
      </c>
      <c r="BI6" s="27" t="str">
        <f t="shared" si="13"/>
        <v/>
      </c>
      <c r="BJ6" s="27" t="str">
        <f t="shared" si="13"/>
        <v/>
      </c>
      <c r="BK6" s="27" t="str">
        <f t="shared" si="13"/>
        <v/>
      </c>
      <c r="BL6" s="27" t="str">
        <f t="shared" si="13"/>
        <v/>
      </c>
      <c r="BM6" s="27" t="str">
        <f t="shared" si="13"/>
        <v/>
      </c>
      <c r="BN6" s="27" t="str">
        <f t="shared" si="13"/>
        <v/>
      </c>
      <c r="BO6" s="27" t="str">
        <f t="shared" si="13"/>
        <v/>
      </c>
      <c r="BP6" s="27" t="str">
        <f t="shared" si="13"/>
        <v/>
      </c>
      <c r="BQ6" s="27" t="str">
        <f t="shared" si="13"/>
        <v/>
      </c>
      <c r="BR6" s="27" t="str">
        <f t="shared" si="13"/>
        <v/>
      </c>
      <c r="BS6" s="27" t="str">
        <f t="shared" si="13"/>
        <v/>
      </c>
      <c r="BT6" s="27" t="str">
        <f t="shared" si="13"/>
        <v/>
      </c>
      <c r="BU6" s="27" t="str">
        <f t="shared" si="13"/>
        <v/>
      </c>
      <c r="BV6" s="27" t="str">
        <f t="shared" si="13"/>
        <v/>
      </c>
      <c r="BW6" s="27" t="str">
        <f t="shared" si="13"/>
        <v/>
      </c>
      <c r="BX6" s="27" t="str">
        <f t="shared" si="13"/>
        <v/>
      </c>
      <c r="BY6" s="27" t="str">
        <f t="shared" si="13"/>
        <v/>
      </c>
      <c r="BZ6" s="83"/>
      <c r="CA6" s="21">
        <v>1</v>
      </c>
      <c r="CB6" s="21">
        <f>Nb_Items</f>
        <v>151</v>
      </c>
      <c r="CC6" s="21" t="str">
        <f>"Backlog!" &amp; ADDRESS(CA6,$CC$4) &amp; ":" &amp; ADDRESS(CB6,$CC$4)</f>
        <v>Backlog!$F$1:$F$151</v>
      </c>
      <c r="CE6" s="21">
        <v>1</v>
      </c>
    </row>
    <row r="7" spans="1:83" ht="26">
      <c r="A7" s="90">
        <f ca="1">CA7-1</f>
        <v>6</v>
      </c>
      <c r="B7" s="18" t="str">
        <f ca="1">IF(ISNUMBER(A7),INDEX(Backlog!$A:$M,$A7,B$5),"")</f>
        <v>1.1.1</v>
      </c>
      <c r="C7" s="73" t="str">
        <f ca="1">IF($B7="","",INDEX(Backlog!$A:$M,$A7,C$5))</f>
        <v>BackOffice WebServices</v>
      </c>
      <c r="D7" s="73" t="str">
        <f ca="1">IF($B7="","",INDEX(Backlog!$A:$M,$A7,D$5))</f>
        <v>WS Auth</v>
      </c>
      <c r="E7" s="73" t="str">
        <f ca="1">IF($B7="","",INDEX(Backlog!$A:$M,$A7,E$5))</f>
        <v>Gestion des utilisateurs autorisés</v>
      </c>
      <c r="F7" s="48">
        <f ca="1">IF($B7="","",INDEX(Backlog!$A:$M,$A7,F$5))</f>
        <v>1</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7</v>
      </c>
      <c r="CB7" s="21">
        <f t="shared" ref="CB7:CB42" ca="1" si="14">IF($CE7="","",Nb_Items)</f>
        <v>151</v>
      </c>
      <c r="CC7" s="21" t="str">
        <f t="shared" ref="CC7:CC42" ca="1" si="15">"Backlog!" &amp; ADDRESS(CA7,$CC$4) &amp; ":" &amp; ADDRESS(CB7,$CC$4)</f>
        <v>Backlog!$F$7:$F$151</v>
      </c>
      <c r="CD7" s="21">
        <f t="shared" ref="CD7:CD42" ca="1" si="16">IF(CC6="","",MATCH($B$2,INDIRECT(CC6),0))</f>
        <v>6</v>
      </c>
      <c r="CE7" s="21">
        <f ca="1">IF(ISNA($CD7),"",CE6+CD7)</f>
        <v>7</v>
      </c>
    </row>
    <row r="8" spans="1:83" ht="26">
      <c r="A8" s="90">
        <f t="shared" ref="A8:A42" ca="1" si="17">CA8-1</f>
        <v>7</v>
      </c>
      <c r="B8" s="18" t="str">
        <f ca="1">IF(ISNUMBER(A8),INDEX(Backlog!$A:$M,$A8,B$5),"")</f>
        <v>1.1.2</v>
      </c>
      <c r="C8" s="73" t="str">
        <f ca="1">IF($B8="","",INDEX(Backlog!$A:$M,$A8,C$5))</f>
        <v>BackOffice WebServices</v>
      </c>
      <c r="D8" s="73" t="str">
        <f ca="1">IF($B8="","",INDEX(Backlog!$A:$M,$A8,D$5))</f>
        <v>WS Auth</v>
      </c>
      <c r="E8" s="73" t="str">
        <f ca="1">IF($B8="","",INDEX(Backlog!$A:$M,$A8,E$5))</f>
        <v>Implémentation Oauth2</v>
      </c>
      <c r="F8" s="48">
        <f ca="1">IF($B8="","",INDEX(Backlog!$A:$M,$A8,F$5))</f>
        <v>1</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8</v>
      </c>
      <c r="CB8" s="21">
        <f t="shared" ca="1" si="14"/>
        <v>151</v>
      </c>
      <c r="CC8" s="21" t="str">
        <f t="shared" ca="1" si="15"/>
        <v>Backlog!$F$8:$F$151</v>
      </c>
      <c r="CD8" s="21">
        <f t="shared" ca="1" si="16"/>
        <v>1</v>
      </c>
      <c r="CE8" s="21">
        <f ca="1">IF(ISNA($CD8),"",CE7+CD8)</f>
        <v>8</v>
      </c>
    </row>
    <row r="9" spans="1:83" ht="26">
      <c r="A9" s="90">
        <f t="shared" ca="1" si="17"/>
        <v>12</v>
      </c>
      <c r="B9" s="18" t="str">
        <f ca="1">IF(ISNUMBER(A9),INDEX(Backlog!$A:$M,$A9,B$5),"")</f>
        <v>1.2.5</v>
      </c>
      <c r="C9" s="73" t="str">
        <f ca="1">IF($B9="","",INDEX(Backlog!$A:$M,$A9,C$5))</f>
        <v>BackOffice WebServices</v>
      </c>
      <c r="D9" s="73" t="str">
        <f ca="1">IF($B9="","",INDEX(Backlog!$A:$M,$A9,D$5))</f>
        <v>WS Read</v>
      </c>
      <c r="E9" s="73" t="str">
        <f ca="1">IF($B9="","",INDEX(Backlog!$A:$M,$A9,E$5))</f>
        <v>Fonction getSceneById</v>
      </c>
      <c r="F9" s="48">
        <f ca="1">IF($B9="","",INDEX(Backlog!$A:$M,$A9,F$5))</f>
        <v>1</v>
      </c>
      <c r="G9" s="66">
        <f ca="1">IF($B9="","",INDEX(Backlog!$A:$M,$A9,G$5))</f>
        <v>2</v>
      </c>
      <c r="H9" s="26"/>
      <c r="I9" s="26"/>
      <c r="J9" s="26"/>
      <c r="K9" s="26"/>
      <c r="L9" s="123"/>
      <c r="M9" s="26"/>
      <c r="N9" s="123"/>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13</v>
      </c>
      <c r="CB9" s="21">
        <f t="shared" ca="1" si="14"/>
        <v>151</v>
      </c>
      <c r="CC9" s="21" t="str">
        <f t="shared" ca="1" si="15"/>
        <v>Backlog!$F$13:$F$151</v>
      </c>
      <c r="CD9" s="21">
        <f t="shared" ca="1" si="16"/>
        <v>5</v>
      </c>
      <c r="CE9" s="21">
        <f ca="1">IF(ISNA($CD9),"",CE8+CD9)</f>
        <v>13</v>
      </c>
    </row>
    <row r="10" spans="1:83" ht="26">
      <c r="A10" s="90">
        <f t="shared" ca="1" si="17"/>
        <v>15</v>
      </c>
      <c r="B10" s="18" t="str">
        <f ca="1">IF(ISNUMBER(A10),INDEX(Backlog!$A:$M,$A10,B$5),"")</f>
        <v>1.2.8</v>
      </c>
      <c r="C10" s="73" t="str">
        <f ca="1">IF($B10="","",INDEX(Backlog!$A:$M,$A10,C$5))</f>
        <v>BackOffice WebServices</v>
      </c>
      <c r="D10" s="73" t="str">
        <f ca="1">IF($B10="","",INDEX(Backlog!$A:$M,$A10,D$5))</f>
        <v>WS Read</v>
      </c>
      <c r="E10" s="73" t="str">
        <f ca="1">IF($B10="","",INDEX(Backlog!$A:$M,$A10,E$5))</f>
        <v>Documentation WSDL</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16</v>
      </c>
      <c r="CB10" s="21">
        <f t="shared" ca="1" si="14"/>
        <v>151</v>
      </c>
      <c r="CC10" s="21" t="str">
        <f t="shared" ca="1" si="15"/>
        <v>Backlog!$F$16:$F$151</v>
      </c>
      <c r="CD10" s="21">
        <f t="shared" ca="1" si="16"/>
        <v>3</v>
      </c>
      <c r="CE10" s="21">
        <f ca="1">IF(ISNA($CD10),"",CE9+CD10)</f>
        <v>16</v>
      </c>
    </row>
    <row r="11" spans="1:83">
      <c r="A11" s="90">
        <f t="shared" ca="1" si="17"/>
        <v>53</v>
      </c>
      <c r="B11" s="18" t="str">
        <f ca="1">IF(ISNUMBER(A11),INDEX(Backlog!$A:$M,$A11,B$5),"")</f>
        <v>4.1.1</v>
      </c>
      <c r="C11" s="73" t="str">
        <f ca="1">IF($B11="","",INDEX(Backlog!$A:$M,$A11,C$5))</f>
        <v>API Java BO</v>
      </c>
      <c r="D11" s="73" t="str">
        <f ca="1">IF($B11="","",INDEX(Backlog!$A:$M,$A11,D$5))</f>
        <v>API Java BO</v>
      </c>
      <c r="E11" s="73" t="str">
        <f ca="1">IF($B11="","",INDEX(Backlog!$A:$M,$A11,E$5))</f>
        <v>Architecture de l'API Java</v>
      </c>
      <c r="F11" s="48">
        <f ca="1">IF($B11="","",INDEX(Backlog!$A:$M,$A11,F$5))</f>
        <v>2</v>
      </c>
      <c r="G11" s="66">
        <f ca="1">IF($B11="","",INDEX(Backlog!$A:$M,$A11,G$5))</f>
        <v>5</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8">IF($CE11="","",CE11)</f>
        <v>54</v>
      </c>
      <c r="CB11" s="21">
        <f t="shared" ca="1" si="14"/>
        <v>151</v>
      </c>
      <c r="CC11" s="21" t="str">
        <f t="shared" ca="1" si="15"/>
        <v>Backlog!$F$54:$F$151</v>
      </c>
      <c r="CD11" s="21">
        <f t="shared" ca="1" si="16"/>
        <v>38</v>
      </c>
      <c r="CE11" s="21">
        <f t="shared" ref="CE11:CE42" ca="1" si="19">IF(ISNA($CD11),"",CE10+CD11)</f>
        <v>54</v>
      </c>
    </row>
    <row r="12" spans="1:83">
      <c r="A12" s="90">
        <f t="shared" ca="1" si="17"/>
        <v>54</v>
      </c>
      <c r="B12" s="18" t="str">
        <f ca="1">IF(ISNUMBER(A12),INDEX(Backlog!$A:$M,$A12,B$5),"")</f>
        <v>4.1.2</v>
      </c>
      <c r="C12" s="73" t="str">
        <f ca="1">IF($B12="","",INDEX(Backlog!$A:$M,$A12,C$5))</f>
        <v>API Java BO</v>
      </c>
      <c r="D12" s="73" t="str">
        <f ca="1">IF($B12="","",INDEX(Backlog!$A:$M,$A12,D$5))</f>
        <v>API Java BO</v>
      </c>
      <c r="E12" s="73" t="str">
        <f ca="1">IF($B12="","",INDEX(Backlog!$A:$M,$A12,E$5))</f>
        <v>Authentification</v>
      </c>
      <c r="F12" s="48">
        <f ca="1">IF($B12="","",INDEX(Backlog!$A:$M,$A12,F$5))</f>
        <v>2</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8"/>
        <v>55</v>
      </c>
      <c r="CB12" s="21">
        <f t="shared" ca="1" si="14"/>
        <v>151</v>
      </c>
      <c r="CC12" s="21" t="str">
        <f t="shared" ca="1" si="15"/>
        <v>Backlog!$F$55:$F$151</v>
      </c>
      <c r="CD12" s="21">
        <f t="shared" ca="1" si="16"/>
        <v>1</v>
      </c>
      <c r="CE12" s="21">
        <f t="shared" ca="1" si="19"/>
        <v>55</v>
      </c>
    </row>
    <row r="13" spans="1:83">
      <c r="A13" s="90">
        <f t="shared" ca="1" si="17"/>
        <v>59</v>
      </c>
      <c r="B13" s="18" t="str">
        <f ca="1">IF(ISNUMBER(A13),INDEX(Backlog!$A:$M,$A13,B$5),"")</f>
        <v>4.2.5</v>
      </c>
      <c r="C13" s="73" t="str">
        <f ca="1">IF($B13="","",INDEX(Backlog!$A:$M,$A13,C$5))</f>
        <v>API Java BO</v>
      </c>
      <c r="D13" s="73" t="str">
        <f ca="1">IF($B13="","",INDEX(Backlog!$A:$M,$A13,D$5))</f>
        <v>API Java BO : Read</v>
      </c>
      <c r="E13" s="73" t="str">
        <f ca="1">IF($B13="","",INDEX(Backlog!$A:$M,$A13,E$5))</f>
        <v>Fonction getSceneById</v>
      </c>
      <c r="F13" s="48">
        <f ca="1">IF($B13="","",INDEX(Backlog!$A:$M,$A13,F$5))</f>
        <v>2</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8"/>
        <v>60</v>
      </c>
      <c r="CB13" s="21">
        <f t="shared" ca="1" si="14"/>
        <v>151</v>
      </c>
      <c r="CC13" s="21" t="str">
        <f t="shared" ca="1" si="15"/>
        <v>Backlog!$F$60:$F$151</v>
      </c>
      <c r="CD13" s="21">
        <f t="shared" ca="1" si="16"/>
        <v>5</v>
      </c>
      <c r="CE13" s="21">
        <f t="shared" ca="1" si="19"/>
        <v>60</v>
      </c>
    </row>
    <row r="14" spans="1:83">
      <c r="A14" s="90">
        <f t="shared" ca="1" si="17"/>
        <v>87</v>
      </c>
      <c r="B14" s="18" t="str">
        <f ca="1">IF(ISNUMBER(A14),INDEX(Backlog!$A:$M,$A14,B$5),"")</f>
        <v>6.3.1</v>
      </c>
      <c r="C14" s="73" t="str">
        <f ca="1">IF($B14="","",INDEX(Backlog!$A:$M,$A14,C$5))</f>
        <v>Android</v>
      </c>
      <c r="D14" s="73" t="str">
        <f ca="1">IF($B14="","",INDEX(Backlog!$A:$M,$A14,D$5))</f>
        <v>IHM</v>
      </c>
      <c r="E14" s="73" t="str">
        <f ca="1">IF($B14="","",INDEX(Backlog!$A:$M,$A14,E$5))</f>
        <v>Afficher une scène (simple) du BO</v>
      </c>
      <c r="F14" s="48">
        <f ca="1">IF($B14="","",INDEX(Backlog!$A:$M,$A14,F$5))</f>
        <v>4</v>
      </c>
      <c r="G14" s="66">
        <f ca="1">IF($B14="","",INDEX(Backlog!$A:$M,$A14,G$5))</f>
        <v>4</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8"/>
        <v>88</v>
      </c>
      <c r="CB14" s="21">
        <f t="shared" ca="1" si="14"/>
        <v>151</v>
      </c>
      <c r="CC14" s="21" t="str">
        <f t="shared" ca="1" si="15"/>
        <v>Backlog!$F$88:$F$151</v>
      </c>
      <c r="CD14" s="21">
        <f t="shared" ca="1" si="16"/>
        <v>28</v>
      </c>
      <c r="CE14" s="21">
        <f t="shared" ca="1" si="19"/>
        <v>88</v>
      </c>
    </row>
    <row r="15" spans="1:83">
      <c r="A15" s="90">
        <f t="shared" ca="1" si="17"/>
        <v>94</v>
      </c>
      <c r="B15" s="18" t="str">
        <f ca="1">IF(ISNUMBER(A15),INDEX(Backlog!$A:$M,$A15,B$5),"")</f>
        <v>6.4.1</v>
      </c>
      <c r="C15" s="73" t="str">
        <f ca="1">IF($B15="","",INDEX(Backlog!$A:$M,$A15,C$5))</f>
        <v>Android</v>
      </c>
      <c r="D15" s="73" t="str">
        <f ca="1">IF($B15="","",INDEX(Backlog!$A:$M,$A15,D$5))</f>
        <v>Général</v>
      </c>
      <c r="E15" s="73" t="str">
        <f ca="1">IF($B15="","",INDEX(Backlog!$A:$M,$A15,E$5))</f>
        <v>Architecture</v>
      </c>
      <c r="F15" s="48">
        <f ca="1">IF($B15="","",INDEX(Backlog!$A:$M,$A15,F$5))</f>
        <v>3</v>
      </c>
      <c r="G15" s="66">
        <f ca="1">IF($B15="","",INDEX(Backlog!$A:$M,$A15,G$5))</f>
        <v>8</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8"/>
        <v>95</v>
      </c>
      <c r="CB15" s="21">
        <f t="shared" ca="1" si="14"/>
        <v>151</v>
      </c>
      <c r="CC15" s="21" t="str">
        <f t="shared" ca="1" si="15"/>
        <v>Backlog!$F$95:$F$151</v>
      </c>
      <c r="CD15" s="21">
        <f t="shared" ca="1" si="16"/>
        <v>7</v>
      </c>
      <c r="CE15" s="21">
        <f t="shared" ca="1" si="19"/>
        <v>95</v>
      </c>
    </row>
    <row r="16" spans="1:83">
      <c r="A16" s="90">
        <f t="shared" ca="1" si="17"/>
        <v>95</v>
      </c>
      <c r="B16" s="18" t="str">
        <f ca="1">IF(ISNUMBER(A16),INDEX(Backlog!$A:$M,$A16,B$5),"")</f>
        <v>6.4.2</v>
      </c>
      <c r="C16" s="73" t="str">
        <f ca="1">IF($B16="","",INDEX(Backlog!$A:$M,$A16,C$5))</f>
        <v>Android</v>
      </c>
      <c r="D16" s="73" t="str">
        <f ca="1">IF($B16="","",INDEX(Backlog!$A:$M,$A16,D$5))</f>
        <v>Général</v>
      </c>
      <c r="E16" s="73" t="str">
        <f ca="1">IF($B16="","",INDEX(Backlog!$A:$M,$A16,E$5))</f>
        <v xml:space="preserve">Intégration API </v>
      </c>
      <c r="F16" s="48">
        <f ca="1">IF($B16="","",INDEX(Backlog!$A:$M,$A16,F$5))</f>
        <v>3</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8"/>
        <v>96</v>
      </c>
      <c r="CB16" s="21">
        <f t="shared" ca="1" si="14"/>
        <v>151</v>
      </c>
      <c r="CC16" s="21" t="str">
        <f t="shared" ca="1" si="15"/>
        <v>Backlog!$F$96:$F$151</v>
      </c>
      <c r="CD16" s="21">
        <f t="shared" ca="1" si="16"/>
        <v>1</v>
      </c>
      <c r="CE16" s="21">
        <f t="shared" ca="1" si="19"/>
        <v>96</v>
      </c>
    </row>
    <row r="17" spans="1:83">
      <c r="A17" s="90">
        <f t="shared" ca="1" si="17"/>
        <v>96</v>
      </c>
      <c r="B17" s="18" t="str">
        <f ca="1">IF(ISNUMBER(A17),INDEX(Backlog!$A:$M,$A17,B$5),"")</f>
        <v>6.4.3</v>
      </c>
      <c r="C17" s="73" t="str">
        <f ca="1">IF($B17="","",INDEX(Backlog!$A:$M,$A17,C$5))</f>
        <v>Android</v>
      </c>
      <c r="D17" s="73" t="str">
        <f ca="1">IF($B17="","",INDEX(Backlog!$A:$M,$A17,D$5))</f>
        <v>Général</v>
      </c>
      <c r="E17" s="73" t="str">
        <f ca="1">IF($B17="","",INDEX(Backlog!$A:$M,$A17,E$5))</f>
        <v>Connexion/Deconnexion via API</v>
      </c>
      <c r="F17" s="48">
        <f ca="1">IF($B17="","",INDEX(Backlog!$A:$M,$A17,F$5))</f>
        <v>3</v>
      </c>
      <c r="G17" s="66">
        <f ca="1">IF($B17="","",INDEX(Backlog!$A:$M,$A17,G$5))</f>
        <v>5</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8"/>
        <v>97</v>
      </c>
      <c r="CB17" s="21">
        <f t="shared" ca="1" si="14"/>
        <v>151</v>
      </c>
      <c r="CC17" s="21" t="str">
        <f t="shared" ca="1" si="15"/>
        <v>Backlog!$F$97:$F$151</v>
      </c>
      <c r="CD17" s="21">
        <f t="shared" ca="1" si="16"/>
        <v>1</v>
      </c>
      <c r="CE17" s="21">
        <f t="shared" ca="1" si="19"/>
        <v>97</v>
      </c>
    </row>
    <row r="18" spans="1:83">
      <c r="A18" s="90">
        <f t="shared" ca="1" si="17"/>
        <v>117</v>
      </c>
      <c r="B18" s="18" t="str">
        <f ca="1">IF(ISNUMBER(A18),INDEX(Backlog!$A:$M,$A18,B$5),"")</f>
        <v>8.2.1</v>
      </c>
      <c r="C18" s="73" t="str">
        <f ca="1">IF($B18="","",INDEX(Backlog!$A:$M,$A18,C$5))</f>
        <v>Contrôle &amp; Tests</v>
      </c>
      <c r="D18" s="73" t="str">
        <f ca="1">IF($B18="","",INDEX(Backlog!$A:$M,$A18,D$5))</f>
        <v>Tests Fonctionnels</v>
      </c>
      <c r="E18" s="73" t="str">
        <f ca="1">IF($B18="","",INDEX(Backlog!$A:$M,$A18,E$5))</f>
        <v>Tests Fonctionnels itération 1</v>
      </c>
      <c r="F18" s="48">
        <f ca="1">IF($B18="","",INDEX(Backlog!$A:$M,$A18,F$5))</f>
        <v>4</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8"/>
        <v>118</v>
      </c>
      <c r="CB18" s="21">
        <f t="shared" ca="1" si="14"/>
        <v>151</v>
      </c>
      <c r="CC18" s="21" t="str">
        <f t="shared" ca="1" si="15"/>
        <v>Backlog!$F$118:$F$151</v>
      </c>
      <c r="CD18" s="21">
        <f t="shared" ca="1" si="16"/>
        <v>21</v>
      </c>
      <c r="CE18" s="21">
        <f t="shared" ca="1" si="19"/>
        <v>118</v>
      </c>
    </row>
    <row r="19" spans="1:83">
      <c r="A19" s="90">
        <f t="shared" ca="1" si="17"/>
        <v>122</v>
      </c>
      <c r="B19" s="18" t="str">
        <f ca="1">IF(ISNUMBER(A19),INDEX(Backlog!$A:$M,$A19,B$5),"")</f>
        <v>8.3.1</v>
      </c>
      <c r="C19" s="73" t="str">
        <f ca="1">IF($B19="","",INDEX(Backlog!$A:$M,$A19,C$5))</f>
        <v>Contrôle &amp; Tests</v>
      </c>
      <c r="D19" s="73" t="str">
        <f ca="1">IF($B19="","",INDEX(Backlog!$A:$M,$A19,D$5))</f>
        <v>Livraison &amp; Packaging</v>
      </c>
      <c r="E19" s="73" t="str">
        <f ca="1">IF($B19="","",INDEX(Backlog!$A:$M,$A19,E$5))</f>
        <v>Livraison &amp; Packaging itération 1</v>
      </c>
      <c r="F19" s="48">
        <f ca="1">IF($B19="","",INDEX(Backlog!$A:$M,$A19,F$5))</f>
        <v>4</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8"/>
        <v>123</v>
      </c>
      <c r="CB19" s="21">
        <f t="shared" ca="1" si="14"/>
        <v>151</v>
      </c>
      <c r="CC19" s="21" t="str">
        <f t="shared" ca="1" si="15"/>
        <v>Backlog!$F$123:$F$151</v>
      </c>
      <c r="CD19" s="21">
        <f t="shared" ca="1" si="16"/>
        <v>5</v>
      </c>
      <c r="CE19" s="21">
        <f t="shared" ca="1" si="19"/>
        <v>123</v>
      </c>
    </row>
    <row r="20" spans="1:83">
      <c r="A20" s="90">
        <f t="shared" ca="1" si="17"/>
        <v>128</v>
      </c>
      <c r="B20" s="18" t="str">
        <f ca="1">IF(ISNUMBER(A20),INDEX(Backlog!$A:$M,$A20,B$5),"")</f>
        <v>9.1.2</v>
      </c>
      <c r="C20" s="73" t="str">
        <f ca="1">IF($B20="","",INDEX(Backlog!$A:$M,$A20,C$5))</f>
        <v>Conception &amp; Spec</v>
      </c>
      <c r="D20" s="73" t="str">
        <f ca="1">IF($B20="","",INDEX(Backlog!$A:$M,$A20,D$5))</f>
        <v>Conception</v>
      </c>
      <c r="E20" s="73" t="str">
        <f ca="1">IF($B20="","",INDEX(Backlog!$A:$M,$A20,E$5))</f>
        <v>Conception pré-itération 2</v>
      </c>
      <c r="F20" s="48">
        <f ca="1">IF($B20="","",INDEX(Backlog!$A:$M,$A20,F$5))</f>
        <v>1</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8"/>
        <v>129</v>
      </c>
      <c r="CB20" s="21">
        <f t="shared" ca="1" si="14"/>
        <v>151</v>
      </c>
      <c r="CC20" s="21" t="str">
        <f t="shared" ca="1" si="15"/>
        <v>Backlog!$F$129:$F$151</v>
      </c>
      <c r="CD20" s="21">
        <f t="shared" ca="1" si="16"/>
        <v>6</v>
      </c>
      <c r="CE20" s="21">
        <f t="shared" ca="1" si="19"/>
        <v>129</v>
      </c>
    </row>
    <row r="21" spans="1:83">
      <c r="A21" s="90">
        <f t="shared" ca="1" si="17"/>
        <v>133</v>
      </c>
      <c r="B21" s="18" t="str">
        <f ca="1">IF(ISNUMBER(A21),INDEX(Backlog!$A:$M,$A21,B$5),"")</f>
        <v>9.2.2</v>
      </c>
      <c r="C21" s="73" t="str">
        <f ca="1">IF($B21="","",INDEX(Backlog!$A:$M,$A21,C$5))</f>
        <v>Conception &amp; Spec</v>
      </c>
      <c r="D21" s="73" t="str">
        <f ca="1">IF($B21="","",INDEX(Backlog!$A:$M,$A21,D$5))</f>
        <v>Spécification</v>
      </c>
      <c r="E21" s="73" t="str">
        <f ca="1">IF($B21="","",INDEX(Backlog!$A:$M,$A21,E$5))</f>
        <v>Spécification pré-itération 2</v>
      </c>
      <c r="F21" s="48">
        <f ca="1">IF($B21="","",INDEX(Backlog!$A:$M,$A21,F$5))</f>
        <v>1</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8"/>
        <v>134</v>
      </c>
      <c r="CB21" s="21">
        <f t="shared" ca="1" si="14"/>
        <v>151</v>
      </c>
      <c r="CC21" s="21" t="str">
        <f t="shared" ca="1" si="15"/>
        <v>Backlog!$F$134:$F$151</v>
      </c>
      <c r="CD21" s="21">
        <f t="shared" ca="1" si="16"/>
        <v>5</v>
      </c>
      <c r="CE21" s="21">
        <f t="shared" ca="1" si="19"/>
        <v>134</v>
      </c>
    </row>
    <row r="22" spans="1:83">
      <c r="A22" s="90">
        <f t="shared" ca="1" si="17"/>
        <v>137</v>
      </c>
      <c r="B22" s="18" t="str">
        <f ca="1">IF(ISNUMBER(A22),INDEX(Backlog!$A:$M,$A22,B$5),"")</f>
        <v>10.1.1</v>
      </c>
      <c r="C22" s="73" t="str">
        <f ca="1">IF($B22="","",INDEX(Backlog!$A:$M,$A22,C$5))</f>
        <v>Gestion de projet</v>
      </c>
      <c r="D22" s="73" t="str">
        <f ca="1">IF($B22="","",INDEX(Backlog!$A:$M,$A22,D$5))</f>
        <v>Réunions</v>
      </c>
      <c r="E22" s="73" t="str">
        <f ca="1">IF($B22="","",INDEX(Backlog!$A:$M,$A22,E$5))</f>
        <v>Réunions itération 1</v>
      </c>
      <c r="F22" s="48">
        <f ca="1">IF($B22="","",INDEX(Backlog!$A:$M,$A22,F$5))</f>
        <v>1</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8"/>
        <v>138</v>
      </c>
      <c r="CB22" s="21">
        <f t="shared" ca="1" si="14"/>
        <v>151</v>
      </c>
      <c r="CC22" s="21" t="str">
        <f t="shared" ca="1" si="15"/>
        <v>Backlog!$F$138:$F$151</v>
      </c>
      <c r="CD22" s="21">
        <f t="shared" ca="1" si="16"/>
        <v>4</v>
      </c>
      <c r="CE22" s="21">
        <f t="shared" ca="1" si="19"/>
        <v>138</v>
      </c>
    </row>
    <row r="23" spans="1:83">
      <c r="A23" s="90">
        <f t="shared" ca="1" si="17"/>
        <v>142</v>
      </c>
      <c r="B23" s="18" t="str">
        <f ca="1">IF(ISNUMBER(A23),INDEX(Backlog!$A:$M,$A23,B$5),"")</f>
        <v>10.2.1</v>
      </c>
      <c r="C23" s="73" t="str">
        <f ca="1">IF($B23="","",INDEX(Backlog!$A:$M,$A23,C$5))</f>
        <v>Gestion de projet</v>
      </c>
      <c r="D23" s="73" t="str">
        <f ca="1">IF($B23="","",INDEX(Backlog!$A:$M,$A23,D$5))</f>
        <v>Backlog</v>
      </c>
      <c r="E23" s="73" t="str">
        <f ca="1">IF($B23="","",INDEX(Backlog!$A:$M,$A23,E$5))</f>
        <v>Mise à jour Backlog itération 1</v>
      </c>
      <c r="F23" s="48">
        <f ca="1">IF($B23="","",INDEX(Backlog!$A:$M,$A23,F$5))</f>
        <v>1</v>
      </c>
      <c r="G23" s="66">
        <f ca="1">IF($B23="","",INDEX(Backlog!$A:$M,$A23,G$5))</f>
        <v>2</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8"/>
        <v>143</v>
      </c>
      <c r="CB23" s="21">
        <f t="shared" ca="1" si="14"/>
        <v>151</v>
      </c>
      <c r="CC23" s="21" t="str">
        <f t="shared" ca="1" si="15"/>
        <v>Backlog!$F$143:$F$151</v>
      </c>
      <c r="CD23" s="21">
        <f t="shared" ca="1" si="16"/>
        <v>5</v>
      </c>
      <c r="CE23" s="21">
        <f t="shared" ca="1" si="19"/>
        <v>143</v>
      </c>
    </row>
    <row r="24" spans="1:83">
      <c r="A24" s="90">
        <f t="shared" ca="1" si="17"/>
        <v>147</v>
      </c>
      <c r="B24" s="18" t="str">
        <f ca="1">IF(ISNUMBER(A24),INDEX(Backlog!$A:$M,$A24,B$5),"")</f>
        <v>11.1.1</v>
      </c>
      <c r="C24" s="73" t="str">
        <f ca="1">IF($B24="","",INDEX(Backlog!$A:$M,$A24,C$5))</f>
        <v>Documentation</v>
      </c>
      <c r="D24" s="73" t="str">
        <f ca="1">IF($B24="","",INDEX(Backlog!$A:$M,$A24,D$5))</f>
        <v>Documentation</v>
      </c>
      <c r="E24" s="73" t="str">
        <f ca="1">IF($B24="","",INDEX(Backlog!$A:$M,$A24,E$5))</f>
        <v>Documentation itération 1</v>
      </c>
      <c r="F24" s="48">
        <f ca="1">IF($B24="","",INDEX(Backlog!$A:$M,$A24,F$5))</f>
        <v>1</v>
      </c>
      <c r="G24" s="66">
        <f ca="1">IF($B24="","",INDEX(Backlog!$A:$M,$A24,G$5))</f>
        <v>3</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8"/>
        <v>148</v>
      </c>
      <c r="CB24" s="21">
        <f t="shared" ca="1" si="14"/>
        <v>151</v>
      </c>
      <c r="CC24" s="21" t="str">
        <f t="shared" ca="1" si="15"/>
        <v>Backlog!$F$148:$F$151</v>
      </c>
      <c r="CD24" s="21">
        <f t="shared" ca="1" si="16"/>
        <v>5</v>
      </c>
      <c r="CE24" s="21">
        <f t="shared" ca="1" si="19"/>
        <v>148</v>
      </c>
    </row>
    <row r="25" spans="1:83">
      <c r="A25" s="90" t="e">
        <f t="shared" ca="1" si="17"/>
        <v>#VALUE!</v>
      </c>
      <c r="B25" s="18" t="str">
        <f ca="1">IF(ISNUMBER(A25),INDEX(Backlog!$A:$M,$A25,B$5),"")</f>
        <v/>
      </c>
      <c r="C25" s="73" t="str">
        <f ca="1">IF($B25="","",INDEX(Backlog!$A:$M,$A25,C$5))</f>
        <v/>
      </c>
      <c r="D25" s="73" t="str">
        <f ca="1">IF($B25="","",INDEX(Backlog!$A:$M,$A25,D$5))</f>
        <v/>
      </c>
      <c r="E25" s="73" t="str">
        <f ca="1">IF($B25="","",INDEX(Backlog!$A:$M,$A25,E$5))</f>
        <v/>
      </c>
      <c r="F25" s="48" t="str">
        <f ca="1">IF($B25="","",INDEX(Backlog!$A:$M,$A25,F$5))</f>
        <v/>
      </c>
      <c r="G25" s="66" t="str">
        <f ca="1">IF($B25="","",INDEX(Backlog!$A:$M,$A25,G$5))</f>
        <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t="str">
        <f t="shared" ca="1" si="18"/>
        <v/>
      </c>
      <c r="CB25" s="21" t="str">
        <f t="shared" ca="1" si="14"/>
        <v/>
      </c>
      <c r="CC25" s="21" t="e">
        <f t="shared" ca="1" si="15"/>
        <v>#VALUE!</v>
      </c>
      <c r="CD25" s="21" t="e">
        <f t="shared" ca="1" si="16"/>
        <v>#N/A</v>
      </c>
      <c r="CE25" s="21" t="str">
        <f t="shared" ca="1" si="19"/>
        <v/>
      </c>
    </row>
    <row r="26" spans="1:83">
      <c r="A26" s="90" t="e">
        <f t="shared" ca="1" si="17"/>
        <v>#VALUE!</v>
      </c>
      <c r="B26" s="18" t="str">
        <f ca="1">IF(ISNUMBER(A26),INDEX(Backlog!$A:$M,$A26,B$5),"")</f>
        <v/>
      </c>
      <c r="C26" s="73" t="str">
        <f ca="1">IF($B26="","",INDEX(Backlog!$A:$M,$A26,C$5))</f>
        <v/>
      </c>
      <c r="D26" s="73" t="str">
        <f ca="1">IF($B26="","",INDEX(Backlog!$A:$M,$A26,D$5))</f>
        <v/>
      </c>
      <c r="E26" s="73" t="str">
        <f ca="1">IF($B26="","",INDEX(Backlog!$A:$M,$A26,E$5))</f>
        <v/>
      </c>
      <c r="F26" s="48" t="str">
        <f ca="1">IF($B26="","",INDEX(Backlog!$A:$M,$A26,F$5))</f>
        <v/>
      </c>
      <c r="G26" s="66" t="str">
        <f ca="1">IF($B26="","",INDEX(Backlog!$A:$M,$A26,G$5))</f>
        <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t="e">
        <f t="shared" ca="1" si="18"/>
        <v>#VALUE!</v>
      </c>
      <c r="CB26" s="21" t="e">
        <f t="shared" ca="1" si="14"/>
        <v>#VALUE!</v>
      </c>
      <c r="CC26" s="21" t="e">
        <f t="shared" ca="1" si="15"/>
        <v>#VALUE!</v>
      </c>
      <c r="CD26" s="21" t="e">
        <f t="shared" ca="1" si="16"/>
        <v>#VALUE!</v>
      </c>
      <c r="CE26" s="21" t="e">
        <f t="shared" ca="1" si="19"/>
        <v>#VALUE!</v>
      </c>
    </row>
    <row r="27" spans="1:83">
      <c r="A27" s="90" t="e">
        <f t="shared" ca="1" si="17"/>
        <v>#VALUE!</v>
      </c>
      <c r="B27" s="18" t="str">
        <f ca="1">IF(ISNUMBER(A27),INDEX(Backlog!$A:$M,$A27,B$5),"")</f>
        <v/>
      </c>
      <c r="C27" s="73" t="str">
        <f ca="1">IF($B27="","",INDEX(Backlog!$A:$M,$A27,C$5))</f>
        <v/>
      </c>
      <c r="D27" s="73" t="str">
        <f ca="1">IF($B27="","",INDEX(Backlog!$A:$M,$A27,D$5))</f>
        <v/>
      </c>
      <c r="E27" s="73" t="str">
        <f ca="1">IF($B27="","",INDEX(Backlog!$A:$M,$A27,E$5))</f>
        <v/>
      </c>
      <c r="F27" s="48" t="str">
        <f ca="1">IF($B27="","",INDEX(Backlog!$A:$M,$A27,F$5))</f>
        <v/>
      </c>
      <c r="G27" s="66" t="str">
        <f ca="1">IF($B27="","",INDEX(Backlog!$A:$M,$A27,G$5))</f>
        <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t="e">
        <f t="shared" ca="1" si="18"/>
        <v>#VALUE!</v>
      </c>
      <c r="CB27" s="21" t="e">
        <f t="shared" ca="1" si="14"/>
        <v>#VALUE!</v>
      </c>
      <c r="CC27" s="21" t="e">
        <f t="shared" ca="1" si="15"/>
        <v>#VALUE!</v>
      </c>
      <c r="CD27" s="21" t="e">
        <f t="shared" ca="1" si="16"/>
        <v>#VALUE!</v>
      </c>
      <c r="CE27" s="21" t="e">
        <f t="shared" ca="1" si="19"/>
        <v>#VALUE!</v>
      </c>
    </row>
    <row r="28" spans="1:83">
      <c r="A28" s="90" t="e">
        <f t="shared" ca="1" si="17"/>
        <v>#VALUE!</v>
      </c>
      <c r="B28" s="18" t="str">
        <f ca="1">IF(ISNUMBER(A28),INDEX(Backlog!$A:$M,$A28,B$5),"")</f>
        <v/>
      </c>
      <c r="C28" s="73" t="str">
        <f ca="1">IF($B28="","",INDEX(Backlog!$A:$M,$A28,C$5))</f>
        <v/>
      </c>
      <c r="D28" s="73" t="str">
        <f ca="1">IF($B28="","",INDEX(Backlog!$A:$M,$A28,D$5))</f>
        <v/>
      </c>
      <c r="E28" s="73" t="str">
        <f ca="1">IF($B28="","",INDEX(Backlog!$A:$M,$A28,E$5))</f>
        <v/>
      </c>
      <c r="F28" s="48" t="str">
        <f ca="1">IF($B28="","",INDEX(Backlog!$A:$M,$A28,F$5))</f>
        <v/>
      </c>
      <c r="G28" s="66" t="str">
        <f ca="1">IF($B28="","",INDEX(Backlog!$A:$M,$A28,G$5))</f>
        <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t="e">
        <f t="shared" ca="1" si="18"/>
        <v>#VALUE!</v>
      </c>
      <c r="CB28" s="21" t="e">
        <f t="shared" ca="1" si="14"/>
        <v>#VALUE!</v>
      </c>
      <c r="CC28" s="21" t="e">
        <f t="shared" ca="1" si="15"/>
        <v>#VALUE!</v>
      </c>
      <c r="CD28" s="21" t="e">
        <f t="shared" ca="1" si="16"/>
        <v>#VALUE!</v>
      </c>
      <c r="CE28" s="21" t="e">
        <f t="shared" ca="1" si="19"/>
        <v>#VALUE!</v>
      </c>
    </row>
    <row r="29" spans="1:83">
      <c r="A29" s="90" t="e">
        <f t="shared" ca="1" si="17"/>
        <v>#VALUE!</v>
      </c>
      <c r="B29" s="18" t="str">
        <f ca="1">IF(ISNUMBER(A29),INDEX(Backlog!$A:$M,$A29,B$5),"")</f>
        <v/>
      </c>
      <c r="C29" s="73" t="str">
        <f ca="1">IF($B29="","",INDEX(Backlog!$A:$M,$A29,C$5))</f>
        <v/>
      </c>
      <c r="D29" s="73" t="str">
        <f ca="1">IF($B29="","",INDEX(Backlog!$A:$M,$A29,D$5))</f>
        <v/>
      </c>
      <c r="E29" s="73" t="str">
        <f ca="1">IF($B29="","",INDEX(Backlog!$A:$M,$A29,E$5))</f>
        <v/>
      </c>
      <c r="F29" s="48" t="str">
        <f ca="1">IF($B29="","",INDEX(Backlog!$A:$M,$A29,F$5))</f>
        <v/>
      </c>
      <c r="G29" s="66" t="str">
        <f ca="1">IF($B29="","",INDEX(Backlog!$A:$M,$A29,G$5))</f>
        <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t="e">
        <f t="shared" ca="1" si="18"/>
        <v>#VALUE!</v>
      </c>
      <c r="CB29" s="21" t="e">
        <f t="shared" ca="1" si="14"/>
        <v>#VALUE!</v>
      </c>
      <c r="CC29" s="21" t="e">
        <f t="shared" ca="1" si="15"/>
        <v>#VALUE!</v>
      </c>
      <c r="CD29" s="21" t="e">
        <f t="shared" ca="1" si="16"/>
        <v>#VALUE!</v>
      </c>
      <c r="CE29" s="21" t="e">
        <f t="shared" ca="1" si="19"/>
        <v>#VALUE!</v>
      </c>
    </row>
    <row r="30" spans="1:83">
      <c r="A30" s="90" t="e">
        <f t="shared" ca="1" si="17"/>
        <v>#VALUE!</v>
      </c>
      <c r="B30" s="18" t="str">
        <f ca="1">IF(ISNUMBER(A30),INDEX(Backlog!$A:$M,$A30,B$5),"")</f>
        <v/>
      </c>
      <c r="C30" s="73" t="str">
        <f ca="1">IF($B30="","",INDEX(Backlog!$A:$M,$A30,C$5))</f>
        <v/>
      </c>
      <c r="D30" s="73" t="str">
        <f ca="1">IF($B30="","",INDEX(Backlog!$A:$M,$A30,D$5))</f>
        <v/>
      </c>
      <c r="E30" s="73" t="str">
        <f ca="1">IF($B30="","",INDEX(Backlog!$A:$M,$A30,E$5))</f>
        <v/>
      </c>
      <c r="F30" s="48" t="str">
        <f ca="1">IF($B30="","",INDEX(Backlog!$A:$M,$A30,F$5))</f>
        <v/>
      </c>
      <c r="G30" s="66" t="str">
        <f ca="1">IF($B30="","",INDEX(Backlog!$A:$M,$A30,G$5))</f>
        <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t="e">
        <f t="shared" ca="1" si="18"/>
        <v>#VALUE!</v>
      </c>
      <c r="CB30" s="21" t="e">
        <f t="shared" ca="1" si="14"/>
        <v>#VALUE!</v>
      </c>
      <c r="CC30" s="21" t="e">
        <f t="shared" ca="1" si="15"/>
        <v>#VALUE!</v>
      </c>
      <c r="CD30" s="21" t="e">
        <f t="shared" ca="1" si="16"/>
        <v>#VALUE!</v>
      </c>
      <c r="CE30" s="21" t="e">
        <f t="shared" ca="1" si="19"/>
        <v>#VALUE!</v>
      </c>
    </row>
    <row r="31" spans="1:83">
      <c r="A31" s="90" t="e">
        <f t="shared" ca="1" si="17"/>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e">
        <f t="shared" ca="1" si="18"/>
        <v>#VALUE!</v>
      </c>
      <c r="CB31" s="21" t="e">
        <f t="shared" ca="1" si="14"/>
        <v>#VALUE!</v>
      </c>
      <c r="CC31" s="21" t="e">
        <f t="shared" ca="1" si="15"/>
        <v>#VALUE!</v>
      </c>
      <c r="CD31" s="21" t="e">
        <f t="shared" ca="1" si="16"/>
        <v>#VALUE!</v>
      </c>
      <c r="CE31" s="21" t="e">
        <f t="shared" ca="1" si="19"/>
        <v>#VALUE!</v>
      </c>
    </row>
    <row r="32" spans="1:83">
      <c r="A32" s="90" t="e">
        <f t="shared" ca="1" si="17"/>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8"/>
        <v>#VALUE!</v>
      </c>
      <c r="CB32" s="21" t="e">
        <f t="shared" ca="1" si="14"/>
        <v>#VALUE!</v>
      </c>
      <c r="CC32" s="21" t="e">
        <f t="shared" ca="1" si="15"/>
        <v>#VALUE!</v>
      </c>
      <c r="CD32" s="21" t="e">
        <f t="shared" ca="1" si="16"/>
        <v>#VALUE!</v>
      </c>
      <c r="CE32" s="21" t="e">
        <f t="shared" ca="1" si="19"/>
        <v>#VALUE!</v>
      </c>
    </row>
    <row r="33" spans="1:83">
      <c r="A33" s="90" t="e">
        <f t="shared" ca="1" si="17"/>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8"/>
        <v>#VALUE!</v>
      </c>
      <c r="CB33" s="21" t="e">
        <f t="shared" ca="1" si="14"/>
        <v>#VALUE!</v>
      </c>
      <c r="CC33" s="21" t="e">
        <f t="shared" ca="1" si="15"/>
        <v>#VALUE!</v>
      </c>
      <c r="CD33" s="21" t="e">
        <f t="shared" ca="1" si="16"/>
        <v>#VALUE!</v>
      </c>
      <c r="CE33" s="21" t="e">
        <f t="shared" ca="1" si="19"/>
        <v>#VALUE!</v>
      </c>
    </row>
    <row r="34" spans="1:83">
      <c r="A34" s="90" t="e">
        <f t="shared" ca="1" si="17"/>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8"/>
        <v>#VALUE!</v>
      </c>
      <c r="CB34" s="21" t="e">
        <f t="shared" ca="1" si="14"/>
        <v>#VALUE!</v>
      </c>
      <c r="CC34" s="21" t="e">
        <f t="shared" ca="1" si="15"/>
        <v>#VALUE!</v>
      </c>
      <c r="CD34" s="21" t="e">
        <f t="shared" ca="1" si="16"/>
        <v>#VALUE!</v>
      </c>
      <c r="CE34" s="21" t="e">
        <f t="shared" ca="1" si="19"/>
        <v>#VALUE!</v>
      </c>
    </row>
    <row r="35" spans="1:83">
      <c r="A35" s="90" t="e">
        <f t="shared" ca="1" si="17"/>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8"/>
        <v>#VALUE!</v>
      </c>
      <c r="CB35" s="21" t="e">
        <f t="shared" ca="1" si="14"/>
        <v>#VALUE!</v>
      </c>
      <c r="CC35" s="21" t="e">
        <f t="shared" ca="1" si="15"/>
        <v>#VALUE!</v>
      </c>
      <c r="CD35" s="21" t="e">
        <f t="shared" ca="1" si="16"/>
        <v>#VALUE!</v>
      </c>
      <c r="CE35" s="21" t="e">
        <f t="shared" ca="1" si="19"/>
        <v>#VALUE!</v>
      </c>
    </row>
    <row r="36" spans="1:83">
      <c r="A36" s="90" t="e">
        <f t="shared" ca="1" si="17"/>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8"/>
        <v>#VALUE!</v>
      </c>
      <c r="CB36" s="21" t="e">
        <f t="shared" ca="1" si="14"/>
        <v>#VALUE!</v>
      </c>
      <c r="CC36" s="21" t="e">
        <f t="shared" ca="1" si="15"/>
        <v>#VALUE!</v>
      </c>
      <c r="CD36" s="21" t="e">
        <f t="shared" ca="1" si="16"/>
        <v>#VALUE!</v>
      </c>
      <c r="CE36" s="21" t="e">
        <f t="shared" ca="1" si="19"/>
        <v>#VALUE!</v>
      </c>
    </row>
    <row r="37" spans="1:83">
      <c r="A37" s="90" t="e">
        <f t="shared" ca="1" si="17"/>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8"/>
        <v>#VALUE!</v>
      </c>
      <c r="CB37" s="21" t="e">
        <f t="shared" ca="1" si="14"/>
        <v>#VALUE!</v>
      </c>
      <c r="CC37" s="21" t="e">
        <f t="shared" ca="1" si="15"/>
        <v>#VALUE!</v>
      </c>
      <c r="CD37" s="21" t="e">
        <f t="shared" ca="1" si="16"/>
        <v>#VALUE!</v>
      </c>
      <c r="CE37" s="21" t="e">
        <f t="shared" ca="1" si="19"/>
        <v>#VALUE!</v>
      </c>
    </row>
    <row r="38" spans="1:83">
      <c r="A38" s="90" t="e">
        <f t="shared" ca="1" si="17"/>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8"/>
        <v>#VALUE!</v>
      </c>
      <c r="CB38" s="21" t="e">
        <f t="shared" ca="1" si="14"/>
        <v>#VALUE!</v>
      </c>
      <c r="CC38" s="21" t="e">
        <f t="shared" ca="1" si="15"/>
        <v>#VALUE!</v>
      </c>
      <c r="CD38" s="21" t="e">
        <f t="shared" ca="1" si="16"/>
        <v>#VALUE!</v>
      </c>
      <c r="CE38" s="21" t="e">
        <f t="shared" ca="1" si="19"/>
        <v>#VALUE!</v>
      </c>
    </row>
    <row r="39" spans="1:83">
      <c r="A39" s="90" t="e">
        <f t="shared" ca="1" si="17"/>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8"/>
        <v>#VALUE!</v>
      </c>
      <c r="CB39" s="21" t="e">
        <f t="shared" ca="1" si="14"/>
        <v>#VALUE!</v>
      </c>
      <c r="CC39" s="21" t="e">
        <f t="shared" ca="1" si="15"/>
        <v>#VALUE!</v>
      </c>
      <c r="CD39" s="21" t="e">
        <f t="shared" ca="1" si="16"/>
        <v>#VALUE!</v>
      </c>
      <c r="CE39" s="21" t="e">
        <f t="shared" ca="1" si="19"/>
        <v>#VALUE!</v>
      </c>
    </row>
    <row r="40" spans="1:83">
      <c r="A40" s="90" t="e">
        <f t="shared" ca="1" si="17"/>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8"/>
        <v>#VALUE!</v>
      </c>
      <c r="CB40" s="21" t="e">
        <f t="shared" ca="1" si="14"/>
        <v>#VALUE!</v>
      </c>
      <c r="CC40" s="21" t="e">
        <f t="shared" ca="1" si="15"/>
        <v>#VALUE!</v>
      </c>
      <c r="CD40" s="21" t="e">
        <f t="shared" ca="1" si="16"/>
        <v>#VALUE!</v>
      </c>
      <c r="CE40" s="21" t="e">
        <f t="shared" ca="1" si="19"/>
        <v>#VALUE!</v>
      </c>
    </row>
    <row r="41" spans="1:83">
      <c r="A41" s="90" t="e">
        <f t="shared" ca="1" si="17"/>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8"/>
        <v>#VALUE!</v>
      </c>
      <c r="CB41" s="21" t="e">
        <f t="shared" ca="1" si="14"/>
        <v>#VALUE!</v>
      </c>
      <c r="CC41" s="21" t="e">
        <f t="shared" ca="1" si="15"/>
        <v>#VALUE!</v>
      </c>
      <c r="CD41" s="21" t="e">
        <f t="shared" ca="1" si="16"/>
        <v>#VALUE!</v>
      </c>
      <c r="CE41" s="21" t="e">
        <f t="shared" ca="1" si="19"/>
        <v>#VALUE!</v>
      </c>
    </row>
    <row r="42" spans="1:83">
      <c r="A42" s="90" t="e">
        <f t="shared" ca="1" si="17"/>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8"/>
        <v>#VALUE!</v>
      </c>
      <c r="CB42" s="21" t="e">
        <f t="shared" ca="1" si="14"/>
        <v>#VALUE!</v>
      </c>
      <c r="CC42" s="21" t="e">
        <f t="shared" ca="1" si="15"/>
        <v>#VALUE!</v>
      </c>
      <c r="CD42" s="21" t="e">
        <f t="shared" ca="1" si="16"/>
        <v>#VALUE!</v>
      </c>
      <c r="CE42" s="21" t="e">
        <f t="shared" ca="1" si="19"/>
        <v>#VALUE!</v>
      </c>
    </row>
    <row r="43" spans="1:83">
      <c r="C43" s="74"/>
      <c r="D43" s="74"/>
      <c r="E43" s="74"/>
    </row>
    <row r="44" spans="1:83">
      <c r="K44" s="210" t="str">
        <f>X4</f>
        <v/>
      </c>
      <c r="L44" s="211"/>
    </row>
    <row r="45" spans="1:83">
      <c r="M45" s="125"/>
    </row>
    <row r="46" spans="1:83">
      <c r="M46" s="125"/>
    </row>
    <row r="47" spans="1:83">
      <c r="M47" s="125"/>
    </row>
    <row r="48" spans="1:83">
      <c r="M48" s="125"/>
    </row>
    <row r="49" spans="13:13">
      <c r="M49" s="125"/>
    </row>
    <row r="50" spans="13:13">
      <c r="M50" s="125"/>
    </row>
    <row r="51" spans="13:13">
      <c r="M51" s="125"/>
    </row>
    <row r="52" spans="13:13">
      <c r="M52" s="125"/>
    </row>
    <row r="53" spans="13:13">
      <c r="M53" s="125"/>
    </row>
    <row r="54" spans="13:13">
      <c r="M54" s="125"/>
    </row>
    <row r="55" spans="13:13">
      <c r="M55" s="125"/>
    </row>
  </sheetData>
  <sheetProtection formatColumns="0" formatRows="0"/>
  <mergeCells count="2">
    <mergeCell ref="B3:C4"/>
    <mergeCell ref="K44:L44"/>
  </mergeCells>
  <conditionalFormatting sqref="H7:BZ42">
    <cfRule type="expression" dxfId="53" priority="12">
      <formula>AND(MOD(ROW(),2)=0,H$2=TRUE)</formula>
    </cfRule>
  </conditionalFormatting>
  <conditionalFormatting sqref="A7:A42">
    <cfRule type="expression" dxfId="52" priority="8">
      <formula>MOD(ROW(),2)=0</formula>
    </cfRule>
  </conditionalFormatting>
  <conditionalFormatting sqref="B7:G42">
    <cfRule type="expression" dxfId="51" priority="7">
      <formula>MOD(ROW(),2)=0</formula>
    </cfRule>
  </conditionalFormatting>
  <conditionalFormatting sqref="H3:BZ4 H6:BZ42">
    <cfRule type="expression" dxfId="50" priority="3">
      <formula>OR(WEEKDAY(H$3,2)=1,WEEKDAY(H$3,2)=6)</formula>
    </cfRule>
    <cfRule type="expression" dxfId="49" priority="4">
      <formula>H$1</formula>
    </cfRule>
    <cfRule type="expression" dxfId="48" priority="6">
      <formula>H$2</formula>
    </cfRule>
  </conditionalFormatting>
  <conditionalFormatting sqref="H6:BZ6">
    <cfRule type="expression" dxfId="47" priority="5">
      <formula>H$2</formula>
    </cfRule>
  </conditionalFormatting>
  <conditionalFormatting sqref="B7:G29">
    <cfRule type="expression" dxfId="46" priority="2">
      <formula>MOD(ROW(),2)=0</formula>
    </cfRule>
  </conditionalFormatting>
  <conditionalFormatting sqref="B7:G29">
    <cfRule type="expression" dxfId="45" priority="1">
      <formula>MOD(ROW(),2)=0</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G4" sqref="G4"/>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2</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N°2</v>
      </c>
      <c r="C3" s="207"/>
      <c r="D3" s="31" t="s">
        <v>18</v>
      </c>
      <c r="E3" s="86" t="s">
        <v>11</v>
      </c>
      <c r="F3" s="23">
        <v>41813</v>
      </c>
      <c r="G3" s="62" t="str">
        <f>Synthèse!G6</f>
        <v>Total Charges_x000D_RTU Planifiées (J.H)</v>
      </c>
      <c r="H3" s="24">
        <f>F3</f>
        <v>41813</v>
      </c>
      <c r="I3" s="24">
        <f>IF(I2,H3+1,"")</f>
        <v>41814</v>
      </c>
      <c r="J3" s="24">
        <f t="shared" ref="J3:BU3" si="3">IF(J2,I3+1,"")</f>
        <v>41815</v>
      </c>
      <c r="K3" s="24">
        <f t="shared" si="3"/>
        <v>41816</v>
      </c>
      <c r="L3" s="24">
        <f t="shared" si="3"/>
        <v>41817</v>
      </c>
      <c r="M3" s="24">
        <f t="shared" si="3"/>
        <v>41818</v>
      </c>
      <c r="N3" s="24">
        <f t="shared" si="3"/>
        <v>41819</v>
      </c>
      <c r="O3" s="24">
        <f t="shared" si="3"/>
        <v>41820</v>
      </c>
      <c r="P3" s="24">
        <f t="shared" si="3"/>
        <v>41821</v>
      </c>
      <c r="Q3" s="24">
        <f t="shared" si="3"/>
        <v>41822</v>
      </c>
      <c r="R3" s="24">
        <f t="shared" si="3"/>
        <v>41823</v>
      </c>
      <c r="S3" s="24">
        <f t="shared" si="3"/>
        <v>41824</v>
      </c>
      <c r="T3" s="24">
        <f t="shared" si="3"/>
        <v>41825</v>
      </c>
      <c r="U3" s="24">
        <f t="shared" si="3"/>
        <v>41826</v>
      </c>
      <c r="V3" s="24">
        <f t="shared" si="3"/>
        <v>41827</v>
      </c>
      <c r="W3" s="24">
        <f t="shared" si="3"/>
        <v>41828</v>
      </c>
      <c r="X3" s="24">
        <f t="shared" si="3"/>
        <v>41829</v>
      </c>
      <c r="Y3" s="24">
        <f t="shared" si="3"/>
        <v>41830</v>
      </c>
      <c r="Z3" s="24">
        <f t="shared" si="3"/>
        <v>41831</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86</v>
      </c>
      <c r="E4" s="86" t="s">
        <v>10</v>
      </c>
      <c r="F4" s="46">
        <v>41831</v>
      </c>
      <c r="G4" s="63">
        <f ca="1">SUM(G7:G42)</f>
        <v>86</v>
      </c>
      <c r="H4" s="25">
        <f>H3</f>
        <v>41813</v>
      </c>
      <c r="I4" s="25">
        <f>I3</f>
        <v>41814</v>
      </c>
      <c r="J4" s="25">
        <f t="shared" ref="J4:BU4" si="4">J3</f>
        <v>41815</v>
      </c>
      <c r="K4" s="25">
        <f t="shared" si="4"/>
        <v>41816</v>
      </c>
      <c r="L4" s="25">
        <f t="shared" si="4"/>
        <v>41817</v>
      </c>
      <c r="M4" s="25">
        <f t="shared" si="4"/>
        <v>41818</v>
      </c>
      <c r="N4" s="25">
        <f t="shared" si="4"/>
        <v>41819</v>
      </c>
      <c r="O4" s="25">
        <f t="shared" si="4"/>
        <v>41820</v>
      </c>
      <c r="P4" s="25">
        <f t="shared" si="4"/>
        <v>41821</v>
      </c>
      <c r="Q4" s="25">
        <f t="shared" si="4"/>
        <v>41822</v>
      </c>
      <c r="R4" s="25">
        <f t="shared" si="4"/>
        <v>41823</v>
      </c>
      <c r="S4" s="25">
        <f t="shared" si="4"/>
        <v>41824</v>
      </c>
      <c r="T4" s="25">
        <f t="shared" si="4"/>
        <v>41825</v>
      </c>
      <c r="U4" s="25">
        <f t="shared" si="4"/>
        <v>41826</v>
      </c>
      <c r="V4" s="25">
        <f t="shared" si="4"/>
        <v>41827</v>
      </c>
      <c r="W4" s="25">
        <f t="shared" si="4"/>
        <v>41828</v>
      </c>
      <c r="X4" s="25">
        <f t="shared" si="4"/>
        <v>41829</v>
      </c>
      <c r="Y4" s="25">
        <f t="shared" si="4"/>
        <v>41830</v>
      </c>
      <c r="Z4" s="25">
        <f t="shared" si="4"/>
        <v>41831</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86</v>
      </c>
      <c r="I5" s="82">
        <f ca="1">IF(I2,H5-$H$5/$F$2,"")</f>
        <v>81.473684210526315</v>
      </c>
      <c r="J5" s="82">
        <f t="shared" ref="J5:BU5" ca="1" si="5">IF(J2,I5-$H$5/$F$2,"")</f>
        <v>76.94736842105263</v>
      </c>
      <c r="K5" s="82">
        <f t="shared" ca="1" si="5"/>
        <v>72.421052631578945</v>
      </c>
      <c r="L5" s="82">
        <f t="shared" ca="1" si="5"/>
        <v>67.89473684210526</v>
      </c>
      <c r="M5" s="82">
        <f t="shared" ca="1" si="5"/>
        <v>63.368421052631575</v>
      </c>
      <c r="N5" s="82">
        <f t="shared" ca="1" si="5"/>
        <v>58.84210526315789</v>
      </c>
      <c r="O5" s="82">
        <f t="shared" ca="1" si="5"/>
        <v>54.315789473684205</v>
      </c>
      <c r="P5" s="82">
        <f t="shared" ca="1" si="5"/>
        <v>49.78947368421052</v>
      </c>
      <c r="Q5" s="82">
        <f t="shared" ca="1" si="5"/>
        <v>45.263157894736835</v>
      </c>
      <c r="R5" s="82">
        <f t="shared" ca="1" si="5"/>
        <v>40.73684210526315</v>
      </c>
      <c r="S5" s="82">
        <f t="shared" ca="1" si="5"/>
        <v>36.210526315789465</v>
      </c>
      <c r="T5" s="82">
        <f t="shared" ca="1" si="5"/>
        <v>31.68421052631578</v>
      </c>
      <c r="U5" s="82">
        <f t="shared" ca="1" si="5"/>
        <v>27.157894736842096</v>
      </c>
      <c r="V5" s="82">
        <f t="shared" ca="1" si="5"/>
        <v>22.631578947368411</v>
      </c>
      <c r="W5" s="82">
        <f t="shared" ca="1" si="5"/>
        <v>18.105263157894726</v>
      </c>
      <c r="X5" s="82">
        <f t="shared" ca="1" si="5"/>
        <v>13.578947368421041</v>
      </c>
      <c r="Y5" s="82">
        <f t="shared" ca="1" si="5"/>
        <v>9.0526315789473557</v>
      </c>
      <c r="Z5" s="82">
        <f t="shared" ca="1" si="5"/>
        <v>4.5263157894736716</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8</v>
      </c>
      <c r="B7" s="18" t="str">
        <f ca="1">IF(ISNUMBER(A7),INDEX(Backlog!$A:$M,$A7,B$5),"")</f>
        <v>1.2.1</v>
      </c>
      <c r="C7" s="73" t="str">
        <f ca="1">IF($B7="","",INDEX(Backlog!$A:$M,$A7,C$5))</f>
        <v>BackOffice WebServices</v>
      </c>
      <c r="D7" s="73" t="str">
        <f ca="1">IF($B7="","",INDEX(Backlog!$A:$M,$A7,D$5))</f>
        <v>WS Read</v>
      </c>
      <c r="E7" s="73" t="str">
        <f ca="1">IF($B7="","",INDEX(Backlog!$A:$M,$A7,E$5))</f>
        <v>Fonction getListAllParcours</v>
      </c>
      <c r="F7" s="48">
        <f ca="1">IF($B7="","",INDEX(Backlog!$A:$M,$A7,F$5))</f>
        <v>1</v>
      </c>
      <c r="G7" s="66">
        <f ca="1">IF($B7="","",INDEX(Backlog!$A:$M,$A7,G$5))</f>
        <v>1</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9</v>
      </c>
      <c r="CB7" s="21">
        <f t="shared" ref="CB7:CB42" ca="1" si="7">IF($CE7="","",Nb_Items)</f>
        <v>151</v>
      </c>
      <c r="CC7" s="21" t="str">
        <f t="shared" ref="CC7:CC42" ca="1" si="8">"Backlog!" &amp; ADDRESS(CA7,$CC$4) &amp; ":" &amp; ADDRESS(CB7,$CC$4)</f>
        <v>Backlog!$F$9:$F$151</v>
      </c>
      <c r="CD7" s="21">
        <f t="shared" ref="CD7:CD42" ca="1" si="9">IF(CC6="","",MATCH($B$2,INDIRECT(CC6),0))</f>
        <v>8</v>
      </c>
      <c r="CE7" s="21">
        <f ca="1">IF(ISNA($CD7),"",CE6+CD7)</f>
        <v>9</v>
      </c>
    </row>
    <row r="8" spans="1:83" ht="26">
      <c r="A8" s="90">
        <f t="shared" ref="A8:A42" ca="1" si="10">CA8-1</f>
        <v>9</v>
      </c>
      <c r="B8" s="18" t="str">
        <f ca="1">IF(ISNUMBER(A8),INDEX(Backlog!$A:$M,$A8,B$5),"")</f>
        <v>1.2.2</v>
      </c>
      <c r="C8" s="73" t="str">
        <f ca="1">IF($B8="","",INDEX(Backlog!$A:$M,$A8,C$5))</f>
        <v>BackOffice WebServices</v>
      </c>
      <c r="D8" s="73" t="str">
        <f ca="1">IF($B8="","",INDEX(Backlog!$A:$M,$A8,D$5))</f>
        <v>WS Read</v>
      </c>
      <c r="E8" s="73" t="str">
        <f ca="1">IF($B8="","",INDEX(Backlog!$A:$M,$A8,E$5))</f>
        <v>Fonction getParcoursArchitectureById</v>
      </c>
      <c r="F8" s="48">
        <f ca="1">IF($B8="","",INDEX(Backlog!$A:$M,$A8,F$5))</f>
        <v>1</v>
      </c>
      <c r="G8" s="66">
        <f ca="1">IF($B8="","",INDEX(Backlog!$A:$M,$A8,G$5))</f>
        <v>1</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10</v>
      </c>
      <c r="CB8" s="21">
        <f t="shared" ca="1" si="7"/>
        <v>151</v>
      </c>
      <c r="CC8" s="21" t="str">
        <f t="shared" ca="1" si="8"/>
        <v>Backlog!$F$10:$F$151</v>
      </c>
      <c r="CD8" s="21">
        <f t="shared" ca="1" si="9"/>
        <v>1</v>
      </c>
      <c r="CE8" s="21">
        <f ca="1">IF(ISNA($CD8),"",CE7+CD8)</f>
        <v>10</v>
      </c>
    </row>
    <row r="9" spans="1:83" ht="26">
      <c r="A9" s="90">
        <f t="shared" ca="1" si="10"/>
        <v>10</v>
      </c>
      <c r="B9" s="18" t="str">
        <f ca="1">IF(ISNUMBER(A9),INDEX(Backlog!$A:$M,$A9,B$5),"")</f>
        <v>1.2.3</v>
      </c>
      <c r="C9" s="73" t="str">
        <f ca="1">IF($B9="","",INDEX(Backlog!$A:$M,$A9,C$5))</f>
        <v>BackOffice WebServices</v>
      </c>
      <c r="D9" s="73" t="str">
        <f ca="1">IF($B9="","",INDEX(Backlog!$A:$M,$A9,D$5))</f>
        <v>WS Read</v>
      </c>
      <c r="E9" s="73" t="str">
        <f ca="1">IF($B9="","",INDEX(Backlog!$A:$M,$A9,E$5))</f>
        <v>Fonction getParcoursById</v>
      </c>
      <c r="F9" s="48">
        <f ca="1">IF($B9="","",INDEX(Backlog!$A:$M,$A9,F$5))</f>
        <v>1</v>
      </c>
      <c r="G9" s="66">
        <f ca="1">IF($B9="","",INDEX(Backlog!$A:$M,$A9,G$5))</f>
        <v>1</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11</v>
      </c>
      <c r="CB9" s="21">
        <f t="shared" ca="1" si="7"/>
        <v>151</v>
      </c>
      <c r="CC9" s="21" t="str">
        <f t="shared" ca="1" si="8"/>
        <v>Backlog!$F$11:$F$151</v>
      </c>
      <c r="CD9" s="21">
        <f t="shared" ca="1" si="9"/>
        <v>1</v>
      </c>
      <c r="CE9" s="21">
        <f ca="1">IF(ISNA($CD9),"",CE8+CD9)</f>
        <v>11</v>
      </c>
    </row>
    <row r="10" spans="1:83" ht="26">
      <c r="A10" s="90">
        <f t="shared" ca="1" si="10"/>
        <v>11</v>
      </c>
      <c r="B10" s="18" t="str">
        <f ca="1">IF(ISNUMBER(A10),INDEX(Backlog!$A:$M,$A10,B$5),"")</f>
        <v>1.2.4</v>
      </c>
      <c r="C10" s="73" t="str">
        <f ca="1">IF($B10="","",INDEX(Backlog!$A:$M,$A10,C$5))</f>
        <v>BackOffice WebServices</v>
      </c>
      <c r="D10" s="73" t="str">
        <f ca="1">IF($B10="","",INDEX(Backlog!$A:$M,$A10,D$5))</f>
        <v>WS Read</v>
      </c>
      <c r="E10" s="73" t="str">
        <f ca="1">IF($B10="","",INDEX(Backlog!$A:$M,$A10,E$5))</f>
        <v>Fonction getSousParcoursById</v>
      </c>
      <c r="F10" s="48">
        <f ca="1">IF($B10="","",INDEX(Backlog!$A:$M,$A10,F$5))</f>
        <v>1</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12</v>
      </c>
      <c r="CB10" s="21">
        <f t="shared" ca="1" si="7"/>
        <v>151</v>
      </c>
      <c r="CC10" s="21" t="str">
        <f t="shared" ca="1" si="8"/>
        <v>Backlog!$F$12:$F$151</v>
      </c>
      <c r="CD10" s="21">
        <f t="shared" ca="1" si="9"/>
        <v>1</v>
      </c>
      <c r="CE10" s="21">
        <f ca="1">IF(ISNA($CD10),"",CE9+CD10)</f>
        <v>12</v>
      </c>
    </row>
    <row r="11" spans="1:83" ht="26">
      <c r="A11" s="90">
        <f t="shared" ca="1" si="10"/>
        <v>13</v>
      </c>
      <c r="B11" s="18" t="str">
        <f ca="1">IF(ISNUMBER(A11),INDEX(Backlog!$A:$M,$A11,B$5),"")</f>
        <v>1.2.6</v>
      </c>
      <c r="C11" s="73" t="str">
        <f ca="1">IF($B11="","",INDEX(Backlog!$A:$M,$A11,C$5))</f>
        <v>BackOffice WebServices</v>
      </c>
      <c r="D11" s="73" t="str">
        <f ca="1">IF($B11="","",INDEX(Backlog!$A:$M,$A11,D$5))</f>
        <v>WS Read</v>
      </c>
      <c r="E11" s="73" t="str">
        <f ca="1">IF($B11="","",INDEX(Backlog!$A:$M,$A11,E$5))</f>
        <v>Fonction getTransitionById</v>
      </c>
      <c r="F11" s="48">
        <f ca="1">IF($B11="","",INDEX(Backlog!$A:$M,$A11,F$5))</f>
        <v>1</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14</v>
      </c>
      <c r="CB11" s="21">
        <f t="shared" ca="1" si="7"/>
        <v>151</v>
      </c>
      <c r="CC11" s="21" t="str">
        <f t="shared" ca="1" si="8"/>
        <v>Backlog!$F$14:$F$151</v>
      </c>
      <c r="CD11" s="21">
        <f t="shared" ca="1" si="9"/>
        <v>2</v>
      </c>
      <c r="CE11" s="21">
        <f t="shared" ref="CE11:CE42" ca="1" si="12">IF(ISNA($CD11),"",CE10+CD11)</f>
        <v>14</v>
      </c>
    </row>
    <row r="12" spans="1:83" ht="26">
      <c r="A12" s="90">
        <f t="shared" ca="1" si="10"/>
        <v>14</v>
      </c>
      <c r="B12" s="18" t="str">
        <f ca="1">IF(ISNUMBER(A12),INDEX(Backlog!$A:$M,$A12,B$5),"")</f>
        <v>1.2.7</v>
      </c>
      <c r="C12" s="73" t="str">
        <f ca="1">IF($B12="","",INDEX(Backlog!$A:$M,$A12,C$5))</f>
        <v>BackOffice WebServices</v>
      </c>
      <c r="D12" s="73" t="str">
        <f ca="1">IF($B12="","",INDEX(Backlog!$A:$M,$A12,D$5))</f>
        <v>WS Read</v>
      </c>
      <c r="E12" s="73" t="str">
        <f ca="1">IF($B12="","",INDEX(Backlog!$A:$M,$A12,E$5))</f>
        <v xml:space="preserve">Fonction getElementById/getMediaByID/getArtefactById </v>
      </c>
      <c r="F12" s="48">
        <f ca="1">IF($B12="","",INDEX(Backlog!$A:$M,$A12,F$5))</f>
        <v>1</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15</v>
      </c>
      <c r="CB12" s="21">
        <f t="shared" ca="1" si="7"/>
        <v>151</v>
      </c>
      <c r="CC12" s="21" t="str">
        <f t="shared" ca="1" si="8"/>
        <v>Backlog!$F$15:$F$151</v>
      </c>
      <c r="CD12" s="21">
        <f t="shared" ca="1" si="9"/>
        <v>1</v>
      </c>
      <c r="CE12" s="21">
        <f t="shared" ca="1" si="12"/>
        <v>15</v>
      </c>
    </row>
    <row r="13" spans="1:83">
      <c r="A13" s="90">
        <f t="shared" ca="1" si="10"/>
        <v>18</v>
      </c>
      <c r="B13" s="18" t="str">
        <f ca="1">IF(ISNUMBER(A13),INDEX(Backlog!$A:$M,$A13,B$5),"")</f>
        <v>2.1.1</v>
      </c>
      <c r="C13" s="73" t="str">
        <f ca="1">IF($B13="","",INDEX(Backlog!$A:$M,$A13,C$5))</f>
        <v>BackOffice</v>
      </c>
      <c r="D13" s="73" t="str">
        <f ca="1">IF($B13="","",INDEX(Backlog!$A:$M,$A13,D$5))</f>
        <v>I18n</v>
      </c>
      <c r="E13" s="73" t="str">
        <f ca="1">IF($B13="","",INDEX(Backlog!$A:$M,$A13,E$5))</f>
        <v>Architecture BDD</v>
      </c>
      <c r="F13" s="48">
        <f ca="1">IF($B13="","",INDEX(Backlog!$A:$M,$A13,F$5))</f>
        <v>4</v>
      </c>
      <c r="G13" s="66">
        <f ca="1">IF($B13="","",INDEX(Backlog!$A:$M,$A13,G$5))</f>
        <v>10</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19</v>
      </c>
      <c r="CB13" s="21">
        <f t="shared" ca="1" si="7"/>
        <v>151</v>
      </c>
      <c r="CC13" s="21" t="str">
        <f t="shared" ca="1" si="8"/>
        <v>Backlog!$F$19:$F$151</v>
      </c>
      <c r="CD13" s="21">
        <f t="shared" ca="1" si="9"/>
        <v>4</v>
      </c>
      <c r="CE13" s="21">
        <f t="shared" ca="1" si="12"/>
        <v>19</v>
      </c>
    </row>
    <row r="14" spans="1:83">
      <c r="A14" s="90">
        <f t="shared" ca="1" si="10"/>
        <v>43</v>
      </c>
      <c r="B14" s="18" t="str">
        <f ca="1">IF(ISNUMBER(A14),INDEX(Backlog!$A:$M,$A14,B$5),"")</f>
        <v>3.1.1</v>
      </c>
      <c r="C14" s="73" t="str">
        <f ca="1">IF($B14="","",INDEX(Backlog!$A:$M,$A14,C$5))</f>
        <v>LinkServer (LS)</v>
      </c>
      <c r="D14" s="73" t="str">
        <f ca="1">IF($B14="","",INDEX(Backlog!$A:$M,$A14,D$5))</f>
        <v>Achitecture</v>
      </c>
      <c r="E14" s="73" t="str">
        <f ca="1">IF($B14="","",INDEX(Backlog!$A:$M,$A14,E$5))</f>
        <v xml:space="preserve">Architecture </v>
      </c>
      <c r="F14" s="48">
        <f ca="1">IF($B14="","",INDEX(Backlog!$A:$M,$A14,F$5))</f>
        <v>2</v>
      </c>
      <c r="G14" s="66">
        <f ca="1">IF($B14="","",INDEX(Backlog!$A:$M,$A14,G$5))</f>
        <v>5</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44</v>
      </c>
      <c r="CB14" s="21">
        <f t="shared" ca="1" si="7"/>
        <v>151</v>
      </c>
      <c r="CC14" s="21" t="str">
        <f t="shared" ca="1" si="8"/>
        <v>Backlog!$F$44:$F$151</v>
      </c>
      <c r="CD14" s="21">
        <f t="shared" ca="1" si="9"/>
        <v>25</v>
      </c>
      <c r="CE14" s="21">
        <f t="shared" ca="1" si="12"/>
        <v>44</v>
      </c>
    </row>
    <row r="15" spans="1:83">
      <c r="A15" s="90">
        <f t="shared" ca="1" si="10"/>
        <v>47</v>
      </c>
      <c r="B15" s="18" t="str">
        <f ca="1">IF(ISNUMBER(A15),INDEX(Backlog!$A:$M,$A15,B$5),"")</f>
        <v>3.3.1</v>
      </c>
      <c r="C15" s="73" t="str">
        <f ca="1">IF($B15="","",INDEX(Backlog!$A:$M,$A15,C$5))</f>
        <v>LinkServer (LS)</v>
      </c>
      <c r="D15" s="73" t="str">
        <f ca="1">IF($B15="","",INDEX(Backlog!$A:$M,$A15,D$5))</f>
        <v>WS Read</v>
      </c>
      <c r="E15" s="73" t="str">
        <f ca="1">IF($B15="","",INDEX(Backlog!$A:$M,$A15,E$5))</f>
        <v>Fonction getSceneIdByTag</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48</v>
      </c>
      <c r="CB15" s="21">
        <f t="shared" ca="1" si="7"/>
        <v>151</v>
      </c>
      <c r="CC15" s="21" t="str">
        <f t="shared" ca="1" si="8"/>
        <v>Backlog!$F$48:$F$151</v>
      </c>
      <c r="CD15" s="21">
        <f t="shared" ca="1" si="9"/>
        <v>4</v>
      </c>
      <c r="CE15" s="21">
        <f t="shared" ca="1" si="12"/>
        <v>48</v>
      </c>
    </row>
    <row r="16" spans="1:83">
      <c r="A16" s="90">
        <f t="shared" ca="1" si="10"/>
        <v>55</v>
      </c>
      <c r="B16" s="18" t="str">
        <f ca="1">IF(ISNUMBER(A16),INDEX(Backlog!$A:$M,$A16,B$5),"")</f>
        <v>4.2.1</v>
      </c>
      <c r="C16" s="73" t="str">
        <f ca="1">IF($B16="","",INDEX(Backlog!$A:$M,$A16,C$5))</f>
        <v>API Java BO</v>
      </c>
      <c r="D16" s="73" t="str">
        <f ca="1">IF($B16="","",INDEX(Backlog!$A:$M,$A16,D$5))</f>
        <v>API Java BO : Read</v>
      </c>
      <c r="E16" s="73" t="str">
        <f ca="1">IF($B16="","",INDEX(Backlog!$A:$M,$A16,E$5))</f>
        <v>Fonction getListAllParcours</v>
      </c>
      <c r="F16" s="48">
        <f ca="1">IF($B16="","",INDEX(Backlog!$A:$M,$A16,F$5))</f>
        <v>2</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56</v>
      </c>
      <c r="CB16" s="21">
        <f t="shared" ca="1" si="7"/>
        <v>151</v>
      </c>
      <c r="CC16" s="21" t="str">
        <f t="shared" ca="1" si="8"/>
        <v>Backlog!$F$56:$F$151</v>
      </c>
      <c r="CD16" s="21">
        <f t="shared" ca="1" si="9"/>
        <v>8</v>
      </c>
      <c r="CE16" s="21">
        <f t="shared" ca="1" si="12"/>
        <v>56</v>
      </c>
    </row>
    <row r="17" spans="1:83">
      <c r="A17" s="90">
        <f t="shared" ca="1" si="10"/>
        <v>56</v>
      </c>
      <c r="B17" s="18" t="str">
        <f ca="1">IF(ISNUMBER(A17),INDEX(Backlog!$A:$M,$A17,B$5),"")</f>
        <v>4.2.2</v>
      </c>
      <c r="C17" s="73" t="str">
        <f ca="1">IF($B17="","",INDEX(Backlog!$A:$M,$A17,C$5))</f>
        <v>API Java BO</v>
      </c>
      <c r="D17" s="73" t="str">
        <f ca="1">IF($B17="","",INDEX(Backlog!$A:$M,$A17,D$5))</f>
        <v>API Java BO : Read</v>
      </c>
      <c r="E17" s="73" t="str">
        <f ca="1">IF($B17="","",INDEX(Backlog!$A:$M,$A17,E$5))</f>
        <v>Fonction getParcoursArchitectureById</v>
      </c>
      <c r="F17" s="48">
        <f ca="1">IF($B17="","",INDEX(Backlog!$A:$M,$A17,F$5))</f>
        <v>2</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57</v>
      </c>
      <c r="CB17" s="21">
        <f t="shared" ca="1" si="7"/>
        <v>151</v>
      </c>
      <c r="CC17" s="21" t="str">
        <f t="shared" ca="1" si="8"/>
        <v>Backlog!$F$57:$F$151</v>
      </c>
      <c r="CD17" s="21">
        <f t="shared" ca="1" si="9"/>
        <v>1</v>
      </c>
      <c r="CE17" s="21">
        <f t="shared" ca="1" si="12"/>
        <v>57</v>
      </c>
    </row>
    <row r="18" spans="1:83">
      <c r="A18" s="90">
        <f t="shared" ca="1" si="10"/>
        <v>57</v>
      </c>
      <c r="B18" s="18" t="str">
        <f ca="1">IF(ISNUMBER(A18),INDEX(Backlog!$A:$M,$A18,B$5),"")</f>
        <v>4.2.3</v>
      </c>
      <c r="C18" s="73" t="str">
        <f ca="1">IF($B18="","",INDEX(Backlog!$A:$M,$A18,C$5))</f>
        <v>API Java BO</v>
      </c>
      <c r="D18" s="73" t="str">
        <f ca="1">IF($B18="","",INDEX(Backlog!$A:$M,$A18,D$5))</f>
        <v>API Java BO : Read</v>
      </c>
      <c r="E18" s="73" t="str">
        <f ca="1">IF($B18="","",INDEX(Backlog!$A:$M,$A18,E$5))</f>
        <v>Fonction getParcoursById</v>
      </c>
      <c r="F18" s="48">
        <f ca="1">IF($B18="","",INDEX(Backlog!$A:$M,$A18,F$5))</f>
        <v>2</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58</v>
      </c>
      <c r="CB18" s="21">
        <f t="shared" ca="1" si="7"/>
        <v>151</v>
      </c>
      <c r="CC18" s="21" t="str">
        <f t="shared" ca="1" si="8"/>
        <v>Backlog!$F$58:$F$151</v>
      </c>
      <c r="CD18" s="21">
        <f t="shared" ca="1" si="9"/>
        <v>1</v>
      </c>
      <c r="CE18" s="21">
        <f t="shared" ca="1" si="12"/>
        <v>58</v>
      </c>
    </row>
    <row r="19" spans="1:83">
      <c r="A19" s="90">
        <f t="shared" ca="1" si="10"/>
        <v>58</v>
      </c>
      <c r="B19" s="18" t="str">
        <f ca="1">IF(ISNUMBER(A19),INDEX(Backlog!$A:$M,$A19,B$5),"")</f>
        <v>4.2.4</v>
      </c>
      <c r="C19" s="73" t="str">
        <f ca="1">IF($B19="","",INDEX(Backlog!$A:$M,$A19,C$5))</f>
        <v>API Java BO</v>
      </c>
      <c r="D19" s="73" t="str">
        <f ca="1">IF($B19="","",INDEX(Backlog!$A:$M,$A19,D$5))</f>
        <v>API Java BO : Read</v>
      </c>
      <c r="E19" s="73" t="str">
        <f ca="1">IF($B19="","",INDEX(Backlog!$A:$M,$A19,E$5))</f>
        <v>Fonction getSousParcoursById</v>
      </c>
      <c r="F19" s="48">
        <f ca="1">IF($B19="","",INDEX(Backlog!$A:$M,$A19,F$5))</f>
        <v>2</v>
      </c>
      <c r="G19" s="66">
        <f ca="1">IF($B19="","",INDEX(Backlog!$A:$M,$A19,G$5))</f>
        <v>1</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59</v>
      </c>
      <c r="CB19" s="21">
        <f t="shared" ca="1" si="7"/>
        <v>151</v>
      </c>
      <c r="CC19" s="21" t="str">
        <f t="shared" ca="1" si="8"/>
        <v>Backlog!$F$59:$F$151</v>
      </c>
      <c r="CD19" s="21">
        <f t="shared" ca="1" si="9"/>
        <v>1</v>
      </c>
      <c r="CE19" s="21">
        <f t="shared" ca="1" si="12"/>
        <v>59</v>
      </c>
    </row>
    <row r="20" spans="1:83">
      <c r="A20" s="90">
        <f t="shared" ca="1" si="10"/>
        <v>60</v>
      </c>
      <c r="B20" s="18" t="str">
        <f ca="1">IF(ISNUMBER(A20),INDEX(Backlog!$A:$M,$A20,B$5),"")</f>
        <v>4.2.6</v>
      </c>
      <c r="C20" s="73" t="str">
        <f ca="1">IF($B20="","",INDEX(Backlog!$A:$M,$A20,C$5))</f>
        <v>API Java BO</v>
      </c>
      <c r="D20" s="73" t="str">
        <f ca="1">IF($B20="","",INDEX(Backlog!$A:$M,$A20,D$5))</f>
        <v>API Java BO : Read</v>
      </c>
      <c r="E20" s="73" t="str">
        <f ca="1">IF($B20="","",INDEX(Backlog!$A:$M,$A20,E$5))</f>
        <v>Fonction getTransitionById</v>
      </c>
      <c r="F20" s="48">
        <f ca="1">IF($B20="","",INDEX(Backlog!$A:$M,$A20,F$5))</f>
        <v>2</v>
      </c>
      <c r="G20" s="66">
        <f ca="1">IF($B20="","",INDEX(Backlog!$A:$M,$A20,G$5))</f>
        <v>1</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61</v>
      </c>
      <c r="CB20" s="21">
        <f t="shared" ca="1" si="7"/>
        <v>151</v>
      </c>
      <c r="CC20" s="21" t="str">
        <f t="shared" ca="1" si="8"/>
        <v>Backlog!$F$61:$F$151</v>
      </c>
      <c r="CD20" s="21">
        <f t="shared" ca="1" si="9"/>
        <v>2</v>
      </c>
      <c r="CE20" s="21">
        <f t="shared" ca="1" si="12"/>
        <v>61</v>
      </c>
    </row>
    <row r="21" spans="1:83">
      <c r="A21" s="90">
        <f t="shared" ca="1" si="10"/>
        <v>61</v>
      </c>
      <c r="B21" s="18" t="str">
        <f ca="1">IF(ISNUMBER(A21),INDEX(Backlog!$A:$M,$A21,B$5),"")</f>
        <v>4.2.7</v>
      </c>
      <c r="C21" s="73" t="str">
        <f ca="1">IF($B21="","",INDEX(Backlog!$A:$M,$A21,C$5))</f>
        <v>API Java BO</v>
      </c>
      <c r="D21" s="73" t="str">
        <f ca="1">IF($B21="","",INDEX(Backlog!$A:$M,$A21,D$5))</f>
        <v>API Java BO : Read</v>
      </c>
      <c r="E21" s="73" t="str">
        <f ca="1">IF($B21="","",INDEX(Backlog!$A:$M,$A21,E$5))</f>
        <v>Fonction getElementById</v>
      </c>
      <c r="F21" s="48">
        <f ca="1">IF($B21="","",INDEX(Backlog!$A:$M,$A21,F$5))</f>
        <v>2</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62</v>
      </c>
      <c r="CB21" s="21">
        <f t="shared" ca="1" si="7"/>
        <v>151</v>
      </c>
      <c r="CC21" s="21" t="str">
        <f t="shared" ca="1" si="8"/>
        <v>Backlog!$F$62:$F$151</v>
      </c>
      <c r="CD21" s="21">
        <f t="shared" ca="1" si="9"/>
        <v>1</v>
      </c>
      <c r="CE21" s="21">
        <f t="shared" ca="1" si="12"/>
        <v>62</v>
      </c>
    </row>
    <row r="22" spans="1:83">
      <c r="A22" s="90">
        <f t="shared" ca="1" si="10"/>
        <v>67</v>
      </c>
      <c r="B22" s="18" t="str">
        <f ca="1">IF(ISNUMBER(A22),INDEX(Backlog!$A:$M,$A22,B$5),"")</f>
        <v>5.1.1</v>
      </c>
      <c r="C22" s="73" t="str">
        <f ca="1">IF($B22="","",INDEX(Backlog!$A:$M,$A22,C$5))</f>
        <v>API Java LS</v>
      </c>
      <c r="D22" s="73" t="str">
        <f ca="1">IF($B22="","",INDEX(Backlog!$A:$M,$A22,D$5))</f>
        <v>API Java LS</v>
      </c>
      <c r="E22" s="73" t="str">
        <f ca="1">IF($B22="","",INDEX(Backlog!$A:$M,$A22,E$5))</f>
        <v>Architecture de l'API Java</v>
      </c>
      <c r="F22" s="48">
        <f ca="1">IF($B22="","",INDEX(Backlog!$A:$M,$A22,F$5))</f>
        <v>2</v>
      </c>
      <c r="G22" s="66">
        <f ca="1">IF($B22="","",INDEX(Backlog!$A:$M,$A22,G$5))</f>
        <v>2</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68</v>
      </c>
      <c r="CB22" s="21">
        <f t="shared" ca="1" si="7"/>
        <v>151</v>
      </c>
      <c r="CC22" s="21" t="str">
        <f t="shared" ca="1" si="8"/>
        <v>Backlog!$F$68:$F$151</v>
      </c>
      <c r="CD22" s="21">
        <f t="shared" ca="1" si="9"/>
        <v>6</v>
      </c>
      <c r="CE22" s="21">
        <f t="shared" ca="1" si="12"/>
        <v>68</v>
      </c>
    </row>
    <row r="23" spans="1:83">
      <c r="A23" s="90">
        <f t="shared" ca="1" si="10"/>
        <v>68</v>
      </c>
      <c r="B23" s="18" t="str">
        <f ca="1">IF(ISNUMBER(A23),INDEX(Backlog!$A:$M,$A23,B$5),"")</f>
        <v>5.2.1</v>
      </c>
      <c r="C23" s="73" t="str">
        <f ca="1">IF($B23="","",INDEX(Backlog!$A:$M,$A23,C$5))</f>
        <v>API Java LS</v>
      </c>
      <c r="D23" s="73" t="str">
        <f ca="1">IF($B23="","",INDEX(Backlog!$A:$M,$A23,D$5))</f>
        <v>API Java LS : Read</v>
      </c>
      <c r="E23" s="73" t="str">
        <f ca="1">IF($B23="","",INDEX(Backlog!$A:$M,$A23,E$5))</f>
        <v>Fonction getSceneIdByTag</v>
      </c>
      <c r="F23" s="48">
        <f ca="1">IF($B23="","",INDEX(Backlog!$A:$M,$A23,F$5))</f>
        <v>2</v>
      </c>
      <c r="G23" s="66">
        <f ca="1">IF($B23="","",INDEX(Backlog!$A:$M,$A23,G$5))</f>
        <v>1</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69</v>
      </c>
      <c r="CB23" s="21">
        <f t="shared" ca="1" si="7"/>
        <v>151</v>
      </c>
      <c r="CC23" s="21" t="str">
        <f t="shared" ca="1" si="8"/>
        <v>Backlog!$F$69:$F$151</v>
      </c>
      <c r="CD23" s="21">
        <f t="shared" ca="1" si="9"/>
        <v>1</v>
      </c>
      <c r="CE23" s="21">
        <f t="shared" ca="1" si="12"/>
        <v>69</v>
      </c>
    </row>
    <row r="24" spans="1:83">
      <c r="A24" s="90">
        <f t="shared" ca="1" si="10"/>
        <v>69</v>
      </c>
      <c r="B24" s="18" t="str">
        <f ca="1">IF(ISNUMBER(A24),INDEX(Backlog!$A:$M,$A24,B$5),"")</f>
        <v>5.2.2</v>
      </c>
      <c r="C24" s="73" t="str">
        <f ca="1">IF($B24="","",INDEX(Backlog!$A:$M,$A24,C$5))</f>
        <v>API Java LS</v>
      </c>
      <c r="D24" s="73" t="str">
        <f ca="1">IF($B24="","",INDEX(Backlog!$A:$M,$A24,D$5))</f>
        <v>API Java LS : Read</v>
      </c>
      <c r="E24" s="73" t="str">
        <f ca="1">IF($B24="","",INDEX(Backlog!$A:$M,$A24,E$5))</f>
        <v>Fonction getCloseSceneByGPSCoord</v>
      </c>
      <c r="F24" s="48">
        <f ca="1">IF($B24="","",INDEX(Backlog!$A:$M,$A24,F$5))</f>
        <v>2</v>
      </c>
      <c r="G24" s="66">
        <f ca="1">IF($B24="","",INDEX(Backlog!$A:$M,$A24,G$5))</f>
        <v>1</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70</v>
      </c>
      <c r="CB24" s="21">
        <f t="shared" ca="1" si="7"/>
        <v>151</v>
      </c>
      <c r="CC24" s="21" t="str">
        <f t="shared" ca="1" si="8"/>
        <v>Backlog!$F$70:$F$151</v>
      </c>
      <c r="CD24" s="21">
        <f t="shared" ca="1" si="9"/>
        <v>1</v>
      </c>
      <c r="CE24" s="21">
        <f t="shared" ca="1" si="12"/>
        <v>70</v>
      </c>
    </row>
    <row r="25" spans="1:83">
      <c r="A25" s="90">
        <f t="shared" ca="1" si="10"/>
        <v>73</v>
      </c>
      <c r="B25" s="18" t="str">
        <f ca="1">IF(ISNUMBER(A25),INDEX(Backlog!$A:$M,$A25,B$5),"")</f>
        <v>6.1.1</v>
      </c>
      <c r="C25" s="73" t="str">
        <f ca="1">IF($B25="","",INDEX(Backlog!$A:$M,$A25,C$5))</f>
        <v>Android</v>
      </c>
      <c r="D25" s="73" t="str">
        <f ca="1">IF($B25="","",INDEX(Backlog!$A:$M,$A25,D$5))</f>
        <v>Capteurs</v>
      </c>
      <c r="E25" s="73" t="str">
        <f ca="1">IF($B25="","",INDEX(Backlog!$A:$M,$A25,E$5))</f>
        <v>Lire un QRCode</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74</v>
      </c>
      <c r="CB25" s="21">
        <f t="shared" ca="1" si="7"/>
        <v>151</v>
      </c>
      <c r="CC25" s="21" t="str">
        <f t="shared" ca="1" si="8"/>
        <v>Backlog!$F$74:$F$151</v>
      </c>
      <c r="CD25" s="21">
        <f t="shared" ca="1" si="9"/>
        <v>4</v>
      </c>
      <c r="CE25" s="21">
        <f t="shared" ca="1" si="12"/>
        <v>74</v>
      </c>
    </row>
    <row r="26" spans="1:83">
      <c r="A26" s="90">
        <f t="shared" ca="1" si="10"/>
        <v>74</v>
      </c>
      <c r="B26" s="18" t="str">
        <f ca="1">IF(ISNUMBER(A26),INDEX(Backlog!$A:$M,$A26,B$5),"")</f>
        <v>6.1.2</v>
      </c>
      <c r="C26" s="73" t="str">
        <f ca="1">IF($B26="","",INDEX(Backlog!$A:$M,$A26,C$5))</f>
        <v>Android</v>
      </c>
      <c r="D26" s="73" t="str">
        <f ca="1">IF($B26="","",INDEX(Backlog!$A:$M,$A26,D$5))</f>
        <v>Capteurs</v>
      </c>
      <c r="E26" s="73" t="str">
        <f ca="1">IF($B26="","",INDEX(Backlog!$A:$M,$A26,E$5))</f>
        <v>Lire un NFC</v>
      </c>
      <c r="F26" s="48">
        <f ca="1">IF($B26="","",INDEX(Backlog!$A:$M,$A26,F$5))</f>
        <v>5</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75</v>
      </c>
      <c r="CB26" s="21">
        <f t="shared" ca="1" si="7"/>
        <v>151</v>
      </c>
      <c r="CC26" s="21" t="str">
        <f t="shared" ca="1" si="8"/>
        <v>Backlog!$F$75:$F$151</v>
      </c>
      <c r="CD26" s="21">
        <f t="shared" ca="1" si="9"/>
        <v>1</v>
      </c>
      <c r="CE26" s="21">
        <f t="shared" ca="1" si="12"/>
        <v>75</v>
      </c>
    </row>
    <row r="27" spans="1:83">
      <c r="A27" s="90">
        <f t="shared" ca="1" si="10"/>
        <v>80</v>
      </c>
      <c r="B27" s="18" t="str">
        <f ca="1">IF(ISNUMBER(A27),INDEX(Backlog!$A:$M,$A27,B$5),"")</f>
        <v>6.2.1</v>
      </c>
      <c r="C27" s="73" t="str">
        <f ca="1">IF($B27="","",INDEX(Backlog!$A:$M,$A27,C$5))</f>
        <v>Android</v>
      </c>
      <c r="D27" s="73" t="str">
        <f ca="1">IF($B27="","",INDEX(Backlog!$A:$M,$A27,D$5))</f>
        <v>Media</v>
      </c>
      <c r="E27" s="73" t="str">
        <f ca="1">IF($B27="","",INDEX(Backlog!$A:$M,$A27,E$5))</f>
        <v>Afficher une vidéo YouTube</v>
      </c>
      <c r="F27" s="48">
        <f ca="1">IF($B27="","",INDEX(Backlog!$A:$M,$A27,F$5))</f>
        <v>5</v>
      </c>
      <c r="G27" s="66">
        <f ca="1">IF($B27="","",INDEX(Backlog!$A:$M,$A27,G$5))</f>
        <v>2</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81</v>
      </c>
      <c r="CB27" s="21">
        <f t="shared" ca="1" si="7"/>
        <v>151</v>
      </c>
      <c r="CC27" s="21" t="str">
        <f t="shared" ca="1" si="8"/>
        <v>Backlog!$F$81:$F$151</v>
      </c>
      <c r="CD27" s="21">
        <f t="shared" ca="1" si="9"/>
        <v>6</v>
      </c>
      <c r="CE27" s="21">
        <f t="shared" ca="1" si="12"/>
        <v>81</v>
      </c>
    </row>
    <row r="28" spans="1:83">
      <c r="A28" s="90">
        <f t="shared" ca="1" si="10"/>
        <v>81</v>
      </c>
      <c r="B28" s="18" t="str">
        <f ca="1">IF(ISNUMBER(A28),INDEX(Backlog!$A:$M,$A28,B$5),"")</f>
        <v>6.2.2</v>
      </c>
      <c r="C28" s="73" t="str">
        <f ca="1">IF($B28="","",INDEX(Backlog!$A:$M,$A28,C$5))</f>
        <v>Android</v>
      </c>
      <c r="D28" s="73" t="str">
        <f ca="1">IF($B28="","",INDEX(Backlog!$A:$M,$A28,D$5))</f>
        <v>Media</v>
      </c>
      <c r="E28" s="73" t="str">
        <f ca="1">IF($B28="","",INDEX(Backlog!$A:$M,$A28,E$5))</f>
        <v>Afficher un PDF</v>
      </c>
      <c r="F28" s="48">
        <f ca="1">IF($B28="","",INDEX(Backlog!$A:$M,$A28,F$5))</f>
        <v>5</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82</v>
      </c>
      <c r="CB28" s="21">
        <f t="shared" ca="1" si="7"/>
        <v>151</v>
      </c>
      <c r="CC28" s="21" t="str">
        <f t="shared" ca="1" si="8"/>
        <v>Backlog!$F$82:$F$151</v>
      </c>
      <c r="CD28" s="21">
        <f t="shared" ca="1" si="9"/>
        <v>1</v>
      </c>
      <c r="CE28" s="21">
        <f t="shared" ca="1" si="12"/>
        <v>82</v>
      </c>
    </row>
    <row r="29" spans="1:83">
      <c r="A29" s="90">
        <f t="shared" ca="1" si="10"/>
        <v>82</v>
      </c>
      <c r="B29" s="18" t="str">
        <f ca="1">IF(ISNUMBER(A29),INDEX(Backlog!$A:$M,$A29,B$5),"")</f>
        <v>6.2.3</v>
      </c>
      <c r="C29" s="73" t="str">
        <f ca="1">IF($B29="","",INDEX(Backlog!$A:$M,$A29,C$5))</f>
        <v>Android</v>
      </c>
      <c r="D29" s="73" t="str">
        <f ca="1">IF($B29="","",INDEX(Backlog!$A:$M,$A29,D$5))</f>
        <v>Media</v>
      </c>
      <c r="E29" s="73" t="str">
        <f ca="1">IF($B29="","",INDEX(Backlog!$A:$M,$A29,E$5))</f>
        <v>Jouer un MP3 ( streaming)</v>
      </c>
      <c r="F29" s="48">
        <f ca="1">IF($B29="","",INDEX(Backlog!$A:$M,$A29,F$5))</f>
        <v>5</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83</v>
      </c>
      <c r="CB29" s="21">
        <f t="shared" ca="1" si="7"/>
        <v>151</v>
      </c>
      <c r="CC29" s="21" t="str">
        <f t="shared" ca="1" si="8"/>
        <v>Backlog!$F$83:$F$151</v>
      </c>
      <c r="CD29" s="21">
        <f t="shared" ca="1" si="9"/>
        <v>1</v>
      </c>
      <c r="CE29" s="21">
        <f t="shared" ca="1" si="12"/>
        <v>83</v>
      </c>
    </row>
    <row r="30" spans="1:83">
      <c r="A30" s="90">
        <f t="shared" ca="1" si="10"/>
        <v>83</v>
      </c>
      <c r="B30" s="18" t="str">
        <f ca="1">IF(ISNUMBER(A30),INDEX(Backlog!$A:$M,$A30,B$5),"")</f>
        <v>6.2.4</v>
      </c>
      <c r="C30" s="73" t="str">
        <f ca="1">IF($B30="","",INDEX(Backlog!$A:$M,$A30,C$5))</f>
        <v>Android</v>
      </c>
      <c r="D30" s="73" t="str">
        <f ca="1">IF($B30="","",INDEX(Backlog!$A:$M,$A30,D$5))</f>
        <v>Media</v>
      </c>
      <c r="E30" s="73" t="str">
        <f ca="1">IF($B30="","",INDEX(Backlog!$A:$M,$A30,E$5))</f>
        <v>Jouer une vidéo (streaming)</v>
      </c>
      <c r="F30" s="48">
        <f ca="1">IF($B30="","",INDEX(Backlog!$A:$M,$A30,F$5))</f>
        <v>5</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84</v>
      </c>
      <c r="CB30" s="21">
        <f t="shared" ca="1" si="7"/>
        <v>151</v>
      </c>
      <c r="CC30" s="21" t="str">
        <f t="shared" ca="1" si="8"/>
        <v>Backlog!$F$84:$F$151</v>
      </c>
      <c r="CD30" s="21">
        <f t="shared" ca="1" si="9"/>
        <v>1</v>
      </c>
      <c r="CE30" s="21">
        <f t="shared" ca="1" si="12"/>
        <v>84</v>
      </c>
    </row>
    <row r="31" spans="1:83">
      <c r="A31" s="90">
        <f t="shared" ca="1" si="10"/>
        <v>84</v>
      </c>
      <c r="B31" s="18" t="str">
        <f ca="1">IF(ISNUMBER(A31),INDEX(Backlog!$A:$M,$A31,B$5),"")</f>
        <v>6.2.5</v>
      </c>
      <c r="C31" s="73" t="str">
        <f ca="1">IF($B31="","",INDEX(Backlog!$A:$M,$A31,C$5))</f>
        <v>Android</v>
      </c>
      <c r="D31" s="73" t="str">
        <f ca="1">IF($B31="","",INDEX(Backlog!$A:$M,$A31,D$5))</f>
        <v>Media</v>
      </c>
      <c r="E31" s="73" t="str">
        <f ca="1">IF($B31="","",INDEX(Backlog!$A:$M,$A31,E$5))</f>
        <v>Afficher une vidéo Dailymotion</v>
      </c>
      <c r="F31" s="48">
        <f ca="1">IF($B31="","",INDEX(Backlog!$A:$M,$A31,F$5))</f>
        <v>5</v>
      </c>
      <c r="G31" s="66">
        <f ca="1">IF($B31="","",INDEX(Backlog!$A:$M,$A31,G$5))</f>
        <v>2</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85</v>
      </c>
      <c r="CB31" s="21">
        <f t="shared" ca="1" si="7"/>
        <v>151</v>
      </c>
      <c r="CC31" s="21" t="str">
        <f t="shared" ca="1" si="8"/>
        <v>Backlog!$F$85:$F$151</v>
      </c>
      <c r="CD31" s="21">
        <f t="shared" ca="1" si="9"/>
        <v>1</v>
      </c>
      <c r="CE31" s="21">
        <f t="shared" ca="1" si="12"/>
        <v>85</v>
      </c>
    </row>
    <row r="32" spans="1:83">
      <c r="A32" s="90">
        <f t="shared" ca="1" si="10"/>
        <v>85</v>
      </c>
      <c r="B32" s="18" t="str">
        <f ca="1">IF(ISNUMBER(A32),INDEX(Backlog!$A:$M,$A32,B$5),"")</f>
        <v>6.2.6</v>
      </c>
      <c r="C32" s="73" t="str">
        <f ca="1">IF($B32="","",INDEX(Backlog!$A:$M,$A32,C$5))</f>
        <v>Android</v>
      </c>
      <c r="D32" s="73" t="str">
        <f ca="1">IF($B32="","",INDEX(Backlog!$A:$M,$A32,D$5))</f>
        <v>Media</v>
      </c>
      <c r="E32" s="73" t="str">
        <f ca="1">IF($B32="","",INDEX(Backlog!$A:$M,$A32,E$5))</f>
        <v>Afficher une page Web</v>
      </c>
      <c r="F32" s="48">
        <f ca="1">IF($B32="","",INDEX(Backlog!$A:$M,$A32,F$5))</f>
        <v>5</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86</v>
      </c>
      <c r="CB32" s="21">
        <f t="shared" ca="1" si="7"/>
        <v>151</v>
      </c>
      <c r="CC32" s="21" t="str">
        <f t="shared" ca="1" si="8"/>
        <v>Backlog!$F$86:$F$151</v>
      </c>
      <c r="CD32" s="21">
        <f t="shared" ca="1" si="9"/>
        <v>1</v>
      </c>
      <c r="CE32" s="21">
        <f t="shared" ca="1" si="12"/>
        <v>86</v>
      </c>
    </row>
    <row r="33" spans="1:83">
      <c r="A33" s="90">
        <f t="shared" ca="1" si="10"/>
        <v>86</v>
      </c>
      <c r="B33" s="18" t="str">
        <f ca="1">IF(ISNUMBER(A33),INDEX(Backlog!$A:$M,$A33,B$5),"")</f>
        <v>6.2.7</v>
      </c>
      <c r="C33" s="73" t="str">
        <f ca="1">IF($B33="","",INDEX(Backlog!$A:$M,$A33,C$5))</f>
        <v>Android</v>
      </c>
      <c r="D33" s="73" t="str">
        <f ca="1">IF($B33="","",INDEX(Backlog!$A:$M,$A33,D$5))</f>
        <v>Media</v>
      </c>
      <c r="E33" s="73" t="str">
        <f ca="1">IF($B33="","",INDEX(Backlog!$A:$M,$A33,E$5))</f>
        <v>Afficher un média du BO</v>
      </c>
      <c r="F33" s="48">
        <f ca="1">IF($B33="","",INDEX(Backlog!$A:$M,$A33,F$5))</f>
        <v>5</v>
      </c>
      <c r="G33" s="66">
        <f ca="1">IF($B33="","",INDEX(Backlog!$A:$M,$A33,G$5))</f>
        <v>6</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87</v>
      </c>
      <c r="CB33" s="21">
        <f t="shared" ca="1" si="7"/>
        <v>151</v>
      </c>
      <c r="CC33" s="21" t="str">
        <f t="shared" ca="1" si="8"/>
        <v>Backlog!$F$87:$F$151</v>
      </c>
      <c r="CD33" s="21">
        <f t="shared" ca="1" si="9"/>
        <v>1</v>
      </c>
      <c r="CE33" s="21">
        <f t="shared" ca="1" si="12"/>
        <v>87</v>
      </c>
    </row>
    <row r="34" spans="1:83">
      <c r="A34" s="90">
        <f t="shared" ca="1" si="10"/>
        <v>90</v>
      </c>
      <c r="B34" s="18" t="str">
        <f ca="1">IF(ISNUMBER(A34),INDEX(Backlog!$A:$M,$A34,B$5),"")</f>
        <v>6.3.4</v>
      </c>
      <c r="C34" s="73" t="str">
        <f ca="1">IF($B34="","",INDEX(Backlog!$A:$M,$A34,C$5))</f>
        <v>Android</v>
      </c>
      <c r="D34" s="73" t="str">
        <f ca="1">IF($B34="","",INDEX(Backlog!$A:$M,$A34,D$5))</f>
        <v>IHM</v>
      </c>
      <c r="E34" s="73" t="str">
        <f ca="1">IF($B34="","",INDEX(Backlog!$A:$M,$A34,E$5))</f>
        <v>Navigation Simple</v>
      </c>
      <c r="F34" s="48">
        <f ca="1">IF($B34="","",INDEX(Backlog!$A:$M,$A34,F$5))</f>
        <v>4</v>
      </c>
      <c r="G34" s="66">
        <f ca="1">IF($B34="","",INDEX(Backlog!$A:$M,$A34,G$5))</f>
        <v>3</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91</v>
      </c>
      <c r="CB34" s="21">
        <f t="shared" ca="1" si="7"/>
        <v>151</v>
      </c>
      <c r="CC34" s="21" t="str">
        <f t="shared" ca="1" si="8"/>
        <v>Backlog!$F$91:$F$151</v>
      </c>
      <c r="CD34" s="21">
        <f t="shared" ca="1" si="9"/>
        <v>4</v>
      </c>
      <c r="CE34" s="21">
        <f t="shared" ca="1" si="12"/>
        <v>91</v>
      </c>
    </row>
    <row r="35" spans="1:83">
      <c r="A35" s="90">
        <f t="shared" ca="1" si="10"/>
        <v>97</v>
      </c>
      <c r="B35" s="18" t="str">
        <f ca="1">IF(ISNUMBER(A35),INDEX(Backlog!$A:$M,$A35,B$5),"")</f>
        <v>6.4.4</v>
      </c>
      <c r="C35" s="73" t="str">
        <f ca="1">IF($B35="","",INDEX(Backlog!$A:$M,$A35,C$5))</f>
        <v>Android</v>
      </c>
      <c r="D35" s="73" t="str">
        <f ca="1">IF($B35="","",INDEX(Backlog!$A:$M,$A35,D$5))</f>
        <v>Général</v>
      </c>
      <c r="E35" s="73" t="str">
        <f ca="1">IF($B35="","",INDEX(Backlog!$A:$M,$A35,E$5))</f>
        <v>Interface parametrage</v>
      </c>
      <c r="F35" s="48">
        <f ca="1">IF($B35="","",INDEX(Backlog!$A:$M,$A35,F$5))</f>
        <v>3</v>
      </c>
      <c r="G35" s="66">
        <f ca="1">IF($B35="","",INDEX(Backlog!$A:$M,$A35,G$5))</f>
        <v>3</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98</v>
      </c>
      <c r="CB35" s="21">
        <f t="shared" ca="1" si="7"/>
        <v>151</v>
      </c>
      <c r="CC35" s="21" t="str">
        <f t="shared" ca="1" si="8"/>
        <v>Backlog!$F$98:$F$151</v>
      </c>
      <c r="CD35" s="21">
        <f t="shared" ca="1" si="9"/>
        <v>7</v>
      </c>
      <c r="CE35" s="21">
        <f t="shared" ca="1" si="12"/>
        <v>98</v>
      </c>
    </row>
    <row r="36" spans="1:83">
      <c r="A36" s="90">
        <f t="shared" ca="1" si="10"/>
        <v>112</v>
      </c>
      <c r="B36" s="18" t="str">
        <f ca="1">IF(ISNUMBER(A36),INDEX(Backlog!$A:$M,$A36,B$5),"")</f>
        <v>8.1.1</v>
      </c>
      <c r="C36" s="73" t="str">
        <f ca="1">IF($B36="","",INDEX(Backlog!$A:$M,$A36,C$5))</f>
        <v>Contrôle &amp; Tests</v>
      </c>
      <c r="D36" s="73" t="str">
        <f ca="1">IF($B36="","",INDEX(Backlog!$A:$M,$A36,D$5))</f>
        <v>Retours sur itération précédente</v>
      </c>
      <c r="E36" s="73" t="str">
        <f ca="1">IF($B36="","",INDEX(Backlog!$A:$M,$A36,E$5))</f>
        <v>Retours sur itération 1</v>
      </c>
      <c r="F36" s="48">
        <f ca="1">IF($B36="","",INDEX(Backlog!$A:$M,$A36,F$5))</f>
        <v>1</v>
      </c>
      <c r="G36" s="66">
        <f ca="1">IF($B36="","",INDEX(Backlog!$A:$M,$A36,G$5))</f>
        <v>8</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113</v>
      </c>
      <c r="CB36" s="21">
        <f t="shared" ca="1" si="7"/>
        <v>151</v>
      </c>
      <c r="CC36" s="21" t="str">
        <f t="shared" ca="1" si="8"/>
        <v>Backlog!$F$113:$F$151</v>
      </c>
      <c r="CD36" s="21">
        <f t="shared" ca="1" si="9"/>
        <v>15</v>
      </c>
      <c r="CE36" s="21">
        <f t="shared" ca="1" si="12"/>
        <v>113</v>
      </c>
    </row>
    <row r="37" spans="1:83">
      <c r="A37" s="90">
        <f t="shared" ca="1" si="10"/>
        <v>118</v>
      </c>
      <c r="B37" s="18" t="str">
        <f ca="1">IF(ISNUMBER(A37),INDEX(Backlog!$A:$M,$A37,B$5),"")</f>
        <v>8.2.2</v>
      </c>
      <c r="C37" s="73" t="str">
        <f ca="1">IF($B37="","",INDEX(Backlog!$A:$M,$A37,C$5))</f>
        <v>Contrôle &amp; Tests</v>
      </c>
      <c r="D37" s="73" t="str">
        <f ca="1">IF($B37="","",INDEX(Backlog!$A:$M,$A37,D$5))</f>
        <v>Tests Fonctionnels</v>
      </c>
      <c r="E37" s="73" t="str">
        <f ca="1">IF($B37="","",INDEX(Backlog!$A:$M,$A37,E$5))</f>
        <v>Tests Fonctionnels itération 2</v>
      </c>
      <c r="F37" s="48">
        <f ca="1">IF($B37="","",INDEX(Backlog!$A:$M,$A37,F$5))</f>
        <v>4</v>
      </c>
      <c r="G37" s="66">
        <f ca="1">IF($B37="","",INDEX(Backlog!$A:$M,$A37,G$5))</f>
        <v>2</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f t="shared" ca="1" si="11"/>
        <v>119</v>
      </c>
      <c r="CB37" s="21">
        <f t="shared" ca="1" si="7"/>
        <v>151</v>
      </c>
      <c r="CC37" s="21" t="str">
        <f t="shared" ca="1" si="8"/>
        <v>Backlog!$F$119:$F$151</v>
      </c>
      <c r="CD37" s="21">
        <f t="shared" ca="1" si="9"/>
        <v>6</v>
      </c>
      <c r="CE37" s="21">
        <f t="shared" ca="1" si="12"/>
        <v>119</v>
      </c>
    </row>
    <row r="38" spans="1:83">
      <c r="A38" s="90">
        <f t="shared" ca="1" si="10"/>
        <v>123</v>
      </c>
      <c r="B38" s="18" t="str">
        <f ca="1">IF(ISNUMBER(A38),INDEX(Backlog!$A:$M,$A38,B$5),"")</f>
        <v>8.3.2</v>
      </c>
      <c r="C38" s="73" t="str">
        <f ca="1">IF($B38="","",INDEX(Backlog!$A:$M,$A38,C$5))</f>
        <v>Contrôle &amp; Tests</v>
      </c>
      <c r="D38" s="73" t="str">
        <f ca="1">IF($B38="","",INDEX(Backlog!$A:$M,$A38,D$5))</f>
        <v>Livraison &amp; Packaging</v>
      </c>
      <c r="E38" s="73" t="str">
        <f ca="1">IF($B38="","",INDEX(Backlog!$A:$M,$A38,E$5))</f>
        <v>Livraison &amp; Packaging itération 2</v>
      </c>
      <c r="F38" s="48">
        <f ca="1">IF($B38="","",INDEX(Backlog!$A:$M,$A38,F$5))</f>
        <v>4</v>
      </c>
      <c r="G38" s="66">
        <f ca="1">IF($B38="","",INDEX(Backlog!$A:$M,$A38,G$5))</f>
        <v>1</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f t="shared" ca="1" si="11"/>
        <v>124</v>
      </c>
      <c r="CB38" s="21">
        <f t="shared" ca="1" si="7"/>
        <v>151</v>
      </c>
      <c r="CC38" s="21" t="str">
        <f t="shared" ca="1" si="8"/>
        <v>Backlog!$F$124:$F$151</v>
      </c>
      <c r="CD38" s="21">
        <f t="shared" ca="1" si="9"/>
        <v>5</v>
      </c>
      <c r="CE38" s="21">
        <f t="shared" ca="1" si="12"/>
        <v>124</v>
      </c>
    </row>
    <row r="39" spans="1:83">
      <c r="A39" s="90">
        <f t="shared" ca="1" si="10"/>
        <v>129</v>
      </c>
      <c r="B39" s="18" t="str">
        <f ca="1">IF(ISNUMBER(A39),INDEX(Backlog!$A:$M,$A39,B$5),"")</f>
        <v>9.1.3</v>
      </c>
      <c r="C39" s="73" t="str">
        <f ca="1">IF($B39="","",INDEX(Backlog!$A:$M,$A39,C$5))</f>
        <v>Conception &amp; Spec</v>
      </c>
      <c r="D39" s="73" t="str">
        <f ca="1">IF($B39="","",INDEX(Backlog!$A:$M,$A39,D$5))</f>
        <v>Conception</v>
      </c>
      <c r="E39" s="73" t="str">
        <f ca="1">IF($B39="","",INDEX(Backlog!$A:$M,$A39,E$5))</f>
        <v>Conception pré-itération 3</v>
      </c>
      <c r="F39" s="48">
        <f ca="1">IF($B39="","",INDEX(Backlog!$A:$M,$A39,F$5))</f>
        <v>1</v>
      </c>
      <c r="G39" s="66">
        <f ca="1">IF($B39="","",INDEX(Backlog!$A:$M,$A39,G$5))</f>
        <v>3</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f t="shared" ca="1" si="11"/>
        <v>130</v>
      </c>
      <c r="CB39" s="21">
        <f t="shared" ca="1" si="7"/>
        <v>151</v>
      </c>
      <c r="CC39" s="21" t="str">
        <f t="shared" ca="1" si="8"/>
        <v>Backlog!$F$130:$F$151</v>
      </c>
      <c r="CD39" s="21">
        <f t="shared" ca="1" si="9"/>
        <v>6</v>
      </c>
      <c r="CE39" s="21">
        <f t="shared" ca="1" si="12"/>
        <v>130</v>
      </c>
    </row>
    <row r="40" spans="1:83">
      <c r="A40" s="90">
        <f t="shared" ca="1" si="10"/>
        <v>134</v>
      </c>
      <c r="B40" s="18" t="str">
        <f ca="1">IF(ISNUMBER(A40),INDEX(Backlog!$A:$M,$A40,B$5),"")</f>
        <v>9.2.3</v>
      </c>
      <c r="C40" s="73" t="str">
        <f ca="1">IF($B40="","",INDEX(Backlog!$A:$M,$A40,C$5))</f>
        <v>Conception &amp; Spec</v>
      </c>
      <c r="D40" s="73" t="str">
        <f ca="1">IF($B40="","",INDEX(Backlog!$A:$M,$A40,D$5))</f>
        <v>Spécification</v>
      </c>
      <c r="E40" s="73" t="str">
        <f ca="1">IF($B40="","",INDEX(Backlog!$A:$M,$A40,E$5))</f>
        <v>Spécification pré-itération 3</v>
      </c>
      <c r="F40" s="48">
        <f ca="1">IF($B40="","",INDEX(Backlog!$A:$M,$A40,F$5))</f>
        <v>1</v>
      </c>
      <c r="G40" s="66">
        <f ca="1">IF($B40="","",INDEX(Backlog!$A:$M,$A40,G$5))</f>
        <v>3</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f t="shared" ca="1" si="11"/>
        <v>135</v>
      </c>
      <c r="CB40" s="21">
        <f t="shared" ca="1" si="7"/>
        <v>151</v>
      </c>
      <c r="CC40" s="21" t="str">
        <f t="shared" ca="1" si="8"/>
        <v>Backlog!$F$135:$F$151</v>
      </c>
      <c r="CD40" s="21">
        <f t="shared" ca="1" si="9"/>
        <v>5</v>
      </c>
      <c r="CE40" s="21">
        <f t="shared" ca="1" si="12"/>
        <v>135</v>
      </c>
    </row>
    <row r="41" spans="1:83">
      <c r="A41" s="90">
        <f t="shared" ca="1" si="10"/>
        <v>138</v>
      </c>
      <c r="B41" s="18" t="str">
        <f ca="1">IF(ISNUMBER(A41),INDEX(Backlog!$A:$M,$A41,B$5),"")</f>
        <v>10.1.2</v>
      </c>
      <c r="C41" s="73" t="str">
        <f ca="1">IF($B41="","",INDEX(Backlog!$A:$M,$A41,C$5))</f>
        <v>Gestion de projet</v>
      </c>
      <c r="D41" s="73" t="str">
        <f ca="1">IF($B41="","",INDEX(Backlog!$A:$M,$A41,D$5))</f>
        <v>Réunions</v>
      </c>
      <c r="E41" s="73" t="str">
        <f ca="1">IF($B41="","",INDEX(Backlog!$A:$M,$A41,E$5))</f>
        <v>Réunions itération 2</v>
      </c>
      <c r="F41" s="48">
        <f ca="1">IF($B41="","",INDEX(Backlog!$A:$M,$A41,F$5))</f>
        <v>1</v>
      </c>
      <c r="G41" s="66">
        <f ca="1">IF($B41="","",INDEX(Backlog!$A:$M,$A41,G$5))</f>
        <v>2</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f t="shared" ca="1" si="11"/>
        <v>139</v>
      </c>
      <c r="CB41" s="21">
        <f t="shared" ca="1" si="7"/>
        <v>151</v>
      </c>
      <c r="CC41" s="21" t="str">
        <f t="shared" ca="1" si="8"/>
        <v>Backlog!$F$139:$F$151</v>
      </c>
      <c r="CD41" s="21">
        <f t="shared" ca="1" si="9"/>
        <v>4</v>
      </c>
      <c r="CE41" s="21">
        <f t="shared" ca="1" si="12"/>
        <v>139</v>
      </c>
    </row>
    <row r="42" spans="1:83">
      <c r="A42" s="90">
        <f t="shared" ca="1" si="10"/>
        <v>143</v>
      </c>
      <c r="B42" s="18" t="str">
        <f ca="1">IF(ISNUMBER(A42),INDEX(Backlog!$A:$M,$A42,B$5),"")</f>
        <v>10.2.2</v>
      </c>
      <c r="C42" s="73" t="str">
        <f ca="1">IF($B42="","",INDEX(Backlog!$A:$M,$A42,C$5))</f>
        <v>Gestion de projet</v>
      </c>
      <c r="D42" s="73" t="str">
        <f ca="1">IF($B42="","",INDEX(Backlog!$A:$M,$A42,D$5))</f>
        <v>Backlog</v>
      </c>
      <c r="E42" s="73" t="str">
        <f ca="1">IF($B42="","",INDEX(Backlog!$A:$M,$A42,E$5))</f>
        <v>Mise à jour Backlog itération 2</v>
      </c>
      <c r="F42" s="48">
        <f ca="1">IF($B42="","",INDEX(Backlog!$A:$M,$A42,F$5))</f>
        <v>1</v>
      </c>
      <c r="G42" s="66">
        <f ca="1">IF($B42="","",INDEX(Backlog!$A:$M,$A42,G$5))</f>
        <v>2</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f t="shared" ca="1" si="11"/>
        <v>144</v>
      </c>
      <c r="CB42" s="21">
        <f t="shared" ca="1" si="7"/>
        <v>151</v>
      </c>
      <c r="CC42" s="21" t="str">
        <f t="shared" ca="1" si="8"/>
        <v>Backlog!$F$144:$F$151</v>
      </c>
      <c r="CD42" s="21">
        <f t="shared" ca="1" si="9"/>
        <v>5</v>
      </c>
      <c r="CE42" s="21">
        <f t="shared" ca="1" si="12"/>
        <v>144</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44" priority="7">
      <formula>AND(MOD(ROW(),2)=0,H$2=TRUE)</formula>
    </cfRule>
  </conditionalFormatting>
  <conditionalFormatting sqref="A7:A42">
    <cfRule type="expression" dxfId="43" priority="6">
      <formula>MOD(ROW(),2)=0</formula>
    </cfRule>
  </conditionalFormatting>
  <conditionalFormatting sqref="B7:G42">
    <cfRule type="expression" dxfId="42" priority="5">
      <formula>MOD(ROW(),2)=0</formula>
    </cfRule>
  </conditionalFormatting>
  <conditionalFormatting sqref="H6:BZ42 H3:BZ4">
    <cfRule type="expression" dxfId="41" priority="2">
      <formula>OR(WEEKDAY(H$3,2)=1,WEEKDAY(H$3,2)=6)</formula>
    </cfRule>
    <cfRule type="expression" dxfId="40" priority="3">
      <formula>H$1</formula>
    </cfRule>
    <cfRule type="expression" dxfId="39" priority="4">
      <formula>H$2</formula>
    </cfRule>
  </conditionalFormatting>
  <conditionalFormatting sqref="H6:BZ6">
    <cfRule type="expression" dxfId="38"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N7" activePane="bottomRight" state="frozen"/>
      <selection activeCell="B1" sqref="B1"/>
      <selection pane="topRight" activeCell="H1" sqref="H1"/>
      <selection pane="bottomLeft" activeCell="B7" sqref="B7"/>
      <selection pane="bottomRight" activeCell="G23" sqref="G23"/>
    </sheetView>
  </sheetViews>
  <sheetFormatPr baseColWidth="10" defaultRowHeight="14" x14ac:dyDescent="0"/>
  <cols>
    <col min="1" max="1" width="10.5" style="21" hidden="1" customWidth="1"/>
    <col min="2" max="2" width="14.5" style="21" customWidth="1"/>
    <col min="3" max="3" width="22" style="21" customWidth="1"/>
    <col min="4" max="4" width="36.832031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1</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0</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3</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N°3</v>
      </c>
      <c r="C3" s="207"/>
      <c r="D3" s="31" t="s">
        <v>18</v>
      </c>
      <c r="E3" s="86" t="s">
        <v>11</v>
      </c>
      <c r="F3" s="23">
        <v>41834</v>
      </c>
      <c r="G3" s="62" t="str">
        <f>Synthèse!G6</f>
        <v>Total Charges_x000D_RTU Planifiées (J.H)</v>
      </c>
      <c r="H3" s="24">
        <f>F3</f>
        <v>41834</v>
      </c>
      <c r="I3" s="24">
        <f>IF(I2,H3+1,"")</f>
        <v>41835</v>
      </c>
      <c r="J3" s="24">
        <f t="shared" ref="J3:BU3" si="3">IF(J2,I3+1,"")</f>
        <v>41836</v>
      </c>
      <c r="K3" s="24">
        <f t="shared" si="3"/>
        <v>41837</v>
      </c>
      <c r="L3" s="24">
        <f t="shared" si="3"/>
        <v>41838</v>
      </c>
      <c r="M3" s="24">
        <f t="shared" si="3"/>
        <v>41839</v>
      </c>
      <c r="N3" s="24">
        <f t="shared" si="3"/>
        <v>41840</v>
      </c>
      <c r="O3" s="24">
        <f t="shared" si="3"/>
        <v>41841</v>
      </c>
      <c r="P3" s="24">
        <f t="shared" si="3"/>
        <v>41842</v>
      </c>
      <c r="Q3" s="24">
        <f t="shared" si="3"/>
        <v>41843</v>
      </c>
      <c r="R3" s="24">
        <f t="shared" si="3"/>
        <v>41844</v>
      </c>
      <c r="S3" s="24">
        <f t="shared" si="3"/>
        <v>41845</v>
      </c>
      <c r="T3" s="24">
        <f t="shared" si="3"/>
        <v>41846</v>
      </c>
      <c r="U3" s="24">
        <f t="shared" si="3"/>
        <v>41847</v>
      </c>
      <c r="V3" s="24">
        <f t="shared" si="3"/>
        <v>41848</v>
      </c>
      <c r="W3" s="24">
        <f t="shared" si="3"/>
        <v>41849</v>
      </c>
      <c r="X3" s="24">
        <f t="shared" si="3"/>
        <v>41850</v>
      </c>
      <c r="Y3" s="24">
        <f t="shared" si="3"/>
        <v>41851</v>
      </c>
      <c r="Z3" s="24">
        <f t="shared" si="3"/>
        <v>41852</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81</v>
      </c>
      <c r="E4" s="86" t="s">
        <v>10</v>
      </c>
      <c r="F4" s="46">
        <v>41852</v>
      </c>
      <c r="G4" s="63">
        <f ca="1">SUM(G7:G42)</f>
        <v>81</v>
      </c>
      <c r="H4" s="25">
        <f>H3</f>
        <v>41834</v>
      </c>
      <c r="I4" s="25">
        <f>I3</f>
        <v>41835</v>
      </c>
      <c r="J4" s="25">
        <f t="shared" ref="J4:BU4" si="4">J3</f>
        <v>41836</v>
      </c>
      <c r="K4" s="25">
        <f t="shared" si="4"/>
        <v>41837</v>
      </c>
      <c r="L4" s="25">
        <f t="shared" si="4"/>
        <v>41838</v>
      </c>
      <c r="M4" s="25">
        <f t="shared" si="4"/>
        <v>41839</v>
      </c>
      <c r="N4" s="25">
        <f t="shared" si="4"/>
        <v>41840</v>
      </c>
      <c r="O4" s="25">
        <f t="shared" si="4"/>
        <v>41841</v>
      </c>
      <c r="P4" s="25">
        <f t="shared" si="4"/>
        <v>41842</v>
      </c>
      <c r="Q4" s="25">
        <f t="shared" si="4"/>
        <v>41843</v>
      </c>
      <c r="R4" s="25">
        <f t="shared" si="4"/>
        <v>41844</v>
      </c>
      <c r="S4" s="25">
        <f t="shared" si="4"/>
        <v>41845</v>
      </c>
      <c r="T4" s="25">
        <f t="shared" si="4"/>
        <v>41846</v>
      </c>
      <c r="U4" s="25">
        <f t="shared" si="4"/>
        <v>41847</v>
      </c>
      <c r="V4" s="25">
        <f t="shared" si="4"/>
        <v>41848</v>
      </c>
      <c r="W4" s="25">
        <f t="shared" si="4"/>
        <v>41849</v>
      </c>
      <c r="X4" s="25">
        <f t="shared" si="4"/>
        <v>41850</v>
      </c>
      <c r="Y4" s="25">
        <f t="shared" si="4"/>
        <v>41851</v>
      </c>
      <c r="Z4" s="25">
        <f t="shared" si="4"/>
        <v>41852</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81</v>
      </c>
      <c r="I5" s="82">
        <f ca="1">IF(I2,H5-$H$5/$F$2,"")</f>
        <v>76.73684210526315</v>
      </c>
      <c r="J5" s="82">
        <f t="shared" ref="J5:BU5" ca="1" si="5">IF(J2,I5-$H$5/$F$2,"")</f>
        <v>72.473684210526301</v>
      </c>
      <c r="K5" s="82">
        <f t="shared" ca="1" si="5"/>
        <v>68.210526315789451</v>
      </c>
      <c r="L5" s="82">
        <f t="shared" ca="1" si="5"/>
        <v>63.947368421052609</v>
      </c>
      <c r="M5" s="82">
        <f t="shared" ca="1" si="5"/>
        <v>59.684210526315766</v>
      </c>
      <c r="N5" s="82">
        <f t="shared" ca="1" si="5"/>
        <v>55.421052631578924</v>
      </c>
      <c r="O5" s="82">
        <f t="shared" ca="1" si="5"/>
        <v>51.157894736842081</v>
      </c>
      <c r="P5" s="82">
        <f t="shared" ca="1" si="5"/>
        <v>46.894736842105239</v>
      </c>
      <c r="Q5" s="82">
        <f t="shared" ca="1" si="5"/>
        <v>42.631578947368396</v>
      </c>
      <c r="R5" s="82">
        <f t="shared" ca="1" si="5"/>
        <v>38.368421052631554</v>
      </c>
      <c r="S5" s="82">
        <f t="shared" ca="1" si="5"/>
        <v>34.105263157894711</v>
      </c>
      <c r="T5" s="82">
        <f t="shared" ca="1" si="5"/>
        <v>29.842105263157869</v>
      </c>
      <c r="U5" s="82">
        <f t="shared" ca="1" si="5"/>
        <v>25.578947368421026</v>
      </c>
      <c r="V5" s="82">
        <f t="shared" ca="1" si="5"/>
        <v>21.315789473684184</v>
      </c>
      <c r="W5" s="82">
        <f t="shared" ca="1" si="5"/>
        <v>17.052631578947341</v>
      </c>
      <c r="X5" s="82">
        <f t="shared" ca="1" si="5"/>
        <v>12.789473684210499</v>
      </c>
      <c r="Y5" s="82">
        <f t="shared" ca="1" si="5"/>
        <v>8.5263157894736565</v>
      </c>
      <c r="Z5" s="82">
        <f t="shared" ca="1" si="5"/>
        <v>4.2631578947368141</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ht="26">
      <c r="A7" s="90">
        <f ca="1">CA7-1</f>
        <v>16</v>
      </c>
      <c r="B7" s="18" t="str">
        <f ca="1">IF(ISNUMBER(A7),INDEX(Backlog!$A:$M,$A7,B$5),"")</f>
        <v>1.3.1</v>
      </c>
      <c r="C7" s="73" t="str">
        <f ca="1">IF($B7="","",INDEX(Backlog!$A:$M,$A7,C$5))</f>
        <v>BackOffice WebServices</v>
      </c>
      <c r="D7" s="73" t="str">
        <f ca="1">IF($B7="","",INDEX(Backlog!$A:$M,$A7,D$5))</f>
        <v>WS Post</v>
      </c>
      <c r="E7" s="73" t="str">
        <f ca="1">IF($B7="","",INDEX(Backlog!$A:$M,$A7,E$5))</f>
        <v>Fonction Post Media (Lié à rien / à une scène / à une artefact)</v>
      </c>
      <c r="F7" s="48">
        <f ca="1">IF($B7="","",INDEX(Backlog!$A:$M,$A7,F$5))</f>
        <v>5</v>
      </c>
      <c r="G7" s="66">
        <f ca="1">IF($B7="","",INDEX(Backlog!$A:$M,$A7,G$5))</f>
        <v>5</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17</v>
      </c>
      <c r="CB7" s="21">
        <f t="shared" ref="CB7:CB42" ca="1" si="7">IF($CE7="","",Nb_Items)</f>
        <v>151</v>
      </c>
      <c r="CC7" s="21" t="str">
        <f t="shared" ref="CC7:CC42" ca="1" si="8">"Backlog!" &amp; ADDRESS(CA7,$CC$4) &amp; ":" &amp; ADDRESS(CB7,$CC$4)</f>
        <v>Backlog!$F$17:$F$151</v>
      </c>
      <c r="CD7" s="21">
        <f t="shared" ref="CD7:CD42" ca="1" si="9">IF(CC6="","",MATCH($B$2,INDIRECT(CC6),0))</f>
        <v>16</v>
      </c>
      <c r="CE7" s="21">
        <f ca="1">IF(ISNA($CD7),"",CE6+CD7)</f>
        <v>17</v>
      </c>
    </row>
    <row r="8" spans="1:83" ht="26">
      <c r="A8" s="90">
        <f t="shared" ref="A8:A42" ca="1" si="10">CA8-1</f>
        <v>17</v>
      </c>
      <c r="B8" s="18" t="str">
        <f ca="1">IF(ISNUMBER(A8),INDEX(Backlog!$A:$M,$A8,B$5),"")</f>
        <v>1.3.2</v>
      </c>
      <c r="C8" s="73" t="str">
        <f ca="1">IF($B8="","",INDEX(Backlog!$A:$M,$A8,C$5))</f>
        <v>BackOffice WebServices</v>
      </c>
      <c r="D8" s="73" t="str">
        <f ca="1">IF($B8="","",INDEX(Backlog!$A:$M,$A8,D$5))</f>
        <v>WS Post</v>
      </c>
      <c r="E8" s="73" t="str">
        <f ca="1">IF($B8="","",INDEX(Backlog!$A:$M,$A8,E$5))</f>
        <v>Creation de Parcours</v>
      </c>
      <c r="F8" s="48">
        <f ca="1">IF($B8="","",INDEX(Backlog!$A:$M,$A8,F$5))</f>
        <v>5</v>
      </c>
      <c r="G8" s="66">
        <f ca="1">IF($B8="","",INDEX(Backlog!$A:$M,$A8,G$5))</f>
        <v>5</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18</v>
      </c>
      <c r="CB8" s="21">
        <f t="shared" ca="1" si="7"/>
        <v>151</v>
      </c>
      <c r="CC8" s="21" t="str">
        <f t="shared" ca="1" si="8"/>
        <v>Backlog!$F$18:$F$151</v>
      </c>
      <c r="CD8" s="21">
        <f t="shared" ca="1" si="9"/>
        <v>1</v>
      </c>
      <c r="CE8" s="21">
        <f ca="1">IF(ISNA($CD8),"",CE7+CD8)</f>
        <v>18</v>
      </c>
    </row>
    <row r="9" spans="1:83">
      <c r="A9" s="90">
        <f t="shared" ca="1" si="10"/>
        <v>19</v>
      </c>
      <c r="B9" s="18" t="str">
        <f ca="1">IF(ISNUMBER(A9),INDEX(Backlog!$A:$M,$A9,B$5),"")</f>
        <v>2.1.2</v>
      </c>
      <c r="C9" s="73" t="str">
        <f ca="1">IF($B9="","",INDEX(Backlog!$A:$M,$A9,C$5))</f>
        <v>BackOffice</v>
      </c>
      <c r="D9" s="73" t="str">
        <f ca="1">IF($B9="","",INDEX(Backlog!$A:$M,$A9,D$5))</f>
        <v>I18n</v>
      </c>
      <c r="E9" s="73" t="str">
        <f ca="1">IF($B9="","",INDEX(Backlog!$A:$M,$A9,E$5))</f>
        <v>Modification "Core"</v>
      </c>
      <c r="F9" s="48">
        <f ca="1">IF($B9="","",INDEX(Backlog!$A:$M,$A9,F$5))</f>
        <v>4</v>
      </c>
      <c r="G9" s="66">
        <f ca="1">IF($B9="","",INDEX(Backlog!$A:$M,$A9,G$5))</f>
        <v>10</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20</v>
      </c>
      <c r="CB9" s="21">
        <f t="shared" ca="1" si="7"/>
        <v>151</v>
      </c>
      <c r="CC9" s="21" t="str">
        <f t="shared" ca="1" si="8"/>
        <v>Backlog!$F$20:$F$151</v>
      </c>
      <c r="CD9" s="21">
        <f t="shared" ca="1" si="9"/>
        <v>2</v>
      </c>
      <c r="CE9" s="21">
        <f ca="1">IF(ISNA($CD9),"",CE8+CD9)</f>
        <v>20</v>
      </c>
    </row>
    <row r="10" spans="1:83">
      <c r="A10" s="90">
        <f t="shared" ca="1" si="10"/>
        <v>22</v>
      </c>
      <c r="B10" s="18" t="str">
        <f ca="1">IF(ISNUMBER(A10),INDEX(Backlog!$A:$M,$A10,B$5),"")</f>
        <v>2.2.1</v>
      </c>
      <c r="C10" s="73" t="str">
        <f ca="1">IF($B10="","",INDEX(Backlog!$A:$M,$A10,C$5))</f>
        <v>BackOffice</v>
      </c>
      <c r="D10" s="73" t="str">
        <f ca="1">IF($B10="","",INDEX(Backlog!$A:$M,$A10,D$5))</f>
        <v>Historique Consultation</v>
      </c>
      <c r="E10" s="73" t="str">
        <f ca="1">IF($B10="","",INDEX(Backlog!$A:$M,$A10,E$5))</f>
        <v>Architecture BDD</v>
      </c>
      <c r="F10" s="48">
        <f ca="1">IF($B10="","",INDEX(Backlog!$A:$M,$A10,F$5))</f>
        <v>4</v>
      </c>
      <c r="G10" s="66">
        <f ca="1">IF($B10="","",INDEX(Backlog!$A:$M,$A10,G$5))</f>
        <v>1</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23</v>
      </c>
      <c r="CB10" s="21">
        <f t="shared" ca="1" si="7"/>
        <v>151</v>
      </c>
      <c r="CC10" s="21" t="str">
        <f t="shared" ca="1" si="8"/>
        <v>Backlog!$F$23:$F$151</v>
      </c>
      <c r="CD10" s="21">
        <f t="shared" ca="1" si="9"/>
        <v>3</v>
      </c>
      <c r="CE10" s="21">
        <f ca="1">IF(ISNA($CD10),"",CE9+CD10)</f>
        <v>23</v>
      </c>
    </row>
    <row r="11" spans="1:83">
      <c r="A11" s="90">
        <f t="shared" ca="1" si="10"/>
        <v>23</v>
      </c>
      <c r="B11" s="18" t="str">
        <f ca="1">IF(ISNUMBER(A11),INDEX(Backlog!$A:$M,$A11,B$5),"")</f>
        <v>2.2.2</v>
      </c>
      <c r="C11" s="73" t="str">
        <f ca="1">IF($B11="","",INDEX(Backlog!$A:$M,$A11,C$5))</f>
        <v>BackOffice</v>
      </c>
      <c r="D11" s="73" t="str">
        <f ca="1">IF($B11="","",INDEX(Backlog!$A:$M,$A11,D$5))</f>
        <v>Historique Consultation</v>
      </c>
      <c r="E11" s="73" t="str">
        <f ca="1">IF($B11="","",INDEX(Backlog!$A:$M,$A11,E$5))</f>
        <v>Modification WS</v>
      </c>
      <c r="F11" s="48">
        <f ca="1">IF($B11="","",INDEX(Backlog!$A:$M,$A11,F$5))</f>
        <v>4</v>
      </c>
      <c r="G11" s="66">
        <f ca="1">IF($B11="","",INDEX(Backlog!$A:$M,$A11,G$5))</f>
        <v>1</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24</v>
      </c>
      <c r="CB11" s="21">
        <f t="shared" ca="1" si="7"/>
        <v>151</v>
      </c>
      <c r="CC11" s="21" t="str">
        <f t="shared" ca="1" si="8"/>
        <v>Backlog!$F$24:$F$151</v>
      </c>
      <c r="CD11" s="21">
        <f t="shared" ca="1" si="9"/>
        <v>1</v>
      </c>
      <c r="CE11" s="21">
        <f t="shared" ref="CE11:CE42" ca="1" si="12">IF(ISNA($CD11),"",CE10+CD11)</f>
        <v>24</v>
      </c>
    </row>
    <row r="12" spans="1:83">
      <c r="A12" s="90">
        <f t="shared" ca="1" si="10"/>
        <v>24</v>
      </c>
      <c r="B12" s="18" t="str">
        <f ca="1">IF(ISNUMBER(A12),INDEX(Backlog!$A:$M,$A12,B$5),"")</f>
        <v>2.2.3</v>
      </c>
      <c r="C12" s="73" t="str">
        <f ca="1">IF($B12="","",INDEX(Backlog!$A:$M,$A12,C$5))</f>
        <v>BackOffice</v>
      </c>
      <c r="D12" s="73" t="str">
        <f ca="1">IF($B12="","",INDEX(Backlog!$A:$M,$A12,D$5))</f>
        <v>Historique Consultation</v>
      </c>
      <c r="E12" s="73" t="str">
        <f ca="1">IF($B12="","",INDEX(Backlog!$A:$M,$A12,E$5))</f>
        <v>Creation WS getHistoriqueByUserId (+modif WSDL)</v>
      </c>
      <c r="F12" s="48">
        <f ca="1">IF($B12="","",INDEX(Backlog!$A:$M,$A12,F$5))</f>
        <v>4</v>
      </c>
      <c r="G12" s="66">
        <f ca="1">IF($B12="","",INDEX(Backlog!$A:$M,$A12,G$5))</f>
        <v>1</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25</v>
      </c>
      <c r="CB12" s="21">
        <f t="shared" ca="1" si="7"/>
        <v>151</v>
      </c>
      <c r="CC12" s="21" t="str">
        <f t="shared" ca="1" si="8"/>
        <v>Backlog!$F$25:$F$151</v>
      </c>
      <c r="CD12" s="21">
        <f t="shared" ca="1" si="9"/>
        <v>1</v>
      </c>
      <c r="CE12" s="21">
        <f t="shared" ca="1" si="12"/>
        <v>25</v>
      </c>
    </row>
    <row r="13" spans="1:83">
      <c r="A13" s="90">
        <f t="shared" ca="1" si="10"/>
        <v>44</v>
      </c>
      <c r="B13" s="18" t="str">
        <f ca="1">IF(ISNUMBER(A13),INDEX(Backlog!$A:$M,$A13,B$5),"")</f>
        <v>3.2.1</v>
      </c>
      <c r="C13" s="73" t="str">
        <f ca="1">IF($B13="","",INDEX(Backlog!$A:$M,$A13,C$5))</f>
        <v>LinkServer (LS)</v>
      </c>
      <c r="D13" s="73" t="str">
        <f ca="1">IF($B13="","",INDEX(Backlog!$A:$M,$A13,D$5))</f>
        <v>IHM</v>
      </c>
      <c r="E13" s="73" t="str">
        <f ca="1">IF($B13="","",INDEX(Backlog!$A:$M,$A13,E$5))</f>
        <v>Interface Admin CRUD</v>
      </c>
      <c r="F13" s="48">
        <f ca="1">IF($B13="","",INDEX(Backlog!$A:$M,$A13,F$5))</f>
        <v>3</v>
      </c>
      <c r="G13" s="66">
        <f ca="1">IF($B13="","",INDEX(Backlog!$A:$M,$A13,G$5))</f>
        <v>1</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45</v>
      </c>
      <c r="CB13" s="21">
        <f t="shared" ca="1" si="7"/>
        <v>151</v>
      </c>
      <c r="CC13" s="21" t="str">
        <f t="shared" ca="1" si="8"/>
        <v>Backlog!$F$45:$F$151</v>
      </c>
      <c r="CD13" s="21">
        <f t="shared" ca="1" si="9"/>
        <v>20</v>
      </c>
      <c r="CE13" s="21">
        <f t="shared" ca="1" si="12"/>
        <v>45</v>
      </c>
    </row>
    <row r="14" spans="1:83">
      <c r="A14" s="90">
        <f t="shared" ca="1" si="10"/>
        <v>45</v>
      </c>
      <c r="B14" s="18" t="str">
        <f ca="1">IF(ISNUMBER(A14),INDEX(Backlog!$A:$M,$A14,B$5),"")</f>
        <v>3.2.2</v>
      </c>
      <c r="C14" s="73" t="str">
        <f ca="1">IF($B14="","",INDEX(Backlog!$A:$M,$A14,C$5))</f>
        <v>LinkServer (LS)</v>
      </c>
      <c r="D14" s="73" t="str">
        <f ca="1">IF($B14="","",INDEX(Backlog!$A:$M,$A14,D$5))</f>
        <v>IHM</v>
      </c>
      <c r="E14" s="73" t="str">
        <f ca="1">IF($B14="","",INDEX(Backlog!$A:$M,$A14,E$5))</f>
        <v>Interface Admin GPS (V1 : juste pts central + rayon)</v>
      </c>
      <c r="F14" s="48">
        <f ca="1">IF($B14="","",INDEX(Backlog!$A:$M,$A14,F$5))</f>
        <v>3</v>
      </c>
      <c r="G14" s="66">
        <f ca="1">IF($B14="","",INDEX(Backlog!$A:$M,$A14,G$5))</f>
        <v>3</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46</v>
      </c>
      <c r="CB14" s="21">
        <f t="shared" ca="1" si="7"/>
        <v>151</v>
      </c>
      <c r="CC14" s="21" t="str">
        <f t="shared" ca="1" si="8"/>
        <v>Backlog!$F$46:$F$151</v>
      </c>
      <c r="CD14" s="21">
        <f t="shared" ca="1" si="9"/>
        <v>1</v>
      </c>
      <c r="CE14" s="21">
        <f t="shared" ca="1" si="12"/>
        <v>46</v>
      </c>
    </row>
    <row r="15" spans="1:83">
      <c r="A15" s="90">
        <f t="shared" ca="1" si="10"/>
        <v>48</v>
      </c>
      <c r="B15" s="18" t="str">
        <f ca="1">IF(ISNUMBER(A15),INDEX(Backlog!$A:$M,$A15,B$5),"")</f>
        <v>3.3.2</v>
      </c>
      <c r="C15" s="73" t="str">
        <f ca="1">IF($B15="","",INDEX(Backlog!$A:$M,$A15,C$5))</f>
        <v>LinkServer (LS)</v>
      </c>
      <c r="D15" s="73" t="str">
        <f ca="1">IF($B15="","",INDEX(Backlog!$A:$M,$A15,D$5))</f>
        <v>WS Read</v>
      </c>
      <c r="E15" s="73" t="str">
        <f ca="1">IF($B15="","",INDEX(Backlog!$A:$M,$A15,E$5))</f>
        <v>Fonction getSceneByGPSCoord / getSceneByGPSCoord  (V1 : juste pts central + rayon)</v>
      </c>
      <c r="F15" s="48">
        <f ca="1">IF($B15="","",INDEX(Backlog!$A:$M,$A15,F$5))</f>
        <v>2</v>
      </c>
      <c r="G15" s="66">
        <f ca="1">IF($B15="","",INDEX(Backlog!$A:$M,$A15,G$5))</f>
        <v>1</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49</v>
      </c>
      <c r="CB15" s="21">
        <f t="shared" ca="1" si="7"/>
        <v>151</v>
      </c>
      <c r="CC15" s="21" t="str">
        <f t="shared" ca="1" si="8"/>
        <v>Backlog!$F$49:$F$151</v>
      </c>
      <c r="CD15" s="21">
        <f t="shared" ca="1" si="9"/>
        <v>3</v>
      </c>
      <c r="CE15" s="21">
        <f t="shared" ca="1" si="12"/>
        <v>49</v>
      </c>
    </row>
    <row r="16" spans="1:83">
      <c r="A16" s="90">
        <f t="shared" ca="1" si="10"/>
        <v>50</v>
      </c>
      <c r="B16" s="18" t="str">
        <f ca="1">IF(ISNUMBER(A16),INDEX(Backlog!$A:$M,$A16,B$5),"")</f>
        <v>3.4.1</v>
      </c>
      <c r="C16" s="73" t="str">
        <f ca="1">IF($B16="","",INDEX(Backlog!$A:$M,$A16,C$5))</f>
        <v>LinkServer (LS)</v>
      </c>
      <c r="D16" s="73" t="str">
        <f ca="1">IF($B16="","",INDEX(Backlog!$A:$M,$A16,D$5))</f>
        <v>WS Post</v>
      </c>
      <c r="E16" s="73" t="str">
        <f ca="1">IF($B16="","",INDEX(Backlog!$A:$M,$A16,E$5))</f>
        <v>Fonction postLinkTagScene</v>
      </c>
      <c r="F16" s="48">
        <f ca="1">IF($B16="","",INDEX(Backlog!$A:$M,$A16,F$5))</f>
        <v>4</v>
      </c>
      <c r="G16" s="66">
        <f ca="1">IF($B16="","",INDEX(Backlog!$A:$M,$A16,G$5))</f>
        <v>1</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51</v>
      </c>
      <c r="CB16" s="21">
        <f t="shared" ca="1" si="7"/>
        <v>151</v>
      </c>
      <c r="CC16" s="21" t="str">
        <f t="shared" ca="1" si="8"/>
        <v>Backlog!$F$51:$F$151</v>
      </c>
      <c r="CD16" s="21">
        <f t="shared" ca="1" si="9"/>
        <v>2</v>
      </c>
      <c r="CE16" s="21">
        <f t="shared" ca="1" si="12"/>
        <v>51</v>
      </c>
    </row>
    <row r="17" spans="1:83">
      <c r="A17" s="90">
        <f t="shared" ca="1" si="10"/>
        <v>51</v>
      </c>
      <c r="B17" s="18" t="str">
        <f ca="1">IF(ISNUMBER(A17),INDEX(Backlog!$A:$M,$A17,B$5),"")</f>
        <v>3.4.2</v>
      </c>
      <c r="C17" s="73" t="str">
        <f ca="1">IF($B17="","",INDEX(Backlog!$A:$M,$A17,C$5))</f>
        <v>LinkServer (LS)</v>
      </c>
      <c r="D17" s="73" t="str">
        <f ca="1">IF($B17="","",INDEX(Backlog!$A:$M,$A17,D$5))</f>
        <v>WS Post</v>
      </c>
      <c r="E17" s="73" t="str">
        <f ca="1">IF($B17="","",INDEX(Backlog!$A:$M,$A17,E$5))</f>
        <v>Fonction postLinkGPSCoordScene (V1 : juste pts central + rayon)</v>
      </c>
      <c r="F17" s="48">
        <f ca="1">IF($B17="","",INDEX(Backlog!$A:$M,$A17,F$5))</f>
        <v>4</v>
      </c>
      <c r="G17" s="66">
        <f ca="1">IF($B17="","",INDEX(Backlog!$A:$M,$A17,G$5))</f>
        <v>1</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52</v>
      </c>
      <c r="CB17" s="21">
        <f t="shared" ca="1" si="7"/>
        <v>151</v>
      </c>
      <c r="CC17" s="21" t="str">
        <f t="shared" ca="1" si="8"/>
        <v>Backlog!$F$52:$F$151</v>
      </c>
      <c r="CD17" s="21">
        <f t="shared" ca="1" si="9"/>
        <v>1</v>
      </c>
      <c r="CE17" s="21">
        <f t="shared" ca="1" si="12"/>
        <v>52</v>
      </c>
    </row>
    <row r="18" spans="1:83">
      <c r="A18" s="90">
        <f t="shared" ca="1" si="10"/>
        <v>62</v>
      </c>
      <c r="B18" s="18" t="str">
        <f ca="1">IF(ISNUMBER(A18),INDEX(Backlog!$A:$M,$A18,B$5),"")</f>
        <v>4.2.8</v>
      </c>
      <c r="C18" s="73" t="str">
        <f ca="1">IF($B18="","",INDEX(Backlog!$A:$M,$A18,C$5))</f>
        <v>API Java BO</v>
      </c>
      <c r="D18" s="73" t="str">
        <f ca="1">IF($B18="","",INDEX(Backlog!$A:$M,$A18,D$5))</f>
        <v>API Java BO : Read</v>
      </c>
      <c r="E18" s="73" t="str">
        <f ca="1">IF($B18="","",INDEX(Backlog!$A:$M,$A18,E$5))</f>
        <v>Fonction getHistoriqueByUserId</v>
      </c>
      <c r="F18" s="48">
        <f ca="1">IF($B18="","",INDEX(Backlog!$A:$M,$A18,F$5))</f>
        <v>5</v>
      </c>
      <c r="G18" s="66">
        <f ca="1">IF($B18="","",INDEX(Backlog!$A:$M,$A18,G$5))</f>
        <v>1</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63</v>
      </c>
      <c r="CB18" s="21">
        <f t="shared" ca="1" si="7"/>
        <v>151</v>
      </c>
      <c r="CC18" s="21" t="str">
        <f t="shared" ca="1" si="8"/>
        <v>Backlog!$F$63:$F$151</v>
      </c>
      <c r="CD18" s="21">
        <f t="shared" ca="1" si="9"/>
        <v>11</v>
      </c>
      <c r="CE18" s="21">
        <f t="shared" ca="1" si="12"/>
        <v>63</v>
      </c>
    </row>
    <row r="19" spans="1:83">
      <c r="A19" s="90">
        <f t="shared" ca="1" si="10"/>
        <v>65</v>
      </c>
      <c r="B19" s="18" t="str">
        <f ca="1">IF(ISNUMBER(A19),INDEX(Backlog!$A:$M,$A19,B$5),"")</f>
        <v>4.3.1</v>
      </c>
      <c r="C19" s="73" t="str">
        <f ca="1">IF($B19="","",INDEX(Backlog!$A:$M,$A19,C$5))</f>
        <v>API Java BO</v>
      </c>
      <c r="D19" s="73" t="str">
        <f ca="1">IF($B19="","",INDEX(Backlog!$A:$M,$A19,D$5))</f>
        <v>API Java BO : Post</v>
      </c>
      <c r="E19" s="73" t="str">
        <f ca="1">IF($B19="","",INDEX(Backlog!$A:$M,$A19,E$5))</f>
        <v>Fonction Post Media (Lié à rien / à une scène / à une artefact)</v>
      </c>
      <c r="F19" s="48">
        <f ca="1">IF($B19="","",INDEX(Backlog!$A:$M,$A19,F$5))</f>
        <v>6</v>
      </c>
      <c r="G19" s="66">
        <f ca="1">IF($B19="","",INDEX(Backlog!$A:$M,$A19,G$5))</f>
        <v>3</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66</v>
      </c>
      <c r="CB19" s="21">
        <f t="shared" ca="1" si="7"/>
        <v>151</v>
      </c>
      <c r="CC19" s="21" t="str">
        <f t="shared" ca="1" si="8"/>
        <v>Backlog!$F$66:$F$151</v>
      </c>
      <c r="CD19" s="21">
        <f t="shared" ca="1" si="9"/>
        <v>3</v>
      </c>
      <c r="CE19" s="21">
        <f t="shared" ca="1" si="12"/>
        <v>66</v>
      </c>
    </row>
    <row r="20" spans="1:83">
      <c r="A20" s="90">
        <f t="shared" ca="1" si="10"/>
        <v>66</v>
      </c>
      <c r="B20" s="18" t="str">
        <f ca="1">IF(ISNUMBER(A20),INDEX(Backlog!$A:$M,$A20,B$5),"")</f>
        <v>4.3.2</v>
      </c>
      <c r="C20" s="73" t="str">
        <f ca="1">IF($B20="","",INDEX(Backlog!$A:$M,$A20,C$5))</f>
        <v>API Java BO</v>
      </c>
      <c r="D20" s="73" t="str">
        <f ca="1">IF($B20="","",INDEX(Backlog!$A:$M,$A20,D$5))</f>
        <v>API Java BO : Post</v>
      </c>
      <c r="E20" s="73" t="str">
        <f ca="1">IF($B20="","",INDEX(Backlog!$A:$M,$A20,E$5))</f>
        <v>Creation de Parcours</v>
      </c>
      <c r="F20" s="48">
        <f ca="1">IF($B20="","",INDEX(Backlog!$A:$M,$A20,F$5))</f>
        <v>6</v>
      </c>
      <c r="G20" s="66">
        <f ca="1">IF($B20="","",INDEX(Backlog!$A:$M,$A20,G$5))</f>
        <v>3</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67</v>
      </c>
      <c r="CB20" s="21">
        <f t="shared" ca="1" si="7"/>
        <v>151</v>
      </c>
      <c r="CC20" s="21" t="str">
        <f t="shared" ca="1" si="8"/>
        <v>Backlog!$F$67:$F$151</v>
      </c>
      <c r="CD20" s="21">
        <f t="shared" ca="1" si="9"/>
        <v>1</v>
      </c>
      <c r="CE20" s="21">
        <f t="shared" ca="1" si="12"/>
        <v>67</v>
      </c>
    </row>
    <row r="21" spans="1:83">
      <c r="A21" s="90">
        <f t="shared" ca="1" si="10"/>
        <v>70</v>
      </c>
      <c r="B21" s="18" t="str">
        <f ca="1">IF(ISNUMBER(A21),INDEX(Backlog!$A:$M,$A21,B$5),"")</f>
        <v>5.3.1</v>
      </c>
      <c r="C21" s="73" t="str">
        <f ca="1">IF($B21="","",INDEX(Backlog!$A:$M,$A21,C$5))</f>
        <v>API Java LS</v>
      </c>
      <c r="D21" s="73" t="str">
        <f ca="1">IF($B21="","",INDEX(Backlog!$A:$M,$A21,D$5))</f>
        <v>API Java LS : Post</v>
      </c>
      <c r="E21" s="73" t="str">
        <f ca="1">IF($B21="","",INDEX(Backlog!$A:$M,$A21,E$5))</f>
        <v>Fonction postLinkTagScene</v>
      </c>
      <c r="F21" s="48">
        <f ca="1">IF($B21="","",INDEX(Backlog!$A:$M,$A21,F$5))</f>
        <v>5</v>
      </c>
      <c r="G21" s="66">
        <f ca="1">IF($B21="","",INDEX(Backlog!$A:$M,$A21,G$5))</f>
        <v>1</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71</v>
      </c>
      <c r="CB21" s="21">
        <f t="shared" ca="1" si="7"/>
        <v>151</v>
      </c>
      <c r="CC21" s="21" t="str">
        <f t="shared" ca="1" si="8"/>
        <v>Backlog!$F$71:$F$151</v>
      </c>
      <c r="CD21" s="21">
        <f t="shared" ca="1" si="9"/>
        <v>4</v>
      </c>
      <c r="CE21" s="21">
        <f t="shared" ca="1" si="12"/>
        <v>71</v>
      </c>
    </row>
    <row r="22" spans="1:83">
      <c r="A22" s="90">
        <f t="shared" ca="1" si="10"/>
        <v>71</v>
      </c>
      <c r="B22" s="18" t="str">
        <f ca="1">IF(ISNUMBER(A22),INDEX(Backlog!$A:$M,$A22,B$5),"")</f>
        <v>5.3.2</v>
      </c>
      <c r="C22" s="73" t="str">
        <f ca="1">IF($B22="","",INDEX(Backlog!$A:$M,$A22,C$5))</f>
        <v>API Java LS</v>
      </c>
      <c r="D22" s="73" t="str">
        <f ca="1">IF($B22="","",INDEX(Backlog!$A:$M,$A22,D$5))</f>
        <v>API Java LS : Post</v>
      </c>
      <c r="E22" s="73" t="str">
        <f ca="1">IF($B22="","",INDEX(Backlog!$A:$M,$A22,E$5))</f>
        <v>Fonction postLinkGPSCoordScene  (V1 : juste pts central + rayon)</v>
      </c>
      <c r="F22" s="48">
        <f ca="1">IF($B22="","",INDEX(Backlog!$A:$M,$A22,F$5))</f>
        <v>5</v>
      </c>
      <c r="G22" s="66">
        <f ca="1">IF($B22="","",INDEX(Backlog!$A:$M,$A22,G$5))</f>
        <v>1</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72</v>
      </c>
      <c r="CB22" s="21">
        <f t="shared" ca="1" si="7"/>
        <v>151</v>
      </c>
      <c r="CC22" s="21" t="str">
        <f t="shared" ca="1" si="8"/>
        <v>Backlog!$F$72:$F$151</v>
      </c>
      <c r="CD22" s="21">
        <f t="shared" ca="1" si="9"/>
        <v>1</v>
      </c>
      <c r="CE22" s="21">
        <f t="shared" ca="1" si="12"/>
        <v>72</v>
      </c>
    </row>
    <row r="23" spans="1:83">
      <c r="A23" s="90">
        <f t="shared" ca="1" si="10"/>
        <v>75</v>
      </c>
      <c r="B23" s="18" t="str">
        <f ca="1">IF(ISNUMBER(A23),INDEX(Backlog!$A:$M,$A23,B$5),"")</f>
        <v>6.1.3</v>
      </c>
      <c r="C23" s="73" t="str">
        <f ca="1">IF($B23="","",INDEX(Backlog!$A:$M,$A23,C$5))</f>
        <v>Android</v>
      </c>
      <c r="D23" s="73" t="str">
        <f ca="1">IF($B23="","",INDEX(Backlog!$A:$M,$A23,D$5))</f>
        <v>Capteurs</v>
      </c>
      <c r="E23" s="73" t="str">
        <f ca="1">IF($B23="","",INDEX(Backlog!$A:$M,$A23,E$5))</f>
        <v>Lire les coordonnées GPS</v>
      </c>
      <c r="F23" s="48">
        <f ca="1">IF($B23="","",INDEX(Backlog!$A:$M,$A23,F$5))</f>
        <v>5</v>
      </c>
      <c r="G23" s="66">
        <f ca="1">IF($B23="","",INDEX(Backlog!$A:$M,$A23,G$5))</f>
        <v>3</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76</v>
      </c>
      <c r="CB23" s="21">
        <f t="shared" ca="1" si="7"/>
        <v>151</v>
      </c>
      <c r="CC23" s="21" t="str">
        <f t="shared" ca="1" si="8"/>
        <v>Backlog!$F$76:$F$151</v>
      </c>
      <c r="CD23" s="21">
        <f t="shared" ca="1" si="9"/>
        <v>4</v>
      </c>
      <c r="CE23" s="21">
        <f t="shared" ca="1" si="12"/>
        <v>76</v>
      </c>
    </row>
    <row r="24" spans="1:83">
      <c r="A24" s="90">
        <f t="shared" ca="1" si="10"/>
        <v>76</v>
      </c>
      <c r="B24" s="18" t="str">
        <f ca="1">IF(ISNUMBER(A24),INDEX(Backlog!$A:$M,$A24,B$5),"")</f>
        <v>6.1.4</v>
      </c>
      <c r="C24" s="73" t="str">
        <f ca="1">IF($B24="","",INDEX(Backlog!$A:$M,$A24,C$5))</f>
        <v>Android</v>
      </c>
      <c r="D24" s="73" t="str">
        <f ca="1">IF($B24="","",INDEX(Backlog!$A:$M,$A24,D$5))</f>
        <v>Capteurs</v>
      </c>
      <c r="E24" s="73" t="str">
        <f ca="1">IF($B24="","",INDEX(Backlog!$A:$M,$A24,E$5))</f>
        <v>Gestion de modes</v>
      </c>
      <c r="F24" s="48">
        <f ca="1">IF($B24="","",INDEX(Backlog!$A:$M,$A24,F$5))</f>
        <v>5</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77</v>
      </c>
      <c r="CB24" s="21">
        <f t="shared" ca="1" si="7"/>
        <v>151</v>
      </c>
      <c r="CC24" s="21" t="str">
        <f t="shared" ca="1" si="8"/>
        <v>Backlog!$F$77:$F$151</v>
      </c>
      <c r="CD24" s="21">
        <f t="shared" ca="1" si="9"/>
        <v>1</v>
      </c>
      <c r="CE24" s="21">
        <f t="shared" ca="1" si="12"/>
        <v>77</v>
      </c>
    </row>
    <row r="25" spans="1:83">
      <c r="A25" s="90">
        <f t="shared" ca="1" si="10"/>
        <v>77</v>
      </c>
      <c r="B25" s="18" t="str">
        <f ca="1">IF(ISNUMBER(A25),INDEX(Backlog!$A:$M,$A25,B$5),"")</f>
        <v>6.1.5</v>
      </c>
      <c r="C25" s="73" t="str">
        <f ca="1">IF($B25="","",INDEX(Backlog!$A:$M,$A25,C$5))</f>
        <v>Android</v>
      </c>
      <c r="D25" s="73" t="str">
        <f ca="1">IF($B25="","",INDEX(Backlog!$A:$M,$A25,D$5))</f>
        <v>Capteurs</v>
      </c>
      <c r="E25" s="73" t="str">
        <f ca="1">IF($B25="","",INDEX(Backlog!$A:$M,$A25,E$5))</f>
        <v>Mode intérieur</v>
      </c>
      <c r="F25" s="48">
        <f ca="1">IF($B25="","",INDEX(Backlog!$A:$M,$A25,F$5))</f>
        <v>5</v>
      </c>
      <c r="G25" s="66">
        <f ca="1">IF($B25="","",INDEX(Backlog!$A:$M,$A25,G$5))</f>
        <v>2</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78</v>
      </c>
      <c r="CB25" s="21">
        <f t="shared" ca="1" si="7"/>
        <v>151</v>
      </c>
      <c r="CC25" s="21" t="str">
        <f t="shared" ca="1" si="8"/>
        <v>Backlog!$F$78:$F$151</v>
      </c>
      <c r="CD25" s="21">
        <f t="shared" ca="1" si="9"/>
        <v>1</v>
      </c>
      <c r="CE25" s="21">
        <f t="shared" ca="1" si="12"/>
        <v>78</v>
      </c>
    </row>
    <row r="26" spans="1:83">
      <c r="A26" s="90">
        <f t="shared" ca="1" si="10"/>
        <v>78</v>
      </c>
      <c r="B26" s="18" t="str">
        <f ca="1">IF(ISNUMBER(A26),INDEX(Backlog!$A:$M,$A26,B$5),"")</f>
        <v>6.1.6</v>
      </c>
      <c r="C26" s="73" t="str">
        <f ca="1">IF($B26="","",INDEX(Backlog!$A:$M,$A26,C$5))</f>
        <v>Android</v>
      </c>
      <c r="D26" s="73" t="str">
        <f ca="1">IF($B26="","",INDEX(Backlog!$A:$M,$A26,D$5))</f>
        <v>Capteurs</v>
      </c>
      <c r="E26" s="73" t="str">
        <f ca="1">IF($B26="","",INDEX(Backlog!$A:$M,$A26,E$5))</f>
        <v>Mode extérieur</v>
      </c>
      <c r="F26" s="48">
        <f ca="1">IF($B26="","",INDEX(Backlog!$A:$M,$A26,F$5))</f>
        <v>5</v>
      </c>
      <c r="G26" s="66">
        <f ca="1">IF($B26="","",INDEX(Backlog!$A:$M,$A26,G$5))</f>
        <v>1</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79</v>
      </c>
      <c r="CB26" s="21">
        <f t="shared" ca="1" si="7"/>
        <v>151</v>
      </c>
      <c r="CC26" s="21" t="str">
        <f t="shared" ca="1" si="8"/>
        <v>Backlog!$F$79:$F$151</v>
      </c>
      <c r="CD26" s="21">
        <f t="shared" ca="1" si="9"/>
        <v>1</v>
      </c>
      <c r="CE26" s="21">
        <f t="shared" ca="1" si="12"/>
        <v>79</v>
      </c>
    </row>
    <row r="27" spans="1:83">
      <c r="A27" s="90">
        <f t="shared" ca="1" si="10"/>
        <v>79</v>
      </c>
      <c r="B27" s="18" t="str">
        <f ca="1">IF(ISNUMBER(A27),INDEX(Backlog!$A:$M,$A27,B$5),"")</f>
        <v>6.1.7</v>
      </c>
      <c r="C27" s="73" t="str">
        <f ca="1">IF($B27="","",INDEX(Backlog!$A:$M,$A27,C$5))</f>
        <v>Android</v>
      </c>
      <c r="D27" s="73" t="str">
        <f ca="1">IF($B27="","",INDEX(Backlog!$A:$M,$A27,D$5))</f>
        <v>Capteurs</v>
      </c>
      <c r="E27" s="73" t="str">
        <f ca="1">IF($B27="","",INDEX(Backlog!$A:$M,$A27,E$5))</f>
        <v>Lire un Ibeacon</v>
      </c>
      <c r="F27" s="48">
        <f ca="1">IF($B27="","",INDEX(Backlog!$A:$M,$A27,F$5))</f>
        <v>6</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80</v>
      </c>
      <c r="CB27" s="21">
        <f t="shared" ca="1" si="7"/>
        <v>151</v>
      </c>
      <c r="CC27" s="21" t="str">
        <f t="shared" ca="1" si="8"/>
        <v>Backlog!$F$80:$F$151</v>
      </c>
      <c r="CD27" s="21">
        <f t="shared" ca="1" si="9"/>
        <v>1</v>
      </c>
      <c r="CE27" s="21">
        <f t="shared" ca="1" si="12"/>
        <v>80</v>
      </c>
    </row>
    <row r="28" spans="1:83">
      <c r="A28" s="90">
        <f t="shared" ca="1" si="10"/>
        <v>91</v>
      </c>
      <c r="B28" s="18" t="str">
        <f ca="1">IF(ISNUMBER(A28),INDEX(Backlog!$A:$M,$A28,B$5),"")</f>
        <v>6.3.5</v>
      </c>
      <c r="C28" s="73" t="str">
        <f ca="1">IF($B28="","",INDEX(Backlog!$A:$M,$A28,C$5))</f>
        <v>Android</v>
      </c>
      <c r="D28" s="73" t="str">
        <f ca="1">IF($B28="","",INDEX(Backlog!$A:$M,$A28,D$5))</f>
        <v>IHM</v>
      </c>
      <c r="E28" s="73" t="str">
        <f ca="1">IF($B28="","",INDEX(Backlog!$A:$M,$A28,E$5))</f>
        <v>Navigation Avancée</v>
      </c>
      <c r="F28" s="48">
        <f ca="1">IF($B28="","",INDEX(Backlog!$A:$M,$A28,F$5))</f>
        <v>4</v>
      </c>
      <c r="G28" s="66">
        <f ca="1">IF($B28="","",INDEX(Backlog!$A:$M,$A28,G$5))</f>
        <v>6</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92</v>
      </c>
      <c r="CB28" s="21">
        <f t="shared" ca="1" si="7"/>
        <v>151</v>
      </c>
      <c r="CC28" s="21" t="str">
        <f t="shared" ca="1" si="8"/>
        <v>Backlog!$F$92:$F$151</v>
      </c>
      <c r="CD28" s="21">
        <f t="shared" ca="1" si="9"/>
        <v>12</v>
      </c>
      <c r="CE28" s="21">
        <f t="shared" ca="1" si="12"/>
        <v>92</v>
      </c>
    </row>
    <row r="29" spans="1:83">
      <c r="A29" s="90">
        <f t="shared" ca="1" si="10"/>
        <v>113</v>
      </c>
      <c r="B29" s="18" t="str">
        <f ca="1">IF(ISNUMBER(A29),INDEX(Backlog!$A:$M,$A29,B$5),"")</f>
        <v>8.1.2</v>
      </c>
      <c r="C29" s="73" t="str">
        <f ca="1">IF($B29="","",INDEX(Backlog!$A:$M,$A29,C$5))</f>
        <v>Contrôle &amp; Tests</v>
      </c>
      <c r="D29" s="73" t="str">
        <f ca="1">IF($B29="","",INDEX(Backlog!$A:$M,$A29,D$5))</f>
        <v>Retours sur itération précédente</v>
      </c>
      <c r="E29" s="73" t="str">
        <f ca="1">IF($B29="","",INDEX(Backlog!$A:$M,$A29,E$5))</f>
        <v>Retours sur itération 2</v>
      </c>
      <c r="F29" s="48">
        <f ca="1">IF($B29="","",INDEX(Backlog!$A:$M,$A29,F$5))</f>
        <v>1</v>
      </c>
      <c r="G29" s="66">
        <f ca="1">IF($B29="","",INDEX(Backlog!$A:$M,$A29,G$5))</f>
        <v>8</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114</v>
      </c>
      <c r="CB29" s="21">
        <f t="shared" ca="1" si="7"/>
        <v>151</v>
      </c>
      <c r="CC29" s="21" t="str">
        <f t="shared" ca="1" si="8"/>
        <v>Backlog!$F$114:$F$151</v>
      </c>
      <c r="CD29" s="21">
        <f t="shared" ca="1" si="9"/>
        <v>22</v>
      </c>
      <c r="CE29" s="21">
        <f t="shared" ca="1" si="12"/>
        <v>114</v>
      </c>
    </row>
    <row r="30" spans="1:83">
      <c r="A30" s="90">
        <f t="shared" ca="1" si="10"/>
        <v>119</v>
      </c>
      <c r="B30" s="18" t="str">
        <f ca="1">IF(ISNUMBER(A30),INDEX(Backlog!$A:$M,$A30,B$5),"")</f>
        <v>8.2.3</v>
      </c>
      <c r="C30" s="73" t="str">
        <f ca="1">IF($B30="","",INDEX(Backlog!$A:$M,$A30,C$5))</f>
        <v>Contrôle &amp; Tests</v>
      </c>
      <c r="D30" s="73" t="str">
        <f ca="1">IF($B30="","",INDEX(Backlog!$A:$M,$A30,D$5))</f>
        <v>Tests Fonctionnels</v>
      </c>
      <c r="E30" s="73" t="str">
        <f ca="1">IF($B30="","",INDEX(Backlog!$A:$M,$A30,E$5))</f>
        <v>Tests Fonctionnels itération 3</v>
      </c>
      <c r="F30" s="48">
        <f ca="1">IF($B30="","",INDEX(Backlog!$A:$M,$A30,F$5))</f>
        <v>4</v>
      </c>
      <c r="G30" s="66">
        <f ca="1">IF($B30="","",INDEX(Backlog!$A:$M,$A30,G$5))</f>
        <v>2</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120</v>
      </c>
      <c r="CB30" s="21">
        <f t="shared" ca="1" si="7"/>
        <v>151</v>
      </c>
      <c r="CC30" s="21" t="str">
        <f t="shared" ca="1" si="8"/>
        <v>Backlog!$F$120:$F$151</v>
      </c>
      <c r="CD30" s="21">
        <f t="shared" ca="1" si="9"/>
        <v>6</v>
      </c>
      <c r="CE30" s="21">
        <f t="shared" ca="1" si="12"/>
        <v>120</v>
      </c>
    </row>
    <row r="31" spans="1:83">
      <c r="A31" s="90">
        <f t="shared" ca="1" si="10"/>
        <v>124</v>
      </c>
      <c r="B31" s="18" t="str">
        <f ca="1">IF(ISNUMBER(A31),INDEX(Backlog!$A:$M,$A31,B$5),"")</f>
        <v>8.3.3</v>
      </c>
      <c r="C31" s="73" t="str">
        <f ca="1">IF($B31="","",INDEX(Backlog!$A:$M,$A31,C$5))</f>
        <v>Contrôle &amp; Tests</v>
      </c>
      <c r="D31" s="73" t="str">
        <f ca="1">IF($B31="","",INDEX(Backlog!$A:$M,$A31,D$5))</f>
        <v>Livraison &amp; Packaging</v>
      </c>
      <c r="E31" s="73" t="str">
        <f ca="1">IF($B31="","",INDEX(Backlog!$A:$M,$A31,E$5))</f>
        <v>Livraison &amp; Packaging itération 3</v>
      </c>
      <c r="F31" s="48">
        <f ca="1">IF($B31="","",INDEX(Backlog!$A:$M,$A31,F$5))</f>
        <v>4</v>
      </c>
      <c r="G31" s="66">
        <f ca="1">IF($B31="","",INDEX(Backlog!$A:$M,$A31,G$5))</f>
        <v>1</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f t="shared" ca="1" si="11"/>
        <v>125</v>
      </c>
      <c r="CB31" s="21">
        <f t="shared" ca="1" si="7"/>
        <v>151</v>
      </c>
      <c r="CC31" s="21" t="str">
        <f t="shared" ca="1" si="8"/>
        <v>Backlog!$F$125:$F$151</v>
      </c>
      <c r="CD31" s="21">
        <f t="shared" ca="1" si="9"/>
        <v>5</v>
      </c>
      <c r="CE31" s="21">
        <f t="shared" ca="1" si="12"/>
        <v>125</v>
      </c>
    </row>
    <row r="32" spans="1:83">
      <c r="A32" s="90">
        <f t="shared" ca="1" si="10"/>
        <v>130</v>
      </c>
      <c r="B32" s="18" t="str">
        <f ca="1">IF(ISNUMBER(A32),INDEX(Backlog!$A:$M,$A32,B$5),"")</f>
        <v>9.1.4</v>
      </c>
      <c r="C32" s="73" t="str">
        <f ca="1">IF($B32="","",INDEX(Backlog!$A:$M,$A32,C$5))</f>
        <v>Conception &amp; Spec</v>
      </c>
      <c r="D32" s="73" t="str">
        <f ca="1">IF($B32="","",INDEX(Backlog!$A:$M,$A32,D$5))</f>
        <v>Conception</v>
      </c>
      <c r="E32" s="73" t="str">
        <f ca="1">IF($B32="","",INDEX(Backlog!$A:$M,$A32,E$5))</f>
        <v>Conception pré-itération 4</v>
      </c>
      <c r="F32" s="48">
        <f ca="1">IF($B32="","",INDEX(Backlog!$A:$M,$A32,F$5))</f>
        <v>1</v>
      </c>
      <c r="G32" s="66">
        <f ca="1">IF($B32="","",INDEX(Backlog!$A:$M,$A32,G$5))</f>
        <v>3</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f t="shared" ca="1" si="11"/>
        <v>131</v>
      </c>
      <c r="CB32" s="21">
        <f t="shared" ca="1" si="7"/>
        <v>151</v>
      </c>
      <c r="CC32" s="21" t="str">
        <f t="shared" ca="1" si="8"/>
        <v>Backlog!$F$131:$F$151</v>
      </c>
      <c r="CD32" s="21">
        <f t="shared" ca="1" si="9"/>
        <v>6</v>
      </c>
      <c r="CE32" s="21">
        <f t="shared" ca="1" si="12"/>
        <v>131</v>
      </c>
    </row>
    <row r="33" spans="1:83">
      <c r="A33" s="90">
        <f t="shared" ca="1" si="10"/>
        <v>135</v>
      </c>
      <c r="B33" s="18" t="str">
        <f ca="1">IF(ISNUMBER(A33),INDEX(Backlog!$A:$M,$A33,B$5),"")</f>
        <v>9.2.4</v>
      </c>
      <c r="C33" s="73" t="str">
        <f ca="1">IF($B33="","",INDEX(Backlog!$A:$M,$A33,C$5))</f>
        <v>Conception &amp; Spec</v>
      </c>
      <c r="D33" s="73" t="str">
        <f ca="1">IF($B33="","",INDEX(Backlog!$A:$M,$A33,D$5))</f>
        <v>Spécification</v>
      </c>
      <c r="E33" s="73" t="str">
        <f ca="1">IF($B33="","",INDEX(Backlog!$A:$M,$A33,E$5))</f>
        <v>Spécification pré-itération 4</v>
      </c>
      <c r="F33" s="48">
        <f ca="1">IF($B33="","",INDEX(Backlog!$A:$M,$A33,F$5))</f>
        <v>1</v>
      </c>
      <c r="G33" s="66">
        <f ca="1">IF($B33="","",INDEX(Backlog!$A:$M,$A33,G$5))</f>
        <v>3</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f t="shared" ca="1" si="11"/>
        <v>136</v>
      </c>
      <c r="CB33" s="21">
        <f t="shared" ca="1" si="7"/>
        <v>151</v>
      </c>
      <c r="CC33" s="21" t="str">
        <f t="shared" ca="1" si="8"/>
        <v>Backlog!$F$136:$F$151</v>
      </c>
      <c r="CD33" s="21">
        <f t="shared" ca="1" si="9"/>
        <v>5</v>
      </c>
      <c r="CE33" s="21">
        <f t="shared" ca="1" si="12"/>
        <v>136</v>
      </c>
    </row>
    <row r="34" spans="1:83">
      <c r="A34" s="90">
        <f t="shared" ca="1" si="10"/>
        <v>139</v>
      </c>
      <c r="B34" s="18" t="str">
        <f ca="1">IF(ISNUMBER(A34),INDEX(Backlog!$A:$M,$A34,B$5),"")</f>
        <v>10.1.3</v>
      </c>
      <c r="C34" s="73" t="str">
        <f ca="1">IF($B34="","",INDEX(Backlog!$A:$M,$A34,C$5))</f>
        <v>Gestion de projet</v>
      </c>
      <c r="D34" s="73" t="str">
        <f ca="1">IF($B34="","",INDEX(Backlog!$A:$M,$A34,D$5))</f>
        <v>Réunions</v>
      </c>
      <c r="E34" s="73" t="str">
        <f ca="1">IF($B34="","",INDEX(Backlog!$A:$M,$A34,E$5))</f>
        <v>Réunions itération 3</v>
      </c>
      <c r="F34" s="48">
        <f ca="1">IF($B34="","",INDEX(Backlog!$A:$M,$A34,F$5))</f>
        <v>1</v>
      </c>
      <c r="G34" s="66">
        <f ca="1">IF($B34="","",INDEX(Backlog!$A:$M,$A34,G$5))</f>
        <v>2</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f t="shared" ca="1" si="11"/>
        <v>140</v>
      </c>
      <c r="CB34" s="21">
        <f t="shared" ca="1" si="7"/>
        <v>151</v>
      </c>
      <c r="CC34" s="21" t="str">
        <f t="shared" ca="1" si="8"/>
        <v>Backlog!$F$140:$F$151</v>
      </c>
      <c r="CD34" s="21">
        <f t="shared" ca="1" si="9"/>
        <v>4</v>
      </c>
      <c r="CE34" s="21">
        <f t="shared" ca="1" si="12"/>
        <v>140</v>
      </c>
    </row>
    <row r="35" spans="1:83">
      <c r="A35" s="90">
        <f t="shared" ca="1" si="10"/>
        <v>144</v>
      </c>
      <c r="B35" s="18" t="str">
        <f ca="1">IF(ISNUMBER(A35),INDEX(Backlog!$A:$M,$A35,B$5),"")</f>
        <v>10.2.3</v>
      </c>
      <c r="C35" s="73" t="str">
        <f ca="1">IF($B35="","",INDEX(Backlog!$A:$M,$A35,C$5))</f>
        <v>Gestion de projet</v>
      </c>
      <c r="D35" s="73" t="str">
        <f ca="1">IF($B35="","",INDEX(Backlog!$A:$M,$A35,D$5))</f>
        <v>Backlog</v>
      </c>
      <c r="E35" s="73" t="str">
        <f ca="1">IF($B35="","",INDEX(Backlog!$A:$M,$A35,E$5))</f>
        <v>Mise à jour Backlog itération 3</v>
      </c>
      <c r="F35" s="48">
        <f ca="1">IF($B35="","",INDEX(Backlog!$A:$M,$A35,F$5))</f>
        <v>1</v>
      </c>
      <c r="G35" s="66">
        <f ca="1">IF($B35="","",INDEX(Backlog!$A:$M,$A35,G$5))</f>
        <v>2</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f t="shared" ca="1" si="11"/>
        <v>145</v>
      </c>
      <c r="CB35" s="21">
        <f t="shared" ca="1" si="7"/>
        <v>151</v>
      </c>
      <c r="CC35" s="21" t="str">
        <f t="shared" ca="1" si="8"/>
        <v>Backlog!$F$145:$F$151</v>
      </c>
      <c r="CD35" s="21">
        <f t="shared" ca="1" si="9"/>
        <v>5</v>
      </c>
      <c r="CE35" s="21">
        <f t="shared" ca="1" si="12"/>
        <v>145</v>
      </c>
    </row>
    <row r="36" spans="1:83">
      <c r="A36" s="90">
        <f t="shared" ca="1" si="10"/>
        <v>149</v>
      </c>
      <c r="B36" s="18" t="str">
        <f ca="1">IF(ISNUMBER(A36),INDEX(Backlog!$A:$M,$A36,B$5),"")</f>
        <v>11.1.3</v>
      </c>
      <c r="C36" s="73" t="str">
        <f ca="1">IF($B36="","",INDEX(Backlog!$A:$M,$A36,C$5))</f>
        <v>Documentation</v>
      </c>
      <c r="D36" s="73" t="str">
        <f ca="1">IF($B36="","",INDEX(Backlog!$A:$M,$A36,D$5))</f>
        <v>Documentation</v>
      </c>
      <c r="E36" s="73" t="str">
        <f ca="1">IF($B36="","",INDEX(Backlog!$A:$M,$A36,E$5))</f>
        <v>Documentation itération 3</v>
      </c>
      <c r="F36" s="48">
        <f ca="1">IF($B36="","",INDEX(Backlog!$A:$M,$A36,F$5))</f>
        <v>1</v>
      </c>
      <c r="G36" s="66">
        <f ca="1">IF($B36="","",INDEX(Backlog!$A:$M,$A36,G$5))</f>
        <v>4</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f t="shared" ca="1" si="11"/>
        <v>150</v>
      </c>
      <c r="CB36" s="21">
        <f t="shared" ca="1" si="7"/>
        <v>151</v>
      </c>
      <c r="CC36" s="21" t="str">
        <f t="shared" ca="1" si="8"/>
        <v>Backlog!$F$150:$F$151</v>
      </c>
      <c r="CD36" s="21">
        <f t="shared" ca="1" si="9"/>
        <v>5</v>
      </c>
      <c r="CE36" s="21">
        <f t="shared" ca="1" si="12"/>
        <v>150</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str">
        <f t="shared" ca="1" si="11"/>
        <v/>
      </c>
      <c r="CB37" s="21" t="str">
        <f t="shared" ca="1" si="7"/>
        <v/>
      </c>
      <c r="CC37" s="21" t="e">
        <f t="shared" ca="1" si="8"/>
        <v>#VALUE!</v>
      </c>
      <c r="CD37" s="21" t="e">
        <f t="shared" ca="1" si="9"/>
        <v>#N/A</v>
      </c>
      <c r="CE37" s="21" t="str">
        <f t="shared" ca="1" si="12"/>
        <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7" priority="7">
      <formula>AND(MOD(ROW(),2)=0,H$2=TRUE)</formula>
    </cfRule>
  </conditionalFormatting>
  <conditionalFormatting sqref="A7:A42">
    <cfRule type="expression" dxfId="36" priority="6">
      <formula>MOD(ROW(),2)=0</formula>
    </cfRule>
  </conditionalFormatting>
  <conditionalFormatting sqref="B7:G42">
    <cfRule type="expression" dxfId="35" priority="5">
      <formula>MOD(ROW(),2)=0</formula>
    </cfRule>
  </conditionalFormatting>
  <conditionalFormatting sqref="H6:BZ42 H3:BZ4">
    <cfRule type="expression" dxfId="34" priority="2">
      <formula>OR(WEEKDAY(H$3,2)=1,WEEKDAY(H$3,2)=6)</formula>
    </cfRule>
    <cfRule type="expression" dxfId="33" priority="3">
      <formula>H$1</formula>
    </cfRule>
    <cfRule type="expression" dxfId="32" priority="4">
      <formula>H$2</formula>
    </cfRule>
  </conditionalFormatting>
  <conditionalFormatting sqref="H6:BZ6">
    <cfRule type="expression" dxfId="31"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47"/>
  <sheetViews>
    <sheetView zoomScale="80" zoomScaleNormal="80" zoomScalePageLayoutView="80" workbookViewId="0">
      <pane xSplit="7" ySplit="6" topLeftCell="H7" activePane="bottomRight" state="frozen"/>
      <selection activeCell="B1" sqref="B1"/>
      <selection pane="topRight" activeCell="H1" sqref="H1"/>
      <selection pane="bottomLeft" activeCell="B7" sqref="B7"/>
      <selection pane="bottomRight" activeCell="H5" sqref="H5:Z5"/>
    </sheetView>
  </sheetViews>
  <sheetFormatPr baseColWidth="10" defaultRowHeight="14" x14ac:dyDescent="0"/>
  <cols>
    <col min="1" max="1" width="10.5" style="21" hidden="1" customWidth="1"/>
    <col min="2" max="2" width="14.5" style="21" customWidth="1"/>
    <col min="3" max="3" width="22" style="21" customWidth="1"/>
    <col min="4" max="4" width="33.1640625" style="21" customWidth="1"/>
    <col min="5" max="5" width="80" style="21" customWidth="1"/>
    <col min="6" max="6" width="18.1640625" style="21" bestFit="1" customWidth="1"/>
    <col min="7" max="7" width="17.6640625" style="21" bestFit="1" customWidth="1"/>
    <col min="8" max="12" width="6.83203125" style="21" bestFit="1" customWidth="1"/>
    <col min="13" max="13" width="6.5" style="21" bestFit="1" customWidth="1"/>
    <col min="14" max="21" width="6.83203125" style="21" bestFit="1" customWidth="1"/>
    <col min="22" max="31" width="6.5" style="21" bestFit="1" customWidth="1"/>
    <col min="32" max="32" width="6.83203125" style="21" bestFit="1" customWidth="1"/>
    <col min="33" max="77" width="6.5" style="21" bestFit="1" customWidth="1"/>
    <col min="78" max="78" width="6.5" style="85" bestFit="1" customWidth="1"/>
    <col min="79" max="80" width="10.5" style="21" hidden="1" customWidth="1"/>
    <col min="81" max="81" width="30.33203125" style="21" hidden="1" customWidth="1"/>
    <col min="82" max="83" width="10.5" style="21" hidden="1" customWidth="1"/>
    <col min="84" max="104" width="10.83203125" style="21"/>
    <col min="105" max="105" width="11.5" style="21" customWidth="1"/>
    <col min="106" max="16384" width="10.83203125" style="21"/>
  </cols>
  <sheetData>
    <row r="1" spans="1:83" s="28" customFormat="1" hidden="1">
      <c r="B1" s="92"/>
      <c r="C1" s="93"/>
      <c r="H1" s="29" t="b">
        <f t="shared" ref="H1:BS1" si="0">IF(H2,IF(NETWORKDAYS(H3,H3,Jours_Fériés)=1,FALSE,TRUE),"")</f>
        <v>0</v>
      </c>
      <c r="I1" s="29" t="b">
        <f t="shared" si="0"/>
        <v>0</v>
      </c>
      <c r="J1" s="29" t="b">
        <f t="shared" si="0"/>
        <v>0</v>
      </c>
      <c r="K1" s="29" t="b">
        <f t="shared" si="0"/>
        <v>0</v>
      </c>
      <c r="L1" s="29" t="b">
        <f t="shared" si="0"/>
        <v>0</v>
      </c>
      <c r="M1" s="29" t="b">
        <f t="shared" si="0"/>
        <v>1</v>
      </c>
      <c r="N1" s="29" t="b">
        <f t="shared" si="0"/>
        <v>1</v>
      </c>
      <c r="O1" s="29" t="b">
        <f t="shared" si="0"/>
        <v>0</v>
      </c>
      <c r="P1" s="29" t="b">
        <f t="shared" si="0"/>
        <v>0</v>
      </c>
      <c r="Q1" s="29" t="b">
        <f t="shared" si="0"/>
        <v>0</v>
      </c>
      <c r="R1" s="29" t="b">
        <f t="shared" si="0"/>
        <v>0</v>
      </c>
      <c r="S1" s="29" t="b">
        <f t="shared" si="0"/>
        <v>1</v>
      </c>
      <c r="T1" s="29" t="b">
        <f t="shared" si="0"/>
        <v>1</v>
      </c>
      <c r="U1" s="29" t="b">
        <f t="shared" si="0"/>
        <v>1</v>
      </c>
      <c r="V1" s="29" t="b">
        <f t="shared" si="0"/>
        <v>0</v>
      </c>
      <c r="W1" s="29" t="b">
        <f t="shared" si="0"/>
        <v>0</v>
      </c>
      <c r="X1" s="29" t="b">
        <f t="shared" si="0"/>
        <v>0</v>
      </c>
      <c r="Y1" s="29" t="b">
        <f t="shared" si="0"/>
        <v>0</v>
      </c>
      <c r="Z1" s="29" t="b">
        <f t="shared" si="0"/>
        <v>0</v>
      </c>
      <c r="AA1" s="29" t="str">
        <f t="shared" si="0"/>
        <v/>
      </c>
      <c r="AB1" s="29" t="str">
        <f t="shared" si="0"/>
        <v/>
      </c>
      <c r="AC1" s="29" t="str">
        <f t="shared" si="0"/>
        <v/>
      </c>
      <c r="AD1" s="29" t="str">
        <f t="shared" si="0"/>
        <v/>
      </c>
      <c r="AE1" s="29" t="str">
        <f t="shared" si="0"/>
        <v/>
      </c>
      <c r="AF1" s="29" t="str">
        <f t="shared" si="0"/>
        <v/>
      </c>
      <c r="AG1" s="29" t="str">
        <f t="shared" si="0"/>
        <v/>
      </c>
      <c r="AH1" s="29" t="str">
        <f t="shared" si="0"/>
        <v/>
      </c>
      <c r="AI1" s="29" t="str">
        <f t="shared" si="0"/>
        <v/>
      </c>
      <c r="AJ1" s="29" t="str">
        <f t="shared" si="0"/>
        <v/>
      </c>
      <c r="AK1" s="29" t="str">
        <f t="shared" si="0"/>
        <v/>
      </c>
      <c r="AL1" s="29" t="str">
        <f t="shared" si="0"/>
        <v/>
      </c>
      <c r="AM1" s="29" t="str">
        <f t="shared" si="0"/>
        <v/>
      </c>
      <c r="AN1" s="29" t="str">
        <f t="shared" si="0"/>
        <v/>
      </c>
      <c r="AO1" s="29" t="str">
        <f t="shared" si="0"/>
        <v/>
      </c>
      <c r="AP1" s="29" t="str">
        <f t="shared" si="0"/>
        <v/>
      </c>
      <c r="AQ1" s="29" t="str">
        <f t="shared" si="0"/>
        <v/>
      </c>
      <c r="AR1" s="29" t="str">
        <f t="shared" si="0"/>
        <v/>
      </c>
      <c r="AS1" s="29" t="str">
        <f t="shared" si="0"/>
        <v/>
      </c>
      <c r="AT1" s="29" t="str">
        <f t="shared" si="0"/>
        <v/>
      </c>
      <c r="AU1" s="29" t="str">
        <f t="shared" si="0"/>
        <v/>
      </c>
      <c r="AV1" s="29" t="str">
        <f t="shared" si="0"/>
        <v/>
      </c>
      <c r="AW1" s="29" t="str">
        <f t="shared" si="0"/>
        <v/>
      </c>
      <c r="AX1" s="29" t="str">
        <f t="shared" si="0"/>
        <v/>
      </c>
      <c r="AY1" s="29" t="str">
        <f t="shared" si="0"/>
        <v/>
      </c>
      <c r="AZ1" s="29" t="str">
        <f t="shared" si="0"/>
        <v/>
      </c>
      <c r="BA1" s="29" t="str">
        <f t="shared" si="0"/>
        <v/>
      </c>
      <c r="BB1" s="29" t="str">
        <f t="shared" si="0"/>
        <v/>
      </c>
      <c r="BC1" s="29" t="str">
        <f t="shared" si="0"/>
        <v/>
      </c>
      <c r="BD1" s="29" t="str">
        <f t="shared" si="0"/>
        <v/>
      </c>
      <c r="BE1" s="29" t="str">
        <f t="shared" si="0"/>
        <v/>
      </c>
      <c r="BF1" s="29" t="str">
        <f t="shared" si="0"/>
        <v/>
      </c>
      <c r="BG1" s="29" t="str">
        <f t="shared" si="0"/>
        <v/>
      </c>
      <c r="BH1" s="29" t="str">
        <f t="shared" si="0"/>
        <v/>
      </c>
      <c r="BI1" s="29" t="str">
        <f t="shared" si="0"/>
        <v/>
      </c>
      <c r="BJ1" s="29" t="str">
        <f t="shared" si="0"/>
        <v/>
      </c>
      <c r="BK1" s="29" t="str">
        <f t="shared" si="0"/>
        <v/>
      </c>
      <c r="BL1" s="29" t="str">
        <f t="shared" si="0"/>
        <v/>
      </c>
      <c r="BM1" s="29" t="str">
        <f t="shared" si="0"/>
        <v/>
      </c>
      <c r="BN1" s="29" t="str">
        <f t="shared" si="0"/>
        <v/>
      </c>
      <c r="BO1" s="29" t="str">
        <f t="shared" si="0"/>
        <v/>
      </c>
      <c r="BP1" s="29" t="str">
        <f t="shared" si="0"/>
        <v/>
      </c>
      <c r="BQ1" s="29" t="str">
        <f t="shared" si="0"/>
        <v/>
      </c>
      <c r="BR1" s="29" t="str">
        <f t="shared" si="0"/>
        <v/>
      </c>
      <c r="BS1" s="29" t="str">
        <f t="shared" si="0"/>
        <v/>
      </c>
      <c r="BT1" s="29" t="str">
        <f t="shared" ref="BT1:BY1" si="1">IF(BT2,IF(NETWORKDAYS(BT3,BT3,Jours_Fériés)=1,FALSE,TRUE),"")</f>
        <v/>
      </c>
      <c r="BU1" s="29" t="str">
        <f t="shared" si="1"/>
        <v/>
      </c>
      <c r="BV1" s="29" t="str">
        <f t="shared" si="1"/>
        <v/>
      </c>
      <c r="BW1" s="29" t="str">
        <f t="shared" si="1"/>
        <v/>
      </c>
      <c r="BX1" s="29" t="str">
        <f t="shared" si="1"/>
        <v/>
      </c>
      <c r="BY1" s="29" t="str">
        <f t="shared" si="1"/>
        <v/>
      </c>
      <c r="BZ1" s="78"/>
    </row>
    <row r="2" spans="1:83" s="28" customFormat="1" hidden="1">
      <c r="B2" s="94">
        <f ca="1">VALUE(SUBSTITUTE(B3,"SPRINT N°",""))</f>
        <v>4</v>
      </c>
      <c r="C2" s="93"/>
      <c r="D2" s="75"/>
      <c r="E2" s="75"/>
      <c r="F2" s="28">
        <f>MATCH("",H1:CZ1,0)-1</f>
        <v>19</v>
      </c>
      <c r="G2" s="67"/>
      <c r="H2" s="28" t="b">
        <f>TRUE</f>
        <v>1</v>
      </c>
      <c r="I2" s="28" t="b">
        <f>H3&lt;$F$4</f>
        <v>1</v>
      </c>
      <c r="J2" s="28" t="b">
        <f t="shared" ref="J2:BU2" si="2">I3&lt;$F$4</f>
        <v>1</v>
      </c>
      <c r="K2" s="28" t="b">
        <f t="shared" si="2"/>
        <v>1</v>
      </c>
      <c r="L2" s="28" t="b">
        <f t="shared" si="2"/>
        <v>1</v>
      </c>
      <c r="M2" s="28" t="b">
        <f t="shared" si="2"/>
        <v>1</v>
      </c>
      <c r="N2" s="28" t="b">
        <f t="shared" si="2"/>
        <v>1</v>
      </c>
      <c r="O2" s="28" t="b">
        <f t="shared" si="2"/>
        <v>1</v>
      </c>
      <c r="P2" s="28" t="b">
        <f t="shared" si="2"/>
        <v>1</v>
      </c>
      <c r="Q2" s="28" t="b">
        <f t="shared" si="2"/>
        <v>1</v>
      </c>
      <c r="R2" s="28" t="b">
        <f t="shared" si="2"/>
        <v>1</v>
      </c>
      <c r="S2" s="28" t="b">
        <f t="shared" si="2"/>
        <v>1</v>
      </c>
      <c r="T2" s="28" t="b">
        <f t="shared" si="2"/>
        <v>1</v>
      </c>
      <c r="U2" s="28" t="b">
        <f t="shared" si="2"/>
        <v>1</v>
      </c>
      <c r="V2" s="28" t="b">
        <f t="shared" si="2"/>
        <v>1</v>
      </c>
      <c r="W2" s="28" t="b">
        <f t="shared" si="2"/>
        <v>1</v>
      </c>
      <c r="X2" s="28" t="b">
        <f t="shared" si="2"/>
        <v>1</v>
      </c>
      <c r="Y2" s="28" t="b">
        <f t="shared" si="2"/>
        <v>1</v>
      </c>
      <c r="Z2" s="28" t="b">
        <f t="shared" si="2"/>
        <v>1</v>
      </c>
      <c r="AA2" s="28" t="b">
        <f t="shared" si="2"/>
        <v>0</v>
      </c>
      <c r="AB2" s="28" t="b">
        <f t="shared" si="2"/>
        <v>0</v>
      </c>
      <c r="AC2" s="28" t="b">
        <f t="shared" si="2"/>
        <v>0</v>
      </c>
      <c r="AD2" s="28" t="b">
        <f t="shared" si="2"/>
        <v>0</v>
      </c>
      <c r="AE2" s="28" t="b">
        <f t="shared" si="2"/>
        <v>0</v>
      </c>
      <c r="AF2" s="28" t="b">
        <f t="shared" si="2"/>
        <v>0</v>
      </c>
      <c r="AG2" s="28" t="b">
        <f t="shared" si="2"/>
        <v>0</v>
      </c>
      <c r="AH2" s="28" t="b">
        <f t="shared" si="2"/>
        <v>0</v>
      </c>
      <c r="AI2" s="28" t="b">
        <f t="shared" si="2"/>
        <v>0</v>
      </c>
      <c r="AJ2" s="28" t="b">
        <f t="shared" si="2"/>
        <v>0</v>
      </c>
      <c r="AK2" s="28" t="b">
        <f t="shared" si="2"/>
        <v>0</v>
      </c>
      <c r="AL2" s="28" t="b">
        <f t="shared" si="2"/>
        <v>0</v>
      </c>
      <c r="AM2" s="28" t="b">
        <f t="shared" si="2"/>
        <v>0</v>
      </c>
      <c r="AN2" s="28" t="b">
        <f t="shared" si="2"/>
        <v>0</v>
      </c>
      <c r="AO2" s="28" t="b">
        <f t="shared" si="2"/>
        <v>0</v>
      </c>
      <c r="AP2" s="28" t="b">
        <f t="shared" si="2"/>
        <v>0</v>
      </c>
      <c r="AQ2" s="28" t="b">
        <f t="shared" si="2"/>
        <v>0</v>
      </c>
      <c r="AR2" s="28" t="b">
        <f t="shared" si="2"/>
        <v>0</v>
      </c>
      <c r="AS2" s="28" t="b">
        <f t="shared" si="2"/>
        <v>0</v>
      </c>
      <c r="AT2" s="28" t="b">
        <f t="shared" si="2"/>
        <v>0</v>
      </c>
      <c r="AU2" s="28" t="b">
        <f t="shared" si="2"/>
        <v>0</v>
      </c>
      <c r="AV2" s="28" t="b">
        <f t="shared" si="2"/>
        <v>0</v>
      </c>
      <c r="AW2" s="28" t="b">
        <f t="shared" si="2"/>
        <v>0</v>
      </c>
      <c r="AX2" s="28" t="b">
        <f t="shared" si="2"/>
        <v>0</v>
      </c>
      <c r="AY2" s="28" t="b">
        <f t="shared" si="2"/>
        <v>0</v>
      </c>
      <c r="AZ2" s="28" t="b">
        <f t="shared" si="2"/>
        <v>0</v>
      </c>
      <c r="BA2" s="28" t="b">
        <f t="shared" si="2"/>
        <v>0</v>
      </c>
      <c r="BB2" s="28" t="b">
        <f t="shared" si="2"/>
        <v>0</v>
      </c>
      <c r="BC2" s="28" t="b">
        <f t="shared" si="2"/>
        <v>0</v>
      </c>
      <c r="BD2" s="28" t="b">
        <f t="shared" si="2"/>
        <v>0</v>
      </c>
      <c r="BE2" s="28" t="b">
        <f t="shared" si="2"/>
        <v>0</v>
      </c>
      <c r="BF2" s="28" t="b">
        <f t="shared" si="2"/>
        <v>0</v>
      </c>
      <c r="BG2" s="28" t="b">
        <f t="shared" si="2"/>
        <v>0</v>
      </c>
      <c r="BH2" s="28" t="b">
        <f t="shared" si="2"/>
        <v>0</v>
      </c>
      <c r="BI2" s="28" t="b">
        <f t="shared" si="2"/>
        <v>0</v>
      </c>
      <c r="BJ2" s="28" t="b">
        <f t="shared" si="2"/>
        <v>0</v>
      </c>
      <c r="BK2" s="28" t="b">
        <f t="shared" si="2"/>
        <v>0</v>
      </c>
      <c r="BL2" s="28" t="b">
        <f t="shared" si="2"/>
        <v>0</v>
      </c>
      <c r="BM2" s="28" t="b">
        <f t="shared" si="2"/>
        <v>0</v>
      </c>
      <c r="BN2" s="28" t="b">
        <f t="shared" si="2"/>
        <v>0</v>
      </c>
      <c r="BO2" s="28" t="b">
        <f t="shared" si="2"/>
        <v>0</v>
      </c>
      <c r="BP2" s="28" t="b">
        <f t="shared" si="2"/>
        <v>0</v>
      </c>
      <c r="BQ2" s="28" t="b">
        <f t="shared" si="2"/>
        <v>0</v>
      </c>
      <c r="BR2" s="28" t="b">
        <f t="shared" si="2"/>
        <v>0</v>
      </c>
      <c r="BS2" s="28" t="b">
        <f t="shared" si="2"/>
        <v>0</v>
      </c>
      <c r="BT2" s="28" t="b">
        <f t="shared" si="2"/>
        <v>0</v>
      </c>
      <c r="BU2" s="28" t="b">
        <f t="shared" si="2"/>
        <v>0</v>
      </c>
      <c r="BV2" s="28" t="b">
        <f>BU3&lt;$F$4</f>
        <v>0</v>
      </c>
      <c r="BW2" s="28" t="b">
        <f>BV3&lt;$F$4</f>
        <v>0</v>
      </c>
      <c r="BX2" s="28" t="b">
        <f>BW3&lt;$F$4</f>
        <v>0</v>
      </c>
      <c r="BY2" s="28" t="b">
        <f>BX3&lt;$F$4</f>
        <v>0</v>
      </c>
      <c r="BZ2" s="79"/>
    </row>
    <row r="3" spans="1:83" ht="27.75" customHeight="1">
      <c r="B3" s="206" t="str">
        <f ca="1">MID(CELL("nomfichier",B3),FIND("]",CELL("nomfichier",B3),1)+1,30)</f>
        <v>SPRINT N°4</v>
      </c>
      <c r="C3" s="207"/>
      <c r="D3" s="31" t="s">
        <v>18</v>
      </c>
      <c r="E3" s="86" t="s">
        <v>11</v>
      </c>
      <c r="F3" s="23">
        <v>41855</v>
      </c>
      <c r="G3" s="62" t="str">
        <f>Synthèse!G6</f>
        <v>Total Charges_x000D_RTU Planifiées (J.H)</v>
      </c>
      <c r="H3" s="24">
        <f>F3</f>
        <v>41855</v>
      </c>
      <c r="I3" s="24">
        <f>IF(I2,H3+1,"")</f>
        <v>41856</v>
      </c>
      <c r="J3" s="24">
        <f t="shared" ref="J3:BU3" si="3">IF(J2,I3+1,"")</f>
        <v>41857</v>
      </c>
      <c r="K3" s="24">
        <f t="shared" si="3"/>
        <v>41858</v>
      </c>
      <c r="L3" s="24">
        <f t="shared" si="3"/>
        <v>41859</v>
      </c>
      <c r="M3" s="24">
        <f t="shared" si="3"/>
        <v>41860</v>
      </c>
      <c r="N3" s="24">
        <f t="shared" si="3"/>
        <v>41861</v>
      </c>
      <c r="O3" s="24">
        <f t="shared" si="3"/>
        <v>41862</v>
      </c>
      <c r="P3" s="24">
        <f t="shared" si="3"/>
        <v>41863</v>
      </c>
      <c r="Q3" s="24">
        <f t="shared" si="3"/>
        <v>41864</v>
      </c>
      <c r="R3" s="24">
        <f t="shared" si="3"/>
        <v>41865</v>
      </c>
      <c r="S3" s="24">
        <f t="shared" si="3"/>
        <v>41866</v>
      </c>
      <c r="T3" s="24">
        <f t="shared" si="3"/>
        <v>41867</v>
      </c>
      <c r="U3" s="24">
        <f t="shared" si="3"/>
        <v>41868</v>
      </c>
      <c r="V3" s="24">
        <f t="shared" si="3"/>
        <v>41869</v>
      </c>
      <c r="W3" s="24">
        <f t="shared" si="3"/>
        <v>41870</v>
      </c>
      <c r="X3" s="24">
        <f t="shared" si="3"/>
        <v>41871</v>
      </c>
      <c r="Y3" s="24">
        <f t="shared" si="3"/>
        <v>41872</v>
      </c>
      <c r="Z3" s="24">
        <f t="shared" si="3"/>
        <v>41873</v>
      </c>
      <c r="AA3" s="24" t="str">
        <f t="shared" si="3"/>
        <v/>
      </c>
      <c r="AB3" s="24" t="str">
        <f t="shared" si="3"/>
        <v/>
      </c>
      <c r="AC3" s="24" t="str">
        <f t="shared" si="3"/>
        <v/>
      </c>
      <c r="AD3" s="24" t="str">
        <f t="shared" si="3"/>
        <v/>
      </c>
      <c r="AE3" s="24" t="str">
        <f t="shared" si="3"/>
        <v/>
      </c>
      <c r="AF3" s="24" t="str">
        <f t="shared" si="3"/>
        <v/>
      </c>
      <c r="AG3" s="24" t="str">
        <f t="shared" si="3"/>
        <v/>
      </c>
      <c r="AH3" s="24" t="str">
        <f t="shared" si="3"/>
        <v/>
      </c>
      <c r="AI3" s="24" t="str">
        <f t="shared" si="3"/>
        <v/>
      </c>
      <c r="AJ3" s="24" t="str">
        <f t="shared" si="3"/>
        <v/>
      </c>
      <c r="AK3" s="24" t="str">
        <f t="shared" si="3"/>
        <v/>
      </c>
      <c r="AL3" s="24" t="str">
        <f t="shared" si="3"/>
        <v/>
      </c>
      <c r="AM3" s="24" t="str">
        <f t="shared" si="3"/>
        <v/>
      </c>
      <c r="AN3" s="24" t="str">
        <f t="shared" si="3"/>
        <v/>
      </c>
      <c r="AO3" s="24" t="str">
        <f t="shared" si="3"/>
        <v/>
      </c>
      <c r="AP3" s="24" t="str">
        <f t="shared" si="3"/>
        <v/>
      </c>
      <c r="AQ3" s="24" t="str">
        <f t="shared" si="3"/>
        <v/>
      </c>
      <c r="AR3" s="24" t="str">
        <f t="shared" si="3"/>
        <v/>
      </c>
      <c r="AS3" s="24" t="str">
        <f t="shared" si="3"/>
        <v/>
      </c>
      <c r="AT3" s="24" t="str">
        <f t="shared" si="3"/>
        <v/>
      </c>
      <c r="AU3" s="24" t="str">
        <f t="shared" si="3"/>
        <v/>
      </c>
      <c r="AV3" s="24" t="str">
        <f t="shared" si="3"/>
        <v/>
      </c>
      <c r="AW3" s="24" t="str">
        <f t="shared" si="3"/>
        <v/>
      </c>
      <c r="AX3" s="24" t="str">
        <f t="shared" si="3"/>
        <v/>
      </c>
      <c r="AY3" s="24" t="str">
        <f t="shared" si="3"/>
        <v/>
      </c>
      <c r="AZ3" s="24" t="str">
        <f t="shared" si="3"/>
        <v/>
      </c>
      <c r="BA3" s="24" t="str">
        <f t="shared" si="3"/>
        <v/>
      </c>
      <c r="BB3" s="24" t="str">
        <f t="shared" si="3"/>
        <v/>
      </c>
      <c r="BC3" s="24" t="str">
        <f t="shared" si="3"/>
        <v/>
      </c>
      <c r="BD3" s="24" t="str">
        <f t="shared" si="3"/>
        <v/>
      </c>
      <c r="BE3" s="24" t="str">
        <f t="shared" si="3"/>
        <v/>
      </c>
      <c r="BF3" s="24" t="str">
        <f t="shared" si="3"/>
        <v/>
      </c>
      <c r="BG3" s="24" t="str">
        <f t="shared" si="3"/>
        <v/>
      </c>
      <c r="BH3" s="24" t="str">
        <f t="shared" si="3"/>
        <v/>
      </c>
      <c r="BI3" s="24" t="str">
        <f t="shared" si="3"/>
        <v/>
      </c>
      <c r="BJ3" s="24" t="str">
        <f t="shared" si="3"/>
        <v/>
      </c>
      <c r="BK3" s="24" t="str">
        <f t="shared" si="3"/>
        <v/>
      </c>
      <c r="BL3" s="24" t="str">
        <f t="shared" si="3"/>
        <v/>
      </c>
      <c r="BM3" s="24" t="str">
        <f t="shared" si="3"/>
        <v/>
      </c>
      <c r="BN3" s="24" t="str">
        <f t="shared" si="3"/>
        <v/>
      </c>
      <c r="BO3" s="24" t="str">
        <f t="shared" si="3"/>
        <v/>
      </c>
      <c r="BP3" s="24" t="str">
        <f t="shared" si="3"/>
        <v/>
      </c>
      <c r="BQ3" s="24" t="str">
        <f t="shared" si="3"/>
        <v/>
      </c>
      <c r="BR3" s="24" t="str">
        <f t="shared" si="3"/>
        <v/>
      </c>
      <c r="BS3" s="24" t="str">
        <f t="shared" si="3"/>
        <v/>
      </c>
      <c r="BT3" s="24" t="str">
        <f t="shared" si="3"/>
        <v/>
      </c>
      <c r="BU3" s="24" t="str">
        <f t="shared" si="3"/>
        <v/>
      </c>
      <c r="BV3" s="24" t="str">
        <f>IF(BV2,BU3+1,"")</f>
        <v/>
      </c>
      <c r="BW3" s="24" t="str">
        <f>IF(BW2,BV3+1,"")</f>
        <v/>
      </c>
      <c r="BX3" s="24" t="str">
        <f>IF(BX2,BW3+1,"")</f>
        <v/>
      </c>
      <c r="BY3" s="24" t="str">
        <f>IF(BY2,BX3+1,"")</f>
        <v/>
      </c>
      <c r="BZ3" s="80"/>
      <c r="CC3" s="98" t="s">
        <v>37</v>
      </c>
    </row>
    <row r="4" spans="1:83" ht="21.75" customHeight="1">
      <c r="B4" s="208"/>
      <c r="C4" s="209"/>
      <c r="D4" s="72">
        <f ca="1">IF(AND(TODAY()&gt;=F3,TODAY()&lt;=F4),INDIRECT(ADDRESS(6,7+MATCH(TODAY(),H4:BZ4,0))),IF(TODAY()&lt;F3,G4,0))</f>
        <v>83</v>
      </c>
      <c r="E4" s="86" t="s">
        <v>10</v>
      </c>
      <c r="F4" s="46">
        <v>41873</v>
      </c>
      <c r="G4" s="63">
        <f ca="1">SUM(G7:G42)</f>
        <v>83</v>
      </c>
      <c r="H4" s="25">
        <f>H3</f>
        <v>41855</v>
      </c>
      <c r="I4" s="25">
        <f>I3</f>
        <v>41856</v>
      </c>
      <c r="J4" s="25">
        <f t="shared" ref="J4:BU4" si="4">J3</f>
        <v>41857</v>
      </c>
      <c r="K4" s="25">
        <f t="shared" si="4"/>
        <v>41858</v>
      </c>
      <c r="L4" s="25">
        <f t="shared" si="4"/>
        <v>41859</v>
      </c>
      <c r="M4" s="25">
        <f t="shared" si="4"/>
        <v>41860</v>
      </c>
      <c r="N4" s="25">
        <f t="shared" si="4"/>
        <v>41861</v>
      </c>
      <c r="O4" s="25">
        <f t="shared" si="4"/>
        <v>41862</v>
      </c>
      <c r="P4" s="25">
        <f t="shared" si="4"/>
        <v>41863</v>
      </c>
      <c r="Q4" s="25">
        <f t="shared" si="4"/>
        <v>41864</v>
      </c>
      <c r="R4" s="25">
        <f t="shared" si="4"/>
        <v>41865</v>
      </c>
      <c r="S4" s="25">
        <f t="shared" si="4"/>
        <v>41866</v>
      </c>
      <c r="T4" s="25">
        <f t="shared" si="4"/>
        <v>41867</v>
      </c>
      <c r="U4" s="25">
        <f t="shared" si="4"/>
        <v>41868</v>
      </c>
      <c r="V4" s="25">
        <f t="shared" si="4"/>
        <v>41869</v>
      </c>
      <c r="W4" s="25">
        <f t="shared" si="4"/>
        <v>41870</v>
      </c>
      <c r="X4" s="25">
        <f t="shared" si="4"/>
        <v>41871</v>
      </c>
      <c r="Y4" s="25">
        <f t="shared" si="4"/>
        <v>41872</v>
      </c>
      <c r="Z4" s="25">
        <f t="shared" si="4"/>
        <v>41873</v>
      </c>
      <c r="AA4" s="25" t="str">
        <f t="shared" si="4"/>
        <v/>
      </c>
      <c r="AB4" s="25" t="str">
        <f t="shared" si="4"/>
        <v/>
      </c>
      <c r="AC4" s="25" t="str">
        <f t="shared" si="4"/>
        <v/>
      </c>
      <c r="AD4" s="25" t="str">
        <f t="shared" si="4"/>
        <v/>
      </c>
      <c r="AE4" s="25" t="str">
        <f t="shared" si="4"/>
        <v/>
      </c>
      <c r="AF4" s="25" t="str">
        <f t="shared" si="4"/>
        <v/>
      </c>
      <c r="AG4" s="25" t="str">
        <f t="shared" si="4"/>
        <v/>
      </c>
      <c r="AH4" s="25" t="str">
        <f t="shared" si="4"/>
        <v/>
      </c>
      <c r="AI4" s="25" t="str">
        <f t="shared" si="4"/>
        <v/>
      </c>
      <c r="AJ4" s="25" t="str">
        <f t="shared" si="4"/>
        <v/>
      </c>
      <c r="AK4" s="25" t="str">
        <f t="shared" si="4"/>
        <v/>
      </c>
      <c r="AL4" s="25" t="str">
        <f t="shared" si="4"/>
        <v/>
      </c>
      <c r="AM4" s="25" t="str">
        <f t="shared" si="4"/>
        <v/>
      </c>
      <c r="AN4" s="25" t="str">
        <f t="shared" si="4"/>
        <v/>
      </c>
      <c r="AO4" s="25" t="str">
        <f t="shared" si="4"/>
        <v/>
      </c>
      <c r="AP4" s="25" t="str">
        <f t="shared" si="4"/>
        <v/>
      </c>
      <c r="AQ4" s="25" t="str">
        <f t="shared" si="4"/>
        <v/>
      </c>
      <c r="AR4" s="25" t="str">
        <f t="shared" si="4"/>
        <v/>
      </c>
      <c r="AS4" s="25" t="str">
        <f t="shared" si="4"/>
        <v/>
      </c>
      <c r="AT4" s="25" t="str">
        <f t="shared" si="4"/>
        <v/>
      </c>
      <c r="AU4" s="25" t="str">
        <f t="shared" si="4"/>
        <v/>
      </c>
      <c r="AV4" s="25" t="str">
        <f t="shared" si="4"/>
        <v/>
      </c>
      <c r="AW4" s="25" t="str">
        <f t="shared" si="4"/>
        <v/>
      </c>
      <c r="AX4" s="25" t="str">
        <f t="shared" si="4"/>
        <v/>
      </c>
      <c r="AY4" s="25" t="str">
        <f t="shared" si="4"/>
        <v/>
      </c>
      <c r="AZ4" s="25" t="str">
        <f t="shared" si="4"/>
        <v/>
      </c>
      <c r="BA4" s="25" t="str">
        <f t="shared" si="4"/>
        <v/>
      </c>
      <c r="BB4" s="25" t="str">
        <f t="shared" si="4"/>
        <v/>
      </c>
      <c r="BC4" s="25" t="str">
        <f t="shared" si="4"/>
        <v/>
      </c>
      <c r="BD4" s="25" t="str">
        <f t="shared" si="4"/>
        <v/>
      </c>
      <c r="BE4" s="25" t="str">
        <f t="shared" si="4"/>
        <v/>
      </c>
      <c r="BF4" s="25" t="str">
        <f t="shared" si="4"/>
        <v/>
      </c>
      <c r="BG4" s="25" t="str">
        <f t="shared" si="4"/>
        <v/>
      </c>
      <c r="BH4" s="25" t="str">
        <f t="shared" si="4"/>
        <v/>
      </c>
      <c r="BI4" s="25" t="str">
        <f t="shared" si="4"/>
        <v/>
      </c>
      <c r="BJ4" s="25" t="str">
        <f t="shared" si="4"/>
        <v/>
      </c>
      <c r="BK4" s="25" t="str">
        <f t="shared" si="4"/>
        <v/>
      </c>
      <c r="BL4" s="25" t="str">
        <f t="shared" si="4"/>
        <v/>
      </c>
      <c r="BM4" s="25" t="str">
        <f t="shared" si="4"/>
        <v/>
      </c>
      <c r="BN4" s="25" t="str">
        <f t="shared" si="4"/>
        <v/>
      </c>
      <c r="BO4" s="25" t="str">
        <f t="shared" si="4"/>
        <v/>
      </c>
      <c r="BP4" s="25" t="str">
        <f t="shared" si="4"/>
        <v/>
      </c>
      <c r="BQ4" s="25" t="str">
        <f t="shared" si="4"/>
        <v/>
      </c>
      <c r="BR4" s="25" t="str">
        <f t="shared" si="4"/>
        <v/>
      </c>
      <c r="BS4" s="25" t="str">
        <f t="shared" si="4"/>
        <v/>
      </c>
      <c r="BT4" s="25" t="str">
        <f t="shared" si="4"/>
        <v/>
      </c>
      <c r="BU4" s="25" t="str">
        <f t="shared" si="4"/>
        <v/>
      </c>
      <c r="BV4" s="25" t="str">
        <f>BV3</f>
        <v/>
      </c>
      <c r="BW4" s="25" t="str">
        <f>BW3</f>
        <v/>
      </c>
      <c r="BX4" s="25" t="str">
        <f>BX3</f>
        <v/>
      </c>
      <c r="BY4" s="25" t="str">
        <f>BY3</f>
        <v/>
      </c>
      <c r="BZ4" s="81"/>
      <c r="CC4" s="97">
        <f>MATCH(Backlog!F5,Backlog!5:5,0)</f>
        <v>6</v>
      </c>
    </row>
    <row r="5" spans="1:83" s="42" customFormat="1">
      <c r="B5" s="91">
        <f>MATCH(B6,Backlog!5:5,0)</f>
        <v>5</v>
      </c>
      <c r="C5" s="43">
        <f>MATCH(C6,Backlog!5:5,0)</f>
        <v>9</v>
      </c>
      <c r="D5" s="43">
        <f>MATCH(D6,Backlog!5:5,0)</f>
        <v>10</v>
      </c>
      <c r="E5" s="43">
        <f>MATCH(E6,Backlog!5:5,0)</f>
        <v>11</v>
      </c>
      <c r="F5" s="43">
        <f>MATCH(F6,Backlog!5:5,0)</f>
        <v>7</v>
      </c>
      <c r="G5" s="64">
        <f>MATCH(G6,Backlog!5:5,0)</f>
        <v>8</v>
      </c>
      <c r="H5" s="124">
        <f ca="1">G4</f>
        <v>83</v>
      </c>
      <c r="I5" s="82">
        <f ca="1">IF(I2,H5-$H$5/$F$2,"")</f>
        <v>78.631578947368425</v>
      </c>
      <c r="J5" s="82">
        <f t="shared" ref="J5:BU5" ca="1" si="5">IF(J2,I5-$H$5/$F$2,"")</f>
        <v>74.26315789473685</v>
      </c>
      <c r="K5" s="82">
        <f t="shared" ca="1" si="5"/>
        <v>69.894736842105274</v>
      </c>
      <c r="L5" s="82">
        <f t="shared" ca="1" si="5"/>
        <v>65.526315789473699</v>
      </c>
      <c r="M5" s="82">
        <f t="shared" ca="1" si="5"/>
        <v>61.157894736842124</v>
      </c>
      <c r="N5" s="82">
        <f t="shared" ca="1" si="5"/>
        <v>56.789473684210549</v>
      </c>
      <c r="O5" s="82">
        <f t="shared" ca="1" si="5"/>
        <v>52.421052631578974</v>
      </c>
      <c r="P5" s="82">
        <f t="shared" ca="1" si="5"/>
        <v>48.052631578947398</v>
      </c>
      <c r="Q5" s="82">
        <f t="shared" ca="1" si="5"/>
        <v>43.684210526315823</v>
      </c>
      <c r="R5" s="82">
        <f t="shared" ca="1" si="5"/>
        <v>39.315789473684248</v>
      </c>
      <c r="S5" s="82">
        <f t="shared" ca="1" si="5"/>
        <v>34.947368421052673</v>
      </c>
      <c r="T5" s="82">
        <f t="shared" ca="1" si="5"/>
        <v>30.578947368421094</v>
      </c>
      <c r="U5" s="82">
        <f t="shared" ca="1" si="5"/>
        <v>26.210526315789515</v>
      </c>
      <c r="V5" s="82">
        <f t="shared" ca="1" si="5"/>
        <v>21.842105263157936</v>
      </c>
      <c r="W5" s="82">
        <f t="shared" ca="1" si="5"/>
        <v>17.473684210526358</v>
      </c>
      <c r="X5" s="82">
        <f t="shared" ca="1" si="5"/>
        <v>13.105263157894779</v>
      </c>
      <c r="Y5" s="82">
        <f t="shared" ca="1" si="5"/>
        <v>8.7368421052632002</v>
      </c>
      <c r="Z5" s="82">
        <f t="shared" ca="1" si="5"/>
        <v>4.3684210526316214</v>
      </c>
      <c r="AA5" s="44" t="str">
        <f t="shared" si="5"/>
        <v/>
      </c>
      <c r="AB5" s="44" t="str">
        <f t="shared" si="5"/>
        <v/>
      </c>
      <c r="AC5" s="44" t="str">
        <f t="shared" si="5"/>
        <v/>
      </c>
      <c r="AD5" s="44" t="str">
        <f t="shared" si="5"/>
        <v/>
      </c>
      <c r="AE5" s="44" t="str">
        <f t="shared" si="5"/>
        <v/>
      </c>
      <c r="AF5" s="44" t="str">
        <f t="shared" si="5"/>
        <v/>
      </c>
      <c r="AG5" s="44" t="str">
        <f t="shared" si="5"/>
        <v/>
      </c>
      <c r="AH5" s="44" t="str">
        <f t="shared" si="5"/>
        <v/>
      </c>
      <c r="AI5" s="44" t="str">
        <f t="shared" si="5"/>
        <v/>
      </c>
      <c r="AJ5" s="44" t="str">
        <f t="shared" si="5"/>
        <v/>
      </c>
      <c r="AK5" s="44" t="str">
        <f t="shared" si="5"/>
        <v/>
      </c>
      <c r="AL5" s="44" t="str">
        <f t="shared" si="5"/>
        <v/>
      </c>
      <c r="AM5" s="44" t="str">
        <f t="shared" si="5"/>
        <v/>
      </c>
      <c r="AN5" s="44" t="str">
        <f t="shared" si="5"/>
        <v/>
      </c>
      <c r="AO5" s="44" t="str">
        <f t="shared" si="5"/>
        <v/>
      </c>
      <c r="AP5" s="44" t="str">
        <f t="shared" si="5"/>
        <v/>
      </c>
      <c r="AQ5" s="44" t="str">
        <f t="shared" si="5"/>
        <v/>
      </c>
      <c r="AR5" s="44" t="str">
        <f t="shared" si="5"/>
        <v/>
      </c>
      <c r="AS5" s="44" t="str">
        <f t="shared" si="5"/>
        <v/>
      </c>
      <c r="AT5" s="44" t="str">
        <f t="shared" si="5"/>
        <v/>
      </c>
      <c r="AU5" s="44" t="str">
        <f t="shared" si="5"/>
        <v/>
      </c>
      <c r="AV5" s="44" t="str">
        <f t="shared" si="5"/>
        <v/>
      </c>
      <c r="AW5" s="44" t="str">
        <f t="shared" si="5"/>
        <v/>
      </c>
      <c r="AX5" s="44" t="str">
        <f t="shared" si="5"/>
        <v/>
      </c>
      <c r="AY5" s="44" t="str">
        <f t="shared" si="5"/>
        <v/>
      </c>
      <c r="AZ5" s="44" t="str">
        <f t="shared" si="5"/>
        <v/>
      </c>
      <c r="BA5" s="44" t="str">
        <f t="shared" si="5"/>
        <v/>
      </c>
      <c r="BB5" s="44" t="str">
        <f t="shared" si="5"/>
        <v/>
      </c>
      <c r="BC5" s="44" t="str">
        <f t="shared" si="5"/>
        <v/>
      </c>
      <c r="BD5" s="44" t="str">
        <f t="shared" si="5"/>
        <v/>
      </c>
      <c r="BE5" s="44" t="str">
        <f t="shared" si="5"/>
        <v/>
      </c>
      <c r="BF5" s="44" t="str">
        <f t="shared" si="5"/>
        <v/>
      </c>
      <c r="BG5" s="44" t="str">
        <f t="shared" si="5"/>
        <v/>
      </c>
      <c r="BH5" s="44" t="str">
        <f t="shared" si="5"/>
        <v/>
      </c>
      <c r="BI5" s="44" t="str">
        <f t="shared" si="5"/>
        <v/>
      </c>
      <c r="BJ5" s="44" t="str">
        <f t="shared" si="5"/>
        <v/>
      </c>
      <c r="BK5" s="44" t="str">
        <f t="shared" si="5"/>
        <v/>
      </c>
      <c r="BL5" s="44" t="str">
        <f t="shared" si="5"/>
        <v/>
      </c>
      <c r="BM5" s="44" t="str">
        <f t="shared" si="5"/>
        <v/>
      </c>
      <c r="BN5" s="44" t="str">
        <f t="shared" si="5"/>
        <v/>
      </c>
      <c r="BO5" s="44" t="str">
        <f t="shared" si="5"/>
        <v/>
      </c>
      <c r="BP5" s="44" t="str">
        <f t="shared" si="5"/>
        <v/>
      </c>
      <c r="BQ5" s="44" t="str">
        <f t="shared" si="5"/>
        <v/>
      </c>
      <c r="BR5" s="44" t="str">
        <f t="shared" si="5"/>
        <v/>
      </c>
      <c r="BS5" s="44" t="str">
        <f t="shared" si="5"/>
        <v/>
      </c>
      <c r="BT5" s="44" t="str">
        <f t="shared" si="5"/>
        <v/>
      </c>
      <c r="BU5" s="44" t="str">
        <f t="shared" si="5"/>
        <v/>
      </c>
      <c r="BV5" s="44" t="str">
        <f>IF(BV2,BU5-$H$5/$F$2,"")</f>
        <v/>
      </c>
      <c r="BW5" s="44" t="str">
        <f>IF(BW2,BV5-$H$5/$F$2,"")</f>
        <v/>
      </c>
      <c r="BX5" s="44" t="str">
        <f>IF(BX2,BW5-$H$5/$F$2,"")</f>
        <v/>
      </c>
      <c r="BY5" s="44" t="str">
        <f>IF(BY2,BX5-$H$5/$F$2,"")</f>
        <v/>
      </c>
      <c r="BZ5" s="82"/>
    </row>
    <row r="6" spans="1:83" ht="26">
      <c r="B6" s="45" t="str">
        <f>Backlog!E5</f>
        <v>Identifiant</v>
      </c>
      <c r="C6" s="47" t="str">
        <f>Backlog!I5</f>
        <v>Fonction_x000D_Majeure</v>
      </c>
      <c r="D6" s="47" t="str">
        <f>Backlog!J5</f>
        <v>Sous-Fonction</v>
      </c>
      <c r="E6" s="47" t="str">
        <f>Backlog!K5</f>
        <v>Exigences</v>
      </c>
      <c r="F6" s="45" t="str">
        <f>Backlog!G5</f>
        <v>Priorité</v>
      </c>
      <c r="G6" s="65" t="str">
        <f>Backlog!H5</f>
        <v>Charge J.H</v>
      </c>
      <c r="H6" s="27">
        <f>SUM(H7:H42)</f>
        <v>0</v>
      </c>
      <c r="I6" s="27">
        <f>IF(I2,SUM(I7:I42),"")</f>
        <v>0</v>
      </c>
      <c r="J6" s="27">
        <f t="shared" ref="J6:BU6" si="6">IF(J2,SUM(J7:J42),"")</f>
        <v>0</v>
      </c>
      <c r="K6" s="27">
        <f t="shared" si="6"/>
        <v>0</v>
      </c>
      <c r="L6" s="27">
        <f t="shared" si="6"/>
        <v>0</v>
      </c>
      <c r="M6" s="27">
        <f t="shared" si="6"/>
        <v>0</v>
      </c>
      <c r="N6" s="27">
        <f t="shared" si="6"/>
        <v>0</v>
      </c>
      <c r="O6" s="27">
        <f t="shared" si="6"/>
        <v>0</v>
      </c>
      <c r="P6" s="27">
        <f t="shared" si="6"/>
        <v>0</v>
      </c>
      <c r="Q6" s="27">
        <f t="shared" si="6"/>
        <v>0</v>
      </c>
      <c r="R6" s="27">
        <f t="shared" si="6"/>
        <v>0</v>
      </c>
      <c r="S6" s="27">
        <f t="shared" si="6"/>
        <v>0</v>
      </c>
      <c r="T6" s="27">
        <f t="shared" si="6"/>
        <v>0</v>
      </c>
      <c r="U6" s="27">
        <f t="shared" si="6"/>
        <v>0</v>
      </c>
      <c r="V6" s="27">
        <f t="shared" si="6"/>
        <v>0</v>
      </c>
      <c r="W6" s="27">
        <f t="shared" si="6"/>
        <v>0</v>
      </c>
      <c r="X6" s="27">
        <f t="shared" si="6"/>
        <v>0</v>
      </c>
      <c r="Y6" s="27">
        <f t="shared" si="6"/>
        <v>0</v>
      </c>
      <c r="Z6" s="27">
        <f t="shared" si="6"/>
        <v>0</v>
      </c>
      <c r="AA6" s="27" t="str">
        <f t="shared" si="6"/>
        <v/>
      </c>
      <c r="AB6" s="27" t="str">
        <f t="shared" si="6"/>
        <v/>
      </c>
      <c r="AC6" s="27" t="str">
        <f t="shared" si="6"/>
        <v/>
      </c>
      <c r="AD6" s="27" t="str">
        <f t="shared" si="6"/>
        <v/>
      </c>
      <c r="AE6" s="27" t="str">
        <f t="shared" si="6"/>
        <v/>
      </c>
      <c r="AF6" s="27" t="str">
        <f t="shared" si="6"/>
        <v/>
      </c>
      <c r="AG6" s="27" t="str">
        <f t="shared" si="6"/>
        <v/>
      </c>
      <c r="AH6" s="27" t="str">
        <f t="shared" si="6"/>
        <v/>
      </c>
      <c r="AI6" s="27" t="str">
        <f t="shared" si="6"/>
        <v/>
      </c>
      <c r="AJ6" s="27" t="str">
        <f t="shared" si="6"/>
        <v/>
      </c>
      <c r="AK6" s="27" t="str">
        <f t="shared" si="6"/>
        <v/>
      </c>
      <c r="AL6" s="27" t="str">
        <f t="shared" si="6"/>
        <v/>
      </c>
      <c r="AM6" s="27" t="str">
        <f t="shared" si="6"/>
        <v/>
      </c>
      <c r="AN6" s="27" t="str">
        <f t="shared" si="6"/>
        <v/>
      </c>
      <c r="AO6" s="27" t="str">
        <f t="shared" si="6"/>
        <v/>
      </c>
      <c r="AP6" s="27" t="str">
        <f t="shared" si="6"/>
        <v/>
      </c>
      <c r="AQ6" s="27" t="str">
        <f t="shared" si="6"/>
        <v/>
      </c>
      <c r="AR6" s="27" t="str">
        <f t="shared" si="6"/>
        <v/>
      </c>
      <c r="AS6" s="27" t="str">
        <f t="shared" si="6"/>
        <v/>
      </c>
      <c r="AT6" s="27" t="str">
        <f t="shared" si="6"/>
        <v/>
      </c>
      <c r="AU6" s="27" t="str">
        <f t="shared" si="6"/>
        <v/>
      </c>
      <c r="AV6" s="27" t="str">
        <f t="shared" si="6"/>
        <v/>
      </c>
      <c r="AW6" s="27" t="str">
        <f t="shared" si="6"/>
        <v/>
      </c>
      <c r="AX6" s="27" t="str">
        <f t="shared" si="6"/>
        <v/>
      </c>
      <c r="AY6" s="27" t="str">
        <f t="shared" si="6"/>
        <v/>
      </c>
      <c r="AZ6" s="27" t="str">
        <f t="shared" si="6"/>
        <v/>
      </c>
      <c r="BA6" s="27" t="str">
        <f t="shared" si="6"/>
        <v/>
      </c>
      <c r="BB6" s="27" t="str">
        <f t="shared" si="6"/>
        <v/>
      </c>
      <c r="BC6" s="27" t="str">
        <f t="shared" si="6"/>
        <v/>
      </c>
      <c r="BD6" s="27" t="str">
        <f t="shared" si="6"/>
        <v/>
      </c>
      <c r="BE6" s="27" t="str">
        <f t="shared" si="6"/>
        <v/>
      </c>
      <c r="BF6" s="27" t="str">
        <f t="shared" si="6"/>
        <v/>
      </c>
      <c r="BG6" s="27" t="str">
        <f t="shared" si="6"/>
        <v/>
      </c>
      <c r="BH6" s="27" t="str">
        <f t="shared" si="6"/>
        <v/>
      </c>
      <c r="BI6" s="27" t="str">
        <f t="shared" si="6"/>
        <v/>
      </c>
      <c r="BJ6" s="27" t="str">
        <f t="shared" si="6"/>
        <v/>
      </c>
      <c r="BK6" s="27" t="str">
        <f t="shared" si="6"/>
        <v/>
      </c>
      <c r="BL6" s="27" t="str">
        <f t="shared" si="6"/>
        <v/>
      </c>
      <c r="BM6" s="27" t="str">
        <f t="shared" si="6"/>
        <v/>
      </c>
      <c r="BN6" s="27" t="str">
        <f t="shared" si="6"/>
        <v/>
      </c>
      <c r="BO6" s="27" t="str">
        <f t="shared" si="6"/>
        <v/>
      </c>
      <c r="BP6" s="27" t="str">
        <f t="shared" si="6"/>
        <v/>
      </c>
      <c r="BQ6" s="27" t="str">
        <f t="shared" si="6"/>
        <v/>
      </c>
      <c r="BR6" s="27" t="str">
        <f t="shared" si="6"/>
        <v/>
      </c>
      <c r="BS6" s="27" t="str">
        <f t="shared" si="6"/>
        <v/>
      </c>
      <c r="BT6" s="27" t="str">
        <f t="shared" si="6"/>
        <v/>
      </c>
      <c r="BU6" s="27" t="str">
        <f t="shared" si="6"/>
        <v/>
      </c>
      <c r="BV6" s="27" t="str">
        <f>IF(BV2,SUM(BV7:BV42),"")</f>
        <v/>
      </c>
      <c r="BW6" s="27" t="str">
        <f>IF(BW2,SUM(BW7:BW42),"")</f>
        <v/>
      </c>
      <c r="BX6" s="27" t="str">
        <f>IF(BX2,SUM(BX7:BX42),"")</f>
        <v/>
      </c>
      <c r="BY6" s="27" t="str">
        <f>IF(BY2,SUM(BY7:BY42),"")</f>
        <v/>
      </c>
      <c r="BZ6" s="83"/>
      <c r="CA6" s="21">
        <v>1</v>
      </c>
      <c r="CB6" s="21">
        <f>Nb_Items</f>
        <v>151</v>
      </c>
      <c r="CC6" s="21" t="str">
        <f>"Backlog!" &amp; ADDRESS(CA6,$CC$4) &amp; ":" &amp; ADDRESS(CB6,$CC$4)</f>
        <v>Backlog!$F$1:$F$151</v>
      </c>
      <c r="CE6" s="21">
        <v>1</v>
      </c>
    </row>
    <row r="7" spans="1:83">
      <c r="A7" s="90">
        <f ca="1">CA7-1</f>
        <v>20</v>
      </c>
      <c r="B7" s="18" t="str">
        <f ca="1">IF(ISNUMBER(A7),INDEX(Backlog!$A:$M,$A7,B$5),"")</f>
        <v>2.1.3</v>
      </c>
      <c r="C7" s="73" t="str">
        <f ca="1">IF($B7="","",INDEX(Backlog!$A:$M,$A7,C$5))</f>
        <v>BackOffice</v>
      </c>
      <c r="D7" s="73" t="str">
        <f ca="1">IF($B7="","",INDEX(Backlog!$A:$M,$A7,D$5))</f>
        <v>I18n</v>
      </c>
      <c r="E7" s="73" t="str">
        <f ca="1">IF($B7="","",INDEX(Backlog!$A:$M,$A7,E$5))</f>
        <v>Modification IHM BO</v>
      </c>
      <c r="F7" s="48">
        <f ca="1">IF($B7="","",INDEX(Backlog!$A:$M,$A7,F$5))</f>
        <v>4</v>
      </c>
      <c r="G7" s="66">
        <f ca="1">IF($B7="","",INDEX(Backlog!$A:$M,$A7,G$5))</f>
        <v>8</v>
      </c>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c r="BU7" s="26"/>
      <c r="BV7" s="26"/>
      <c r="BW7" s="26"/>
      <c r="BX7" s="26"/>
      <c r="BY7" s="26"/>
      <c r="BZ7" s="84"/>
      <c r="CA7" s="21">
        <f ca="1">IF($CE7="","",CE7)</f>
        <v>21</v>
      </c>
      <c r="CB7" s="21">
        <f t="shared" ref="CB7:CB42" ca="1" si="7">IF($CE7="","",Nb_Items)</f>
        <v>151</v>
      </c>
      <c r="CC7" s="21" t="str">
        <f t="shared" ref="CC7:CC42" ca="1" si="8">"Backlog!" &amp; ADDRESS(CA7,$CC$4) &amp; ":" &amp; ADDRESS(CB7,$CC$4)</f>
        <v>Backlog!$F$21:$F$151</v>
      </c>
      <c r="CD7" s="21">
        <f t="shared" ref="CD7:CD42" ca="1" si="9">IF(CC6="","",MATCH($B$2,INDIRECT(CC6),0))</f>
        <v>20</v>
      </c>
      <c r="CE7" s="21">
        <f ca="1">IF(ISNA($CD7),"",CE6+CD7)</f>
        <v>21</v>
      </c>
    </row>
    <row r="8" spans="1:83">
      <c r="A8" s="90">
        <f t="shared" ref="A8:A42" ca="1" si="10">CA8-1</f>
        <v>21</v>
      </c>
      <c r="B8" s="18" t="str">
        <f ca="1">IF(ISNUMBER(A8),INDEX(Backlog!$A:$M,$A8,B$5),"")</f>
        <v>2.1.4</v>
      </c>
      <c r="C8" s="73" t="str">
        <f ca="1">IF($B8="","",INDEX(Backlog!$A:$M,$A8,C$5))</f>
        <v>BackOffice</v>
      </c>
      <c r="D8" s="73" t="str">
        <f ca="1">IF($B8="","",INDEX(Backlog!$A:$M,$A8,D$5))</f>
        <v>I18n</v>
      </c>
      <c r="E8" s="73" t="str">
        <f ca="1">IF($B8="","",INDEX(Backlog!$A:$M,$A8,E$5))</f>
        <v>Modification WS</v>
      </c>
      <c r="F8" s="48">
        <f ca="1">IF($B8="","",INDEX(Backlog!$A:$M,$A8,F$5))</f>
        <v>4</v>
      </c>
      <c r="G8" s="66">
        <f ca="1">IF($B8="","",INDEX(Backlog!$A:$M,$A8,G$5))</f>
        <v>2</v>
      </c>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6"/>
      <c r="AT8" s="26"/>
      <c r="AU8" s="26"/>
      <c r="AV8" s="26"/>
      <c r="AW8" s="26"/>
      <c r="AX8" s="26"/>
      <c r="AY8" s="26"/>
      <c r="AZ8" s="26"/>
      <c r="BA8" s="26"/>
      <c r="BB8" s="26"/>
      <c r="BC8" s="26"/>
      <c r="BD8" s="26"/>
      <c r="BE8" s="26"/>
      <c r="BF8" s="26"/>
      <c r="BG8" s="26"/>
      <c r="BH8" s="26"/>
      <c r="BI8" s="26"/>
      <c r="BJ8" s="26"/>
      <c r="BK8" s="26"/>
      <c r="BL8" s="26"/>
      <c r="BM8" s="26"/>
      <c r="BN8" s="26"/>
      <c r="BO8" s="26"/>
      <c r="BP8" s="26"/>
      <c r="BQ8" s="26"/>
      <c r="BR8" s="26"/>
      <c r="BS8" s="26"/>
      <c r="BT8" s="26"/>
      <c r="BU8" s="26"/>
      <c r="BV8" s="26"/>
      <c r="BW8" s="26"/>
      <c r="BX8" s="26"/>
      <c r="BY8" s="26"/>
      <c r="BZ8" s="84"/>
      <c r="CA8" s="21">
        <f ca="1">IF($CE8="","",CE8)</f>
        <v>22</v>
      </c>
      <c r="CB8" s="21">
        <f t="shared" ca="1" si="7"/>
        <v>151</v>
      </c>
      <c r="CC8" s="21" t="str">
        <f t="shared" ca="1" si="8"/>
        <v>Backlog!$F$22:$F$151</v>
      </c>
      <c r="CD8" s="21">
        <f t="shared" ca="1" si="9"/>
        <v>1</v>
      </c>
      <c r="CE8" s="21">
        <f ca="1">IF(ISNA($CD8),"",CE7+CD8)</f>
        <v>22</v>
      </c>
    </row>
    <row r="9" spans="1:83">
      <c r="A9" s="90">
        <f t="shared" ca="1" si="10"/>
        <v>88</v>
      </c>
      <c r="B9" s="18" t="str">
        <f ca="1">IF(ISNUMBER(A9),INDEX(Backlog!$A:$M,$A9,B$5),"")</f>
        <v>6.3.2</v>
      </c>
      <c r="C9" s="73" t="str">
        <f ca="1">IF($B9="","",INDEX(Backlog!$A:$M,$A9,C$5))</f>
        <v>Android</v>
      </c>
      <c r="D9" s="73" t="str">
        <f ca="1">IF($B9="","",INDEX(Backlog!$A:$M,$A9,D$5))</f>
        <v>IHM</v>
      </c>
      <c r="E9" s="73" t="str">
        <f ca="1">IF($B9="","",INDEX(Backlog!$A:$M,$A9,E$5))</f>
        <v>Afficher une scène (avancée) du BO</v>
      </c>
      <c r="F9" s="48">
        <f ca="1">IF($B9="","",INDEX(Backlog!$A:$M,$A9,F$5))</f>
        <v>4</v>
      </c>
      <c r="G9" s="66">
        <f ca="1">IF($B9="","",INDEX(Backlog!$A:$M,$A9,G$5))</f>
        <v>8</v>
      </c>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26"/>
      <c r="BR9" s="26"/>
      <c r="BS9" s="26"/>
      <c r="BT9" s="26"/>
      <c r="BU9" s="26"/>
      <c r="BV9" s="26"/>
      <c r="BW9" s="26"/>
      <c r="BX9" s="26"/>
      <c r="BY9" s="26"/>
      <c r="BZ9" s="84"/>
      <c r="CA9" s="21">
        <f ca="1">IF($CE9="","",CE9)</f>
        <v>89</v>
      </c>
      <c r="CB9" s="21">
        <f t="shared" ca="1" si="7"/>
        <v>151</v>
      </c>
      <c r="CC9" s="21" t="str">
        <f t="shared" ca="1" si="8"/>
        <v>Backlog!$F$89:$F$151</v>
      </c>
      <c r="CD9" s="21">
        <f t="shared" ca="1" si="9"/>
        <v>67</v>
      </c>
      <c r="CE9" s="21">
        <f ca="1">IF(ISNA($CD9),"",CE8+CD9)</f>
        <v>89</v>
      </c>
    </row>
    <row r="10" spans="1:83">
      <c r="A10" s="90">
        <f t="shared" ca="1" si="10"/>
        <v>89</v>
      </c>
      <c r="B10" s="18" t="str">
        <f ca="1">IF(ISNUMBER(A10),INDEX(Backlog!$A:$M,$A10,B$5),"")</f>
        <v>6.3.3</v>
      </c>
      <c r="C10" s="73" t="str">
        <f ca="1">IF($B10="","",INDEX(Backlog!$A:$M,$A10,C$5))</f>
        <v>Android</v>
      </c>
      <c r="D10" s="73" t="str">
        <f ca="1">IF($B10="","",INDEX(Backlog!$A:$M,$A10,D$5))</f>
        <v>IHM</v>
      </c>
      <c r="E10" s="73" t="str">
        <f ca="1">IF($B10="","",INDEX(Backlog!$A:$M,$A10,E$5))</f>
        <v>Afficher un parcours du BO</v>
      </c>
      <c r="F10" s="48">
        <f ca="1">IF($B10="","",INDEX(Backlog!$A:$M,$A10,F$5))</f>
        <v>5</v>
      </c>
      <c r="G10" s="66">
        <f ca="1">IF($B10="","",INDEX(Backlog!$A:$M,$A10,G$5))</f>
        <v>8</v>
      </c>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26"/>
      <c r="AT10" s="26"/>
      <c r="AU10" s="26"/>
      <c r="AV10" s="26"/>
      <c r="AW10" s="26"/>
      <c r="AX10" s="26"/>
      <c r="AY10" s="26"/>
      <c r="AZ10" s="26"/>
      <c r="BA10" s="26"/>
      <c r="BB10" s="26"/>
      <c r="BC10" s="26"/>
      <c r="BD10" s="26"/>
      <c r="BE10" s="26"/>
      <c r="BF10" s="26"/>
      <c r="BG10" s="26"/>
      <c r="BH10" s="26"/>
      <c r="BI10" s="26"/>
      <c r="BJ10" s="26"/>
      <c r="BK10" s="26"/>
      <c r="BL10" s="26"/>
      <c r="BM10" s="26"/>
      <c r="BN10" s="26"/>
      <c r="BO10" s="26"/>
      <c r="BP10" s="26"/>
      <c r="BQ10" s="26"/>
      <c r="BR10" s="26"/>
      <c r="BS10" s="26"/>
      <c r="BT10" s="26"/>
      <c r="BU10" s="26"/>
      <c r="BV10" s="26"/>
      <c r="BW10" s="26"/>
      <c r="BX10" s="26"/>
      <c r="BY10" s="26"/>
      <c r="BZ10" s="84"/>
      <c r="CA10" s="21">
        <f ca="1">IF($CE10="","",CE10)</f>
        <v>90</v>
      </c>
      <c r="CB10" s="21">
        <f t="shared" ca="1" si="7"/>
        <v>151</v>
      </c>
      <c r="CC10" s="21" t="str">
        <f t="shared" ca="1" si="8"/>
        <v>Backlog!$F$90:$F$151</v>
      </c>
      <c r="CD10" s="21">
        <f t="shared" ca="1" si="9"/>
        <v>1</v>
      </c>
      <c r="CE10" s="21">
        <f ca="1">IF(ISNA($CD10),"",CE9+CD10)</f>
        <v>90</v>
      </c>
    </row>
    <row r="11" spans="1:83">
      <c r="A11" s="90">
        <f t="shared" ca="1" si="10"/>
        <v>98</v>
      </c>
      <c r="B11" s="18" t="str">
        <f ca="1">IF(ISNUMBER(A11),INDEX(Backlog!$A:$M,$A11,B$5),"")</f>
        <v>7.1.1</v>
      </c>
      <c r="C11" s="73" t="str">
        <f ca="1">IF($B11="","",INDEX(Backlog!$A:$M,$A11,C$5))</f>
        <v>Android Admin</v>
      </c>
      <c r="D11" s="73" t="str">
        <f ca="1">IF($B11="","",INDEX(Backlog!$A:$M,$A11,D$5))</f>
        <v>Général</v>
      </c>
      <c r="E11" s="73" t="str">
        <f ca="1">IF($B11="","",INDEX(Backlog!$A:$M,$A11,E$5))</f>
        <v>Architecture</v>
      </c>
      <c r="F11" s="48">
        <f ca="1">IF($B11="","",INDEX(Backlog!$A:$M,$A11,F$5))</f>
        <v>6</v>
      </c>
      <c r="G11" s="66">
        <f ca="1">IF($B11="","",INDEX(Backlog!$A:$M,$A11,G$5))</f>
        <v>7</v>
      </c>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c r="BU11" s="26"/>
      <c r="BV11" s="26"/>
      <c r="BW11" s="26"/>
      <c r="BX11" s="26"/>
      <c r="BY11" s="26"/>
      <c r="BZ11" s="84"/>
      <c r="CA11" s="21">
        <f t="shared" ref="CA11:CA42" ca="1" si="11">IF($CE11="","",CE11)</f>
        <v>99</v>
      </c>
      <c r="CB11" s="21">
        <f t="shared" ca="1" si="7"/>
        <v>151</v>
      </c>
      <c r="CC11" s="21" t="str">
        <f t="shared" ca="1" si="8"/>
        <v>Backlog!$F$99:$F$151</v>
      </c>
      <c r="CD11" s="21">
        <f t="shared" ca="1" si="9"/>
        <v>9</v>
      </c>
      <c r="CE11" s="21">
        <f t="shared" ref="CE11:CE42" ca="1" si="12">IF(ISNA($CD11),"",CE10+CD11)</f>
        <v>99</v>
      </c>
    </row>
    <row r="12" spans="1:83">
      <c r="A12" s="90">
        <f t="shared" ca="1" si="10"/>
        <v>99</v>
      </c>
      <c r="B12" s="18" t="str">
        <f ca="1">IF(ISNUMBER(A12),INDEX(Backlog!$A:$M,$A12,B$5),"")</f>
        <v>7.1.2</v>
      </c>
      <c r="C12" s="73" t="str">
        <f ca="1">IF($B12="","",INDEX(Backlog!$A:$M,$A12,C$5))</f>
        <v>Android Admin</v>
      </c>
      <c r="D12" s="73" t="str">
        <f ca="1">IF($B12="","",INDEX(Backlog!$A:$M,$A12,D$5))</f>
        <v>Général</v>
      </c>
      <c r="E12" s="73" t="str">
        <f ca="1">IF($B12="","",INDEX(Backlog!$A:$M,$A12,E$5))</f>
        <v>Intégration API Post</v>
      </c>
      <c r="F12" s="48">
        <f ca="1">IF($B12="","",INDEX(Backlog!$A:$M,$A12,F$5))</f>
        <v>6</v>
      </c>
      <c r="G12" s="66">
        <f ca="1">IF($B12="","",INDEX(Backlog!$A:$M,$A12,G$5))</f>
        <v>2</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c r="AT12" s="26"/>
      <c r="AU12" s="26"/>
      <c r="AV12" s="26"/>
      <c r="AW12" s="26"/>
      <c r="AX12" s="26"/>
      <c r="AY12" s="26"/>
      <c r="AZ12" s="26"/>
      <c r="BA12" s="26"/>
      <c r="BB12" s="26"/>
      <c r="BC12" s="26"/>
      <c r="BD12" s="26"/>
      <c r="BE12" s="26"/>
      <c r="BF12" s="26"/>
      <c r="BG12" s="26"/>
      <c r="BH12" s="26"/>
      <c r="BI12" s="26"/>
      <c r="BJ12" s="26"/>
      <c r="BK12" s="26"/>
      <c r="BL12" s="26"/>
      <c r="BM12" s="26"/>
      <c r="BN12" s="26"/>
      <c r="BO12" s="26"/>
      <c r="BP12" s="26"/>
      <c r="BQ12" s="26"/>
      <c r="BR12" s="26"/>
      <c r="BS12" s="26"/>
      <c r="BT12" s="26"/>
      <c r="BU12" s="26"/>
      <c r="BV12" s="26"/>
      <c r="BW12" s="26"/>
      <c r="BX12" s="26"/>
      <c r="BY12" s="26"/>
      <c r="BZ12" s="84"/>
      <c r="CA12" s="21">
        <f t="shared" ca="1" si="11"/>
        <v>100</v>
      </c>
      <c r="CB12" s="21">
        <f t="shared" ca="1" si="7"/>
        <v>151</v>
      </c>
      <c r="CC12" s="21" t="str">
        <f t="shared" ca="1" si="8"/>
        <v>Backlog!$F$100:$F$151</v>
      </c>
      <c r="CD12" s="21">
        <f t="shared" ca="1" si="9"/>
        <v>1</v>
      </c>
      <c r="CE12" s="21">
        <f t="shared" ca="1" si="12"/>
        <v>100</v>
      </c>
    </row>
    <row r="13" spans="1:83">
      <c r="A13" s="90">
        <f t="shared" ca="1" si="10"/>
        <v>100</v>
      </c>
      <c r="B13" s="18" t="str">
        <f ca="1">IF(ISNUMBER(A13),INDEX(Backlog!$A:$M,$A13,B$5),"")</f>
        <v>7.1.3</v>
      </c>
      <c r="C13" s="73" t="str">
        <f ca="1">IF($B13="","",INDEX(Backlog!$A:$M,$A13,C$5))</f>
        <v>Android Admin</v>
      </c>
      <c r="D13" s="73" t="str">
        <f ca="1">IF($B13="","",INDEX(Backlog!$A:$M,$A13,D$5))</f>
        <v>Général</v>
      </c>
      <c r="E13" s="73" t="str">
        <f ca="1">IF($B13="","",INDEX(Backlog!$A:$M,$A13,E$5))</f>
        <v>Interface parametrage (admin)</v>
      </c>
      <c r="F13" s="48">
        <f ca="1">IF($B13="","",INDEX(Backlog!$A:$M,$A13,F$5))</f>
        <v>6</v>
      </c>
      <c r="G13" s="66">
        <f ca="1">IF($B13="","",INDEX(Backlog!$A:$M,$A13,G$5))</f>
        <v>2</v>
      </c>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26"/>
      <c r="AT13" s="26"/>
      <c r="AU13" s="26"/>
      <c r="AV13" s="26"/>
      <c r="AW13" s="26"/>
      <c r="AX13" s="26"/>
      <c r="AY13" s="26"/>
      <c r="AZ13" s="26"/>
      <c r="BA13" s="26"/>
      <c r="BB13" s="26"/>
      <c r="BC13" s="26"/>
      <c r="BD13" s="26"/>
      <c r="BE13" s="26"/>
      <c r="BF13" s="26"/>
      <c r="BG13" s="26"/>
      <c r="BH13" s="26"/>
      <c r="BI13" s="26"/>
      <c r="BJ13" s="26"/>
      <c r="BK13" s="26"/>
      <c r="BL13" s="26"/>
      <c r="BM13" s="26"/>
      <c r="BN13" s="26"/>
      <c r="BO13" s="26"/>
      <c r="BP13" s="26"/>
      <c r="BQ13" s="26"/>
      <c r="BR13" s="26"/>
      <c r="BS13" s="26"/>
      <c r="BT13" s="26"/>
      <c r="BU13" s="26"/>
      <c r="BV13" s="26"/>
      <c r="BW13" s="26"/>
      <c r="BX13" s="26"/>
      <c r="BY13" s="26"/>
      <c r="BZ13" s="84"/>
      <c r="CA13" s="21">
        <f t="shared" ca="1" si="11"/>
        <v>101</v>
      </c>
      <c r="CB13" s="21">
        <f t="shared" ca="1" si="7"/>
        <v>151</v>
      </c>
      <c r="CC13" s="21" t="str">
        <f t="shared" ca="1" si="8"/>
        <v>Backlog!$F$101:$F$151</v>
      </c>
      <c r="CD13" s="21">
        <f t="shared" ca="1" si="9"/>
        <v>1</v>
      </c>
      <c r="CE13" s="21">
        <f t="shared" ca="1" si="12"/>
        <v>101</v>
      </c>
    </row>
    <row r="14" spans="1:83">
      <c r="A14" s="90">
        <f t="shared" ca="1" si="10"/>
        <v>101</v>
      </c>
      <c r="B14" s="18" t="str">
        <f ca="1">IF(ISNUMBER(A14),INDEX(Backlog!$A:$M,$A14,B$5),"")</f>
        <v>7.2.1</v>
      </c>
      <c r="C14" s="73" t="str">
        <f ca="1">IF($B14="","",INDEX(Backlog!$A:$M,$A14,C$5))</f>
        <v>Android Admin</v>
      </c>
      <c r="D14" s="73" t="str">
        <f ca="1">IF($B14="","",INDEX(Backlog!$A:$M,$A14,D$5))</f>
        <v xml:space="preserve">Contribution </v>
      </c>
      <c r="E14" s="73" t="str">
        <f ca="1">IF($B14="","",INDEX(Backlog!$A:$M,$A14,E$5))</f>
        <v>Ajout de photo Serveur de fichier</v>
      </c>
      <c r="F14" s="48">
        <f ca="1">IF($B14="","",INDEX(Backlog!$A:$M,$A14,F$5))</f>
        <v>7</v>
      </c>
      <c r="G14" s="66">
        <f ca="1">IF($B14="","",INDEX(Backlog!$A:$M,$A14,G$5))</f>
        <v>1</v>
      </c>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26"/>
      <c r="AT14" s="26"/>
      <c r="AU14" s="26"/>
      <c r="AV14" s="26"/>
      <c r="AW14" s="26"/>
      <c r="AX14" s="26"/>
      <c r="AY14" s="26"/>
      <c r="AZ14" s="26"/>
      <c r="BA14" s="26"/>
      <c r="BB14" s="26"/>
      <c r="BC14" s="26"/>
      <c r="BD14" s="26"/>
      <c r="BE14" s="26"/>
      <c r="BF14" s="26"/>
      <c r="BG14" s="26"/>
      <c r="BH14" s="26"/>
      <c r="BI14" s="26"/>
      <c r="BJ14" s="26"/>
      <c r="BK14" s="26"/>
      <c r="BL14" s="26"/>
      <c r="BM14" s="26"/>
      <c r="BN14" s="26"/>
      <c r="BO14" s="26"/>
      <c r="BP14" s="26"/>
      <c r="BQ14" s="26"/>
      <c r="BR14" s="26"/>
      <c r="BS14" s="26"/>
      <c r="BT14" s="26"/>
      <c r="BU14" s="26"/>
      <c r="BV14" s="26"/>
      <c r="BW14" s="26"/>
      <c r="BX14" s="26"/>
      <c r="BY14" s="26"/>
      <c r="BZ14" s="84"/>
      <c r="CA14" s="21">
        <f t="shared" ca="1" si="11"/>
        <v>102</v>
      </c>
      <c r="CB14" s="21">
        <f t="shared" ca="1" si="7"/>
        <v>151</v>
      </c>
      <c r="CC14" s="21" t="str">
        <f t="shared" ca="1" si="8"/>
        <v>Backlog!$F$102:$F$151</v>
      </c>
      <c r="CD14" s="21">
        <f t="shared" ca="1" si="9"/>
        <v>1</v>
      </c>
      <c r="CE14" s="21">
        <f t="shared" ca="1" si="12"/>
        <v>102</v>
      </c>
    </row>
    <row r="15" spans="1:83">
      <c r="A15" s="90">
        <f t="shared" ca="1" si="10"/>
        <v>102</v>
      </c>
      <c r="B15" s="18" t="str">
        <f ca="1">IF(ISNUMBER(A15),INDEX(Backlog!$A:$M,$A15,B$5),"")</f>
        <v>7.2.2</v>
      </c>
      <c r="C15" s="73" t="str">
        <f ca="1">IF($B15="","",INDEX(Backlog!$A:$M,$A15,C$5))</f>
        <v>Android Admin</v>
      </c>
      <c r="D15" s="73" t="str">
        <f ca="1">IF($B15="","",INDEX(Backlog!$A:$M,$A15,D$5))</f>
        <v xml:space="preserve">Contribution </v>
      </c>
      <c r="E15" s="73" t="str">
        <f ca="1">IF($B15="","",INDEX(Backlog!$A:$M,$A15,E$5))</f>
        <v>Ajout de vidéo Youtube</v>
      </c>
      <c r="F15" s="48">
        <f ca="1">IF($B15="","",INDEX(Backlog!$A:$M,$A15,F$5))</f>
        <v>7</v>
      </c>
      <c r="G15" s="66">
        <f ca="1">IF($B15="","",INDEX(Backlog!$A:$M,$A15,G$5))</f>
        <v>2</v>
      </c>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26"/>
      <c r="AT15" s="26"/>
      <c r="AU15" s="26"/>
      <c r="AV15" s="26"/>
      <c r="AW15" s="26"/>
      <c r="AX15" s="26"/>
      <c r="AY15" s="26"/>
      <c r="AZ15" s="26"/>
      <c r="BA15" s="26"/>
      <c r="BB15" s="26"/>
      <c r="BC15" s="26"/>
      <c r="BD15" s="26"/>
      <c r="BE15" s="26"/>
      <c r="BF15" s="26"/>
      <c r="BG15" s="26"/>
      <c r="BH15" s="26"/>
      <c r="BI15" s="26"/>
      <c r="BJ15" s="26"/>
      <c r="BK15" s="26"/>
      <c r="BL15" s="26"/>
      <c r="BM15" s="26"/>
      <c r="BN15" s="26"/>
      <c r="BO15" s="26"/>
      <c r="BP15" s="26"/>
      <c r="BQ15" s="26"/>
      <c r="BR15" s="26"/>
      <c r="BS15" s="26"/>
      <c r="BT15" s="26"/>
      <c r="BU15" s="26"/>
      <c r="BV15" s="26"/>
      <c r="BW15" s="26"/>
      <c r="BX15" s="26"/>
      <c r="BY15" s="26"/>
      <c r="BZ15" s="84"/>
      <c r="CA15" s="21">
        <f t="shared" ca="1" si="11"/>
        <v>103</v>
      </c>
      <c r="CB15" s="21">
        <f t="shared" ca="1" si="7"/>
        <v>151</v>
      </c>
      <c r="CC15" s="21" t="str">
        <f t="shared" ca="1" si="8"/>
        <v>Backlog!$F$103:$F$151</v>
      </c>
      <c r="CD15" s="21">
        <f t="shared" ca="1" si="9"/>
        <v>1</v>
      </c>
      <c r="CE15" s="21">
        <f t="shared" ca="1" si="12"/>
        <v>103</v>
      </c>
    </row>
    <row r="16" spans="1:83">
      <c r="A16" s="90">
        <f t="shared" ca="1" si="10"/>
        <v>103</v>
      </c>
      <c r="B16" s="18" t="str">
        <f ca="1">IF(ISNUMBER(A16),INDEX(Backlog!$A:$M,$A16,B$5),"")</f>
        <v>7.2.3</v>
      </c>
      <c r="C16" s="73" t="str">
        <f ca="1">IF($B16="","",INDEX(Backlog!$A:$M,$A16,C$5))</f>
        <v>Android Admin</v>
      </c>
      <c r="D16" s="73" t="str">
        <f ca="1">IF($B16="","",INDEX(Backlog!$A:$M,$A16,D$5))</f>
        <v xml:space="preserve">Contribution </v>
      </c>
      <c r="E16" s="73" t="str">
        <f ca="1">IF($B16="","",INDEX(Backlog!$A:$M,$A16,E$5))</f>
        <v>Ajout de vidéo Daylimotion</v>
      </c>
      <c r="F16" s="48">
        <f ca="1">IF($B16="","",INDEX(Backlog!$A:$M,$A16,F$5))</f>
        <v>7</v>
      </c>
      <c r="G16" s="66">
        <f ca="1">IF($B16="","",INDEX(Backlog!$A:$M,$A16,G$5))</f>
        <v>2</v>
      </c>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26"/>
      <c r="AT16" s="26"/>
      <c r="AU16" s="26"/>
      <c r="AV16" s="26"/>
      <c r="AW16" s="26"/>
      <c r="AX16" s="26"/>
      <c r="AY16" s="26"/>
      <c r="AZ16" s="26"/>
      <c r="BA16" s="26"/>
      <c r="BB16" s="26"/>
      <c r="BC16" s="26"/>
      <c r="BD16" s="26"/>
      <c r="BE16" s="26"/>
      <c r="BF16" s="26"/>
      <c r="BG16" s="26"/>
      <c r="BH16" s="26"/>
      <c r="BI16" s="26"/>
      <c r="BJ16" s="26"/>
      <c r="BK16" s="26"/>
      <c r="BL16" s="26"/>
      <c r="BM16" s="26"/>
      <c r="BN16" s="26"/>
      <c r="BO16" s="26"/>
      <c r="BP16" s="26"/>
      <c r="BQ16" s="26"/>
      <c r="BR16" s="26"/>
      <c r="BS16" s="26"/>
      <c r="BT16" s="26"/>
      <c r="BU16" s="26"/>
      <c r="BV16" s="26"/>
      <c r="BW16" s="26"/>
      <c r="BX16" s="26"/>
      <c r="BY16" s="26"/>
      <c r="BZ16" s="84"/>
      <c r="CA16" s="21">
        <f t="shared" ca="1" si="11"/>
        <v>104</v>
      </c>
      <c r="CB16" s="21">
        <f t="shared" ca="1" si="7"/>
        <v>151</v>
      </c>
      <c r="CC16" s="21" t="str">
        <f t="shared" ca="1" si="8"/>
        <v>Backlog!$F$104:$F$151</v>
      </c>
      <c r="CD16" s="21">
        <f t="shared" ca="1" si="9"/>
        <v>1</v>
      </c>
      <c r="CE16" s="21">
        <f t="shared" ca="1" si="12"/>
        <v>104</v>
      </c>
    </row>
    <row r="17" spans="1:83">
      <c r="A17" s="90">
        <f t="shared" ca="1" si="10"/>
        <v>104</v>
      </c>
      <c r="B17" s="18" t="str">
        <f ca="1">IF(ISNUMBER(A17),INDEX(Backlog!$A:$M,$A17,B$5),"")</f>
        <v>7.2.4</v>
      </c>
      <c r="C17" s="73" t="str">
        <f ca="1">IF($B17="","",INDEX(Backlog!$A:$M,$A17,C$5))</f>
        <v>Android Admin</v>
      </c>
      <c r="D17" s="73" t="str">
        <f ca="1">IF($B17="","",INDEX(Backlog!$A:$M,$A17,D$5))</f>
        <v xml:space="preserve">Contribution </v>
      </c>
      <c r="E17" s="73" t="str">
        <f ca="1">IF($B17="","",INDEX(Backlog!$A:$M,$A17,E$5))</f>
        <v>Ajout de vidéo Serveur de fichier</v>
      </c>
      <c r="F17" s="48">
        <f ca="1">IF($B17="","",INDEX(Backlog!$A:$M,$A17,F$5))</f>
        <v>7</v>
      </c>
      <c r="G17" s="66">
        <f ca="1">IF($B17="","",INDEX(Backlog!$A:$M,$A17,G$5))</f>
        <v>2</v>
      </c>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c r="BU17" s="26"/>
      <c r="BV17" s="26"/>
      <c r="BW17" s="26"/>
      <c r="BX17" s="26"/>
      <c r="BY17" s="26"/>
      <c r="BZ17" s="84"/>
      <c r="CA17" s="21">
        <f t="shared" ca="1" si="11"/>
        <v>105</v>
      </c>
      <c r="CB17" s="21">
        <f t="shared" ca="1" si="7"/>
        <v>151</v>
      </c>
      <c r="CC17" s="21" t="str">
        <f t="shared" ca="1" si="8"/>
        <v>Backlog!$F$105:$F$151</v>
      </c>
      <c r="CD17" s="21">
        <f t="shared" ca="1" si="9"/>
        <v>1</v>
      </c>
      <c r="CE17" s="21">
        <f t="shared" ca="1" si="12"/>
        <v>105</v>
      </c>
    </row>
    <row r="18" spans="1:83">
      <c r="A18" s="90">
        <f t="shared" ca="1" si="10"/>
        <v>105</v>
      </c>
      <c r="B18" s="18" t="str">
        <f ca="1">IF(ISNUMBER(A18),INDEX(Backlog!$A:$M,$A18,B$5),"")</f>
        <v>7.2.5</v>
      </c>
      <c r="C18" s="73" t="str">
        <f ca="1">IF($B18="","",INDEX(Backlog!$A:$M,$A18,C$5))</f>
        <v>Android Admin</v>
      </c>
      <c r="D18" s="73" t="str">
        <f ca="1">IF($B18="","",INDEX(Backlog!$A:$M,$A18,D$5))</f>
        <v xml:space="preserve">Contribution </v>
      </c>
      <c r="E18" s="73" t="str">
        <f ca="1">IF($B18="","",INDEX(Backlog!$A:$M,$A18,E$5))</f>
        <v>Ajout de MP3</v>
      </c>
      <c r="F18" s="48">
        <f ca="1">IF($B18="","",INDEX(Backlog!$A:$M,$A18,F$5))</f>
        <v>7</v>
      </c>
      <c r="G18" s="66">
        <f ca="1">IF($B18="","",INDEX(Backlog!$A:$M,$A18,G$5))</f>
        <v>2</v>
      </c>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26"/>
      <c r="AT18" s="26"/>
      <c r="AU18" s="26"/>
      <c r="AV18" s="26"/>
      <c r="AW18" s="26"/>
      <c r="AX18" s="26"/>
      <c r="AY18" s="26"/>
      <c r="AZ18" s="26"/>
      <c r="BA18" s="26"/>
      <c r="BB18" s="26"/>
      <c r="BC18" s="26"/>
      <c r="BD18" s="26"/>
      <c r="BE18" s="26"/>
      <c r="BF18" s="26"/>
      <c r="BG18" s="26"/>
      <c r="BH18" s="26"/>
      <c r="BI18" s="26"/>
      <c r="BJ18" s="26"/>
      <c r="BK18" s="26"/>
      <c r="BL18" s="26"/>
      <c r="BM18" s="26"/>
      <c r="BN18" s="26"/>
      <c r="BO18" s="26"/>
      <c r="BP18" s="26"/>
      <c r="BQ18" s="26"/>
      <c r="BR18" s="26"/>
      <c r="BS18" s="26"/>
      <c r="BT18" s="26"/>
      <c r="BU18" s="26"/>
      <c r="BV18" s="26"/>
      <c r="BW18" s="26"/>
      <c r="BX18" s="26"/>
      <c r="BY18" s="26"/>
      <c r="BZ18" s="84"/>
      <c r="CA18" s="21">
        <f t="shared" ca="1" si="11"/>
        <v>106</v>
      </c>
      <c r="CB18" s="21">
        <f t="shared" ca="1" si="7"/>
        <v>151</v>
      </c>
      <c r="CC18" s="21" t="str">
        <f t="shared" ca="1" si="8"/>
        <v>Backlog!$F$106:$F$151</v>
      </c>
      <c r="CD18" s="21">
        <f t="shared" ca="1" si="9"/>
        <v>1</v>
      </c>
      <c r="CE18" s="21">
        <f t="shared" ca="1" si="12"/>
        <v>106</v>
      </c>
    </row>
    <row r="19" spans="1:83">
      <c r="A19" s="90">
        <f t="shared" ca="1" si="10"/>
        <v>106</v>
      </c>
      <c r="B19" s="18" t="str">
        <f ca="1">IF(ISNUMBER(A19),INDEX(Backlog!$A:$M,$A19,B$5),"")</f>
        <v>7.2.6</v>
      </c>
      <c r="C19" s="73" t="str">
        <f ca="1">IF($B19="","",INDEX(Backlog!$A:$M,$A19,C$5))</f>
        <v>Android Admin</v>
      </c>
      <c r="D19" s="73" t="str">
        <f ca="1">IF($B19="","",INDEX(Backlog!$A:$M,$A19,D$5))</f>
        <v xml:space="preserve">Contribution </v>
      </c>
      <c r="E19" s="73" t="str">
        <f ca="1">IF($B19="","",INDEX(Backlog!$A:$M,$A19,E$5))</f>
        <v>Ajout autre fichier</v>
      </c>
      <c r="F19" s="48">
        <f ca="1">IF($B19="","",INDEX(Backlog!$A:$M,$A19,F$5))</f>
        <v>7</v>
      </c>
      <c r="G19" s="66">
        <f ca="1">IF($B19="","",INDEX(Backlog!$A:$M,$A19,G$5))</f>
        <v>2</v>
      </c>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26"/>
      <c r="AT19" s="26"/>
      <c r="AU19" s="26"/>
      <c r="AV19" s="26"/>
      <c r="AW19" s="26"/>
      <c r="AX19" s="26"/>
      <c r="AY19" s="26"/>
      <c r="AZ19" s="26"/>
      <c r="BA19" s="26"/>
      <c r="BB19" s="26"/>
      <c r="BC19" s="26"/>
      <c r="BD19" s="26"/>
      <c r="BE19" s="26"/>
      <c r="BF19" s="26"/>
      <c r="BG19" s="26"/>
      <c r="BH19" s="26"/>
      <c r="BI19" s="26"/>
      <c r="BJ19" s="26"/>
      <c r="BK19" s="26"/>
      <c r="BL19" s="26"/>
      <c r="BM19" s="26"/>
      <c r="BN19" s="26"/>
      <c r="BO19" s="26"/>
      <c r="BP19" s="26"/>
      <c r="BQ19" s="26"/>
      <c r="BR19" s="26"/>
      <c r="BS19" s="26"/>
      <c r="BT19" s="26"/>
      <c r="BU19" s="26"/>
      <c r="BV19" s="26"/>
      <c r="BW19" s="26"/>
      <c r="BX19" s="26"/>
      <c r="BY19" s="26"/>
      <c r="BZ19" s="84"/>
      <c r="CA19" s="21">
        <f t="shared" ca="1" si="11"/>
        <v>107</v>
      </c>
      <c r="CB19" s="21">
        <f t="shared" ca="1" si="7"/>
        <v>151</v>
      </c>
      <c r="CC19" s="21" t="str">
        <f t="shared" ca="1" si="8"/>
        <v>Backlog!$F$107:$F$151</v>
      </c>
      <c r="CD19" s="21">
        <f t="shared" ca="1" si="9"/>
        <v>1</v>
      </c>
      <c r="CE19" s="21">
        <f t="shared" ca="1" si="12"/>
        <v>107</v>
      </c>
    </row>
    <row r="20" spans="1:83">
      <c r="A20" s="90">
        <f t="shared" ca="1" si="10"/>
        <v>107</v>
      </c>
      <c r="B20" s="18" t="str">
        <f ca="1">IF(ISNUMBER(A20),INDEX(Backlog!$A:$M,$A20,B$5),"")</f>
        <v>7.3.1</v>
      </c>
      <c r="C20" s="73" t="str">
        <f ca="1">IF($B20="","",INDEX(Backlog!$A:$M,$A20,C$5))</f>
        <v>Android Admin</v>
      </c>
      <c r="D20" s="73" t="str">
        <f ca="1">IF($B20="","",INDEX(Backlog!$A:$M,$A20,D$5))</f>
        <v>IHM</v>
      </c>
      <c r="E20" s="73" t="str">
        <f ca="1">IF($B20="","",INDEX(Backlog!$A:$M,$A20,E$5))</f>
        <v>Poster un media</v>
      </c>
      <c r="F20" s="48">
        <f ca="1">IF($B20="","",INDEX(Backlog!$A:$M,$A20,F$5))</f>
        <v>6</v>
      </c>
      <c r="G20" s="66">
        <f ca="1">IF($B20="","",INDEX(Backlog!$A:$M,$A20,G$5))</f>
        <v>4</v>
      </c>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26"/>
      <c r="AT20" s="26"/>
      <c r="AU20" s="26"/>
      <c r="AV20" s="26"/>
      <c r="AW20" s="26"/>
      <c r="AX20" s="26"/>
      <c r="AY20" s="26"/>
      <c r="AZ20" s="26"/>
      <c r="BA20" s="26"/>
      <c r="BB20" s="26"/>
      <c r="BC20" s="26"/>
      <c r="BD20" s="26"/>
      <c r="BE20" s="26"/>
      <c r="BF20" s="26"/>
      <c r="BG20" s="26"/>
      <c r="BH20" s="26"/>
      <c r="BI20" s="26"/>
      <c r="BJ20" s="26"/>
      <c r="BK20" s="26"/>
      <c r="BL20" s="26"/>
      <c r="BM20" s="26"/>
      <c r="BN20" s="26"/>
      <c r="BO20" s="26"/>
      <c r="BP20" s="26"/>
      <c r="BQ20" s="26"/>
      <c r="BR20" s="26"/>
      <c r="BS20" s="26"/>
      <c r="BT20" s="26"/>
      <c r="BU20" s="26"/>
      <c r="BV20" s="26"/>
      <c r="BW20" s="26"/>
      <c r="BX20" s="26"/>
      <c r="BY20" s="26"/>
      <c r="BZ20" s="84"/>
      <c r="CA20" s="21">
        <f t="shared" ca="1" si="11"/>
        <v>108</v>
      </c>
      <c r="CB20" s="21">
        <f t="shared" ca="1" si="7"/>
        <v>151</v>
      </c>
      <c r="CC20" s="21" t="str">
        <f t="shared" ca="1" si="8"/>
        <v>Backlog!$F$108:$F$151</v>
      </c>
      <c r="CD20" s="21">
        <f t="shared" ca="1" si="9"/>
        <v>1</v>
      </c>
      <c r="CE20" s="21">
        <f t="shared" ca="1" si="12"/>
        <v>108</v>
      </c>
    </row>
    <row r="21" spans="1:83">
      <c r="A21" s="90">
        <f t="shared" ca="1" si="10"/>
        <v>108</v>
      </c>
      <c r="B21" s="18" t="str">
        <f ca="1">IF(ISNUMBER(A21),INDEX(Backlog!$A:$M,$A21,B$5),"")</f>
        <v>7.3.2</v>
      </c>
      <c r="C21" s="73" t="str">
        <f ca="1">IF($B21="","",INDEX(Backlog!$A:$M,$A21,C$5))</f>
        <v>Android Admin</v>
      </c>
      <c r="D21" s="73" t="str">
        <f ca="1">IF($B21="","",INDEX(Backlog!$A:$M,$A21,D$5))</f>
        <v>IHM</v>
      </c>
      <c r="E21" s="73" t="str">
        <f ca="1">IF($B21="","",INDEX(Backlog!$A:$M,$A21,E$5))</f>
        <v>Lier un Tag à une scène</v>
      </c>
      <c r="F21" s="48">
        <f ca="1">IF($B21="","",INDEX(Backlog!$A:$M,$A21,F$5))</f>
        <v>6</v>
      </c>
      <c r="G21" s="66">
        <f ca="1">IF($B21="","",INDEX(Backlog!$A:$M,$A21,G$5))</f>
        <v>3</v>
      </c>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26"/>
      <c r="AT21" s="26"/>
      <c r="AU21" s="26"/>
      <c r="AV21" s="26"/>
      <c r="AW21" s="26"/>
      <c r="AX21" s="26"/>
      <c r="AY21" s="26"/>
      <c r="AZ21" s="26"/>
      <c r="BA21" s="26"/>
      <c r="BB21" s="26"/>
      <c r="BC21" s="26"/>
      <c r="BD21" s="26"/>
      <c r="BE21" s="26"/>
      <c r="BF21" s="26"/>
      <c r="BG21" s="26"/>
      <c r="BH21" s="26"/>
      <c r="BI21" s="26"/>
      <c r="BJ21" s="26"/>
      <c r="BK21" s="26"/>
      <c r="BL21" s="26"/>
      <c r="BM21" s="26"/>
      <c r="BN21" s="26"/>
      <c r="BO21" s="26"/>
      <c r="BP21" s="26"/>
      <c r="BQ21" s="26"/>
      <c r="BR21" s="26"/>
      <c r="BS21" s="26"/>
      <c r="BT21" s="26"/>
      <c r="BU21" s="26"/>
      <c r="BV21" s="26"/>
      <c r="BW21" s="26"/>
      <c r="BX21" s="26"/>
      <c r="BY21" s="26"/>
      <c r="BZ21" s="84"/>
      <c r="CA21" s="21">
        <f t="shared" ca="1" si="11"/>
        <v>109</v>
      </c>
      <c r="CB21" s="21">
        <f t="shared" ca="1" si="7"/>
        <v>151</v>
      </c>
      <c r="CC21" s="21" t="str">
        <f t="shared" ca="1" si="8"/>
        <v>Backlog!$F$109:$F$151</v>
      </c>
      <c r="CD21" s="21">
        <f t="shared" ca="1" si="9"/>
        <v>1</v>
      </c>
      <c r="CE21" s="21">
        <f t="shared" ca="1" si="12"/>
        <v>109</v>
      </c>
    </row>
    <row r="22" spans="1:83">
      <c r="A22" s="90">
        <f t="shared" ca="1" si="10"/>
        <v>109</v>
      </c>
      <c r="B22" s="18" t="str">
        <f ca="1">IF(ISNUMBER(A22),INDEX(Backlog!$A:$M,$A22,B$5),"")</f>
        <v>7.3.3</v>
      </c>
      <c r="C22" s="73" t="str">
        <f ca="1">IF($B22="","",INDEX(Backlog!$A:$M,$A22,C$5))</f>
        <v>Android Admin</v>
      </c>
      <c r="D22" s="73" t="str">
        <f ca="1">IF($B22="","",INDEX(Backlog!$A:$M,$A22,D$5))</f>
        <v>IHM</v>
      </c>
      <c r="E22" s="73" t="str">
        <f ca="1">IF($B22="","",INDEX(Backlog!$A:$M,$A22,E$5))</f>
        <v>Lier un Point GPS à une scène (V1 : pts central + rayon)</v>
      </c>
      <c r="F22" s="48">
        <f ca="1">IF($B22="","",INDEX(Backlog!$A:$M,$A22,F$5))</f>
        <v>6</v>
      </c>
      <c r="G22" s="66">
        <f ca="1">IF($B22="","",INDEX(Backlog!$A:$M,$A22,G$5))</f>
        <v>3</v>
      </c>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26"/>
      <c r="AT22" s="26"/>
      <c r="AU22" s="26"/>
      <c r="AV22" s="26"/>
      <c r="AW22" s="26"/>
      <c r="AX22" s="26"/>
      <c r="AY22" s="26"/>
      <c r="AZ22" s="26"/>
      <c r="BA22" s="26"/>
      <c r="BB22" s="26"/>
      <c r="BC22" s="26"/>
      <c r="BD22" s="26"/>
      <c r="BE22" s="26"/>
      <c r="BF22" s="26"/>
      <c r="BG22" s="26"/>
      <c r="BH22" s="26"/>
      <c r="BI22" s="26"/>
      <c r="BJ22" s="26"/>
      <c r="BK22" s="26"/>
      <c r="BL22" s="26"/>
      <c r="BM22" s="26"/>
      <c r="BN22" s="26"/>
      <c r="BO22" s="26"/>
      <c r="BP22" s="26"/>
      <c r="BQ22" s="26"/>
      <c r="BR22" s="26"/>
      <c r="BS22" s="26"/>
      <c r="BT22" s="26"/>
      <c r="BU22" s="26"/>
      <c r="BV22" s="26"/>
      <c r="BW22" s="26"/>
      <c r="BX22" s="26"/>
      <c r="BY22" s="26"/>
      <c r="BZ22" s="84"/>
      <c r="CA22" s="21">
        <f t="shared" ca="1" si="11"/>
        <v>110</v>
      </c>
      <c r="CB22" s="21">
        <f t="shared" ca="1" si="7"/>
        <v>151</v>
      </c>
      <c r="CC22" s="21" t="str">
        <f t="shared" ca="1" si="8"/>
        <v>Backlog!$F$110:$F$151</v>
      </c>
      <c r="CD22" s="21">
        <f t="shared" ca="1" si="9"/>
        <v>1</v>
      </c>
      <c r="CE22" s="21">
        <f t="shared" ca="1" si="12"/>
        <v>110</v>
      </c>
    </row>
    <row r="23" spans="1:83">
      <c r="A23" s="90">
        <f t="shared" ca="1" si="10"/>
        <v>114</v>
      </c>
      <c r="B23" s="18" t="str">
        <f ca="1">IF(ISNUMBER(A23),INDEX(Backlog!$A:$M,$A23,B$5),"")</f>
        <v>8.1.3</v>
      </c>
      <c r="C23" s="73" t="str">
        <f ca="1">IF($B23="","",INDEX(Backlog!$A:$M,$A23,C$5))</f>
        <v>Contrôle &amp; Tests</v>
      </c>
      <c r="D23" s="73" t="str">
        <f ca="1">IF($B23="","",INDEX(Backlog!$A:$M,$A23,D$5))</f>
        <v>Retours sur itération précédente</v>
      </c>
      <c r="E23" s="73" t="str">
        <f ca="1">IF($B23="","",INDEX(Backlog!$A:$M,$A23,E$5))</f>
        <v>Retours sur itération 3</v>
      </c>
      <c r="F23" s="48">
        <f ca="1">IF($B23="","",INDEX(Backlog!$A:$M,$A23,F$5))</f>
        <v>1</v>
      </c>
      <c r="G23" s="66">
        <f ca="1">IF($B23="","",INDEX(Backlog!$A:$M,$A23,G$5))</f>
        <v>8</v>
      </c>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6"/>
      <c r="BQ23" s="26"/>
      <c r="BR23" s="26"/>
      <c r="BS23" s="26"/>
      <c r="BT23" s="26"/>
      <c r="BU23" s="26"/>
      <c r="BV23" s="26"/>
      <c r="BW23" s="26"/>
      <c r="BX23" s="26"/>
      <c r="BY23" s="26"/>
      <c r="BZ23" s="84"/>
      <c r="CA23" s="21">
        <f t="shared" ca="1" si="11"/>
        <v>115</v>
      </c>
      <c r="CB23" s="21">
        <f t="shared" ca="1" si="7"/>
        <v>151</v>
      </c>
      <c r="CC23" s="21" t="str">
        <f t="shared" ca="1" si="8"/>
        <v>Backlog!$F$115:$F$151</v>
      </c>
      <c r="CD23" s="21">
        <f t="shared" ca="1" si="9"/>
        <v>5</v>
      </c>
      <c r="CE23" s="21">
        <f t="shared" ca="1" si="12"/>
        <v>115</v>
      </c>
    </row>
    <row r="24" spans="1:83">
      <c r="A24" s="90">
        <f t="shared" ca="1" si="10"/>
        <v>120</v>
      </c>
      <c r="B24" s="18" t="str">
        <f ca="1">IF(ISNUMBER(A24),INDEX(Backlog!$A:$M,$A24,B$5),"")</f>
        <v>8.2.4</v>
      </c>
      <c r="C24" s="73" t="str">
        <f ca="1">IF($B24="","",INDEX(Backlog!$A:$M,$A24,C$5))</f>
        <v>Contrôle &amp; Tests</v>
      </c>
      <c r="D24" s="73" t="str">
        <f ca="1">IF($B24="","",INDEX(Backlog!$A:$M,$A24,D$5))</f>
        <v>Tests Fonctionnels</v>
      </c>
      <c r="E24" s="73" t="str">
        <f ca="1">IF($B24="","",INDEX(Backlog!$A:$M,$A24,E$5))</f>
        <v>Tests Fonctionnels itération 4</v>
      </c>
      <c r="F24" s="48">
        <f ca="1">IF($B24="","",INDEX(Backlog!$A:$M,$A24,F$5))</f>
        <v>4</v>
      </c>
      <c r="G24" s="66">
        <f ca="1">IF($B24="","",INDEX(Backlog!$A:$M,$A24,G$5))</f>
        <v>2</v>
      </c>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26"/>
      <c r="AX24" s="26"/>
      <c r="AY24" s="26"/>
      <c r="AZ24" s="26"/>
      <c r="BA24" s="26"/>
      <c r="BB24" s="26"/>
      <c r="BC24" s="26"/>
      <c r="BD24" s="26"/>
      <c r="BE24" s="26"/>
      <c r="BF24" s="26"/>
      <c r="BG24" s="26"/>
      <c r="BH24" s="26"/>
      <c r="BI24" s="26"/>
      <c r="BJ24" s="26"/>
      <c r="BK24" s="26"/>
      <c r="BL24" s="26"/>
      <c r="BM24" s="26"/>
      <c r="BN24" s="26"/>
      <c r="BO24" s="26"/>
      <c r="BP24" s="26"/>
      <c r="BQ24" s="26"/>
      <c r="BR24" s="26"/>
      <c r="BS24" s="26"/>
      <c r="BT24" s="26"/>
      <c r="BU24" s="26"/>
      <c r="BV24" s="26"/>
      <c r="BW24" s="26"/>
      <c r="BX24" s="26"/>
      <c r="BY24" s="26"/>
      <c r="BZ24" s="84"/>
      <c r="CA24" s="21">
        <f t="shared" ca="1" si="11"/>
        <v>121</v>
      </c>
      <c r="CB24" s="21">
        <f t="shared" ca="1" si="7"/>
        <v>151</v>
      </c>
      <c r="CC24" s="21" t="str">
        <f t="shared" ca="1" si="8"/>
        <v>Backlog!$F$121:$F$151</v>
      </c>
      <c r="CD24" s="21">
        <f t="shared" ca="1" si="9"/>
        <v>6</v>
      </c>
      <c r="CE24" s="21">
        <f t="shared" ca="1" si="12"/>
        <v>121</v>
      </c>
    </row>
    <row r="25" spans="1:83">
      <c r="A25" s="90">
        <f t="shared" ca="1" si="10"/>
        <v>125</v>
      </c>
      <c r="B25" s="18" t="str">
        <f ca="1">IF(ISNUMBER(A25),INDEX(Backlog!$A:$M,$A25,B$5),"")</f>
        <v>8.3.4</v>
      </c>
      <c r="C25" s="73" t="str">
        <f ca="1">IF($B25="","",INDEX(Backlog!$A:$M,$A25,C$5))</f>
        <v>Contrôle &amp; Tests</v>
      </c>
      <c r="D25" s="73" t="str">
        <f ca="1">IF($B25="","",INDEX(Backlog!$A:$M,$A25,D$5))</f>
        <v>Livraison &amp; Packaging</v>
      </c>
      <c r="E25" s="73" t="str">
        <f ca="1">IF($B25="","",INDEX(Backlog!$A:$M,$A25,E$5))</f>
        <v>Livraison &amp; Packaging itération 4</v>
      </c>
      <c r="F25" s="48">
        <f ca="1">IF($B25="","",INDEX(Backlog!$A:$M,$A25,F$5))</f>
        <v>4</v>
      </c>
      <c r="G25" s="66">
        <f ca="1">IF($B25="","",INDEX(Backlog!$A:$M,$A25,G$5))</f>
        <v>1</v>
      </c>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26"/>
      <c r="AX25" s="26"/>
      <c r="AY25" s="26"/>
      <c r="AZ25" s="26"/>
      <c r="BA25" s="26"/>
      <c r="BB25" s="26"/>
      <c r="BC25" s="26"/>
      <c r="BD25" s="26"/>
      <c r="BE25" s="26"/>
      <c r="BF25" s="26"/>
      <c r="BG25" s="26"/>
      <c r="BH25" s="26"/>
      <c r="BI25" s="26"/>
      <c r="BJ25" s="26"/>
      <c r="BK25" s="26"/>
      <c r="BL25" s="26"/>
      <c r="BM25" s="26"/>
      <c r="BN25" s="26"/>
      <c r="BO25" s="26"/>
      <c r="BP25" s="26"/>
      <c r="BQ25" s="26"/>
      <c r="BR25" s="26"/>
      <c r="BS25" s="26"/>
      <c r="BT25" s="26"/>
      <c r="BU25" s="26"/>
      <c r="BV25" s="26"/>
      <c r="BW25" s="26"/>
      <c r="BX25" s="26"/>
      <c r="BY25" s="26"/>
      <c r="BZ25" s="84"/>
      <c r="CA25" s="21">
        <f t="shared" ca="1" si="11"/>
        <v>126</v>
      </c>
      <c r="CB25" s="21">
        <f t="shared" ca="1" si="7"/>
        <v>151</v>
      </c>
      <c r="CC25" s="21" t="str">
        <f t="shared" ca="1" si="8"/>
        <v>Backlog!$F$126:$F$151</v>
      </c>
      <c r="CD25" s="21">
        <f t="shared" ca="1" si="9"/>
        <v>5</v>
      </c>
      <c r="CE25" s="21">
        <f t="shared" ca="1" si="12"/>
        <v>126</v>
      </c>
    </row>
    <row r="26" spans="1:83">
      <c r="A26" s="90">
        <f t="shared" ca="1" si="10"/>
        <v>131</v>
      </c>
      <c r="B26" s="18" t="str">
        <f ca="1">IF(ISNUMBER(A26),INDEX(Backlog!$A:$M,$A26,B$5),"")</f>
        <v>9.1.5</v>
      </c>
      <c r="C26" s="73" t="str">
        <f ca="1">IF($B26="","",INDEX(Backlog!$A:$M,$A26,C$5))</f>
        <v>Conception &amp; Spec</v>
      </c>
      <c r="D26" s="73" t="str">
        <f ca="1">IF($B26="","",INDEX(Backlog!$A:$M,$A26,D$5))</f>
        <v>Conception</v>
      </c>
      <c r="E26" s="73" t="str">
        <f ca="1">IF($B26="","",INDEX(Backlog!$A:$M,$A26,E$5))</f>
        <v>Conception pré-itération 5</v>
      </c>
      <c r="F26" s="48">
        <f ca="1">IF($B26="","",INDEX(Backlog!$A:$M,$A26,F$5))</f>
        <v>1</v>
      </c>
      <c r="G26" s="66">
        <f ca="1">IF($B26="","",INDEX(Backlog!$A:$M,$A26,G$5))</f>
        <v>3</v>
      </c>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6"/>
      <c r="BQ26" s="26"/>
      <c r="BR26" s="26"/>
      <c r="BS26" s="26"/>
      <c r="BT26" s="26"/>
      <c r="BU26" s="26"/>
      <c r="BV26" s="26"/>
      <c r="BW26" s="26"/>
      <c r="BX26" s="26"/>
      <c r="BY26" s="26"/>
      <c r="BZ26" s="84"/>
      <c r="CA26" s="21">
        <f t="shared" ca="1" si="11"/>
        <v>132</v>
      </c>
      <c r="CB26" s="21">
        <f t="shared" ca="1" si="7"/>
        <v>151</v>
      </c>
      <c r="CC26" s="21" t="str">
        <f t="shared" ca="1" si="8"/>
        <v>Backlog!$F$132:$F$151</v>
      </c>
      <c r="CD26" s="21">
        <f t="shared" ca="1" si="9"/>
        <v>6</v>
      </c>
      <c r="CE26" s="21">
        <f t="shared" ca="1" si="12"/>
        <v>132</v>
      </c>
    </row>
    <row r="27" spans="1:83">
      <c r="A27" s="90">
        <f t="shared" ca="1" si="10"/>
        <v>136</v>
      </c>
      <c r="B27" s="18" t="str">
        <f ca="1">IF(ISNUMBER(A27),INDEX(Backlog!$A:$M,$A27,B$5),"")</f>
        <v>9.2.5</v>
      </c>
      <c r="C27" s="73" t="str">
        <f ca="1">IF($B27="","",INDEX(Backlog!$A:$M,$A27,C$5))</f>
        <v>Conception &amp; Spec</v>
      </c>
      <c r="D27" s="73" t="str">
        <f ca="1">IF($B27="","",INDEX(Backlog!$A:$M,$A27,D$5))</f>
        <v>Spécification</v>
      </c>
      <c r="E27" s="73" t="str">
        <f ca="1">IF($B27="","",INDEX(Backlog!$A:$M,$A27,E$5))</f>
        <v>Spécification pré-itération 5</v>
      </c>
      <c r="F27" s="48">
        <f ca="1">IF($B27="","",INDEX(Backlog!$A:$M,$A27,F$5))</f>
        <v>1</v>
      </c>
      <c r="G27" s="66">
        <f ca="1">IF($B27="","",INDEX(Backlog!$A:$M,$A27,G$5))</f>
        <v>3</v>
      </c>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c r="AK27" s="26"/>
      <c r="AL27" s="26"/>
      <c r="AM27" s="26"/>
      <c r="AN27" s="26"/>
      <c r="AO27" s="26"/>
      <c r="AP27" s="26"/>
      <c r="AQ27" s="26"/>
      <c r="AR27" s="26"/>
      <c r="AS27" s="26"/>
      <c r="AT27" s="26"/>
      <c r="AU27" s="26"/>
      <c r="AV27" s="26"/>
      <c r="AW27" s="26"/>
      <c r="AX27" s="26"/>
      <c r="AY27" s="26"/>
      <c r="AZ27" s="26"/>
      <c r="BA27" s="26"/>
      <c r="BB27" s="26"/>
      <c r="BC27" s="26"/>
      <c r="BD27" s="26"/>
      <c r="BE27" s="26"/>
      <c r="BF27" s="26"/>
      <c r="BG27" s="26"/>
      <c r="BH27" s="26"/>
      <c r="BI27" s="26"/>
      <c r="BJ27" s="26"/>
      <c r="BK27" s="26"/>
      <c r="BL27" s="26"/>
      <c r="BM27" s="26"/>
      <c r="BN27" s="26"/>
      <c r="BO27" s="26"/>
      <c r="BP27" s="26"/>
      <c r="BQ27" s="26"/>
      <c r="BR27" s="26"/>
      <c r="BS27" s="26"/>
      <c r="BT27" s="26"/>
      <c r="BU27" s="26"/>
      <c r="BV27" s="26"/>
      <c r="BW27" s="26"/>
      <c r="BX27" s="26"/>
      <c r="BY27" s="26"/>
      <c r="BZ27" s="84"/>
      <c r="CA27" s="21">
        <f t="shared" ca="1" si="11"/>
        <v>137</v>
      </c>
      <c r="CB27" s="21">
        <f t="shared" ca="1" si="7"/>
        <v>151</v>
      </c>
      <c r="CC27" s="21" t="str">
        <f t="shared" ca="1" si="8"/>
        <v>Backlog!$F$137:$F$151</v>
      </c>
      <c r="CD27" s="21">
        <f t="shared" ca="1" si="9"/>
        <v>5</v>
      </c>
      <c r="CE27" s="21">
        <f t="shared" ca="1" si="12"/>
        <v>137</v>
      </c>
    </row>
    <row r="28" spans="1:83">
      <c r="A28" s="90">
        <f t="shared" ca="1" si="10"/>
        <v>140</v>
      </c>
      <c r="B28" s="18" t="str">
        <f ca="1">IF(ISNUMBER(A28),INDEX(Backlog!$A:$M,$A28,B$5),"")</f>
        <v>10.1.4</v>
      </c>
      <c r="C28" s="73" t="str">
        <f ca="1">IF($B28="","",INDEX(Backlog!$A:$M,$A28,C$5))</f>
        <v>Gestion de projet</v>
      </c>
      <c r="D28" s="73" t="str">
        <f ca="1">IF($B28="","",INDEX(Backlog!$A:$M,$A28,D$5))</f>
        <v>Réunions</v>
      </c>
      <c r="E28" s="73" t="str">
        <f ca="1">IF($B28="","",INDEX(Backlog!$A:$M,$A28,E$5))</f>
        <v>Réunions itération 4</v>
      </c>
      <c r="F28" s="48">
        <f ca="1">IF($B28="","",INDEX(Backlog!$A:$M,$A28,F$5))</f>
        <v>1</v>
      </c>
      <c r="G28" s="66">
        <f ca="1">IF($B28="","",INDEX(Backlog!$A:$M,$A28,G$5))</f>
        <v>2</v>
      </c>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c r="BM28" s="26"/>
      <c r="BN28" s="26"/>
      <c r="BO28" s="26"/>
      <c r="BP28" s="26"/>
      <c r="BQ28" s="26"/>
      <c r="BR28" s="26"/>
      <c r="BS28" s="26"/>
      <c r="BT28" s="26"/>
      <c r="BU28" s="26"/>
      <c r="BV28" s="26"/>
      <c r="BW28" s="26"/>
      <c r="BX28" s="26"/>
      <c r="BY28" s="26"/>
      <c r="BZ28" s="84"/>
      <c r="CA28" s="21">
        <f t="shared" ca="1" si="11"/>
        <v>141</v>
      </c>
      <c r="CB28" s="21">
        <f t="shared" ca="1" si="7"/>
        <v>151</v>
      </c>
      <c r="CC28" s="21" t="str">
        <f t="shared" ca="1" si="8"/>
        <v>Backlog!$F$141:$F$151</v>
      </c>
      <c r="CD28" s="21">
        <f t="shared" ca="1" si="9"/>
        <v>4</v>
      </c>
      <c r="CE28" s="21">
        <f t="shared" ca="1" si="12"/>
        <v>141</v>
      </c>
    </row>
    <row r="29" spans="1:83">
      <c r="A29" s="90">
        <f t="shared" ca="1" si="10"/>
        <v>145</v>
      </c>
      <c r="B29" s="18" t="str">
        <f ca="1">IF(ISNUMBER(A29),INDEX(Backlog!$A:$M,$A29,B$5),"")</f>
        <v>10.2.4</v>
      </c>
      <c r="C29" s="73" t="str">
        <f ca="1">IF($B29="","",INDEX(Backlog!$A:$M,$A29,C$5))</f>
        <v>Gestion de projet</v>
      </c>
      <c r="D29" s="73" t="str">
        <f ca="1">IF($B29="","",INDEX(Backlog!$A:$M,$A29,D$5))</f>
        <v>Backlog</v>
      </c>
      <c r="E29" s="73" t="str">
        <f ca="1">IF($B29="","",INDEX(Backlog!$A:$M,$A29,E$5))</f>
        <v>Mise à jour Backlog itération 4</v>
      </c>
      <c r="F29" s="48">
        <f ca="1">IF($B29="","",INDEX(Backlog!$A:$M,$A29,F$5))</f>
        <v>1</v>
      </c>
      <c r="G29" s="66">
        <f ca="1">IF($B29="","",INDEX(Backlog!$A:$M,$A29,G$5))</f>
        <v>2</v>
      </c>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c r="AV29" s="26"/>
      <c r="AW29" s="26"/>
      <c r="AX29" s="26"/>
      <c r="AY29" s="26"/>
      <c r="AZ29" s="26"/>
      <c r="BA29" s="26"/>
      <c r="BB29" s="26"/>
      <c r="BC29" s="26"/>
      <c r="BD29" s="26"/>
      <c r="BE29" s="26"/>
      <c r="BF29" s="26"/>
      <c r="BG29" s="26"/>
      <c r="BH29" s="26"/>
      <c r="BI29" s="26"/>
      <c r="BJ29" s="26"/>
      <c r="BK29" s="26"/>
      <c r="BL29" s="26"/>
      <c r="BM29" s="26"/>
      <c r="BN29" s="26"/>
      <c r="BO29" s="26"/>
      <c r="BP29" s="26"/>
      <c r="BQ29" s="26"/>
      <c r="BR29" s="26"/>
      <c r="BS29" s="26"/>
      <c r="BT29" s="26"/>
      <c r="BU29" s="26"/>
      <c r="BV29" s="26"/>
      <c r="BW29" s="26"/>
      <c r="BX29" s="26"/>
      <c r="BY29" s="26"/>
      <c r="BZ29" s="84"/>
      <c r="CA29" s="21">
        <f t="shared" ca="1" si="11"/>
        <v>146</v>
      </c>
      <c r="CB29" s="21">
        <f t="shared" ca="1" si="7"/>
        <v>151</v>
      </c>
      <c r="CC29" s="21" t="str">
        <f t="shared" ca="1" si="8"/>
        <v>Backlog!$F$146:$F$151</v>
      </c>
      <c r="CD29" s="21">
        <f t="shared" ca="1" si="9"/>
        <v>5</v>
      </c>
      <c r="CE29" s="21">
        <f t="shared" ca="1" si="12"/>
        <v>146</v>
      </c>
    </row>
    <row r="30" spans="1:83">
      <c r="A30" s="90">
        <f t="shared" ca="1" si="10"/>
        <v>150</v>
      </c>
      <c r="B30" s="18" t="str">
        <f ca="1">IF(ISNUMBER(A30),INDEX(Backlog!$A:$M,$A30,B$5),"")</f>
        <v>11.1.4</v>
      </c>
      <c r="C30" s="73" t="str">
        <f ca="1">IF($B30="","",INDEX(Backlog!$A:$M,$A30,C$5))</f>
        <v>Documentation</v>
      </c>
      <c r="D30" s="73" t="str">
        <f ca="1">IF($B30="","",INDEX(Backlog!$A:$M,$A30,D$5))</f>
        <v>Documentation</v>
      </c>
      <c r="E30" s="73" t="str">
        <f ca="1">IF($B30="","",INDEX(Backlog!$A:$M,$A30,E$5))</f>
        <v>Documentation itération 4</v>
      </c>
      <c r="F30" s="48">
        <f ca="1">IF($B30="","",INDEX(Backlog!$A:$M,$A30,F$5))</f>
        <v>1</v>
      </c>
      <c r="G30" s="66">
        <f ca="1">IF($B30="","",INDEX(Backlog!$A:$M,$A30,G$5))</f>
        <v>4</v>
      </c>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c r="AK30" s="26"/>
      <c r="AL30" s="26"/>
      <c r="AM30" s="26"/>
      <c r="AN30" s="26"/>
      <c r="AO30" s="26"/>
      <c r="AP30" s="26"/>
      <c r="AQ30" s="26"/>
      <c r="AR30" s="26"/>
      <c r="AS30" s="26"/>
      <c r="AT30" s="26"/>
      <c r="AU30" s="26"/>
      <c r="AV30" s="26"/>
      <c r="AW30" s="26"/>
      <c r="AX30" s="26"/>
      <c r="AY30" s="26"/>
      <c r="AZ30" s="26"/>
      <c r="BA30" s="26"/>
      <c r="BB30" s="26"/>
      <c r="BC30" s="26"/>
      <c r="BD30" s="26"/>
      <c r="BE30" s="26"/>
      <c r="BF30" s="26"/>
      <c r="BG30" s="26"/>
      <c r="BH30" s="26"/>
      <c r="BI30" s="26"/>
      <c r="BJ30" s="26"/>
      <c r="BK30" s="26"/>
      <c r="BL30" s="26"/>
      <c r="BM30" s="26"/>
      <c r="BN30" s="26"/>
      <c r="BO30" s="26"/>
      <c r="BP30" s="26"/>
      <c r="BQ30" s="26"/>
      <c r="BR30" s="26"/>
      <c r="BS30" s="26"/>
      <c r="BT30" s="26"/>
      <c r="BU30" s="26"/>
      <c r="BV30" s="26"/>
      <c r="BW30" s="26"/>
      <c r="BX30" s="26"/>
      <c r="BY30" s="26"/>
      <c r="BZ30" s="84"/>
      <c r="CA30" s="21">
        <f t="shared" ca="1" si="11"/>
        <v>151</v>
      </c>
      <c r="CB30" s="21">
        <f t="shared" ca="1" si="7"/>
        <v>151</v>
      </c>
      <c r="CC30" s="21" t="str">
        <f t="shared" ca="1" si="8"/>
        <v>Backlog!$F$151:$F$151</v>
      </c>
      <c r="CD30" s="21">
        <f t="shared" ca="1" si="9"/>
        <v>5</v>
      </c>
      <c r="CE30" s="21">
        <f t="shared" ca="1" si="12"/>
        <v>151</v>
      </c>
    </row>
    <row r="31" spans="1:83">
      <c r="A31" s="90" t="e">
        <f t="shared" ca="1" si="10"/>
        <v>#VALUE!</v>
      </c>
      <c r="B31" s="18" t="str">
        <f ca="1">IF(ISNUMBER(A31),INDEX(Backlog!$A:$M,$A31,B$5),"")</f>
        <v/>
      </c>
      <c r="C31" s="73" t="str">
        <f ca="1">IF($B31="","",INDEX(Backlog!$A:$M,$A31,C$5))</f>
        <v/>
      </c>
      <c r="D31" s="73" t="str">
        <f ca="1">IF($B31="","",INDEX(Backlog!$A:$M,$A31,D$5))</f>
        <v/>
      </c>
      <c r="E31" s="73" t="str">
        <f ca="1">IF($B31="","",INDEX(Backlog!$A:$M,$A31,E$5))</f>
        <v/>
      </c>
      <c r="F31" s="48" t="str">
        <f ca="1">IF($B31="","",INDEX(Backlog!$A:$M,$A31,F$5))</f>
        <v/>
      </c>
      <c r="G31" s="66" t="str">
        <f ca="1">IF($B31="","",INDEX(Backlog!$A:$M,$A31,G$5))</f>
        <v/>
      </c>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c r="AK31" s="26"/>
      <c r="AL31" s="26"/>
      <c r="AM31" s="26"/>
      <c r="AN31" s="26"/>
      <c r="AO31" s="26"/>
      <c r="AP31" s="26"/>
      <c r="AQ31" s="26"/>
      <c r="AR31" s="26"/>
      <c r="AS31" s="26"/>
      <c r="AT31" s="26"/>
      <c r="AU31" s="26"/>
      <c r="AV31" s="26"/>
      <c r="AW31" s="26"/>
      <c r="AX31" s="26"/>
      <c r="AY31" s="26"/>
      <c r="AZ31" s="26"/>
      <c r="BA31" s="26"/>
      <c r="BB31" s="26"/>
      <c r="BC31" s="26"/>
      <c r="BD31" s="26"/>
      <c r="BE31" s="26"/>
      <c r="BF31" s="26"/>
      <c r="BG31" s="26"/>
      <c r="BH31" s="26"/>
      <c r="BI31" s="26"/>
      <c r="BJ31" s="26"/>
      <c r="BK31" s="26"/>
      <c r="BL31" s="26"/>
      <c r="BM31" s="26"/>
      <c r="BN31" s="26"/>
      <c r="BO31" s="26"/>
      <c r="BP31" s="26"/>
      <c r="BQ31" s="26"/>
      <c r="BR31" s="26"/>
      <c r="BS31" s="26"/>
      <c r="BT31" s="26"/>
      <c r="BU31" s="26"/>
      <c r="BV31" s="26"/>
      <c r="BW31" s="26"/>
      <c r="BX31" s="26"/>
      <c r="BY31" s="26"/>
      <c r="BZ31" s="84"/>
      <c r="CA31" s="21" t="str">
        <f t="shared" ca="1" si="11"/>
        <v/>
      </c>
      <c r="CB31" s="21" t="str">
        <f t="shared" ca="1" si="7"/>
        <v/>
      </c>
      <c r="CC31" s="21" t="e">
        <f t="shared" ca="1" si="8"/>
        <v>#VALUE!</v>
      </c>
      <c r="CD31" s="21" t="e">
        <f t="shared" ca="1" si="9"/>
        <v>#N/A</v>
      </c>
      <c r="CE31" s="21" t="str">
        <f t="shared" ca="1" si="12"/>
        <v/>
      </c>
    </row>
    <row r="32" spans="1:83">
      <c r="A32" s="90" t="e">
        <f t="shared" ca="1" si="10"/>
        <v>#VALUE!</v>
      </c>
      <c r="B32" s="18" t="str">
        <f ca="1">IF(ISNUMBER(A32),INDEX(Backlog!$A:$M,$A32,B$5),"")</f>
        <v/>
      </c>
      <c r="C32" s="73" t="str">
        <f ca="1">IF($B32="","",INDEX(Backlog!$A:$M,$A32,C$5))</f>
        <v/>
      </c>
      <c r="D32" s="73" t="str">
        <f ca="1">IF($B32="","",INDEX(Backlog!$A:$M,$A32,D$5))</f>
        <v/>
      </c>
      <c r="E32" s="73" t="str">
        <f ca="1">IF($B32="","",INDEX(Backlog!$A:$M,$A32,E$5))</f>
        <v/>
      </c>
      <c r="F32" s="48" t="str">
        <f ca="1">IF($B32="","",INDEX(Backlog!$A:$M,$A32,F$5))</f>
        <v/>
      </c>
      <c r="G32" s="66" t="str">
        <f ca="1">IF($B32="","",INDEX(Backlog!$A:$M,$A32,G$5))</f>
        <v/>
      </c>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6"/>
      <c r="AT32" s="26"/>
      <c r="AU32" s="26"/>
      <c r="AV32" s="26"/>
      <c r="AW32" s="26"/>
      <c r="AX32" s="26"/>
      <c r="AY32" s="26"/>
      <c r="AZ32" s="26"/>
      <c r="BA32" s="26"/>
      <c r="BB32" s="26"/>
      <c r="BC32" s="26"/>
      <c r="BD32" s="26"/>
      <c r="BE32" s="26"/>
      <c r="BF32" s="26"/>
      <c r="BG32" s="26"/>
      <c r="BH32" s="26"/>
      <c r="BI32" s="26"/>
      <c r="BJ32" s="26"/>
      <c r="BK32" s="26"/>
      <c r="BL32" s="26"/>
      <c r="BM32" s="26"/>
      <c r="BN32" s="26"/>
      <c r="BO32" s="26"/>
      <c r="BP32" s="26"/>
      <c r="BQ32" s="26"/>
      <c r="BR32" s="26"/>
      <c r="BS32" s="26"/>
      <c r="BT32" s="26"/>
      <c r="BU32" s="26"/>
      <c r="BV32" s="26"/>
      <c r="BW32" s="26"/>
      <c r="BX32" s="26"/>
      <c r="BY32" s="26"/>
      <c r="BZ32" s="84"/>
      <c r="CA32" s="21" t="e">
        <f t="shared" ca="1" si="11"/>
        <v>#VALUE!</v>
      </c>
      <c r="CB32" s="21" t="e">
        <f t="shared" ca="1" si="7"/>
        <v>#VALUE!</v>
      </c>
      <c r="CC32" s="21" t="e">
        <f t="shared" ca="1" si="8"/>
        <v>#VALUE!</v>
      </c>
      <c r="CD32" s="21" t="e">
        <f t="shared" ca="1" si="9"/>
        <v>#VALUE!</v>
      </c>
      <c r="CE32" s="21" t="e">
        <f t="shared" ca="1" si="12"/>
        <v>#VALUE!</v>
      </c>
    </row>
    <row r="33" spans="1:83">
      <c r="A33" s="90" t="e">
        <f t="shared" ca="1" si="10"/>
        <v>#VALUE!</v>
      </c>
      <c r="B33" s="18" t="str">
        <f ca="1">IF(ISNUMBER(A33),INDEX(Backlog!$A:$M,$A33,B$5),"")</f>
        <v/>
      </c>
      <c r="C33" s="73" t="str">
        <f ca="1">IF($B33="","",INDEX(Backlog!$A:$M,$A33,C$5))</f>
        <v/>
      </c>
      <c r="D33" s="73" t="str">
        <f ca="1">IF($B33="","",INDEX(Backlog!$A:$M,$A33,D$5))</f>
        <v/>
      </c>
      <c r="E33" s="73" t="str">
        <f ca="1">IF($B33="","",INDEX(Backlog!$A:$M,$A33,E$5))</f>
        <v/>
      </c>
      <c r="F33" s="48" t="str">
        <f ca="1">IF($B33="","",INDEX(Backlog!$A:$M,$A33,F$5))</f>
        <v/>
      </c>
      <c r="G33" s="66" t="str">
        <f ca="1">IF($B33="","",INDEX(Backlog!$A:$M,$A33,G$5))</f>
        <v/>
      </c>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c r="AK33" s="26"/>
      <c r="AL33" s="26"/>
      <c r="AM33" s="26"/>
      <c r="AN33" s="26"/>
      <c r="AO33" s="26"/>
      <c r="AP33" s="26"/>
      <c r="AQ33" s="26"/>
      <c r="AR33" s="26"/>
      <c r="AS33" s="26"/>
      <c r="AT33" s="26"/>
      <c r="AU33" s="26"/>
      <c r="AV33" s="26"/>
      <c r="AW33" s="26"/>
      <c r="AX33" s="26"/>
      <c r="AY33" s="26"/>
      <c r="AZ33" s="26"/>
      <c r="BA33" s="26"/>
      <c r="BB33" s="26"/>
      <c r="BC33" s="26"/>
      <c r="BD33" s="26"/>
      <c r="BE33" s="26"/>
      <c r="BF33" s="26"/>
      <c r="BG33" s="26"/>
      <c r="BH33" s="26"/>
      <c r="BI33" s="26"/>
      <c r="BJ33" s="26"/>
      <c r="BK33" s="26"/>
      <c r="BL33" s="26"/>
      <c r="BM33" s="26"/>
      <c r="BN33" s="26"/>
      <c r="BO33" s="26"/>
      <c r="BP33" s="26"/>
      <c r="BQ33" s="26"/>
      <c r="BR33" s="26"/>
      <c r="BS33" s="26"/>
      <c r="BT33" s="26"/>
      <c r="BU33" s="26"/>
      <c r="BV33" s="26"/>
      <c r="BW33" s="26"/>
      <c r="BX33" s="26"/>
      <c r="BY33" s="26"/>
      <c r="BZ33" s="84"/>
      <c r="CA33" s="21" t="e">
        <f t="shared" ca="1" si="11"/>
        <v>#VALUE!</v>
      </c>
      <c r="CB33" s="21" t="e">
        <f t="shared" ca="1" si="7"/>
        <v>#VALUE!</v>
      </c>
      <c r="CC33" s="21" t="e">
        <f t="shared" ca="1" si="8"/>
        <v>#VALUE!</v>
      </c>
      <c r="CD33" s="21" t="e">
        <f t="shared" ca="1" si="9"/>
        <v>#VALUE!</v>
      </c>
      <c r="CE33" s="21" t="e">
        <f t="shared" ca="1" si="12"/>
        <v>#VALUE!</v>
      </c>
    </row>
    <row r="34" spans="1:83">
      <c r="A34" s="90" t="e">
        <f t="shared" ca="1" si="10"/>
        <v>#VALUE!</v>
      </c>
      <c r="B34" s="18" t="str">
        <f ca="1">IF(ISNUMBER(A34),INDEX(Backlog!$A:$M,$A34,B$5),"")</f>
        <v/>
      </c>
      <c r="C34" s="73" t="str">
        <f ca="1">IF($B34="","",INDEX(Backlog!$A:$M,$A34,C$5))</f>
        <v/>
      </c>
      <c r="D34" s="73" t="str">
        <f ca="1">IF($B34="","",INDEX(Backlog!$A:$M,$A34,D$5))</f>
        <v/>
      </c>
      <c r="E34" s="73" t="str">
        <f ca="1">IF($B34="","",INDEX(Backlog!$A:$M,$A34,E$5))</f>
        <v/>
      </c>
      <c r="F34" s="48" t="str">
        <f ca="1">IF($B34="","",INDEX(Backlog!$A:$M,$A34,F$5))</f>
        <v/>
      </c>
      <c r="G34" s="66" t="str">
        <f ca="1">IF($B34="","",INDEX(Backlog!$A:$M,$A34,G$5))</f>
        <v/>
      </c>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6"/>
      <c r="AN34" s="26"/>
      <c r="AO34" s="26"/>
      <c r="AP34" s="26"/>
      <c r="AQ34" s="26"/>
      <c r="AR34" s="26"/>
      <c r="AS34" s="26"/>
      <c r="AT34" s="26"/>
      <c r="AU34" s="26"/>
      <c r="AV34" s="26"/>
      <c r="AW34" s="26"/>
      <c r="AX34" s="26"/>
      <c r="AY34" s="26"/>
      <c r="AZ34" s="26"/>
      <c r="BA34" s="26"/>
      <c r="BB34" s="26"/>
      <c r="BC34" s="26"/>
      <c r="BD34" s="26"/>
      <c r="BE34" s="26"/>
      <c r="BF34" s="26"/>
      <c r="BG34" s="26"/>
      <c r="BH34" s="26"/>
      <c r="BI34" s="26"/>
      <c r="BJ34" s="26"/>
      <c r="BK34" s="26"/>
      <c r="BL34" s="26"/>
      <c r="BM34" s="26"/>
      <c r="BN34" s="26"/>
      <c r="BO34" s="26"/>
      <c r="BP34" s="26"/>
      <c r="BQ34" s="26"/>
      <c r="BR34" s="26"/>
      <c r="BS34" s="26"/>
      <c r="BT34" s="26"/>
      <c r="BU34" s="26"/>
      <c r="BV34" s="26"/>
      <c r="BW34" s="26"/>
      <c r="BX34" s="26"/>
      <c r="BY34" s="26"/>
      <c r="BZ34" s="84"/>
      <c r="CA34" s="21" t="e">
        <f t="shared" ca="1" si="11"/>
        <v>#VALUE!</v>
      </c>
      <c r="CB34" s="21" t="e">
        <f t="shared" ca="1" si="7"/>
        <v>#VALUE!</v>
      </c>
      <c r="CC34" s="21" t="e">
        <f t="shared" ca="1" si="8"/>
        <v>#VALUE!</v>
      </c>
      <c r="CD34" s="21" t="e">
        <f t="shared" ca="1" si="9"/>
        <v>#VALUE!</v>
      </c>
      <c r="CE34" s="21" t="e">
        <f t="shared" ca="1" si="12"/>
        <v>#VALUE!</v>
      </c>
    </row>
    <row r="35" spans="1:83">
      <c r="A35" s="90" t="e">
        <f t="shared" ca="1" si="10"/>
        <v>#VALUE!</v>
      </c>
      <c r="B35" s="18" t="str">
        <f ca="1">IF(ISNUMBER(A35),INDEX(Backlog!$A:$M,$A35,B$5),"")</f>
        <v/>
      </c>
      <c r="C35" s="73" t="str">
        <f ca="1">IF($B35="","",INDEX(Backlog!$A:$M,$A35,C$5))</f>
        <v/>
      </c>
      <c r="D35" s="73" t="str">
        <f ca="1">IF($B35="","",INDEX(Backlog!$A:$M,$A35,D$5))</f>
        <v/>
      </c>
      <c r="E35" s="73" t="str">
        <f ca="1">IF($B35="","",INDEX(Backlog!$A:$M,$A35,E$5))</f>
        <v/>
      </c>
      <c r="F35" s="48" t="str">
        <f ca="1">IF($B35="","",INDEX(Backlog!$A:$M,$A35,F$5))</f>
        <v/>
      </c>
      <c r="G35" s="66" t="str">
        <f ca="1">IF($B35="","",INDEX(Backlog!$A:$M,$A35,G$5))</f>
        <v/>
      </c>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c r="AK35" s="26"/>
      <c r="AL35" s="26"/>
      <c r="AM35" s="26"/>
      <c r="AN35" s="26"/>
      <c r="AO35" s="26"/>
      <c r="AP35" s="26"/>
      <c r="AQ35" s="26"/>
      <c r="AR35" s="26"/>
      <c r="AS35" s="26"/>
      <c r="AT35" s="26"/>
      <c r="AU35" s="26"/>
      <c r="AV35" s="26"/>
      <c r="AW35" s="26"/>
      <c r="AX35" s="26"/>
      <c r="AY35" s="26"/>
      <c r="AZ35" s="26"/>
      <c r="BA35" s="26"/>
      <c r="BB35" s="26"/>
      <c r="BC35" s="26"/>
      <c r="BD35" s="26"/>
      <c r="BE35" s="26"/>
      <c r="BF35" s="26"/>
      <c r="BG35" s="26"/>
      <c r="BH35" s="26"/>
      <c r="BI35" s="26"/>
      <c r="BJ35" s="26"/>
      <c r="BK35" s="26"/>
      <c r="BL35" s="26"/>
      <c r="BM35" s="26"/>
      <c r="BN35" s="26"/>
      <c r="BO35" s="26"/>
      <c r="BP35" s="26"/>
      <c r="BQ35" s="26"/>
      <c r="BR35" s="26"/>
      <c r="BS35" s="26"/>
      <c r="BT35" s="26"/>
      <c r="BU35" s="26"/>
      <c r="BV35" s="26"/>
      <c r="BW35" s="26"/>
      <c r="BX35" s="26"/>
      <c r="BY35" s="26"/>
      <c r="BZ35" s="84"/>
      <c r="CA35" s="21" t="e">
        <f t="shared" ca="1" si="11"/>
        <v>#VALUE!</v>
      </c>
      <c r="CB35" s="21" t="e">
        <f t="shared" ca="1" si="7"/>
        <v>#VALUE!</v>
      </c>
      <c r="CC35" s="21" t="e">
        <f t="shared" ca="1" si="8"/>
        <v>#VALUE!</v>
      </c>
      <c r="CD35" s="21" t="e">
        <f t="shared" ca="1" si="9"/>
        <v>#VALUE!</v>
      </c>
      <c r="CE35" s="21" t="e">
        <f t="shared" ca="1" si="12"/>
        <v>#VALUE!</v>
      </c>
    </row>
    <row r="36" spans="1:83">
      <c r="A36" s="90" t="e">
        <f t="shared" ca="1" si="10"/>
        <v>#VALUE!</v>
      </c>
      <c r="B36" s="18" t="str">
        <f ca="1">IF(ISNUMBER(A36),INDEX(Backlog!$A:$M,$A36,B$5),"")</f>
        <v/>
      </c>
      <c r="C36" s="73" t="str">
        <f ca="1">IF($B36="","",INDEX(Backlog!$A:$M,$A36,C$5))</f>
        <v/>
      </c>
      <c r="D36" s="73" t="str">
        <f ca="1">IF($B36="","",INDEX(Backlog!$A:$M,$A36,D$5))</f>
        <v/>
      </c>
      <c r="E36" s="73" t="str">
        <f ca="1">IF($B36="","",INDEX(Backlog!$A:$M,$A36,E$5))</f>
        <v/>
      </c>
      <c r="F36" s="48" t="str">
        <f ca="1">IF($B36="","",INDEX(Backlog!$A:$M,$A36,F$5))</f>
        <v/>
      </c>
      <c r="G36" s="66" t="str">
        <f ca="1">IF($B36="","",INDEX(Backlog!$A:$M,$A36,G$5))</f>
        <v/>
      </c>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c r="AK36" s="26"/>
      <c r="AL36" s="26"/>
      <c r="AM36" s="26"/>
      <c r="AN36" s="26"/>
      <c r="AO36" s="26"/>
      <c r="AP36" s="26"/>
      <c r="AQ36" s="26"/>
      <c r="AR36" s="26"/>
      <c r="AS36" s="26"/>
      <c r="AT36" s="26"/>
      <c r="AU36" s="26"/>
      <c r="AV36" s="26"/>
      <c r="AW36" s="26"/>
      <c r="AX36" s="26"/>
      <c r="AY36" s="26"/>
      <c r="AZ36" s="26"/>
      <c r="BA36" s="26"/>
      <c r="BB36" s="26"/>
      <c r="BC36" s="26"/>
      <c r="BD36" s="26"/>
      <c r="BE36" s="26"/>
      <c r="BF36" s="26"/>
      <c r="BG36" s="26"/>
      <c r="BH36" s="26"/>
      <c r="BI36" s="26"/>
      <c r="BJ36" s="26"/>
      <c r="BK36" s="26"/>
      <c r="BL36" s="26"/>
      <c r="BM36" s="26"/>
      <c r="BN36" s="26"/>
      <c r="BO36" s="26"/>
      <c r="BP36" s="26"/>
      <c r="BQ36" s="26"/>
      <c r="BR36" s="26"/>
      <c r="BS36" s="26"/>
      <c r="BT36" s="26"/>
      <c r="BU36" s="26"/>
      <c r="BV36" s="26"/>
      <c r="BW36" s="26"/>
      <c r="BX36" s="26"/>
      <c r="BY36" s="26"/>
      <c r="BZ36" s="84"/>
      <c r="CA36" s="21" t="e">
        <f t="shared" ca="1" si="11"/>
        <v>#VALUE!</v>
      </c>
      <c r="CB36" s="21" t="e">
        <f t="shared" ca="1" si="7"/>
        <v>#VALUE!</v>
      </c>
      <c r="CC36" s="21" t="e">
        <f t="shared" ca="1" si="8"/>
        <v>#VALUE!</v>
      </c>
      <c r="CD36" s="21" t="e">
        <f t="shared" ca="1" si="9"/>
        <v>#VALUE!</v>
      </c>
      <c r="CE36" s="21" t="e">
        <f t="shared" ca="1" si="12"/>
        <v>#VALUE!</v>
      </c>
    </row>
    <row r="37" spans="1:83">
      <c r="A37" s="90" t="e">
        <f t="shared" ca="1" si="10"/>
        <v>#VALUE!</v>
      </c>
      <c r="B37" s="18" t="str">
        <f ca="1">IF(ISNUMBER(A37),INDEX(Backlog!$A:$M,$A37,B$5),"")</f>
        <v/>
      </c>
      <c r="C37" s="73" t="str">
        <f ca="1">IF($B37="","",INDEX(Backlog!$A:$M,$A37,C$5))</f>
        <v/>
      </c>
      <c r="D37" s="73" t="str">
        <f ca="1">IF($B37="","",INDEX(Backlog!$A:$M,$A37,D$5))</f>
        <v/>
      </c>
      <c r="E37" s="73" t="str">
        <f ca="1">IF($B37="","",INDEX(Backlog!$A:$M,$A37,E$5))</f>
        <v/>
      </c>
      <c r="F37" s="48" t="str">
        <f ca="1">IF($B37="","",INDEX(Backlog!$A:$M,$A37,F$5))</f>
        <v/>
      </c>
      <c r="G37" s="66" t="str">
        <f ca="1">IF($B37="","",INDEX(Backlog!$A:$M,$A37,G$5))</f>
        <v/>
      </c>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c r="AK37" s="26"/>
      <c r="AL37" s="26"/>
      <c r="AM37" s="26"/>
      <c r="AN37" s="26"/>
      <c r="AO37" s="26"/>
      <c r="AP37" s="26"/>
      <c r="AQ37" s="26"/>
      <c r="AR37" s="26"/>
      <c r="AS37" s="26"/>
      <c r="AT37" s="26"/>
      <c r="AU37" s="26"/>
      <c r="AV37" s="26"/>
      <c r="AW37" s="26"/>
      <c r="AX37" s="26"/>
      <c r="AY37" s="26"/>
      <c r="AZ37" s="26"/>
      <c r="BA37" s="26"/>
      <c r="BB37" s="26"/>
      <c r="BC37" s="26"/>
      <c r="BD37" s="26"/>
      <c r="BE37" s="26"/>
      <c r="BF37" s="26"/>
      <c r="BG37" s="26"/>
      <c r="BH37" s="26"/>
      <c r="BI37" s="26"/>
      <c r="BJ37" s="26"/>
      <c r="BK37" s="26"/>
      <c r="BL37" s="26"/>
      <c r="BM37" s="26"/>
      <c r="BN37" s="26"/>
      <c r="BO37" s="26"/>
      <c r="BP37" s="26"/>
      <c r="BQ37" s="26"/>
      <c r="BR37" s="26"/>
      <c r="BS37" s="26"/>
      <c r="BT37" s="26"/>
      <c r="BU37" s="26"/>
      <c r="BV37" s="26"/>
      <c r="BW37" s="26"/>
      <c r="BX37" s="26"/>
      <c r="BY37" s="26"/>
      <c r="BZ37" s="84"/>
      <c r="CA37" s="21" t="e">
        <f t="shared" ca="1" si="11"/>
        <v>#VALUE!</v>
      </c>
      <c r="CB37" s="21" t="e">
        <f t="shared" ca="1" si="7"/>
        <v>#VALUE!</v>
      </c>
      <c r="CC37" s="21" t="e">
        <f t="shared" ca="1" si="8"/>
        <v>#VALUE!</v>
      </c>
      <c r="CD37" s="21" t="e">
        <f t="shared" ca="1" si="9"/>
        <v>#VALUE!</v>
      </c>
      <c r="CE37" s="21" t="e">
        <f t="shared" ca="1" si="12"/>
        <v>#VALUE!</v>
      </c>
    </row>
    <row r="38" spans="1:83">
      <c r="A38" s="90" t="e">
        <f t="shared" ca="1" si="10"/>
        <v>#VALUE!</v>
      </c>
      <c r="B38" s="18" t="str">
        <f ca="1">IF(ISNUMBER(A38),INDEX(Backlog!$A:$M,$A38,B$5),"")</f>
        <v/>
      </c>
      <c r="C38" s="73" t="str">
        <f ca="1">IF($B38="","",INDEX(Backlog!$A:$M,$A38,C$5))</f>
        <v/>
      </c>
      <c r="D38" s="73" t="str">
        <f ca="1">IF($B38="","",INDEX(Backlog!$A:$M,$A38,D$5))</f>
        <v/>
      </c>
      <c r="E38" s="73" t="str">
        <f ca="1">IF($B38="","",INDEX(Backlog!$A:$M,$A38,E$5))</f>
        <v/>
      </c>
      <c r="F38" s="48" t="str">
        <f ca="1">IF($B38="","",INDEX(Backlog!$A:$M,$A38,F$5))</f>
        <v/>
      </c>
      <c r="G38" s="66" t="str">
        <f ca="1">IF($B38="","",INDEX(Backlog!$A:$M,$A38,G$5))</f>
        <v/>
      </c>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c r="AK38" s="26"/>
      <c r="AL38" s="26"/>
      <c r="AM38" s="26"/>
      <c r="AN38" s="26"/>
      <c r="AO38" s="26"/>
      <c r="AP38" s="26"/>
      <c r="AQ38" s="26"/>
      <c r="AR38" s="26"/>
      <c r="AS38" s="26"/>
      <c r="AT38" s="26"/>
      <c r="AU38" s="26"/>
      <c r="AV38" s="26"/>
      <c r="AW38" s="26"/>
      <c r="AX38" s="26"/>
      <c r="AY38" s="26"/>
      <c r="AZ38" s="26"/>
      <c r="BA38" s="26"/>
      <c r="BB38" s="26"/>
      <c r="BC38" s="26"/>
      <c r="BD38" s="26"/>
      <c r="BE38" s="26"/>
      <c r="BF38" s="26"/>
      <c r="BG38" s="26"/>
      <c r="BH38" s="26"/>
      <c r="BI38" s="26"/>
      <c r="BJ38" s="26"/>
      <c r="BK38" s="26"/>
      <c r="BL38" s="26"/>
      <c r="BM38" s="26"/>
      <c r="BN38" s="26"/>
      <c r="BO38" s="26"/>
      <c r="BP38" s="26"/>
      <c r="BQ38" s="26"/>
      <c r="BR38" s="26"/>
      <c r="BS38" s="26"/>
      <c r="BT38" s="26"/>
      <c r="BU38" s="26"/>
      <c r="BV38" s="26"/>
      <c r="BW38" s="26"/>
      <c r="BX38" s="26"/>
      <c r="BY38" s="26"/>
      <c r="BZ38" s="84"/>
      <c r="CA38" s="21" t="e">
        <f t="shared" ca="1" si="11"/>
        <v>#VALUE!</v>
      </c>
      <c r="CB38" s="21" t="e">
        <f t="shared" ca="1" si="7"/>
        <v>#VALUE!</v>
      </c>
      <c r="CC38" s="21" t="e">
        <f t="shared" ca="1" si="8"/>
        <v>#VALUE!</v>
      </c>
      <c r="CD38" s="21" t="e">
        <f t="shared" ca="1" si="9"/>
        <v>#VALUE!</v>
      </c>
      <c r="CE38" s="21" t="e">
        <f t="shared" ca="1" si="12"/>
        <v>#VALUE!</v>
      </c>
    </row>
    <row r="39" spans="1:83">
      <c r="A39" s="90" t="e">
        <f t="shared" ca="1" si="10"/>
        <v>#VALUE!</v>
      </c>
      <c r="B39" s="18" t="str">
        <f ca="1">IF(ISNUMBER(A39),INDEX(Backlog!$A:$M,$A39,B$5),"")</f>
        <v/>
      </c>
      <c r="C39" s="73" t="str">
        <f ca="1">IF($B39="","",INDEX(Backlog!$A:$M,$A39,C$5))</f>
        <v/>
      </c>
      <c r="D39" s="73" t="str">
        <f ca="1">IF($B39="","",INDEX(Backlog!$A:$M,$A39,D$5))</f>
        <v/>
      </c>
      <c r="E39" s="73" t="str">
        <f ca="1">IF($B39="","",INDEX(Backlog!$A:$M,$A39,E$5))</f>
        <v/>
      </c>
      <c r="F39" s="48" t="str">
        <f ca="1">IF($B39="","",INDEX(Backlog!$A:$M,$A39,F$5))</f>
        <v/>
      </c>
      <c r="G39" s="66" t="str">
        <f ca="1">IF($B39="","",INDEX(Backlog!$A:$M,$A39,G$5))</f>
        <v/>
      </c>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6"/>
      <c r="AN39" s="26"/>
      <c r="AO39" s="26"/>
      <c r="AP39" s="26"/>
      <c r="AQ39" s="26"/>
      <c r="AR39" s="26"/>
      <c r="AS39" s="26"/>
      <c r="AT39" s="26"/>
      <c r="AU39" s="26"/>
      <c r="AV39" s="26"/>
      <c r="AW39" s="26"/>
      <c r="AX39" s="26"/>
      <c r="AY39" s="26"/>
      <c r="AZ39" s="26"/>
      <c r="BA39" s="26"/>
      <c r="BB39" s="26"/>
      <c r="BC39" s="26"/>
      <c r="BD39" s="26"/>
      <c r="BE39" s="26"/>
      <c r="BF39" s="26"/>
      <c r="BG39" s="26"/>
      <c r="BH39" s="26"/>
      <c r="BI39" s="26"/>
      <c r="BJ39" s="26"/>
      <c r="BK39" s="26"/>
      <c r="BL39" s="26"/>
      <c r="BM39" s="26"/>
      <c r="BN39" s="26"/>
      <c r="BO39" s="26"/>
      <c r="BP39" s="26"/>
      <c r="BQ39" s="26"/>
      <c r="BR39" s="26"/>
      <c r="BS39" s="26"/>
      <c r="BT39" s="26"/>
      <c r="BU39" s="26"/>
      <c r="BV39" s="26"/>
      <c r="BW39" s="26"/>
      <c r="BX39" s="26"/>
      <c r="BY39" s="26"/>
      <c r="BZ39" s="84"/>
      <c r="CA39" s="21" t="e">
        <f t="shared" ca="1" si="11"/>
        <v>#VALUE!</v>
      </c>
      <c r="CB39" s="21" t="e">
        <f t="shared" ca="1" si="7"/>
        <v>#VALUE!</v>
      </c>
      <c r="CC39" s="21" t="e">
        <f t="shared" ca="1" si="8"/>
        <v>#VALUE!</v>
      </c>
      <c r="CD39" s="21" t="e">
        <f t="shared" ca="1" si="9"/>
        <v>#VALUE!</v>
      </c>
      <c r="CE39" s="21" t="e">
        <f t="shared" ca="1" si="12"/>
        <v>#VALUE!</v>
      </c>
    </row>
    <row r="40" spans="1:83">
      <c r="A40" s="90" t="e">
        <f t="shared" ca="1" si="10"/>
        <v>#VALUE!</v>
      </c>
      <c r="B40" s="18" t="str">
        <f ca="1">IF(ISNUMBER(A40),INDEX(Backlog!$A:$M,$A40,B$5),"")</f>
        <v/>
      </c>
      <c r="C40" s="73" t="str">
        <f ca="1">IF($B40="","",INDEX(Backlog!$A:$M,$A40,C$5))</f>
        <v/>
      </c>
      <c r="D40" s="73" t="str">
        <f ca="1">IF($B40="","",INDEX(Backlog!$A:$M,$A40,D$5))</f>
        <v/>
      </c>
      <c r="E40" s="73" t="str">
        <f ca="1">IF($B40="","",INDEX(Backlog!$A:$M,$A40,E$5))</f>
        <v/>
      </c>
      <c r="F40" s="48" t="str">
        <f ca="1">IF($B40="","",INDEX(Backlog!$A:$M,$A40,F$5))</f>
        <v/>
      </c>
      <c r="G40" s="66" t="str">
        <f ca="1">IF($B40="","",INDEX(Backlog!$A:$M,$A40,G$5))</f>
        <v/>
      </c>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c r="AK40" s="26"/>
      <c r="AL40" s="26"/>
      <c r="AM40" s="26"/>
      <c r="AN40" s="26"/>
      <c r="AO40" s="26"/>
      <c r="AP40" s="26"/>
      <c r="AQ40" s="26"/>
      <c r="AR40" s="26"/>
      <c r="AS40" s="26"/>
      <c r="AT40" s="26"/>
      <c r="AU40" s="26"/>
      <c r="AV40" s="26"/>
      <c r="AW40" s="26"/>
      <c r="AX40" s="26"/>
      <c r="AY40" s="26"/>
      <c r="AZ40" s="26"/>
      <c r="BA40" s="26"/>
      <c r="BB40" s="26"/>
      <c r="BC40" s="26"/>
      <c r="BD40" s="26"/>
      <c r="BE40" s="26"/>
      <c r="BF40" s="26"/>
      <c r="BG40" s="26"/>
      <c r="BH40" s="26"/>
      <c r="BI40" s="26"/>
      <c r="BJ40" s="26"/>
      <c r="BK40" s="26"/>
      <c r="BL40" s="26"/>
      <c r="BM40" s="26"/>
      <c r="BN40" s="26"/>
      <c r="BO40" s="26"/>
      <c r="BP40" s="26"/>
      <c r="BQ40" s="26"/>
      <c r="BR40" s="26"/>
      <c r="BS40" s="26"/>
      <c r="BT40" s="26"/>
      <c r="BU40" s="26"/>
      <c r="BV40" s="26"/>
      <c r="BW40" s="26"/>
      <c r="BX40" s="26"/>
      <c r="BY40" s="26"/>
      <c r="BZ40" s="84"/>
      <c r="CA40" s="21" t="e">
        <f t="shared" ca="1" si="11"/>
        <v>#VALUE!</v>
      </c>
      <c r="CB40" s="21" t="e">
        <f t="shared" ca="1" si="7"/>
        <v>#VALUE!</v>
      </c>
      <c r="CC40" s="21" t="e">
        <f t="shared" ca="1" si="8"/>
        <v>#VALUE!</v>
      </c>
      <c r="CD40" s="21" t="e">
        <f t="shared" ca="1" si="9"/>
        <v>#VALUE!</v>
      </c>
      <c r="CE40" s="21" t="e">
        <f t="shared" ca="1" si="12"/>
        <v>#VALUE!</v>
      </c>
    </row>
    <row r="41" spans="1:83">
      <c r="A41" s="90" t="e">
        <f t="shared" ca="1" si="10"/>
        <v>#VALUE!</v>
      </c>
      <c r="B41" s="18" t="str">
        <f ca="1">IF(ISNUMBER(A41),INDEX(Backlog!$A:$M,$A41,B$5),"")</f>
        <v/>
      </c>
      <c r="C41" s="73" t="str">
        <f ca="1">IF($B41="","",INDEX(Backlog!$A:$M,$A41,C$5))</f>
        <v/>
      </c>
      <c r="D41" s="73" t="str">
        <f ca="1">IF($B41="","",INDEX(Backlog!$A:$M,$A41,D$5))</f>
        <v/>
      </c>
      <c r="E41" s="73" t="str">
        <f ca="1">IF($B41="","",INDEX(Backlog!$A:$M,$A41,E$5))</f>
        <v/>
      </c>
      <c r="F41" s="48" t="str">
        <f ca="1">IF($B41="","",INDEX(Backlog!$A:$M,$A41,F$5))</f>
        <v/>
      </c>
      <c r="G41" s="66" t="str">
        <f ca="1">IF($B41="","",INDEX(Backlog!$A:$M,$A41,G$5))</f>
        <v/>
      </c>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c r="AK41" s="26"/>
      <c r="AL41" s="26"/>
      <c r="AM41" s="26"/>
      <c r="AN41" s="26"/>
      <c r="AO41" s="26"/>
      <c r="AP41" s="26"/>
      <c r="AQ41" s="26"/>
      <c r="AR41" s="26"/>
      <c r="AS41" s="26"/>
      <c r="AT41" s="26"/>
      <c r="AU41" s="26"/>
      <c r="AV41" s="26"/>
      <c r="AW41" s="26"/>
      <c r="AX41" s="26"/>
      <c r="AY41" s="26"/>
      <c r="AZ41" s="26"/>
      <c r="BA41" s="26"/>
      <c r="BB41" s="26"/>
      <c r="BC41" s="26"/>
      <c r="BD41" s="26"/>
      <c r="BE41" s="26"/>
      <c r="BF41" s="26"/>
      <c r="BG41" s="26"/>
      <c r="BH41" s="26"/>
      <c r="BI41" s="26"/>
      <c r="BJ41" s="26"/>
      <c r="BK41" s="26"/>
      <c r="BL41" s="26"/>
      <c r="BM41" s="26"/>
      <c r="BN41" s="26"/>
      <c r="BO41" s="26"/>
      <c r="BP41" s="26"/>
      <c r="BQ41" s="26"/>
      <c r="BR41" s="26"/>
      <c r="BS41" s="26"/>
      <c r="BT41" s="26"/>
      <c r="BU41" s="26"/>
      <c r="BV41" s="26"/>
      <c r="BW41" s="26"/>
      <c r="BX41" s="26"/>
      <c r="BY41" s="26"/>
      <c r="BZ41" s="84"/>
      <c r="CA41" s="21" t="e">
        <f t="shared" ca="1" si="11"/>
        <v>#VALUE!</v>
      </c>
      <c r="CB41" s="21" t="e">
        <f t="shared" ca="1" si="7"/>
        <v>#VALUE!</v>
      </c>
      <c r="CC41" s="21" t="e">
        <f t="shared" ca="1" si="8"/>
        <v>#VALUE!</v>
      </c>
      <c r="CD41" s="21" t="e">
        <f t="shared" ca="1" si="9"/>
        <v>#VALUE!</v>
      </c>
      <c r="CE41" s="21" t="e">
        <f t="shared" ca="1" si="12"/>
        <v>#VALUE!</v>
      </c>
    </row>
    <row r="42" spans="1:83">
      <c r="A42" s="90" t="e">
        <f t="shared" ca="1" si="10"/>
        <v>#VALUE!</v>
      </c>
      <c r="B42" s="18" t="str">
        <f ca="1">IF(ISNUMBER(A42),INDEX(Backlog!$A:$M,$A42,B$5),"")</f>
        <v/>
      </c>
      <c r="C42" s="73" t="str">
        <f ca="1">IF($B42="","",INDEX(Backlog!$A:$M,$A42,C$5))</f>
        <v/>
      </c>
      <c r="D42" s="73" t="str">
        <f ca="1">IF($B42="","",INDEX(Backlog!$A:$M,$A42,D$5))</f>
        <v/>
      </c>
      <c r="E42" s="73" t="str">
        <f ca="1">IF($B42="","",INDEX(Backlog!$A:$M,$A42,E$5))</f>
        <v/>
      </c>
      <c r="F42" s="48" t="str">
        <f ca="1">IF($B42="","",INDEX(Backlog!$A:$M,$A42,F$5))</f>
        <v/>
      </c>
      <c r="G42" s="66" t="str">
        <f ca="1">IF($B42="","",INDEX(Backlog!$A:$M,$A42,G$5))</f>
        <v/>
      </c>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c r="AK42" s="26"/>
      <c r="AL42" s="26"/>
      <c r="AM42" s="26"/>
      <c r="AN42" s="26"/>
      <c r="AO42" s="26"/>
      <c r="AP42" s="26"/>
      <c r="AQ42" s="26"/>
      <c r="AR42" s="26"/>
      <c r="AS42" s="26"/>
      <c r="AT42" s="26"/>
      <c r="AU42" s="26"/>
      <c r="AV42" s="26"/>
      <c r="AW42" s="26"/>
      <c r="AX42" s="26"/>
      <c r="AY42" s="26"/>
      <c r="AZ42" s="26"/>
      <c r="BA42" s="26"/>
      <c r="BB42" s="26"/>
      <c r="BC42" s="26"/>
      <c r="BD42" s="26"/>
      <c r="BE42" s="26"/>
      <c r="BF42" s="26"/>
      <c r="BG42" s="26"/>
      <c r="BH42" s="26"/>
      <c r="BI42" s="26"/>
      <c r="BJ42" s="26"/>
      <c r="BK42" s="26"/>
      <c r="BL42" s="26"/>
      <c r="BM42" s="26"/>
      <c r="BN42" s="26"/>
      <c r="BO42" s="26"/>
      <c r="BP42" s="26"/>
      <c r="BQ42" s="26"/>
      <c r="BR42" s="26"/>
      <c r="BS42" s="26"/>
      <c r="BT42" s="26"/>
      <c r="BU42" s="26"/>
      <c r="BV42" s="26"/>
      <c r="BW42" s="26"/>
      <c r="BX42" s="26"/>
      <c r="BY42" s="26"/>
      <c r="BZ42" s="84"/>
      <c r="CA42" s="21" t="e">
        <f t="shared" ca="1" si="11"/>
        <v>#VALUE!</v>
      </c>
      <c r="CB42" s="21" t="e">
        <f t="shared" ca="1" si="7"/>
        <v>#VALUE!</v>
      </c>
      <c r="CC42" s="21" t="e">
        <f t="shared" ca="1" si="8"/>
        <v>#VALUE!</v>
      </c>
      <c r="CD42" s="21" t="e">
        <f t="shared" ca="1" si="9"/>
        <v>#VALUE!</v>
      </c>
      <c r="CE42" s="21" t="e">
        <f t="shared" ca="1" si="12"/>
        <v>#VALUE!</v>
      </c>
    </row>
    <row r="43" spans="1:83">
      <c r="C43" s="74"/>
      <c r="D43" s="74"/>
      <c r="E43" s="74"/>
    </row>
    <row r="47" spans="1:83">
      <c r="I47" s="21" t="str">
        <f ca="1">OFFSET(H4,2,F2)</f>
        <v/>
      </c>
    </row>
  </sheetData>
  <sheetProtection formatColumns="0" formatRows="0"/>
  <mergeCells count="1">
    <mergeCell ref="B3:C4"/>
  </mergeCells>
  <conditionalFormatting sqref="H7:BZ42">
    <cfRule type="expression" dxfId="30" priority="7">
      <formula>AND(MOD(ROW(),2)=0,H$2=TRUE)</formula>
    </cfRule>
  </conditionalFormatting>
  <conditionalFormatting sqref="A7:A42">
    <cfRule type="expression" dxfId="29" priority="6">
      <formula>MOD(ROW(),2)=0</formula>
    </cfRule>
  </conditionalFormatting>
  <conditionalFormatting sqref="B7:G42">
    <cfRule type="expression" dxfId="28" priority="5">
      <formula>MOD(ROW(),2)=0</formula>
    </cfRule>
  </conditionalFormatting>
  <conditionalFormatting sqref="H6:BZ42 H3:BZ4">
    <cfRule type="expression" dxfId="27" priority="2">
      <formula>OR(WEEKDAY(H$3,2)=1,WEEKDAY(H$3,2)=6)</formula>
    </cfRule>
    <cfRule type="expression" dxfId="26" priority="3">
      <formula>H$1</formula>
    </cfRule>
    <cfRule type="expression" dxfId="25" priority="4">
      <formula>H$2</formula>
    </cfRule>
  </conditionalFormatting>
  <conditionalFormatting sqref="H6:BZ6">
    <cfRule type="expression" dxfId="24" priority="1">
      <formula>H$2</formula>
    </cfRule>
  </conditionalFormatting>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12</vt:i4>
      </vt:variant>
    </vt:vector>
  </HeadingPairs>
  <TitlesOfParts>
    <vt:vector size="12" baseType="lpstr">
      <vt:lpstr>Accueil</vt:lpstr>
      <vt:lpstr>Synthèse</vt:lpstr>
      <vt:lpstr>Backlog</vt:lpstr>
      <vt:lpstr>Suivi Modif Backlog</vt:lpstr>
      <vt:lpstr>Params</vt:lpstr>
      <vt:lpstr>SPRINT N°1</vt:lpstr>
      <vt:lpstr>SPRINT N°2</vt:lpstr>
      <vt:lpstr>SPRINT N°3</vt:lpstr>
      <vt:lpstr>SPRINT N°4</vt:lpstr>
      <vt:lpstr>SPRINT N°5</vt:lpstr>
      <vt:lpstr>Liste SFD</vt:lpstr>
      <vt:lpstr>Charges Disponibles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2006-09-12T15:06:44Z</dcterms:created>
  <dcterms:modified xsi:type="dcterms:W3CDTF">2014-05-22T14:15:31Z</dcterms:modified>
</cp:coreProperties>
</file>