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tchinsons\Documents\MI - PROJECTS\topology_linker\topology_linker\out\"/>
    </mc:Choice>
  </mc:AlternateContent>
  <xr:revisionPtr revIDLastSave="0" documentId="13_ncr:1_{AB7B167C-BE1D-42BF-AE2A-271DA45C8F31}" xr6:coauthVersionLast="41" xr6:coauthVersionMax="41" xr10:uidLastSave="{00000000-0000-0000-0000-000000000000}"/>
  <bookViews>
    <workbookView xWindow="-120" yWindow="-120" windowWidth="25440" windowHeight="15390" xr2:uid="{C0AC8A49-FEB8-4CBC-944C-4C4F981CE605}"/>
  </bookViews>
  <sheets>
    <sheet name="Sheet1" sheetId="1" r:id="rId1"/>
    <sheet name="VOLUME IN" sheetId="2" r:id="rId2"/>
    <sheet name="VOLUME DELIVERED" sheetId="6" r:id="rId3"/>
    <sheet name="VOLUME G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I11" i="1"/>
  <c r="F11" i="1"/>
  <c r="G11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Y24" i="1"/>
  <c r="Y25" i="1"/>
  <c r="Y23" i="1"/>
  <c r="B25" i="1"/>
  <c r="B24" i="1"/>
  <c r="B23" i="1"/>
  <c r="P7" i="1" l="1"/>
  <c r="C19" i="1"/>
  <c r="L19" i="1"/>
  <c r="R18" i="1" l="1"/>
  <c r="R17" i="1"/>
  <c r="R16" i="1"/>
  <c r="R15" i="1"/>
  <c r="R14" i="1"/>
  <c r="R13" i="1"/>
  <c r="R12" i="1"/>
  <c r="R11" i="1"/>
  <c r="R10" i="1"/>
  <c r="R9" i="1"/>
  <c r="R8" i="1"/>
  <c r="R6" i="1"/>
  <c r="R5" i="1"/>
  <c r="T4" i="1"/>
  <c r="O4" i="1" s="1"/>
  <c r="P4" i="1"/>
  <c r="R4" i="1" s="1"/>
  <c r="P3" i="1"/>
  <c r="R3" i="1" s="1"/>
  <c r="O3" i="1"/>
  <c r="R7" i="1"/>
  <c r="O7" i="1"/>
  <c r="O19" i="1" l="1"/>
</calcChain>
</file>

<file path=xl/sharedStrings.xml><?xml version="1.0" encoding="utf-8"?>
<sst xmlns="http://schemas.openxmlformats.org/spreadsheetml/2006/main" count="61" uniqueCount="42">
  <si>
    <t>Pool</t>
  </si>
  <si>
    <t>My DEL</t>
  </si>
  <si>
    <t>My Gap</t>
  </si>
  <si>
    <t>RUB Del</t>
  </si>
  <si>
    <t>RUB Gap</t>
  </si>
  <si>
    <t>SCOTTS</t>
  </si>
  <si>
    <t>ANDREATTAS</t>
  </si>
  <si>
    <t>JONES</t>
  </si>
  <si>
    <t>DELUCHIS</t>
  </si>
  <si>
    <t>NERICON</t>
  </si>
  <si>
    <t>APOLONIS</t>
  </si>
  <si>
    <t>LAT175</t>
  </si>
  <si>
    <t>OVERS</t>
  </si>
  <si>
    <t>QUARRY</t>
  </si>
  <si>
    <t>SCARFONES</t>
  </si>
  <si>
    <t>WOODS</t>
  </si>
  <si>
    <t>FRASER INCL</t>
  </si>
  <si>
    <t>BOORGA</t>
  </si>
  <si>
    <t>ROMBOLAS</t>
  </si>
  <si>
    <t>AMAROS</t>
  </si>
  <si>
    <t>LEXT4</t>
  </si>
  <si>
    <t>LEXT5</t>
  </si>
  <si>
    <t>LEXT6</t>
  </si>
  <si>
    <t>L167</t>
  </si>
  <si>
    <t>(calcd.)</t>
  </si>
  <si>
    <t>L170</t>
  </si>
  <si>
    <t xml:space="preserve">diff </t>
  </si>
  <si>
    <t>diff (DEL)</t>
  </si>
  <si>
    <t>My DEL (RTU)</t>
  </si>
  <si>
    <t>My Gap (RTU)</t>
  </si>
  <si>
    <t>Remarks</t>
  </si>
  <si>
    <t>IN (REPORTED)</t>
  </si>
  <si>
    <t>IN (RTU)</t>
  </si>
  <si>
    <t>IN (INTEGRATED)</t>
  </si>
  <si>
    <t>(INTEGRATED)</t>
  </si>
  <si>
    <t>(RTU)</t>
  </si>
  <si>
    <t>(REPORTED)</t>
  </si>
  <si>
    <t>TOTAL</t>
  </si>
  <si>
    <t>(INTEGRATED, CORRECTED)</t>
  </si>
  <si>
    <t xml:space="preserve">IN </t>
  </si>
  <si>
    <t>DEL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</si>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</sst>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into pool (5% error bars)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3560.1</c:v>
                </c:pt>
                <c:pt idx="1">
                  <c:v>3643.8</c:v>
                </c:pt>
                <c:pt idx="2">
                  <c:v>2940.7</c:v>
                </c:pt>
                <c:pt idx="3">
                  <c:v>2719</c:v>
                </c:pt>
                <c:pt idx="4">
                  <c:v>2947.1</c:v>
                </c:pt>
                <c:pt idx="5">
                  <c:v>1754.5</c:v>
                </c:pt>
                <c:pt idx="6">
                  <c:v>1702.7</c:v>
                </c:pt>
                <c:pt idx="7">
                  <c:v>1699.4</c:v>
                </c:pt>
                <c:pt idx="8">
                  <c:v>1076.5999999999999</c:v>
                </c:pt>
                <c:pt idx="9">
                  <c:v>885.3</c:v>
                </c:pt>
                <c:pt idx="10">
                  <c:v>665.8</c:v>
                </c:pt>
                <c:pt idx="11">
                  <c:v>396</c:v>
                </c:pt>
                <c:pt idx="12">
                  <c:v>278.39999999999998</c:v>
                </c:pt>
                <c:pt idx="13">
                  <c:v>285.39999999999998</c:v>
                </c:pt>
                <c:pt idx="14">
                  <c:v>47.7</c:v>
                </c:pt>
                <c:pt idx="15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8F7-81FD-794B1D80598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(RTU)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Sheet1!$K$3:$K$18</c:f>
              <c:numCache>
                <c:formatCode>General</c:formatCode>
                <c:ptCount val="16"/>
                <c:pt idx="0">
                  <c:v>3537.5</c:v>
                </c:pt>
                <c:pt idx="1">
                  <c:v>3638.5</c:v>
                </c:pt>
                <c:pt idx="2">
                  <c:v>2919.6</c:v>
                </c:pt>
                <c:pt idx="3">
                  <c:v>2698.6</c:v>
                </c:pt>
                <c:pt idx="4">
                  <c:v>2925.2</c:v>
                </c:pt>
                <c:pt idx="5">
                  <c:v>1731.7</c:v>
                </c:pt>
                <c:pt idx="6">
                  <c:v>1683.8</c:v>
                </c:pt>
                <c:pt idx="7">
                  <c:v>1676.5</c:v>
                </c:pt>
                <c:pt idx="8">
                  <c:v>1057.0999999999999</c:v>
                </c:pt>
                <c:pt idx="9">
                  <c:v>874.2</c:v>
                </c:pt>
                <c:pt idx="10">
                  <c:v>658.1</c:v>
                </c:pt>
                <c:pt idx="11">
                  <c:v>391.6</c:v>
                </c:pt>
                <c:pt idx="12">
                  <c:v>274.5</c:v>
                </c:pt>
                <c:pt idx="13">
                  <c:v>281.89999999999998</c:v>
                </c:pt>
                <c:pt idx="14">
                  <c:v>46.6</c:v>
                </c:pt>
                <c:pt idx="15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8F7-81FD-794B1D80598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(REPORTED)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Sheet1!$N$3:$N$18</c:f>
              <c:numCache>
                <c:formatCode>General</c:formatCode>
                <c:ptCount val="16"/>
                <c:pt idx="0">
                  <c:v>3548.4</c:v>
                </c:pt>
                <c:pt idx="1">
                  <c:v>3640</c:v>
                </c:pt>
                <c:pt idx="2">
                  <c:v>2938.3</c:v>
                </c:pt>
                <c:pt idx="3">
                  <c:v>2714</c:v>
                </c:pt>
                <c:pt idx="4">
                  <c:v>2929.7</c:v>
                </c:pt>
                <c:pt idx="5">
                  <c:v>1739.5</c:v>
                </c:pt>
                <c:pt idx="6">
                  <c:v>1681.4</c:v>
                </c:pt>
                <c:pt idx="7">
                  <c:v>1676.6</c:v>
                </c:pt>
                <c:pt idx="8">
                  <c:v>1062.9000000000001</c:v>
                </c:pt>
                <c:pt idx="9">
                  <c:v>879.1</c:v>
                </c:pt>
                <c:pt idx="10">
                  <c:v>662</c:v>
                </c:pt>
                <c:pt idx="11">
                  <c:v>393.4</c:v>
                </c:pt>
                <c:pt idx="12">
                  <c:v>276.60000000000002</c:v>
                </c:pt>
                <c:pt idx="13">
                  <c:v>283.60000000000002</c:v>
                </c:pt>
                <c:pt idx="14">
                  <c:v>48.5</c:v>
                </c:pt>
                <c:pt idx="1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8F7-81FD-794B1D80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4496"/>
        <c:axId val="1297173440"/>
      </c:line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7661778387592"/>
          <c:y val="8.1093173722633569E-2"/>
          <c:w val="9.3495815336039137E-2"/>
          <c:h val="0.1064262243306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delivered (5% error bar)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200</c:v>
                </c:pt>
                <c:pt idx="1">
                  <c:v>381.5</c:v>
                </c:pt>
                <c:pt idx="2">
                  <c:v>55.9</c:v>
                </c:pt>
                <c:pt idx="3">
                  <c:v>0</c:v>
                </c:pt>
                <c:pt idx="4">
                  <c:v>681.9</c:v>
                </c:pt>
                <c:pt idx="5">
                  <c:v>26.5</c:v>
                </c:pt>
                <c:pt idx="6">
                  <c:v>42.7</c:v>
                </c:pt>
                <c:pt idx="7">
                  <c:v>536.1</c:v>
                </c:pt>
                <c:pt idx="8">
                  <c:v>111.4</c:v>
                </c:pt>
                <c:pt idx="9">
                  <c:v>288.89999999999998</c:v>
                </c:pt>
                <c:pt idx="10">
                  <c:v>172.3</c:v>
                </c:pt>
                <c:pt idx="11">
                  <c:v>111</c:v>
                </c:pt>
                <c:pt idx="12">
                  <c:v>0</c:v>
                </c:pt>
                <c:pt idx="13">
                  <c:v>203.4</c:v>
                </c:pt>
                <c:pt idx="14">
                  <c:v>27.2</c:v>
                </c:pt>
                <c:pt idx="15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4C1C-BFE3-F3630B0BE4D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Sheet1!$L$3:$L$18</c:f>
              <c:numCache>
                <c:formatCode>General</c:formatCode>
                <c:ptCount val="16"/>
                <c:pt idx="0">
                  <c:v>164.8</c:v>
                </c:pt>
                <c:pt idx="1">
                  <c:v>365.5</c:v>
                </c:pt>
                <c:pt idx="2">
                  <c:v>54.9</c:v>
                </c:pt>
                <c:pt idx="3">
                  <c:v>0</c:v>
                </c:pt>
                <c:pt idx="4">
                  <c:v>686.7</c:v>
                </c:pt>
                <c:pt idx="5">
                  <c:v>23.8</c:v>
                </c:pt>
                <c:pt idx="6">
                  <c:v>42.8</c:v>
                </c:pt>
                <c:pt idx="7">
                  <c:v>526.20000000000005</c:v>
                </c:pt>
                <c:pt idx="8">
                  <c:v>114.3</c:v>
                </c:pt>
                <c:pt idx="9">
                  <c:v>289.7</c:v>
                </c:pt>
                <c:pt idx="10">
                  <c:v>176.3</c:v>
                </c:pt>
                <c:pt idx="11">
                  <c:v>112.5</c:v>
                </c:pt>
                <c:pt idx="12">
                  <c:v>0</c:v>
                </c:pt>
                <c:pt idx="13">
                  <c:v>203.3</c:v>
                </c:pt>
                <c:pt idx="14">
                  <c:v>26.1</c:v>
                </c:pt>
                <c:pt idx="15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5-4C1C-BFE3-F3630B0BE4D9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5-4C1C-BFE3-F3630B0BE4D9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Sheet1!$O$3:$O$18</c:f>
              <c:numCache>
                <c:formatCode>General</c:formatCode>
                <c:ptCount val="16"/>
                <c:pt idx="0">
                  <c:v>170.9</c:v>
                </c:pt>
                <c:pt idx="1">
                  <c:v>367.3</c:v>
                </c:pt>
                <c:pt idx="2">
                  <c:v>56.1</c:v>
                </c:pt>
                <c:pt idx="3">
                  <c:v>0</c:v>
                </c:pt>
                <c:pt idx="4">
                  <c:v>974.4</c:v>
                </c:pt>
                <c:pt idx="5">
                  <c:v>50.6</c:v>
                </c:pt>
                <c:pt idx="6">
                  <c:v>43</c:v>
                </c:pt>
                <c:pt idx="7">
                  <c:v>544.79999999999995</c:v>
                </c:pt>
                <c:pt idx="8">
                  <c:v>105.3</c:v>
                </c:pt>
                <c:pt idx="9">
                  <c:v>307.5</c:v>
                </c:pt>
                <c:pt idx="10">
                  <c:v>195</c:v>
                </c:pt>
                <c:pt idx="11">
                  <c:v>147.9</c:v>
                </c:pt>
                <c:pt idx="12">
                  <c:v>0</c:v>
                </c:pt>
                <c:pt idx="13">
                  <c:v>201.3</c:v>
                </c:pt>
                <c:pt idx="14">
                  <c:v>18.600000000000001</c:v>
                </c:pt>
                <c:pt idx="15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5-4C1C-BFE3-F3630B0B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logBase val="10"/>
          <c:orientation val="minMax"/>
          <c:max val="10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of gap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-238.7</c:v>
                </c:pt>
                <c:pt idx="1">
                  <c:v>321.5</c:v>
                </c:pt>
                <c:pt idx="2">
                  <c:v>165.9</c:v>
                </c:pt>
                <c:pt idx="3">
                  <c:v>-228.1</c:v>
                </c:pt>
                <c:pt idx="4">
                  <c:v>510.7</c:v>
                </c:pt>
                <c:pt idx="5">
                  <c:v>25.3</c:v>
                </c:pt>
                <c:pt idx="6">
                  <c:v>-39.299999999999997</c:v>
                </c:pt>
                <c:pt idx="7">
                  <c:v>86.7</c:v>
                </c:pt>
                <c:pt idx="8">
                  <c:v>80</c:v>
                </c:pt>
                <c:pt idx="9">
                  <c:v>-69.400000000000006</c:v>
                </c:pt>
                <c:pt idx="10">
                  <c:v>97.5</c:v>
                </c:pt>
                <c:pt idx="11">
                  <c:v>6.6</c:v>
                </c:pt>
                <c:pt idx="12">
                  <c:v>-7.4</c:v>
                </c:pt>
                <c:pt idx="13">
                  <c:v>34.700000000000003</c:v>
                </c:pt>
                <c:pt idx="14">
                  <c:v>-2.7</c:v>
                </c:pt>
                <c:pt idx="1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A6-8623-5477CB74B40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Sheet1!$M$3:$M$18</c:f>
              <c:numCache>
                <c:formatCode>General</c:formatCode>
                <c:ptCount val="16"/>
                <c:pt idx="0">
                  <c:v>-265.8</c:v>
                </c:pt>
                <c:pt idx="1">
                  <c:v>353.4</c:v>
                </c:pt>
                <c:pt idx="2">
                  <c:v>166.1</c:v>
                </c:pt>
                <c:pt idx="3">
                  <c:v>-226.6</c:v>
                </c:pt>
                <c:pt idx="4">
                  <c:v>506.8</c:v>
                </c:pt>
                <c:pt idx="5">
                  <c:v>24.1</c:v>
                </c:pt>
                <c:pt idx="6">
                  <c:v>-35.6</c:v>
                </c:pt>
                <c:pt idx="7">
                  <c:v>93.2</c:v>
                </c:pt>
                <c:pt idx="8">
                  <c:v>68.599999999999994</c:v>
                </c:pt>
                <c:pt idx="9">
                  <c:v>-73.7</c:v>
                </c:pt>
                <c:pt idx="10">
                  <c:v>90.2</c:v>
                </c:pt>
                <c:pt idx="11">
                  <c:v>4.5999999999999996</c:v>
                </c:pt>
                <c:pt idx="12">
                  <c:v>-7.4</c:v>
                </c:pt>
                <c:pt idx="13">
                  <c:v>32.1</c:v>
                </c:pt>
                <c:pt idx="14">
                  <c:v>-2.7</c:v>
                </c:pt>
                <c:pt idx="15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3A6-8623-5477CB74B402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Sheet1!$P$3:$P$18</c:f>
              <c:numCache>
                <c:formatCode>General</c:formatCode>
                <c:ptCount val="16"/>
                <c:pt idx="0">
                  <c:v>-262.5</c:v>
                </c:pt>
                <c:pt idx="1">
                  <c:v>390.1</c:v>
                </c:pt>
                <c:pt idx="2">
                  <c:v>168</c:v>
                </c:pt>
                <c:pt idx="3">
                  <c:v>-215.7</c:v>
                </c:pt>
                <c:pt idx="4">
                  <c:v>216.70000000000005</c:v>
                </c:pt>
                <c:pt idx="5">
                  <c:v>7.5</c:v>
                </c:pt>
                <c:pt idx="6">
                  <c:v>-38.200000000000003</c:v>
                </c:pt>
                <c:pt idx="7">
                  <c:v>69</c:v>
                </c:pt>
                <c:pt idx="8">
                  <c:v>64.7</c:v>
                </c:pt>
                <c:pt idx="9">
                  <c:v>-90.3</c:v>
                </c:pt>
                <c:pt idx="10">
                  <c:v>73.5</c:v>
                </c:pt>
                <c:pt idx="11">
                  <c:v>-31.1</c:v>
                </c:pt>
                <c:pt idx="12">
                  <c:v>-7</c:v>
                </c:pt>
                <c:pt idx="13">
                  <c:v>33.799999999999997</c:v>
                </c:pt>
                <c:pt idx="14">
                  <c:v>-0.3</c:v>
                </c:pt>
                <c:pt idx="15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5-43A6-8623-5477CB74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825527292442453"/>
          <c:y val="0.41550893360902275"/>
          <c:w val="9.352810677206945E-2"/>
          <c:h val="0.10622391145776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44AB0B-1222-4F8F-8A3E-E57630E95256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04AC3-1D3C-4033-AEF1-752940A81325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C294D-78CB-4DD8-A734-0E22C9E67FFF}">
  <sheetPr/>
  <sheetViews>
    <sheetView zoomScale="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D57F-A2BC-4177-B853-597FB8C55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C13BA-07DF-4F56-81AB-63FD98292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7350" cy="6038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0A00D-90ED-49C9-B160-290A1C8F71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4F25-E1A0-4F6D-A3D7-AD0B8234E026}">
  <dimension ref="A1:Y26"/>
  <sheetViews>
    <sheetView tabSelected="1" workbookViewId="0">
      <selection activeCell="H27" sqref="H27"/>
    </sheetView>
  </sheetViews>
  <sheetFormatPr defaultRowHeight="15" x14ac:dyDescent="0.25"/>
  <cols>
    <col min="1" max="1" width="14.28515625" customWidth="1"/>
    <col min="2" max="2" width="14.7109375" customWidth="1"/>
    <col min="4" max="10" width="10.5703125" customWidth="1"/>
    <col min="12" max="12" width="11.42578125" customWidth="1"/>
    <col min="13" max="14" width="12.85546875" customWidth="1"/>
  </cols>
  <sheetData>
    <row r="1" spans="1:22" x14ac:dyDescent="0.25">
      <c r="B1" t="s">
        <v>34</v>
      </c>
      <c r="E1" t="s">
        <v>38</v>
      </c>
      <c r="K1" t="s">
        <v>35</v>
      </c>
      <c r="N1" t="s">
        <v>36</v>
      </c>
    </row>
    <row r="2" spans="1:22" x14ac:dyDescent="0.25">
      <c r="A2" s="8" t="s">
        <v>0</v>
      </c>
      <c r="B2" s="8" t="s">
        <v>33</v>
      </c>
      <c r="C2" s="8" t="s">
        <v>1</v>
      </c>
      <c r="D2" s="8" t="s">
        <v>2</v>
      </c>
      <c r="E2" s="8" t="s">
        <v>39</v>
      </c>
      <c r="F2" s="8" t="s">
        <v>40</v>
      </c>
      <c r="G2" s="8" t="s">
        <v>41</v>
      </c>
      <c r="H2" s="8" t="s">
        <v>39</v>
      </c>
      <c r="I2" s="8" t="s">
        <v>40</v>
      </c>
      <c r="J2" s="8" t="s">
        <v>41</v>
      </c>
      <c r="K2" s="8" t="s">
        <v>32</v>
      </c>
      <c r="L2" s="8" t="s">
        <v>28</v>
      </c>
      <c r="M2" s="8" t="s">
        <v>29</v>
      </c>
      <c r="N2" s="8" t="s">
        <v>31</v>
      </c>
      <c r="O2" s="8" t="s">
        <v>3</v>
      </c>
      <c r="P2" s="8" t="s">
        <v>4</v>
      </c>
      <c r="Q2" s="10" t="s">
        <v>27</v>
      </c>
      <c r="R2" s="8" t="s">
        <v>26</v>
      </c>
      <c r="S2" s="8" t="s">
        <v>30</v>
      </c>
    </row>
    <row r="3" spans="1:22" x14ac:dyDescent="0.25">
      <c r="A3" s="2" t="s">
        <v>5</v>
      </c>
      <c r="B3" s="2">
        <v>3560.1</v>
      </c>
      <c r="C3" s="3">
        <v>200</v>
      </c>
      <c r="D3" s="1">
        <v>-238.7</v>
      </c>
      <c r="E3">
        <v>3560.1</v>
      </c>
      <c r="F3">
        <v>213.3</v>
      </c>
      <c r="G3">
        <v>-297</v>
      </c>
      <c r="H3">
        <v>3537.5</v>
      </c>
      <c r="I3">
        <v>164.8</v>
      </c>
      <c r="J3">
        <v>-265.8</v>
      </c>
      <c r="K3" s="3">
        <v>3537.5</v>
      </c>
      <c r="L3" s="9">
        <v>164.8</v>
      </c>
      <c r="M3" s="9">
        <v>-265.8</v>
      </c>
      <c r="N3" s="2">
        <v>3548.4</v>
      </c>
      <c r="O3" s="3">
        <f>130+T3</f>
        <v>170.9</v>
      </c>
      <c r="P3" s="4">
        <f>-271.9+U3</f>
        <v>-262.5</v>
      </c>
      <c r="Q3">
        <f>C3-L3</f>
        <v>35.199999999999989</v>
      </c>
      <c r="R3">
        <f t="shared" ref="R3:R18" si="0">D3-P3</f>
        <v>23.800000000000011</v>
      </c>
      <c r="S3" t="s">
        <v>23</v>
      </c>
      <c r="T3">
        <v>40.9</v>
      </c>
      <c r="U3">
        <v>9.4</v>
      </c>
      <c r="V3" t="s">
        <v>24</v>
      </c>
    </row>
    <row r="4" spans="1:22" x14ac:dyDescent="0.25">
      <c r="A4" s="2" t="s">
        <v>6</v>
      </c>
      <c r="B4" s="2">
        <v>3643.8</v>
      </c>
      <c r="C4" s="3">
        <v>381.5</v>
      </c>
      <c r="D4" s="4">
        <v>321.5</v>
      </c>
      <c r="E4">
        <v>3643.8</v>
      </c>
      <c r="F4">
        <v>382.3</v>
      </c>
      <c r="G4">
        <v>320.7</v>
      </c>
      <c r="H4">
        <v>3638.5</v>
      </c>
      <c r="I4">
        <v>365.5</v>
      </c>
      <c r="J4">
        <v>353.4</v>
      </c>
      <c r="K4" s="3">
        <v>3638.5</v>
      </c>
      <c r="L4" s="9">
        <v>365.5</v>
      </c>
      <c r="M4" s="9">
        <v>353.4</v>
      </c>
      <c r="N4" s="2">
        <v>3640</v>
      </c>
      <c r="O4" s="3">
        <f>308+T4</f>
        <v>367.3</v>
      </c>
      <c r="P4" s="4">
        <f>318+U4</f>
        <v>390.1</v>
      </c>
      <c r="Q4">
        <f t="shared" ref="Q4:Q18" si="1">C4-L4</f>
        <v>16</v>
      </c>
      <c r="R4">
        <f t="shared" si="0"/>
        <v>-68.600000000000023</v>
      </c>
      <c r="S4" t="s">
        <v>25</v>
      </c>
      <c r="T4">
        <f>2.3+57</f>
        <v>59.3</v>
      </c>
      <c r="U4">
        <v>72.099999999999994</v>
      </c>
    </row>
    <row r="5" spans="1:22" x14ac:dyDescent="0.25">
      <c r="A5" s="2" t="s">
        <v>7</v>
      </c>
      <c r="B5" s="2">
        <v>2940.7</v>
      </c>
      <c r="C5" s="3">
        <v>55.9</v>
      </c>
      <c r="D5" s="4">
        <v>165.9</v>
      </c>
      <c r="E5">
        <v>2940.7</v>
      </c>
      <c r="F5">
        <v>55.9</v>
      </c>
      <c r="G5">
        <v>165.9</v>
      </c>
      <c r="H5">
        <v>2919.6</v>
      </c>
      <c r="I5">
        <v>54.9</v>
      </c>
      <c r="J5">
        <v>166.1</v>
      </c>
      <c r="K5" s="3">
        <v>2919.6</v>
      </c>
      <c r="L5" s="3">
        <v>54.9</v>
      </c>
      <c r="M5" s="9">
        <v>166.1</v>
      </c>
      <c r="N5" s="2">
        <v>2938.3</v>
      </c>
      <c r="O5" s="3">
        <v>56.1</v>
      </c>
      <c r="P5" s="4">
        <v>168</v>
      </c>
      <c r="Q5">
        <f t="shared" si="1"/>
        <v>1</v>
      </c>
      <c r="R5">
        <f t="shared" si="0"/>
        <v>-2.0999999999999943</v>
      </c>
    </row>
    <row r="6" spans="1:22" x14ac:dyDescent="0.25">
      <c r="A6" s="2" t="s">
        <v>8</v>
      </c>
      <c r="B6" s="2">
        <v>2719</v>
      </c>
      <c r="C6" s="3">
        <v>0</v>
      </c>
      <c r="D6" s="4">
        <v>-228.1</v>
      </c>
      <c r="E6">
        <v>2719</v>
      </c>
      <c r="F6">
        <v>0</v>
      </c>
      <c r="G6">
        <v>-228.1</v>
      </c>
      <c r="H6">
        <v>2698.6</v>
      </c>
      <c r="I6">
        <v>0</v>
      </c>
      <c r="J6">
        <v>-226.6</v>
      </c>
      <c r="K6" s="3">
        <v>2698.6</v>
      </c>
      <c r="L6" s="9">
        <v>0</v>
      </c>
      <c r="M6" s="9">
        <v>-226.6</v>
      </c>
      <c r="N6" s="2">
        <v>2714</v>
      </c>
      <c r="O6" s="3">
        <v>0</v>
      </c>
      <c r="P6" s="4">
        <v>-215.7</v>
      </c>
      <c r="Q6">
        <f t="shared" si="1"/>
        <v>0</v>
      </c>
      <c r="R6">
        <f t="shared" si="0"/>
        <v>-12.400000000000006</v>
      </c>
    </row>
    <row r="7" spans="1:22" x14ac:dyDescent="0.25">
      <c r="A7" s="2" t="s">
        <v>9</v>
      </c>
      <c r="B7" s="2">
        <v>2947.1</v>
      </c>
      <c r="C7" s="3">
        <v>681.9</v>
      </c>
      <c r="D7" s="4">
        <v>510.7</v>
      </c>
      <c r="E7">
        <v>2947.1</v>
      </c>
      <c r="F7">
        <v>765.3</v>
      </c>
      <c r="G7">
        <v>427.3</v>
      </c>
      <c r="H7">
        <v>2925.2</v>
      </c>
      <c r="I7">
        <v>813.9</v>
      </c>
      <c r="J7">
        <v>379.6</v>
      </c>
      <c r="K7" s="3">
        <v>2925.2</v>
      </c>
      <c r="L7" s="9">
        <v>686.7</v>
      </c>
      <c r="M7" s="9">
        <v>506.8</v>
      </c>
      <c r="N7" s="2">
        <v>2929.7</v>
      </c>
      <c r="O7" s="3">
        <f>75.9+T7</f>
        <v>974.4</v>
      </c>
      <c r="P7" s="4">
        <f>1063.7+U7</f>
        <v>216.70000000000005</v>
      </c>
      <c r="Q7">
        <f t="shared" si="1"/>
        <v>-4.8000000000000682</v>
      </c>
      <c r="R7">
        <f t="shared" si="0"/>
        <v>293.99999999999994</v>
      </c>
      <c r="S7" t="s">
        <v>11</v>
      </c>
      <c r="T7">
        <v>898.5</v>
      </c>
      <c r="U7">
        <v>-847</v>
      </c>
    </row>
    <row r="8" spans="1:22" x14ac:dyDescent="0.25">
      <c r="A8" s="2" t="s">
        <v>10</v>
      </c>
      <c r="B8" s="2">
        <v>1754.5</v>
      </c>
      <c r="C8" s="3">
        <v>26.5</v>
      </c>
      <c r="D8" s="4">
        <v>25.3</v>
      </c>
      <c r="E8">
        <v>1754.5</v>
      </c>
      <c r="F8">
        <v>34.799999999999997</v>
      </c>
      <c r="G8">
        <v>17</v>
      </c>
      <c r="H8">
        <v>1731.7</v>
      </c>
      <c r="I8">
        <v>32.1</v>
      </c>
      <c r="J8">
        <v>15.8</v>
      </c>
      <c r="K8" s="3">
        <v>1731.7</v>
      </c>
      <c r="L8" s="9">
        <v>23.8</v>
      </c>
      <c r="M8" s="9">
        <v>24.1</v>
      </c>
      <c r="N8" s="2">
        <v>1739.5</v>
      </c>
      <c r="O8" s="3">
        <v>50.6</v>
      </c>
      <c r="P8" s="4">
        <v>7.5</v>
      </c>
      <c r="Q8">
        <f t="shared" si="1"/>
        <v>2.6999999999999993</v>
      </c>
      <c r="R8">
        <f t="shared" si="0"/>
        <v>17.8</v>
      </c>
    </row>
    <row r="9" spans="1:22" x14ac:dyDescent="0.25">
      <c r="A9" s="2" t="s">
        <v>12</v>
      </c>
      <c r="B9" s="2">
        <v>1702.7</v>
      </c>
      <c r="C9" s="3">
        <v>42.7</v>
      </c>
      <c r="D9" s="4">
        <v>-39.299999999999997</v>
      </c>
      <c r="E9">
        <v>1702.7</v>
      </c>
      <c r="F9">
        <v>42.7</v>
      </c>
      <c r="G9">
        <v>-39.299999999999997</v>
      </c>
      <c r="H9">
        <v>1683.8</v>
      </c>
      <c r="I9">
        <v>42.8</v>
      </c>
      <c r="J9">
        <v>-35.6</v>
      </c>
      <c r="K9" s="3">
        <v>1683.8</v>
      </c>
      <c r="L9" s="9">
        <v>42.8</v>
      </c>
      <c r="M9" s="9">
        <v>-35.6</v>
      </c>
      <c r="N9" s="2">
        <v>1681.4</v>
      </c>
      <c r="O9" s="3">
        <v>43</v>
      </c>
      <c r="P9" s="4">
        <v>-38.200000000000003</v>
      </c>
      <c r="Q9">
        <f t="shared" si="1"/>
        <v>-9.9999999999994316E-2</v>
      </c>
      <c r="R9">
        <f t="shared" si="0"/>
        <v>-1.0999999999999943</v>
      </c>
    </row>
    <row r="10" spans="1:22" x14ac:dyDescent="0.25">
      <c r="A10" s="2" t="s">
        <v>13</v>
      </c>
      <c r="B10" s="2">
        <v>1699.4</v>
      </c>
      <c r="C10" s="3">
        <v>536.1</v>
      </c>
      <c r="D10" s="4">
        <v>86.7</v>
      </c>
      <c r="E10">
        <v>1699.4</v>
      </c>
      <c r="F10">
        <v>536.1</v>
      </c>
      <c r="G10">
        <v>86.6</v>
      </c>
      <c r="H10">
        <v>1676.5</v>
      </c>
      <c r="I10">
        <v>526.20000000000005</v>
      </c>
      <c r="J10">
        <v>93.2</v>
      </c>
      <c r="K10" s="3">
        <v>1676.5</v>
      </c>
      <c r="L10" s="9">
        <v>526.20000000000005</v>
      </c>
      <c r="M10" s="9">
        <v>93.2</v>
      </c>
      <c r="N10" s="2">
        <v>1676.6</v>
      </c>
      <c r="O10" s="3">
        <v>544.79999999999995</v>
      </c>
      <c r="P10" s="4">
        <v>69</v>
      </c>
      <c r="Q10">
        <f t="shared" si="1"/>
        <v>9.8999999999999773</v>
      </c>
      <c r="R10">
        <f t="shared" si="0"/>
        <v>17.700000000000003</v>
      </c>
    </row>
    <row r="11" spans="1:22" x14ac:dyDescent="0.25">
      <c r="A11" s="2" t="s">
        <v>14</v>
      </c>
      <c r="B11" s="2">
        <v>1076.5999999999999</v>
      </c>
      <c r="C11" s="3">
        <v>111.4</v>
      </c>
      <c r="D11" s="4">
        <v>80</v>
      </c>
      <c r="E11">
        <v>1076.5999999999999</v>
      </c>
      <c r="F11">
        <f>65.4+60.5</f>
        <v>125.9</v>
      </c>
      <c r="G11">
        <f>-5430.2+5495.6</f>
        <v>65.400000000000546</v>
      </c>
      <c r="H11">
        <v>1057.0999999999999</v>
      </c>
      <c r="I11">
        <f>57.8+56.5</f>
        <v>114.3</v>
      </c>
      <c r="J11">
        <f>-5439.2+5507.8</f>
        <v>68.600000000000364</v>
      </c>
      <c r="K11" s="3">
        <v>1057.0999999999999</v>
      </c>
      <c r="L11" s="9">
        <v>114.3</v>
      </c>
      <c r="M11" s="9">
        <v>68.599999999999994</v>
      </c>
      <c r="N11" s="2">
        <v>1062.9000000000001</v>
      </c>
      <c r="O11" s="3">
        <v>105.3</v>
      </c>
      <c r="P11" s="4">
        <v>64.7</v>
      </c>
      <c r="Q11">
        <f t="shared" si="1"/>
        <v>-2.8999999999999915</v>
      </c>
      <c r="R11">
        <f t="shared" si="0"/>
        <v>15.299999999999997</v>
      </c>
      <c r="S11" t="s">
        <v>16</v>
      </c>
    </row>
    <row r="12" spans="1:22" x14ac:dyDescent="0.25">
      <c r="A12" s="2" t="s">
        <v>15</v>
      </c>
      <c r="B12" s="2">
        <v>885.3</v>
      </c>
      <c r="C12" s="3">
        <v>288.89999999999998</v>
      </c>
      <c r="D12" s="4">
        <v>-69.400000000000006</v>
      </c>
      <c r="E12" s="2">
        <v>885.3</v>
      </c>
      <c r="F12" s="3">
        <v>289.8</v>
      </c>
      <c r="G12" s="4">
        <v>-70.3</v>
      </c>
      <c r="H12" s="3">
        <v>874.2</v>
      </c>
      <c r="I12" s="9">
        <v>289.7</v>
      </c>
      <c r="J12" s="9">
        <v>-73.7</v>
      </c>
      <c r="K12" s="3">
        <v>874.2</v>
      </c>
      <c r="L12" s="9">
        <v>289.7</v>
      </c>
      <c r="M12" s="9">
        <v>-73.7</v>
      </c>
      <c r="N12" s="2">
        <v>879.1</v>
      </c>
      <c r="O12" s="3">
        <v>307.5</v>
      </c>
      <c r="P12" s="4">
        <v>-90.3</v>
      </c>
      <c r="Q12">
        <f t="shared" si="1"/>
        <v>-0.80000000000001137</v>
      </c>
      <c r="R12">
        <f t="shared" si="0"/>
        <v>20.899999999999991</v>
      </c>
    </row>
    <row r="13" spans="1:22" x14ac:dyDescent="0.25">
      <c r="A13" s="2" t="s">
        <v>17</v>
      </c>
      <c r="B13" s="2">
        <v>665.8</v>
      </c>
      <c r="C13" s="3">
        <v>172.3</v>
      </c>
      <c r="D13" s="4">
        <v>97.5</v>
      </c>
      <c r="E13" s="2">
        <v>665.8</v>
      </c>
      <c r="F13" s="3">
        <v>172.3</v>
      </c>
      <c r="G13" s="4">
        <v>97.5</v>
      </c>
      <c r="H13" s="3">
        <v>658.1</v>
      </c>
      <c r="I13" s="9">
        <v>176.3</v>
      </c>
      <c r="J13" s="9">
        <v>90.2</v>
      </c>
      <c r="K13" s="3">
        <v>658.1</v>
      </c>
      <c r="L13" s="9">
        <v>176.3</v>
      </c>
      <c r="M13" s="9">
        <v>90.2</v>
      </c>
      <c r="N13" s="2">
        <v>662</v>
      </c>
      <c r="O13" s="3">
        <v>195</v>
      </c>
      <c r="P13" s="4">
        <v>73.5</v>
      </c>
      <c r="Q13">
        <f t="shared" si="1"/>
        <v>-4</v>
      </c>
      <c r="R13">
        <f t="shared" si="0"/>
        <v>24</v>
      </c>
    </row>
    <row r="14" spans="1:22" x14ac:dyDescent="0.25">
      <c r="A14" s="2" t="s">
        <v>18</v>
      </c>
      <c r="B14" s="2">
        <v>396</v>
      </c>
      <c r="C14" s="3">
        <v>111</v>
      </c>
      <c r="D14" s="4">
        <v>6.6</v>
      </c>
      <c r="E14" s="2">
        <v>396</v>
      </c>
      <c r="F14" s="3">
        <v>111.1</v>
      </c>
      <c r="G14" s="4">
        <v>6.5</v>
      </c>
      <c r="H14" s="3">
        <v>391.6</v>
      </c>
      <c r="I14" s="9">
        <v>112.5</v>
      </c>
      <c r="J14" s="9">
        <v>4.5999999999999996</v>
      </c>
      <c r="K14" s="3">
        <v>391.6</v>
      </c>
      <c r="L14" s="9">
        <v>112.5</v>
      </c>
      <c r="M14" s="9">
        <v>4.5999999999999996</v>
      </c>
      <c r="N14" s="2">
        <v>393.4</v>
      </c>
      <c r="O14" s="3">
        <v>147.9</v>
      </c>
      <c r="P14" s="4">
        <v>-31.1</v>
      </c>
      <c r="Q14">
        <f t="shared" si="1"/>
        <v>-1.5</v>
      </c>
      <c r="R14">
        <f t="shared" si="0"/>
        <v>37.700000000000003</v>
      </c>
    </row>
    <row r="15" spans="1:22" x14ac:dyDescent="0.25">
      <c r="A15" s="2" t="s">
        <v>19</v>
      </c>
      <c r="B15" s="2">
        <v>278.39999999999998</v>
      </c>
      <c r="C15" s="3">
        <v>0</v>
      </c>
      <c r="D15" s="4">
        <v>-7.4</v>
      </c>
      <c r="E15" s="2">
        <v>278.39999999999998</v>
      </c>
      <c r="F15" s="3">
        <v>0</v>
      </c>
      <c r="G15" s="4">
        <v>-7.4</v>
      </c>
      <c r="H15" s="3">
        <v>274.5</v>
      </c>
      <c r="I15" s="9">
        <v>0</v>
      </c>
      <c r="J15" s="9">
        <v>-7.4</v>
      </c>
      <c r="K15" s="3">
        <v>274.5</v>
      </c>
      <c r="L15" s="9">
        <v>0</v>
      </c>
      <c r="M15" s="9">
        <v>-7.4</v>
      </c>
      <c r="N15" s="2">
        <v>276.60000000000002</v>
      </c>
      <c r="O15" s="3">
        <v>0</v>
      </c>
      <c r="P15" s="4">
        <v>-7</v>
      </c>
      <c r="Q15">
        <f t="shared" si="1"/>
        <v>0</v>
      </c>
      <c r="R15">
        <f t="shared" si="0"/>
        <v>-0.40000000000000036</v>
      </c>
    </row>
    <row r="16" spans="1:22" x14ac:dyDescent="0.25">
      <c r="A16" s="2" t="s">
        <v>20</v>
      </c>
      <c r="B16" s="2">
        <v>285.39999999999998</v>
      </c>
      <c r="C16" s="3">
        <v>203.4</v>
      </c>
      <c r="D16" s="4">
        <v>34.700000000000003</v>
      </c>
      <c r="E16" s="2">
        <v>285.8</v>
      </c>
      <c r="F16" s="3">
        <v>203.4</v>
      </c>
      <c r="G16" s="4">
        <v>34.700000000000003</v>
      </c>
      <c r="H16" s="3">
        <v>281.89999999999998</v>
      </c>
      <c r="I16" s="9">
        <v>203.3</v>
      </c>
      <c r="J16" s="9">
        <v>32.1</v>
      </c>
      <c r="K16" s="3">
        <v>281.89999999999998</v>
      </c>
      <c r="L16" s="9">
        <v>203.3</v>
      </c>
      <c r="M16" s="9">
        <v>32.1</v>
      </c>
      <c r="N16" s="2">
        <v>283.60000000000002</v>
      </c>
      <c r="O16" s="3">
        <v>201.3</v>
      </c>
      <c r="P16" s="4">
        <v>33.799999999999997</v>
      </c>
      <c r="Q16">
        <f t="shared" si="1"/>
        <v>9.9999999999994316E-2</v>
      </c>
      <c r="R16">
        <f t="shared" si="0"/>
        <v>0.90000000000000568</v>
      </c>
    </row>
    <row r="17" spans="1:25" x14ac:dyDescent="0.25">
      <c r="A17" s="2" t="s">
        <v>21</v>
      </c>
      <c r="B17" s="2">
        <v>47.7</v>
      </c>
      <c r="C17" s="3">
        <v>27.2</v>
      </c>
      <c r="D17" s="4">
        <v>-2.7</v>
      </c>
      <c r="E17" s="2">
        <v>47.7</v>
      </c>
      <c r="F17" s="3">
        <v>27.2</v>
      </c>
      <c r="G17" s="4">
        <v>-2.7</v>
      </c>
      <c r="H17" s="3">
        <v>46.6</v>
      </c>
      <c r="I17" s="9">
        <v>26.1</v>
      </c>
      <c r="J17" s="9">
        <v>-2.7</v>
      </c>
      <c r="K17" s="3">
        <v>46.6</v>
      </c>
      <c r="L17" s="9">
        <v>26.1</v>
      </c>
      <c r="M17" s="9">
        <v>-2.7</v>
      </c>
      <c r="N17" s="2">
        <v>48.5</v>
      </c>
      <c r="O17" s="3">
        <v>18.600000000000001</v>
      </c>
      <c r="P17" s="4">
        <v>-0.3</v>
      </c>
      <c r="Q17">
        <f t="shared" si="1"/>
        <v>1.0999999999999979</v>
      </c>
      <c r="R17">
        <f t="shared" si="0"/>
        <v>-2.4000000000000004</v>
      </c>
    </row>
    <row r="18" spans="1:25" x14ac:dyDescent="0.25">
      <c r="A18" s="5" t="s">
        <v>22</v>
      </c>
      <c r="B18" s="5">
        <v>23.3</v>
      </c>
      <c r="C18" s="6">
        <v>19.8</v>
      </c>
      <c r="D18" s="7">
        <v>-3.5</v>
      </c>
      <c r="E18" s="5">
        <v>23.3</v>
      </c>
      <c r="F18" s="6">
        <v>19.8</v>
      </c>
      <c r="G18" s="7">
        <v>-3.5</v>
      </c>
      <c r="H18" s="6">
        <v>23.2</v>
      </c>
      <c r="I18" s="6">
        <v>19.3</v>
      </c>
      <c r="J18" s="6">
        <v>-3.9</v>
      </c>
      <c r="K18" s="6">
        <v>23.2</v>
      </c>
      <c r="L18" s="6">
        <v>19.3</v>
      </c>
      <c r="M18" s="6">
        <v>-3.9</v>
      </c>
      <c r="N18" s="5">
        <v>23.1</v>
      </c>
      <c r="O18" s="6">
        <v>14.1</v>
      </c>
      <c r="P18" s="7">
        <v>-14</v>
      </c>
      <c r="Q18">
        <f t="shared" si="1"/>
        <v>0.5</v>
      </c>
      <c r="R18">
        <f t="shared" si="0"/>
        <v>10.5</v>
      </c>
    </row>
    <row r="19" spans="1:25" x14ac:dyDescent="0.25">
      <c r="C19">
        <f>SUM(C3:C18)</f>
        <v>2858.6000000000004</v>
      </c>
      <c r="L19">
        <f>SUM(L3:L18)</f>
        <v>2806.2000000000003</v>
      </c>
      <c r="O19">
        <f>SUM(O3:O18)</f>
        <v>3196.8</v>
      </c>
    </row>
    <row r="22" spans="1:25" x14ac:dyDescent="0.25">
      <c r="B22" s="3"/>
      <c r="C22" s="3" t="s">
        <v>5</v>
      </c>
      <c r="D22" s="3" t="s">
        <v>6</v>
      </c>
      <c r="E22" s="3"/>
      <c r="F22" s="3"/>
      <c r="G22" s="3"/>
      <c r="H22" s="3"/>
      <c r="I22" s="3"/>
      <c r="J22" s="3"/>
      <c r="K22" s="3" t="s">
        <v>7</v>
      </c>
      <c r="L22" s="3" t="s">
        <v>8</v>
      </c>
      <c r="M22" s="3" t="s">
        <v>9</v>
      </c>
      <c r="N22" s="3" t="s">
        <v>10</v>
      </c>
      <c r="O22" s="3" t="s">
        <v>12</v>
      </c>
      <c r="P22" s="3" t="s">
        <v>13</v>
      </c>
      <c r="Q22" s="3" t="s">
        <v>14</v>
      </c>
      <c r="R22" s="3" t="s">
        <v>15</v>
      </c>
      <c r="S22" s="3" t="s">
        <v>17</v>
      </c>
      <c r="T22" s="3" t="s">
        <v>18</v>
      </c>
      <c r="U22" s="3" t="s">
        <v>19</v>
      </c>
      <c r="V22" s="3" t="s">
        <v>20</v>
      </c>
      <c r="W22" s="3" t="s">
        <v>21</v>
      </c>
      <c r="X22" s="3" t="s">
        <v>22</v>
      </c>
      <c r="Y22" s="9" t="s">
        <v>37</v>
      </c>
    </row>
    <row r="23" spans="1:25" x14ac:dyDescent="0.25">
      <c r="B23" s="3" t="str">
        <f>B1</f>
        <v>(INTEGRATED)</v>
      </c>
      <c r="C23" s="3">
        <v>200</v>
      </c>
      <c r="D23" s="3">
        <v>381.5</v>
      </c>
      <c r="E23" s="3"/>
      <c r="F23" s="3"/>
      <c r="G23" s="3"/>
      <c r="H23" s="3"/>
      <c r="I23" s="3"/>
      <c r="J23" s="3"/>
      <c r="K23" s="3">
        <v>55.9</v>
      </c>
      <c r="L23" s="3">
        <v>0</v>
      </c>
      <c r="M23" s="3">
        <v>681.9</v>
      </c>
      <c r="N23" s="3">
        <v>26.5</v>
      </c>
      <c r="O23" s="3">
        <v>42.7</v>
      </c>
      <c r="P23" s="3">
        <v>536.1</v>
      </c>
      <c r="Q23" s="3">
        <v>111.4</v>
      </c>
      <c r="R23" s="3">
        <v>288.89999999999998</v>
      </c>
      <c r="S23" s="3">
        <v>172.3</v>
      </c>
      <c r="T23" s="3">
        <v>111</v>
      </c>
      <c r="U23" s="3">
        <v>0</v>
      </c>
      <c r="V23" s="3">
        <v>203.4</v>
      </c>
      <c r="W23" s="3">
        <v>27.2</v>
      </c>
      <c r="X23" s="3">
        <v>19.8</v>
      </c>
      <c r="Y23" s="3">
        <f>SUM(C23:X23)</f>
        <v>2858.6000000000004</v>
      </c>
    </row>
    <row r="24" spans="1:25" x14ac:dyDescent="0.25">
      <c r="B24" s="3" t="str">
        <f>K1</f>
        <v>(RTU)</v>
      </c>
      <c r="C24" s="9">
        <v>164.8</v>
      </c>
      <c r="D24" s="9">
        <v>365.5</v>
      </c>
      <c r="E24" s="9"/>
      <c r="F24" s="9"/>
      <c r="G24" s="9"/>
      <c r="H24" s="9"/>
      <c r="I24" s="9"/>
      <c r="J24" s="9"/>
      <c r="K24" s="3">
        <v>54.9</v>
      </c>
      <c r="L24" s="9">
        <v>0</v>
      </c>
      <c r="M24" s="9">
        <v>686.7</v>
      </c>
      <c r="N24" s="9">
        <v>23.8</v>
      </c>
      <c r="O24" s="9">
        <v>42.8</v>
      </c>
      <c r="P24" s="9">
        <v>526.20000000000005</v>
      </c>
      <c r="Q24" s="9">
        <v>114.3</v>
      </c>
      <c r="R24" s="9">
        <v>289.7</v>
      </c>
      <c r="S24" s="9">
        <v>176.3</v>
      </c>
      <c r="T24" s="9">
        <v>112.5</v>
      </c>
      <c r="U24" s="9">
        <v>0</v>
      </c>
      <c r="V24" s="9">
        <v>203.3</v>
      </c>
      <c r="W24" s="9">
        <v>26.1</v>
      </c>
      <c r="X24" s="3">
        <v>19.3</v>
      </c>
      <c r="Y24" s="3">
        <f t="shared" ref="Y24:Y25" si="2">SUM(C24:X24)</f>
        <v>2806.2000000000003</v>
      </c>
    </row>
    <row r="25" spans="1:25" x14ac:dyDescent="0.25">
      <c r="B25" s="3" t="str">
        <f>N1</f>
        <v>(REPORTED)</v>
      </c>
      <c r="C25" s="3">
        <v>170.9</v>
      </c>
      <c r="D25" s="3">
        <v>367.3</v>
      </c>
      <c r="E25" s="3"/>
      <c r="F25" s="3"/>
      <c r="G25" s="3"/>
      <c r="H25" s="3"/>
      <c r="I25" s="3"/>
      <c r="J25" s="3"/>
      <c r="K25" s="3">
        <v>56.1</v>
      </c>
      <c r="L25" s="3">
        <v>0</v>
      </c>
      <c r="M25" s="3">
        <v>974.4</v>
      </c>
      <c r="N25" s="3">
        <v>50.6</v>
      </c>
      <c r="O25" s="3">
        <v>43</v>
      </c>
      <c r="P25" s="3">
        <v>544.79999999999995</v>
      </c>
      <c r="Q25" s="3">
        <v>105.3</v>
      </c>
      <c r="R25" s="3">
        <v>307.5</v>
      </c>
      <c r="S25" s="3">
        <v>195</v>
      </c>
      <c r="T25" s="3">
        <v>147.9</v>
      </c>
      <c r="U25" s="3">
        <v>0</v>
      </c>
      <c r="V25" s="3">
        <v>201.3</v>
      </c>
      <c r="W25" s="3">
        <v>18.600000000000001</v>
      </c>
      <c r="X25" s="3">
        <v>14.1</v>
      </c>
      <c r="Y25" s="3">
        <f t="shared" si="2"/>
        <v>3196.8</v>
      </c>
    </row>
    <row r="26" spans="1:2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</sheetData>
  <conditionalFormatting sqref="Q3:Q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VOLUME IN</vt:lpstr>
      <vt:lpstr>VOLUME DELIVERED</vt:lpstr>
      <vt:lpstr>VOLUME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Hutchinson</dc:creator>
  <cp:lastModifiedBy>Sam Hutchinson</cp:lastModifiedBy>
  <dcterms:created xsi:type="dcterms:W3CDTF">2019-12-11T06:28:34Z</dcterms:created>
  <dcterms:modified xsi:type="dcterms:W3CDTF">2019-12-19T06:30:01Z</dcterms:modified>
</cp:coreProperties>
</file>