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hiltss\Github\Fantasy-Football\"/>
    </mc:Choice>
  </mc:AlternateContent>
  <xr:revisionPtr revIDLastSave="0" documentId="8_{A1651143-6AB7-4B2B-8AB5-6A623FD21324}" xr6:coauthVersionLast="37" xr6:coauthVersionMax="37" xr10:uidLastSave="{00000000-0000-0000-0000-000000000000}"/>
  <bookViews>
    <workbookView xWindow="0" yWindow="0" windowWidth="12000" windowHeight="4200" activeTab="1" xr2:uid="{45C1CEE9-D8BA-4EAC-BA51-A7C0CE4878CB}"/>
  </bookViews>
  <sheets>
    <sheet name="Sheet2" sheetId="2" r:id="rId1"/>
    <sheet name="Sheet3" sheetId="3" r:id="rId2"/>
    <sheet name="Sheet1" sheetId="1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8" i="3" l="1"/>
  <c r="AC9" i="3"/>
  <c r="AC10" i="3"/>
  <c r="AC11" i="3"/>
  <c r="AC12" i="3"/>
  <c r="AC13" i="3"/>
  <c r="AC14" i="3"/>
  <c r="AC15" i="3"/>
  <c r="AC16" i="3"/>
  <c r="AC17" i="3"/>
  <c r="AC18" i="3"/>
  <c r="AC19" i="3"/>
  <c r="AC20" i="3"/>
  <c r="AC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7" i="3"/>
  <c r="X19" i="3"/>
  <c r="W19" i="3"/>
  <c r="V19" i="3"/>
  <c r="X18" i="3"/>
  <c r="W18" i="3"/>
  <c r="V18" i="3"/>
  <c r="U18" i="3"/>
  <c r="X15" i="3"/>
  <c r="W15" i="3"/>
  <c r="V15" i="3"/>
  <c r="U15" i="3"/>
  <c r="X9" i="3"/>
  <c r="W9" i="3"/>
  <c r="V9" i="3"/>
  <c r="U9" i="3"/>
  <c r="X13" i="3"/>
  <c r="W13" i="3"/>
  <c r="V13" i="3"/>
  <c r="U13" i="3"/>
  <c r="X17" i="3"/>
  <c r="W17" i="3"/>
  <c r="V17" i="3"/>
  <c r="U17" i="3"/>
  <c r="X8" i="3"/>
  <c r="W8" i="3"/>
  <c r="V8" i="3"/>
  <c r="U8" i="3"/>
  <c r="X7" i="3"/>
  <c r="W7" i="3"/>
  <c r="V7" i="3"/>
  <c r="U7" i="3"/>
  <c r="X12" i="3"/>
  <c r="W12" i="3"/>
  <c r="V12" i="3"/>
  <c r="U12" i="3"/>
  <c r="X14" i="3"/>
  <c r="W14" i="3"/>
  <c r="V14" i="3"/>
  <c r="U14" i="3"/>
  <c r="X11" i="3"/>
  <c r="W11" i="3"/>
  <c r="V11" i="3"/>
  <c r="U11" i="3"/>
  <c r="U16" i="3"/>
  <c r="X10" i="3"/>
  <c r="W10" i="3"/>
  <c r="V10" i="3"/>
  <c r="U10" i="3"/>
  <c r="R20" i="3"/>
  <c r="Q20" i="3"/>
  <c r="T9" i="3"/>
  <c r="S9" i="3"/>
  <c r="R9" i="3"/>
  <c r="Q9" i="3"/>
  <c r="T13" i="3"/>
  <c r="S13" i="3"/>
  <c r="R13" i="3"/>
  <c r="Q13" i="3"/>
  <c r="T17" i="3"/>
  <c r="S17" i="3"/>
  <c r="R17" i="3"/>
  <c r="Q17" i="3"/>
  <c r="T8" i="3"/>
  <c r="S8" i="3"/>
  <c r="R8" i="3"/>
  <c r="Q8" i="3"/>
  <c r="T7" i="3"/>
  <c r="S7" i="3"/>
  <c r="R7" i="3"/>
  <c r="Q7" i="3"/>
  <c r="T12" i="3"/>
  <c r="S12" i="3"/>
  <c r="R12" i="3"/>
  <c r="Q12" i="3"/>
  <c r="T14" i="3"/>
  <c r="S14" i="3"/>
  <c r="R14" i="3"/>
  <c r="Q14" i="3"/>
  <c r="T11" i="3"/>
  <c r="S11" i="3"/>
  <c r="R11" i="3"/>
  <c r="Q11" i="3"/>
  <c r="T16" i="3"/>
  <c r="S16" i="3"/>
  <c r="T10" i="3"/>
  <c r="S10" i="3"/>
  <c r="R10" i="3"/>
  <c r="Q10" i="3"/>
  <c r="P11" i="3"/>
  <c r="P14" i="3"/>
  <c r="P12" i="3"/>
  <c r="P7" i="3"/>
  <c r="P8" i="3"/>
  <c r="P17" i="3"/>
  <c r="P13" i="3"/>
  <c r="P9" i="3"/>
  <c r="P15" i="3"/>
  <c r="P20" i="3"/>
  <c r="P10" i="3"/>
  <c r="I24" i="3"/>
  <c r="I25" i="3"/>
  <c r="I26" i="3"/>
  <c r="I27" i="3"/>
  <c r="I28" i="3"/>
  <c r="I29" i="3"/>
  <c r="I30" i="3"/>
  <c r="I31" i="3"/>
  <c r="I32" i="3"/>
  <c r="I33" i="3"/>
  <c r="I34" i="3"/>
  <c r="I23" i="3"/>
  <c r="J8" i="3"/>
  <c r="J9" i="3"/>
  <c r="J10" i="3"/>
  <c r="J11" i="3"/>
  <c r="J12" i="3"/>
  <c r="J13" i="3"/>
  <c r="J14" i="3"/>
  <c r="J15" i="3"/>
  <c r="J16" i="3"/>
  <c r="J7" i="3"/>
  <c r="J9" i="2"/>
  <c r="AE24" i="2"/>
  <c r="AE23" i="2"/>
  <c r="AE22" i="2"/>
  <c r="AE21" i="2"/>
  <c r="AD22" i="2"/>
  <c r="AD23" i="2"/>
  <c r="AD24" i="2"/>
  <c r="AD21" i="2"/>
  <c r="AC23" i="2"/>
  <c r="AC24" i="2"/>
  <c r="AC22" i="2"/>
  <c r="X21" i="2"/>
  <c r="X22" i="2"/>
  <c r="X23" i="2"/>
  <c r="X24" i="2"/>
  <c r="X25" i="2"/>
  <c r="X26" i="2"/>
  <c r="X20" i="2"/>
  <c r="O20" i="2"/>
  <c r="P5" i="2"/>
  <c r="J22" i="2"/>
  <c r="J23" i="2" s="1"/>
  <c r="J24" i="2" s="1"/>
  <c r="J21" i="2"/>
  <c r="I22" i="2" s="1"/>
  <c r="I23" i="2" s="1"/>
  <c r="I21" i="2"/>
  <c r="K2" i="2"/>
  <c r="Y16" i="3" l="1"/>
  <c r="AA16" i="3" s="1"/>
  <c r="Y7" i="3"/>
  <c r="AA7" i="3" s="1"/>
  <c r="Y9" i="3"/>
  <c r="AA9" i="3" s="1"/>
  <c r="Y20" i="3"/>
  <c r="AA20" i="3" s="1"/>
  <c r="Y10" i="3"/>
  <c r="AA10" i="3" s="1"/>
  <c r="Y11" i="3"/>
  <c r="AA11" i="3" s="1"/>
  <c r="Y14" i="3"/>
  <c r="AA14" i="3" s="1"/>
  <c r="Y12" i="3"/>
  <c r="AA12" i="3" s="1"/>
  <c r="Y8" i="3"/>
  <c r="AA8" i="3" s="1"/>
  <c r="Y17" i="3"/>
  <c r="AA17" i="3" s="1"/>
  <c r="Y13" i="3"/>
  <c r="AA13" i="3" s="1"/>
  <c r="Y15" i="3"/>
  <c r="AA15" i="3" s="1"/>
  <c r="Y18" i="3"/>
  <c r="AA18" i="3" s="1"/>
  <c r="Y19" i="3"/>
  <c r="AA19" i="3" s="1"/>
  <c r="I24" i="2"/>
  <c r="J25" i="2" s="1"/>
  <c r="I25" i="2" l="1"/>
  <c r="J26" i="2" s="1"/>
  <c r="I26" i="2" l="1"/>
</calcChain>
</file>

<file path=xl/sharedStrings.xml><?xml version="1.0" encoding="utf-8"?>
<sst xmlns="http://schemas.openxmlformats.org/spreadsheetml/2006/main" count="176" uniqueCount="99">
  <si>
    <t>  - borr_fico_orig</t>
  </si>
  <si>
    <t>    - loan_bal_orig</t>
  </si>
  <si>
    <t>    - loan_censor_age</t>
  </si>
  <si>
    <t>    - loan_doc_type</t>
  </si>
  <si>
    <t>    - loan_equity_firstpayy2</t>
  </si>
  <si>
    <t>    - loan_ltv_orig</t>
  </si>
  <si>
    <t>    - loan_prod_secondary,</t>
  </si>
  <si>
    <t>    - loan_prod_secondary</t>
  </si>
  <si>
    <t>    - loan_purp</t>
  </si>
  <si>
    <t>    - loan_term</t>
  </si>
  <si>
    <t>    - loan_vintage</t>
  </si>
  <si>
    <t>    - prop_occ</t>
  </si>
  <si>
    <t>    - prop_state</t>
  </si>
  <si>
    <t>    - prop_type</t>
  </si>
  <si>
    <t>    - econ_baltoincome_orig</t>
  </si>
  <si>
    <t>    - econ_civlab_yoy_firstpay</t>
  </si>
  <si>
    <r>
      <t>    - econ_ue_lvl_firstpay</t>
    </r>
    <r>
      <rPr>
        <sz val="10"/>
        <color rgb="FF000000"/>
        <rFont val="Segoe UI"/>
        <family val="2"/>
      </rPr>
      <t xml:space="preserve"> </t>
    </r>
  </si>
  <si>
    <t>Best Case Scenario</t>
  </si>
  <si>
    <t>1. Build HELOC d180orig</t>
  </si>
  <si>
    <t>2. Build HELOC d180behav</t>
  </si>
  <si>
    <t>4. Test lifetime defaults against model output</t>
  </si>
  <si>
    <t>3. Use directly in existing model ============&gt;</t>
  </si>
  <si>
    <t>What extra inputs affect model numbers?</t>
  </si>
  <si>
    <t>Can we leave these inputs blank (eg. Post-crisis prime)</t>
  </si>
  <si>
    <t>Are they primarily loan-level or market-level numbers?</t>
  </si>
  <si>
    <t>How much do they move model outputs?</t>
  </si>
  <si>
    <t xml:space="preserve">         - i.e., how do we test model effectiveness if there's no stability in outputs?</t>
  </si>
  <si>
    <t>General Questions:</t>
  </si>
  <si>
    <t>Does behave model get executed for new loans? (eg. Age &lt; 12)</t>
  </si>
  <si>
    <t xml:space="preserve">Product / loan variations in transition equations system, or just PDs? </t>
  </si>
  <si>
    <t>Model</t>
  </si>
  <si>
    <t>Test</t>
  </si>
  <si>
    <t>d180_orig</t>
  </si>
  <si>
    <t>Target</t>
  </si>
  <si>
    <t>2-year default from first pay</t>
  </si>
  <si>
    <t>d180_behave</t>
  </si>
  <si>
    <t>2-year default from observation</t>
  </si>
  <si>
    <t>Roll from 180 &gt; Liq.</t>
  </si>
  <si>
    <t>Loss = PD * (1-Rec) * LS</t>
  </si>
  <si>
    <r>
      <t xml:space="preserve">P(Takes a loss) = </t>
    </r>
    <r>
      <rPr>
        <b/>
        <sz val="11"/>
        <color theme="1"/>
        <rFont val="Calibri"/>
        <family val="2"/>
        <scheme val="minor"/>
      </rPr>
      <t xml:space="preserve">PD </t>
    </r>
    <r>
      <rPr>
        <sz val="11"/>
        <color theme="1"/>
        <rFont val="Calibri"/>
        <family val="2"/>
        <scheme val="minor"/>
      </rPr>
      <t xml:space="preserve">* (1-Rec) </t>
    </r>
  </si>
  <si>
    <t>Loss</t>
  </si>
  <si>
    <t>Roll Rate</t>
  </si>
  <si>
    <t>C %</t>
  </si>
  <si>
    <t>Prior`</t>
  </si>
  <si>
    <t>Next</t>
  </si>
  <si>
    <t>Transition Model (CDR)</t>
  </si>
  <si>
    <t>C &gt; 3</t>
  </si>
  <si>
    <t>Int</t>
  </si>
  <si>
    <t>d180 coeff</t>
  </si>
  <si>
    <t>C&gt;C</t>
  </si>
  <si>
    <t>3&gt;C</t>
  </si>
  <si>
    <t>3&gt;3</t>
  </si>
  <si>
    <t>3&gt;6</t>
  </si>
  <si>
    <t>What variables are in these?</t>
  </si>
  <si>
    <t>Life defaults</t>
  </si>
  <si>
    <t>Roll rate (transition)</t>
  </si>
  <si>
    <t>P</t>
  </si>
  <si>
    <t>P = SMM</t>
  </si>
  <si>
    <t>CPR</t>
  </si>
  <si>
    <t>Loan</t>
  </si>
  <si>
    <t>bal</t>
  </si>
  <si>
    <t>dq code</t>
  </si>
  <si>
    <t>C</t>
  </si>
  <si>
    <t>X</t>
  </si>
  <si>
    <t>prepaid?</t>
  </si>
  <si>
    <t>Loan Age</t>
  </si>
  <si>
    <t>Date</t>
  </si>
  <si>
    <t>Total subset</t>
  </si>
  <si>
    <t>Prepay total</t>
  </si>
  <si>
    <t>Count</t>
  </si>
  <si>
    <t>SMM</t>
  </si>
  <si>
    <t>1. Set up to run MBS</t>
  </si>
  <si>
    <t>3. Run Heloc</t>
  </si>
  <si>
    <t>year</t>
  </si>
  <si>
    <t>champ</t>
  </si>
  <si>
    <t>Andrew Joynt</t>
  </si>
  <si>
    <t>NaN</t>
  </si>
  <si>
    <t>Brian Duffy</t>
  </si>
  <si>
    <t>Dan Cohen</t>
  </si>
  <si>
    <t>Emile Chin-Dickey</t>
  </si>
  <si>
    <t>Karl Richardson</t>
  </si>
  <si>
    <t>Paulo Silva</t>
  </si>
  <si>
    <t>Stefan Hilts</t>
  </si>
  <si>
    <t>Stephen Joynt</t>
  </si>
  <si>
    <t>William Schager</t>
  </si>
  <si>
    <t>mark silva</t>
  </si>
  <si>
    <t>2009-2013 Proj</t>
  </si>
  <si>
    <t>2009-2013 Act</t>
  </si>
  <si>
    <t>2014-2017 Act</t>
  </si>
  <si>
    <t>Rafesse</t>
  </si>
  <si>
    <t>Robert Hilton</t>
  </si>
  <si>
    <t>Greg Smith</t>
  </si>
  <si>
    <t>Tinglerob</t>
  </si>
  <si>
    <t>Expected Titles</t>
  </si>
  <si>
    <t>Actual Titles</t>
  </si>
  <si>
    <t>Diff</t>
  </si>
  <si>
    <t>-</t>
  </si>
  <si>
    <t>Avg Titles Per Season</t>
  </si>
  <si>
    <t>Seasons w possible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</si>
</sst>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&quot;$&quot;#,##0"/>
    <numFmt numFmtId="169" formatCode="0.0%"/>
    <numFmt numFmtId="170" formatCode="&quot;$&quot;#,##0.00"/>
    <numFmt numFmtId="17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Segoe UI"/>
      <family val="2"/>
    </font>
    <font>
      <b/>
      <sz val="12"/>
      <color theme="1"/>
      <name val="Times New Roman"/>
      <family val="1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6" fillId="0" borderId="0" xfId="0" applyNumberFormat="1" applyFont="1"/>
    <xf numFmtId="3" fontId="7" fillId="2" borderId="1" xfId="0" applyNumberFormat="1" applyFont="1" applyFill="1" applyBorder="1" applyAlignment="1">
      <alignment horizontal="left" vertical="center" wrapText="1" indent="1"/>
    </xf>
    <xf numFmtId="168" fontId="0" fillId="0" borderId="0" xfId="0" applyNumberFormat="1"/>
    <xf numFmtId="9" fontId="0" fillId="0" borderId="0" xfId="1" applyFon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Font="1"/>
    <xf numFmtId="9" fontId="0" fillId="0" borderId="0" xfId="0" applyNumberFormat="1"/>
    <xf numFmtId="2" fontId="0" fillId="0" borderId="0" xfId="0" applyNumberFormat="1"/>
    <xf numFmtId="169" fontId="0" fillId="0" borderId="0" xfId="0" applyNumberFormat="1"/>
    <xf numFmtId="0" fontId="0" fillId="0" borderId="0" xfId="0" quotePrefix="1" applyFont="1"/>
    <xf numFmtId="14" fontId="0" fillId="0" borderId="0" xfId="0" applyNumberFormat="1"/>
    <xf numFmtId="0" fontId="8" fillId="2" borderId="0" xfId="0" applyFont="1" applyFill="1" applyAlignment="1">
      <alignment horizontal="right" vertical="center" wrapText="1"/>
    </xf>
    <xf numFmtId="0" fontId="8" fillId="3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right" vertical="center" wrapText="1"/>
    </xf>
    <xf numFmtId="0" fontId="9" fillId="2" borderId="0" xfId="0" applyFont="1" applyFill="1" applyAlignment="1">
      <alignment horizontal="right" vertical="center" wrapText="1"/>
    </xf>
    <xf numFmtId="174" fontId="0" fillId="0" borderId="0" xfId="0" applyNumberFormat="1" applyAlignment="1">
      <alignment horizontal="center"/>
    </xf>
    <xf numFmtId="174" fontId="9" fillId="2" borderId="0" xfId="0" applyNumberFormat="1" applyFont="1" applyFill="1" applyAlignment="1">
      <alignment horizontal="center" vertical="center" wrapText="1"/>
    </xf>
    <xf numFmtId="0" fontId="8" fillId="3" borderId="2" xfId="0" applyFont="1" applyFill="1" applyBorder="1" applyAlignment="1">
      <alignment horizontal="right" vertical="center" wrapText="1"/>
    </xf>
    <xf numFmtId="169" fontId="0" fillId="0" borderId="2" xfId="0" applyNumberFormat="1" applyBorder="1"/>
    <xf numFmtId="17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right" vertical="center" wrapText="1"/>
    </xf>
    <xf numFmtId="169" fontId="0" fillId="4" borderId="2" xfId="0" applyNumberFormat="1" applyFill="1" applyBorder="1"/>
    <xf numFmtId="0" fontId="2" fillId="0" borderId="2" xfId="0" applyFont="1" applyBorder="1" applyAlignment="1">
      <alignment horizontal="center"/>
    </xf>
    <xf numFmtId="169" fontId="0" fillId="0" borderId="2" xfId="0" quotePrefix="1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b val="0"/>
        <i val="0"/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448F-18D5-4479-84AD-22C1E1F36ACE}">
  <sheetPr codeName="Sheet2"/>
  <dimension ref="B1:AE139"/>
  <sheetViews>
    <sheetView zoomScale="115" zoomScaleNormal="115" workbookViewId="0">
      <selection activeCell="J9" sqref="J9"/>
    </sheetView>
  </sheetViews>
  <sheetFormatPr defaultRowHeight="15" x14ac:dyDescent="0.25"/>
  <cols>
    <col min="2" max="2" width="51.7109375" bestFit="1" customWidth="1"/>
    <col min="6" max="6" width="10.28515625" bestFit="1" customWidth="1"/>
    <col min="8" max="8" width="27.28515625" bestFit="1" customWidth="1"/>
    <col min="9" max="9" width="29.85546875" bestFit="1" customWidth="1"/>
    <col min="10" max="10" width="26.28515625" bestFit="1" customWidth="1"/>
    <col min="21" max="21" width="9.5703125" bestFit="1" customWidth="1"/>
    <col min="28" max="28" width="12.28515625" bestFit="1" customWidth="1"/>
    <col min="29" max="29" width="11.7109375" bestFit="1" customWidth="1"/>
  </cols>
  <sheetData>
    <row r="1" spans="2:22" x14ac:dyDescent="0.25">
      <c r="K1" t="s">
        <v>40</v>
      </c>
    </row>
    <row r="2" spans="2:22" x14ac:dyDescent="0.25">
      <c r="H2" s="11">
        <v>0.15</v>
      </c>
      <c r="I2" s="11">
        <v>0.6</v>
      </c>
      <c r="J2" s="11">
        <v>0.4</v>
      </c>
      <c r="K2">
        <f>PRODUCT(H2:J2)</f>
        <v>3.5999999999999997E-2</v>
      </c>
    </row>
    <row r="4" spans="2:22" x14ac:dyDescent="0.25">
      <c r="B4" s="9" t="s">
        <v>17</v>
      </c>
      <c r="H4" t="s">
        <v>39</v>
      </c>
    </row>
    <row r="5" spans="2:22" x14ac:dyDescent="0.25">
      <c r="B5" s="10" t="s">
        <v>18</v>
      </c>
      <c r="H5" t="s">
        <v>38</v>
      </c>
      <c r="P5">
        <f>0.9^60</f>
        <v>1.7970102999144365E-3</v>
      </c>
    </row>
    <row r="6" spans="2:22" x14ac:dyDescent="0.25">
      <c r="B6" s="10" t="s">
        <v>19</v>
      </c>
    </row>
    <row r="7" spans="2:22" x14ac:dyDescent="0.25">
      <c r="B7" t="s">
        <v>21</v>
      </c>
      <c r="C7" s="9" t="s">
        <v>22</v>
      </c>
      <c r="O7" s="9" t="s">
        <v>53</v>
      </c>
    </row>
    <row r="8" spans="2:22" x14ac:dyDescent="0.25">
      <c r="B8" t="s">
        <v>20</v>
      </c>
    </row>
    <row r="9" spans="2:22" x14ac:dyDescent="0.25">
      <c r="J9">
        <f>0.95^60</f>
        <v>4.606979898695205E-2</v>
      </c>
      <c r="P9" s="9" t="s">
        <v>44</v>
      </c>
    </row>
    <row r="10" spans="2:22" x14ac:dyDescent="0.25">
      <c r="P10" t="s">
        <v>42</v>
      </c>
      <c r="Q10">
        <v>3</v>
      </c>
      <c r="R10">
        <v>6</v>
      </c>
      <c r="S10">
        <v>9</v>
      </c>
      <c r="T10">
        <v>120</v>
      </c>
      <c r="V10" t="s">
        <v>56</v>
      </c>
    </row>
    <row r="11" spans="2:22" x14ac:dyDescent="0.25">
      <c r="B11" s="9" t="s">
        <v>22</v>
      </c>
      <c r="H11" s="9" t="s">
        <v>30</v>
      </c>
      <c r="I11" s="9" t="s">
        <v>33</v>
      </c>
      <c r="J11" s="9" t="s">
        <v>31</v>
      </c>
      <c r="K11" s="9" t="s">
        <v>43</v>
      </c>
      <c r="O11" t="s">
        <v>42</v>
      </c>
      <c r="P11" s="11">
        <v>0.96</v>
      </c>
      <c r="Q11" s="11">
        <v>0.04</v>
      </c>
      <c r="R11">
        <v>0</v>
      </c>
      <c r="S11">
        <v>0</v>
      </c>
      <c r="T11">
        <v>0</v>
      </c>
      <c r="V11" s="11">
        <v>0.01</v>
      </c>
    </row>
    <row r="12" spans="2:22" x14ac:dyDescent="0.25">
      <c r="B12" t="s">
        <v>23</v>
      </c>
      <c r="H12" t="s">
        <v>32</v>
      </c>
      <c r="I12" t="s">
        <v>34</v>
      </c>
      <c r="J12" t="s">
        <v>34</v>
      </c>
      <c r="O12">
        <v>3</v>
      </c>
      <c r="P12" s="11">
        <v>0.2</v>
      </c>
      <c r="Q12" s="11">
        <v>0.75</v>
      </c>
      <c r="R12" s="11">
        <v>0.05</v>
      </c>
      <c r="S12" s="11">
        <v>0</v>
      </c>
      <c r="T12" s="11">
        <v>0</v>
      </c>
      <c r="U12" s="11"/>
    </row>
    <row r="13" spans="2:22" x14ac:dyDescent="0.25">
      <c r="B13" t="s">
        <v>24</v>
      </c>
      <c r="H13" t="s">
        <v>35</v>
      </c>
      <c r="I13" t="s">
        <v>36</v>
      </c>
      <c r="J13" t="s">
        <v>36</v>
      </c>
      <c r="O13">
        <v>6</v>
      </c>
    </row>
    <row r="14" spans="2:22" x14ac:dyDescent="0.25">
      <c r="B14" t="s">
        <v>25</v>
      </c>
      <c r="H14" s="10" t="s">
        <v>41</v>
      </c>
      <c r="I14" t="s">
        <v>37</v>
      </c>
      <c r="O14">
        <v>9</v>
      </c>
    </row>
    <row r="15" spans="2:22" x14ac:dyDescent="0.25">
      <c r="B15" s="14" t="s">
        <v>26</v>
      </c>
      <c r="H15" s="9" t="s">
        <v>45</v>
      </c>
      <c r="I15" t="s">
        <v>55</v>
      </c>
      <c r="J15" s="9" t="s">
        <v>54</v>
      </c>
      <c r="O15">
        <v>120</v>
      </c>
    </row>
    <row r="18" spans="2:31" x14ac:dyDescent="0.25">
      <c r="B18" s="9" t="s">
        <v>27</v>
      </c>
      <c r="J18" s="11">
        <v>0.04</v>
      </c>
    </row>
    <row r="19" spans="2:31" x14ac:dyDescent="0.25">
      <c r="B19" t="s">
        <v>28</v>
      </c>
      <c r="I19" t="s">
        <v>42</v>
      </c>
      <c r="J19">
        <v>3</v>
      </c>
      <c r="K19">
        <v>6</v>
      </c>
      <c r="L19">
        <v>9</v>
      </c>
      <c r="M19">
        <v>120</v>
      </c>
      <c r="N19" t="s">
        <v>57</v>
      </c>
      <c r="O19" t="s">
        <v>58</v>
      </c>
      <c r="S19" t="s">
        <v>59</v>
      </c>
      <c r="T19" t="s">
        <v>65</v>
      </c>
      <c r="U19" t="s">
        <v>66</v>
      </c>
      <c r="V19" t="s">
        <v>60</v>
      </c>
      <c r="W19" t="s">
        <v>61</v>
      </c>
      <c r="X19" t="s">
        <v>64</v>
      </c>
      <c r="AA19" t="s">
        <v>67</v>
      </c>
    </row>
    <row r="20" spans="2:31" x14ac:dyDescent="0.25">
      <c r="B20" s="9" t="s">
        <v>29</v>
      </c>
      <c r="H20">
        <v>1</v>
      </c>
      <c r="I20" s="13">
        <v>0.98</v>
      </c>
      <c r="J20" s="13">
        <v>0.02</v>
      </c>
      <c r="K20">
        <v>0</v>
      </c>
      <c r="L20">
        <v>0</v>
      </c>
      <c r="M20">
        <v>0</v>
      </c>
      <c r="N20" s="11">
        <v>0.01</v>
      </c>
      <c r="O20" s="11">
        <f>1-(1-N20)^(12)</f>
        <v>0.11361512828387088</v>
      </c>
      <c r="S20">
        <v>1</v>
      </c>
      <c r="T20">
        <v>1</v>
      </c>
      <c r="U20" s="15">
        <v>40909</v>
      </c>
      <c r="V20">
        <v>100</v>
      </c>
      <c r="W20" t="s">
        <v>62</v>
      </c>
      <c r="X20">
        <f>IF(S20=S21,0,1)</f>
        <v>0</v>
      </c>
      <c r="AA20" t="s">
        <v>65</v>
      </c>
      <c r="AB20" t="s">
        <v>69</v>
      </c>
      <c r="AC20" t="s">
        <v>68</v>
      </c>
      <c r="AD20" t="s">
        <v>70</v>
      </c>
      <c r="AE20" t="s">
        <v>58</v>
      </c>
    </row>
    <row r="21" spans="2:31" x14ac:dyDescent="0.25">
      <c r="H21">
        <v>2</v>
      </c>
      <c r="I21" s="13">
        <f>I20*$P$11+J20*$P$12</f>
        <v>0.94479999999999997</v>
      </c>
      <c r="J21" s="13">
        <f>I20*$Q$11+J20*$Q$12+K20*$Q$13</f>
        <v>5.4199999999999998E-2</v>
      </c>
      <c r="S21">
        <v>1</v>
      </c>
      <c r="T21">
        <v>2</v>
      </c>
      <c r="U21" s="15">
        <v>40940</v>
      </c>
      <c r="V21">
        <v>99</v>
      </c>
      <c r="W21" t="s">
        <v>62</v>
      </c>
      <c r="X21">
        <f t="shared" ref="X21:X26" si="0">IF(S21=S22,0,1)</f>
        <v>0</v>
      </c>
      <c r="AA21">
        <v>1</v>
      </c>
      <c r="AB21">
        <v>1000</v>
      </c>
      <c r="AC21">
        <v>0</v>
      </c>
      <c r="AD21">
        <f>AC21/AB21</f>
        <v>0</v>
      </c>
      <c r="AE21" s="11">
        <f>1-(1-AD21)^(12)</f>
        <v>0</v>
      </c>
    </row>
    <row r="22" spans="2:31" x14ac:dyDescent="0.25">
      <c r="H22">
        <v>3</v>
      </c>
      <c r="I22" s="13">
        <f t="shared" ref="I22:I26" si="1">I21*$P$11+J21*$P$12</f>
        <v>0.91784799999999989</v>
      </c>
      <c r="J22" s="13">
        <f t="shared" ref="J22:J26" si="2">I21*$Q$11+J21*$Q$12+K21*$Q$13</f>
        <v>7.8441999999999998E-2</v>
      </c>
      <c r="S22">
        <v>1</v>
      </c>
      <c r="T22">
        <v>3</v>
      </c>
      <c r="V22">
        <v>98</v>
      </c>
      <c r="W22" t="s">
        <v>62</v>
      </c>
      <c r="X22">
        <f t="shared" si="0"/>
        <v>0</v>
      </c>
      <c r="AA22">
        <v>2</v>
      </c>
      <c r="AB22">
        <v>990</v>
      </c>
      <c r="AC22">
        <f>AB21-AB22</f>
        <v>10</v>
      </c>
      <c r="AD22">
        <f t="shared" ref="AD22:AD24" si="3">AC22/AB22</f>
        <v>1.0101010101010102E-2</v>
      </c>
      <c r="AE22" s="11">
        <f>1-(1-AD22)^(12)</f>
        <v>0.1146997779694604</v>
      </c>
    </row>
    <row r="23" spans="2:31" x14ac:dyDescent="0.25">
      <c r="E23" t="s">
        <v>47</v>
      </c>
      <c r="F23" s="10" t="s">
        <v>48</v>
      </c>
      <c r="H23">
        <v>4</v>
      </c>
      <c r="I23" s="13">
        <f t="shared" si="1"/>
        <v>0.89682247999999987</v>
      </c>
      <c r="J23" s="13">
        <f t="shared" si="2"/>
        <v>9.5545419999999992E-2</v>
      </c>
      <c r="S23">
        <v>1</v>
      </c>
      <c r="T23">
        <v>4</v>
      </c>
      <c r="V23">
        <v>0</v>
      </c>
      <c r="W23" t="s">
        <v>63</v>
      </c>
      <c r="X23">
        <f t="shared" si="0"/>
        <v>1</v>
      </c>
      <c r="AA23">
        <v>3</v>
      </c>
      <c r="AB23">
        <v>940</v>
      </c>
      <c r="AC23">
        <f t="shared" ref="AC23:AC24" si="4">AB22-AB23</f>
        <v>50</v>
      </c>
      <c r="AD23">
        <f t="shared" si="3"/>
        <v>5.3191489361702128E-2</v>
      </c>
      <c r="AE23" s="11">
        <f>1-(1-AD23)^(12)</f>
        <v>0.48102571821995088</v>
      </c>
    </row>
    <row r="24" spans="2:31" x14ac:dyDescent="0.25">
      <c r="C24" t="s">
        <v>33</v>
      </c>
      <c r="D24" s="9" t="s">
        <v>46</v>
      </c>
      <c r="F24">
        <v>0.9</v>
      </c>
      <c r="H24">
        <v>5</v>
      </c>
      <c r="I24" s="13">
        <f t="shared" si="1"/>
        <v>0.88005866479999983</v>
      </c>
      <c r="J24" s="13">
        <f t="shared" si="2"/>
        <v>0.1075319642</v>
      </c>
      <c r="S24">
        <v>2</v>
      </c>
      <c r="T24">
        <v>1</v>
      </c>
      <c r="X24">
        <f t="shared" si="0"/>
        <v>0</v>
      </c>
      <c r="AA24">
        <v>4</v>
      </c>
      <c r="AB24">
        <v>900</v>
      </c>
      <c r="AC24">
        <f t="shared" si="4"/>
        <v>40</v>
      </c>
      <c r="AD24">
        <f t="shared" si="3"/>
        <v>4.4444444444444446E-2</v>
      </c>
      <c r="AE24" s="11">
        <f>1-(1-AD24)^(12)</f>
        <v>0.42047616625041451</v>
      </c>
    </row>
    <row r="25" spans="2:31" x14ac:dyDescent="0.25">
      <c r="D25" t="s">
        <v>49</v>
      </c>
      <c r="H25">
        <v>6</v>
      </c>
      <c r="I25" s="13">
        <f t="shared" si="1"/>
        <v>0.86636271104799978</v>
      </c>
      <c r="J25" s="13">
        <f t="shared" si="2"/>
        <v>0.115851319742</v>
      </c>
      <c r="S25">
        <v>2</v>
      </c>
      <c r="X25">
        <f t="shared" si="0"/>
        <v>1</v>
      </c>
    </row>
    <row r="26" spans="2:31" x14ac:dyDescent="0.25">
      <c r="D26" t="s">
        <v>50</v>
      </c>
      <c r="H26">
        <v>7</v>
      </c>
      <c r="I26" s="13">
        <f t="shared" si="1"/>
        <v>0.85487846655447985</v>
      </c>
      <c r="J26" s="13">
        <f t="shared" si="2"/>
        <v>0.12154299824841999</v>
      </c>
      <c r="S26">
        <v>3</v>
      </c>
      <c r="X26">
        <f t="shared" si="0"/>
        <v>1</v>
      </c>
    </row>
    <row r="27" spans="2:31" x14ac:dyDescent="0.25">
      <c r="D27" t="s">
        <v>51</v>
      </c>
      <c r="H27">
        <v>8</v>
      </c>
      <c r="S27">
        <v>4</v>
      </c>
    </row>
    <row r="28" spans="2:31" x14ac:dyDescent="0.25">
      <c r="D28" t="s">
        <v>52</v>
      </c>
      <c r="H28">
        <v>9</v>
      </c>
      <c r="S28">
        <v>5</v>
      </c>
    </row>
    <row r="29" spans="2:31" x14ac:dyDescent="0.25">
      <c r="H29">
        <v>10</v>
      </c>
      <c r="S29">
        <v>6</v>
      </c>
    </row>
    <row r="30" spans="2:31" x14ac:dyDescent="0.25">
      <c r="H30">
        <v>11</v>
      </c>
      <c r="S30">
        <v>7</v>
      </c>
    </row>
    <row r="31" spans="2:31" x14ac:dyDescent="0.25">
      <c r="H31">
        <v>12</v>
      </c>
    </row>
    <row r="32" spans="2:31" x14ac:dyDescent="0.25">
      <c r="H32">
        <v>13</v>
      </c>
    </row>
    <row r="33" spans="8:8" x14ac:dyDescent="0.25">
      <c r="H33">
        <v>14</v>
      </c>
    </row>
    <row r="34" spans="8:8" x14ac:dyDescent="0.25">
      <c r="H34">
        <v>15</v>
      </c>
    </row>
    <row r="35" spans="8:8" x14ac:dyDescent="0.25">
      <c r="H35">
        <v>16</v>
      </c>
    </row>
    <row r="36" spans="8:8" x14ac:dyDescent="0.25">
      <c r="H36">
        <v>17</v>
      </c>
    </row>
    <row r="37" spans="8:8" x14ac:dyDescent="0.25">
      <c r="H37">
        <v>18</v>
      </c>
    </row>
    <row r="38" spans="8:8" x14ac:dyDescent="0.25">
      <c r="H38">
        <v>19</v>
      </c>
    </row>
    <row r="39" spans="8:8" x14ac:dyDescent="0.25">
      <c r="H39">
        <v>20</v>
      </c>
    </row>
    <row r="40" spans="8:8" x14ac:dyDescent="0.25">
      <c r="H40">
        <v>21</v>
      </c>
    </row>
    <row r="41" spans="8:8" x14ac:dyDescent="0.25">
      <c r="H41">
        <v>22</v>
      </c>
    </row>
    <row r="42" spans="8:8" x14ac:dyDescent="0.25">
      <c r="H42">
        <v>23</v>
      </c>
    </row>
    <row r="43" spans="8:8" x14ac:dyDescent="0.25">
      <c r="H43">
        <v>24</v>
      </c>
    </row>
    <row r="44" spans="8:8" x14ac:dyDescent="0.25">
      <c r="H44">
        <v>25</v>
      </c>
    </row>
    <row r="45" spans="8:8" x14ac:dyDescent="0.25">
      <c r="H45">
        <v>26</v>
      </c>
    </row>
    <row r="46" spans="8:8" x14ac:dyDescent="0.25">
      <c r="H46">
        <v>27</v>
      </c>
    </row>
    <row r="47" spans="8:8" x14ac:dyDescent="0.25">
      <c r="H47">
        <v>28</v>
      </c>
    </row>
    <row r="48" spans="8:8" x14ac:dyDescent="0.25">
      <c r="H48">
        <v>29</v>
      </c>
    </row>
    <row r="49" spans="8:8" x14ac:dyDescent="0.25">
      <c r="H49">
        <v>30</v>
      </c>
    </row>
    <row r="50" spans="8:8" x14ac:dyDescent="0.25">
      <c r="H50">
        <v>31</v>
      </c>
    </row>
    <row r="51" spans="8:8" x14ac:dyDescent="0.25">
      <c r="H51">
        <v>32</v>
      </c>
    </row>
    <row r="52" spans="8:8" x14ac:dyDescent="0.25">
      <c r="H52">
        <v>33</v>
      </c>
    </row>
    <row r="53" spans="8:8" x14ac:dyDescent="0.25">
      <c r="H53">
        <v>34</v>
      </c>
    </row>
    <row r="54" spans="8:8" x14ac:dyDescent="0.25">
      <c r="H54">
        <v>35</v>
      </c>
    </row>
    <row r="55" spans="8:8" x14ac:dyDescent="0.25">
      <c r="H55">
        <v>36</v>
      </c>
    </row>
    <row r="56" spans="8:8" x14ac:dyDescent="0.25">
      <c r="H56">
        <v>37</v>
      </c>
    </row>
    <row r="57" spans="8:8" x14ac:dyDescent="0.25">
      <c r="H57">
        <v>38</v>
      </c>
    </row>
    <row r="58" spans="8:8" x14ac:dyDescent="0.25">
      <c r="H58">
        <v>39</v>
      </c>
    </row>
    <row r="59" spans="8:8" x14ac:dyDescent="0.25">
      <c r="H59">
        <v>40</v>
      </c>
    </row>
    <row r="60" spans="8:8" x14ac:dyDescent="0.25">
      <c r="H60">
        <v>41</v>
      </c>
    </row>
    <row r="61" spans="8:8" x14ac:dyDescent="0.25">
      <c r="H61">
        <v>42</v>
      </c>
    </row>
    <row r="62" spans="8:8" x14ac:dyDescent="0.25">
      <c r="H62">
        <v>43</v>
      </c>
    </row>
    <row r="63" spans="8:8" x14ac:dyDescent="0.25">
      <c r="H63">
        <v>44</v>
      </c>
    </row>
    <row r="64" spans="8:8" x14ac:dyDescent="0.25">
      <c r="H64">
        <v>45</v>
      </c>
    </row>
    <row r="65" spans="8:8" x14ac:dyDescent="0.25">
      <c r="H65">
        <v>46</v>
      </c>
    </row>
    <row r="66" spans="8:8" x14ac:dyDescent="0.25">
      <c r="H66">
        <v>47</v>
      </c>
    </row>
    <row r="67" spans="8:8" x14ac:dyDescent="0.25">
      <c r="H67">
        <v>48</v>
      </c>
    </row>
    <row r="68" spans="8:8" x14ac:dyDescent="0.25">
      <c r="H68">
        <v>49</v>
      </c>
    </row>
    <row r="69" spans="8:8" x14ac:dyDescent="0.25">
      <c r="H69">
        <v>50</v>
      </c>
    </row>
    <row r="70" spans="8:8" x14ac:dyDescent="0.25">
      <c r="H70">
        <v>51</v>
      </c>
    </row>
    <row r="71" spans="8:8" x14ac:dyDescent="0.25">
      <c r="H71">
        <v>52</v>
      </c>
    </row>
    <row r="72" spans="8:8" x14ac:dyDescent="0.25">
      <c r="H72">
        <v>53</v>
      </c>
    </row>
    <row r="73" spans="8:8" x14ac:dyDescent="0.25">
      <c r="H73">
        <v>54</v>
      </c>
    </row>
    <row r="74" spans="8:8" x14ac:dyDescent="0.25">
      <c r="H74">
        <v>55</v>
      </c>
    </row>
    <row r="75" spans="8:8" x14ac:dyDescent="0.25">
      <c r="H75">
        <v>56</v>
      </c>
    </row>
    <row r="76" spans="8:8" x14ac:dyDescent="0.25">
      <c r="H76">
        <v>57</v>
      </c>
    </row>
    <row r="77" spans="8:8" x14ac:dyDescent="0.25">
      <c r="H77">
        <v>58</v>
      </c>
    </row>
    <row r="78" spans="8:8" x14ac:dyDescent="0.25">
      <c r="H78">
        <v>59</v>
      </c>
    </row>
    <row r="79" spans="8:8" x14ac:dyDescent="0.25">
      <c r="H79">
        <v>60</v>
      </c>
    </row>
    <row r="80" spans="8:8" x14ac:dyDescent="0.25">
      <c r="H80">
        <v>61</v>
      </c>
    </row>
    <row r="81" spans="8:8" x14ac:dyDescent="0.25">
      <c r="H81">
        <v>62</v>
      </c>
    </row>
    <row r="82" spans="8:8" x14ac:dyDescent="0.25">
      <c r="H82">
        <v>63</v>
      </c>
    </row>
    <row r="83" spans="8:8" x14ac:dyDescent="0.25">
      <c r="H83">
        <v>64</v>
      </c>
    </row>
    <row r="84" spans="8:8" x14ac:dyDescent="0.25">
      <c r="H84">
        <v>65</v>
      </c>
    </row>
    <row r="85" spans="8:8" x14ac:dyDescent="0.25">
      <c r="H85">
        <v>66</v>
      </c>
    </row>
    <row r="86" spans="8:8" x14ac:dyDescent="0.25">
      <c r="H86">
        <v>67</v>
      </c>
    </row>
    <row r="87" spans="8:8" x14ac:dyDescent="0.25">
      <c r="H87">
        <v>68</v>
      </c>
    </row>
    <row r="88" spans="8:8" x14ac:dyDescent="0.25">
      <c r="H88">
        <v>69</v>
      </c>
    </row>
    <row r="89" spans="8:8" x14ac:dyDescent="0.25">
      <c r="H89">
        <v>70</v>
      </c>
    </row>
    <row r="90" spans="8:8" x14ac:dyDescent="0.25">
      <c r="H90">
        <v>71</v>
      </c>
    </row>
    <row r="91" spans="8:8" x14ac:dyDescent="0.25">
      <c r="H91">
        <v>72</v>
      </c>
    </row>
    <row r="92" spans="8:8" x14ac:dyDescent="0.25">
      <c r="H92">
        <v>73</v>
      </c>
    </row>
    <row r="93" spans="8:8" x14ac:dyDescent="0.25">
      <c r="H93">
        <v>74</v>
      </c>
    </row>
    <row r="94" spans="8:8" x14ac:dyDescent="0.25">
      <c r="H94">
        <v>75</v>
      </c>
    </row>
    <row r="95" spans="8:8" x14ac:dyDescent="0.25">
      <c r="H95">
        <v>76</v>
      </c>
    </row>
    <row r="96" spans="8:8" x14ac:dyDescent="0.25">
      <c r="H96">
        <v>77</v>
      </c>
    </row>
    <row r="97" spans="8:8" x14ac:dyDescent="0.25">
      <c r="H97">
        <v>78</v>
      </c>
    </row>
    <row r="98" spans="8:8" x14ac:dyDescent="0.25">
      <c r="H98">
        <v>79</v>
      </c>
    </row>
    <row r="99" spans="8:8" x14ac:dyDescent="0.25">
      <c r="H99">
        <v>80</v>
      </c>
    </row>
    <row r="100" spans="8:8" x14ac:dyDescent="0.25">
      <c r="H100">
        <v>81</v>
      </c>
    </row>
    <row r="101" spans="8:8" x14ac:dyDescent="0.25">
      <c r="H101">
        <v>82</v>
      </c>
    </row>
    <row r="102" spans="8:8" x14ac:dyDescent="0.25">
      <c r="H102">
        <v>83</v>
      </c>
    </row>
    <row r="103" spans="8:8" x14ac:dyDescent="0.25">
      <c r="H103">
        <v>84</v>
      </c>
    </row>
    <row r="104" spans="8:8" x14ac:dyDescent="0.25">
      <c r="H104">
        <v>85</v>
      </c>
    </row>
    <row r="105" spans="8:8" x14ac:dyDescent="0.25">
      <c r="H105">
        <v>86</v>
      </c>
    </row>
    <row r="106" spans="8:8" x14ac:dyDescent="0.25">
      <c r="H106">
        <v>87</v>
      </c>
    </row>
    <row r="107" spans="8:8" x14ac:dyDescent="0.25">
      <c r="H107">
        <v>88</v>
      </c>
    </row>
    <row r="108" spans="8:8" x14ac:dyDescent="0.25">
      <c r="H108">
        <v>89</v>
      </c>
    </row>
    <row r="109" spans="8:8" x14ac:dyDescent="0.25">
      <c r="H109">
        <v>90</v>
      </c>
    </row>
    <row r="110" spans="8:8" x14ac:dyDescent="0.25">
      <c r="H110">
        <v>91</v>
      </c>
    </row>
    <row r="111" spans="8:8" x14ac:dyDescent="0.25">
      <c r="H111">
        <v>92</v>
      </c>
    </row>
    <row r="112" spans="8:8" x14ac:dyDescent="0.25">
      <c r="H112">
        <v>93</v>
      </c>
    </row>
    <row r="113" spans="8:8" x14ac:dyDescent="0.25">
      <c r="H113">
        <v>94</v>
      </c>
    </row>
    <row r="114" spans="8:8" x14ac:dyDescent="0.25">
      <c r="H114">
        <v>95</v>
      </c>
    </row>
    <row r="115" spans="8:8" x14ac:dyDescent="0.25">
      <c r="H115">
        <v>96</v>
      </c>
    </row>
    <row r="116" spans="8:8" x14ac:dyDescent="0.25">
      <c r="H116">
        <v>97</v>
      </c>
    </row>
    <row r="117" spans="8:8" x14ac:dyDescent="0.25">
      <c r="H117">
        <v>98</v>
      </c>
    </row>
    <row r="118" spans="8:8" x14ac:dyDescent="0.25">
      <c r="H118">
        <v>99</v>
      </c>
    </row>
    <row r="119" spans="8:8" x14ac:dyDescent="0.25">
      <c r="H119">
        <v>100</v>
      </c>
    </row>
    <row r="120" spans="8:8" x14ac:dyDescent="0.25">
      <c r="H120">
        <v>101</v>
      </c>
    </row>
    <row r="121" spans="8:8" x14ac:dyDescent="0.25">
      <c r="H121">
        <v>102</v>
      </c>
    </row>
    <row r="122" spans="8:8" x14ac:dyDescent="0.25">
      <c r="H122">
        <v>103</v>
      </c>
    </row>
    <row r="123" spans="8:8" x14ac:dyDescent="0.25">
      <c r="H123">
        <v>104</v>
      </c>
    </row>
    <row r="124" spans="8:8" x14ac:dyDescent="0.25">
      <c r="H124">
        <v>105</v>
      </c>
    </row>
    <row r="125" spans="8:8" x14ac:dyDescent="0.25">
      <c r="H125">
        <v>106</v>
      </c>
    </row>
    <row r="126" spans="8:8" x14ac:dyDescent="0.25">
      <c r="H126">
        <v>107</v>
      </c>
    </row>
    <row r="127" spans="8:8" x14ac:dyDescent="0.25">
      <c r="H127">
        <v>108</v>
      </c>
    </row>
    <row r="128" spans="8:8" x14ac:dyDescent="0.25">
      <c r="H128">
        <v>109</v>
      </c>
    </row>
    <row r="129" spans="8:8" x14ac:dyDescent="0.25">
      <c r="H129">
        <v>110</v>
      </c>
    </row>
    <row r="130" spans="8:8" x14ac:dyDescent="0.25">
      <c r="H130">
        <v>111</v>
      </c>
    </row>
    <row r="131" spans="8:8" x14ac:dyDescent="0.25">
      <c r="H131">
        <v>112</v>
      </c>
    </row>
    <row r="132" spans="8:8" x14ac:dyDescent="0.25">
      <c r="H132">
        <v>113</v>
      </c>
    </row>
    <row r="133" spans="8:8" x14ac:dyDescent="0.25">
      <c r="H133">
        <v>114</v>
      </c>
    </row>
    <row r="134" spans="8:8" x14ac:dyDescent="0.25">
      <c r="H134">
        <v>115</v>
      </c>
    </row>
    <row r="135" spans="8:8" x14ac:dyDescent="0.25">
      <c r="H135">
        <v>116</v>
      </c>
    </row>
    <row r="136" spans="8:8" x14ac:dyDescent="0.25">
      <c r="H136">
        <v>117</v>
      </c>
    </row>
    <row r="137" spans="8:8" x14ac:dyDescent="0.25">
      <c r="H137">
        <v>118</v>
      </c>
    </row>
    <row r="138" spans="8:8" x14ac:dyDescent="0.25">
      <c r="H138">
        <v>119</v>
      </c>
    </row>
    <row r="139" spans="8:8" x14ac:dyDescent="0.25">
      <c r="H139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683C-4EFC-4747-8221-CE9D47A4287B}">
  <sheetPr codeName="Sheet3"/>
  <dimension ref="D5:AC64"/>
  <sheetViews>
    <sheetView tabSelected="1" topLeftCell="L1" workbookViewId="0">
      <selection activeCell="R28" sqref="R28"/>
    </sheetView>
  </sheetViews>
  <sheetFormatPr defaultRowHeight="15" x14ac:dyDescent="0.25"/>
  <cols>
    <col min="4" max="4" width="16.7109375" customWidth="1"/>
    <col min="10" max="11" width="13.85546875" bestFit="1" customWidth="1"/>
    <col min="12" max="12" width="13.85546875" customWidth="1"/>
    <col min="15" max="15" width="26.7109375" customWidth="1"/>
    <col min="25" max="25" width="14.5703125" bestFit="1" customWidth="1"/>
    <col min="26" max="26" width="11.85546875" bestFit="1" customWidth="1"/>
    <col min="28" max="28" width="20" bestFit="1" customWidth="1"/>
  </cols>
  <sheetData>
    <row r="5" spans="4:29" x14ac:dyDescent="0.25">
      <c r="P5">
        <v>2</v>
      </c>
      <c r="Q5">
        <v>3</v>
      </c>
      <c r="R5">
        <v>4</v>
      </c>
      <c r="S5">
        <v>5</v>
      </c>
      <c r="T5">
        <v>6</v>
      </c>
      <c r="U5">
        <v>2</v>
      </c>
      <c r="V5">
        <v>3</v>
      </c>
      <c r="W5">
        <v>4</v>
      </c>
      <c r="X5">
        <v>5</v>
      </c>
    </row>
    <row r="6" spans="4:29" x14ac:dyDescent="0.25">
      <c r="D6" s="16" t="s">
        <v>73</v>
      </c>
      <c r="E6" s="16">
        <v>2009</v>
      </c>
      <c r="F6" s="16">
        <v>2010</v>
      </c>
      <c r="G6" s="16">
        <v>2011</v>
      </c>
      <c r="H6" s="16">
        <v>2012</v>
      </c>
      <c r="I6" s="16">
        <v>2013</v>
      </c>
      <c r="J6" s="9" t="s">
        <v>86</v>
      </c>
      <c r="K6" s="9" t="s">
        <v>87</v>
      </c>
      <c r="L6" s="9" t="s">
        <v>88</v>
      </c>
      <c r="P6" s="28">
        <v>2009</v>
      </c>
      <c r="Q6" s="28">
        <v>2010</v>
      </c>
      <c r="R6" s="28">
        <v>2011</v>
      </c>
      <c r="S6" s="28">
        <v>2012</v>
      </c>
      <c r="T6" s="28">
        <v>2013</v>
      </c>
      <c r="U6" s="28">
        <v>2014</v>
      </c>
      <c r="V6" s="28">
        <v>2015</v>
      </c>
      <c r="W6" s="28">
        <v>2016</v>
      </c>
      <c r="X6" s="28">
        <v>2017</v>
      </c>
      <c r="Y6" s="28" t="s">
        <v>93</v>
      </c>
      <c r="Z6" s="28" t="s">
        <v>94</v>
      </c>
      <c r="AA6" s="25" t="s">
        <v>95</v>
      </c>
      <c r="AB6" s="31" t="s">
        <v>97</v>
      </c>
      <c r="AC6" s="31" t="s">
        <v>98</v>
      </c>
    </row>
    <row r="7" spans="4:29" x14ac:dyDescent="0.25">
      <c r="D7" s="17" t="s">
        <v>75</v>
      </c>
      <c r="E7" s="18">
        <v>0</v>
      </c>
      <c r="F7" s="18">
        <v>495</v>
      </c>
      <c r="G7" s="18">
        <v>142</v>
      </c>
      <c r="H7" s="18">
        <v>33</v>
      </c>
      <c r="I7" s="18">
        <v>325</v>
      </c>
      <c r="J7" s="20">
        <f>SUM(E7:I7)/1000</f>
        <v>0.995</v>
      </c>
      <c r="K7" s="18">
        <v>0</v>
      </c>
      <c r="L7" s="18">
        <v>0</v>
      </c>
      <c r="O7" s="26" t="s">
        <v>81</v>
      </c>
      <c r="P7" s="27">
        <f>IFERROR(VLOOKUP($O7,$D$7:$I$17,P$5,FALSE),0)/1000</f>
        <v>0.70099999999999996</v>
      </c>
      <c r="Q7" s="23">
        <f>IFERROR(VLOOKUP($O7,$D$7:$I$17,Q$5,FALSE),0)/1000</f>
        <v>6.0000000000000001E-3</v>
      </c>
      <c r="R7" s="23">
        <f>IFERROR(VLOOKUP($O7,$D$7:$I$17,R$5,FALSE),0)/1000</f>
        <v>0</v>
      </c>
      <c r="S7" s="27">
        <f>IFERROR(VLOOKUP($O7,$D$7:$I$17,S$5,FALSE),0)/1000</f>
        <v>0.56299999999999994</v>
      </c>
      <c r="T7" s="23">
        <f>IFERROR(VLOOKUP($O7,$D$7:$I$17,T$5,FALSE),0)/1000</f>
        <v>5.0000000000000001E-3</v>
      </c>
      <c r="U7" s="23">
        <f>IFERROR(VLOOKUP($O7,$D$23:$H$34,U$5,FALSE),0)/1000</f>
        <v>0</v>
      </c>
      <c r="V7" s="23">
        <f>IFERROR(VLOOKUP($O7,$D$23:$H$34,V$5,FALSE),0)/1000</f>
        <v>1.0999999999999999E-2</v>
      </c>
      <c r="W7" s="23">
        <f>IFERROR(VLOOKUP($O7,$D$23:$H$34,W$5,FALSE),0)/1000</f>
        <v>0</v>
      </c>
      <c r="X7" s="23">
        <f>IFERROR(VLOOKUP($O7,$D$23:$H$34,X$5,FALSE),0)/1000</f>
        <v>0.01</v>
      </c>
      <c r="Y7" s="30">
        <f>SUM(P7:X7)</f>
        <v>1.2959999999999998</v>
      </c>
      <c r="Z7" s="25">
        <v>2</v>
      </c>
      <c r="AA7" s="24">
        <f>Z7-Y7</f>
        <v>0.70400000000000018</v>
      </c>
      <c r="AB7" s="12">
        <f>Y7/(9-COUNTIF(P7:X7,"-"))</f>
        <v>0.14399999999999999</v>
      </c>
      <c r="AC7">
        <f>COUNTIF(P7:X7,"&gt;0")</f>
        <v>6</v>
      </c>
    </row>
    <row r="8" spans="4:29" x14ac:dyDescent="0.25">
      <c r="D8" s="16" t="s">
        <v>77</v>
      </c>
      <c r="E8" s="19">
        <v>0</v>
      </c>
      <c r="F8" s="19">
        <v>0</v>
      </c>
      <c r="G8" s="19">
        <v>0</v>
      </c>
      <c r="H8" s="19">
        <v>2</v>
      </c>
      <c r="I8" s="19">
        <v>173</v>
      </c>
      <c r="J8" s="20">
        <f t="shared" ref="J8:J15" si="0">SUM(E8:I8)/1000</f>
        <v>0.17499999999999999</v>
      </c>
      <c r="K8" s="19">
        <v>0</v>
      </c>
      <c r="L8" s="19">
        <v>0</v>
      </c>
      <c r="O8" s="22" t="s">
        <v>82</v>
      </c>
      <c r="P8" s="23">
        <f>IFERROR(VLOOKUP($O8,$D$7:$I$17,P$5,FALSE),0)/1000</f>
        <v>0.191</v>
      </c>
      <c r="Q8" s="27">
        <f>IFERROR(VLOOKUP($O8,$D$7:$I$17,Q$5,FALSE),0)/1000</f>
        <v>0.47499999999999998</v>
      </c>
      <c r="R8" s="23">
        <f>IFERROR(VLOOKUP($O8,$D$7:$I$17,R$5,FALSE),0)/1000</f>
        <v>1.7999999999999999E-2</v>
      </c>
      <c r="S8" s="23">
        <f>IFERROR(VLOOKUP($O8,$D$7:$I$17,S$5,FALSE),0)/1000</f>
        <v>1.9E-2</v>
      </c>
      <c r="T8" s="23">
        <f>IFERROR(VLOOKUP($O8,$D$7:$I$17,T$5,FALSE),0)/1000</f>
        <v>7.2999999999999995E-2</v>
      </c>
      <c r="U8" s="23">
        <f>IFERROR(VLOOKUP($O8,$D$23:$H$34,U$5,FALSE),0)/1000</f>
        <v>0</v>
      </c>
      <c r="V8" s="27">
        <f>IFERROR(VLOOKUP($O8,$D$23:$H$34,V$5,FALSE),0)/1000</f>
        <v>0.442</v>
      </c>
      <c r="W8" s="23">
        <f>IFERROR(VLOOKUP($O8,$D$23:$H$34,W$5,FALSE),0)/1000</f>
        <v>4.9000000000000002E-2</v>
      </c>
      <c r="X8" s="23">
        <f>IFERROR(VLOOKUP($O8,$D$23:$H$34,X$5,FALSE),0)/1000</f>
        <v>1.4999999999999999E-2</v>
      </c>
      <c r="Y8" s="30">
        <f>SUM(P8:X8)</f>
        <v>1.2819999999999998</v>
      </c>
      <c r="Z8" s="25">
        <v>2</v>
      </c>
      <c r="AA8" s="24">
        <f>Z8-Y8</f>
        <v>0.71800000000000019</v>
      </c>
      <c r="AB8" s="12">
        <f t="shared" ref="AB8:AB20" si="1">Y8/(9-COUNTIF(P8:X8,"-"))</f>
        <v>0.14244444444444443</v>
      </c>
      <c r="AC8">
        <f t="shared" ref="AC8:AC20" si="2">COUNTIF(P8:X8,"&gt;0")</f>
        <v>8</v>
      </c>
    </row>
    <row r="9" spans="4:29" x14ac:dyDescent="0.25">
      <c r="D9" s="17" t="s">
        <v>78</v>
      </c>
      <c r="E9" s="18">
        <v>4</v>
      </c>
      <c r="F9" s="18">
        <v>0</v>
      </c>
      <c r="G9" s="18">
        <v>237</v>
      </c>
      <c r="H9" s="18">
        <v>11</v>
      </c>
      <c r="I9" s="18">
        <v>423</v>
      </c>
      <c r="J9" s="20">
        <f t="shared" si="0"/>
        <v>0.67500000000000004</v>
      </c>
      <c r="K9" s="18">
        <v>1</v>
      </c>
      <c r="L9" s="18">
        <v>0</v>
      </c>
      <c r="O9" s="22" t="s">
        <v>85</v>
      </c>
      <c r="P9" s="23">
        <f>IFERROR(VLOOKUP($O9,$D$7:$I$17,P$5,FALSE),0)/1000</f>
        <v>2.8000000000000001E-2</v>
      </c>
      <c r="Q9" s="23">
        <f>IFERROR(VLOOKUP($O9,$D$7:$I$17,Q$5,FALSE),0)/1000</f>
        <v>0</v>
      </c>
      <c r="R9" s="23">
        <f>IFERROR(VLOOKUP($O9,$D$7:$I$17,R$5,FALSE),0)/1000</f>
        <v>1.0999999999999999E-2</v>
      </c>
      <c r="S9" s="23">
        <f>IFERROR(VLOOKUP($O9,$D$7:$I$17,S$5,FALSE),0)/1000</f>
        <v>0.26900000000000002</v>
      </c>
      <c r="T9" s="23">
        <f>IFERROR(VLOOKUP($O9,$D$7:$I$17,T$5,FALSE),0)/1000</f>
        <v>1E-3</v>
      </c>
      <c r="U9" s="23">
        <f>IFERROR(VLOOKUP($O9,$D$23:$H$34,U$5,FALSE),0)/1000</f>
        <v>0.151</v>
      </c>
      <c r="V9" s="23">
        <f>IFERROR(VLOOKUP($O9,$D$23:$H$34,V$5,FALSE),0)/1000</f>
        <v>0</v>
      </c>
      <c r="W9" s="23">
        <f>IFERROR(VLOOKUP($O9,$D$23:$H$34,W$5,FALSE),0)/1000</f>
        <v>0</v>
      </c>
      <c r="X9" s="27">
        <f>IFERROR(VLOOKUP($O9,$D$23:$H$34,X$5,FALSE),0)/1000</f>
        <v>0.78200000000000003</v>
      </c>
      <c r="Y9" s="30">
        <f>SUM(P9:X9)</f>
        <v>1.242</v>
      </c>
      <c r="Z9" s="25">
        <v>1</v>
      </c>
      <c r="AA9" s="24">
        <f>Z9-Y9</f>
        <v>-0.24199999999999999</v>
      </c>
      <c r="AB9" s="12">
        <f t="shared" si="1"/>
        <v>0.13800000000000001</v>
      </c>
      <c r="AC9">
        <f t="shared" si="2"/>
        <v>6</v>
      </c>
    </row>
    <row r="10" spans="4:29" x14ac:dyDescent="0.25">
      <c r="D10" s="16" t="s">
        <v>79</v>
      </c>
      <c r="E10" s="19">
        <v>0</v>
      </c>
      <c r="F10" s="19">
        <v>9</v>
      </c>
      <c r="G10" s="19">
        <v>112</v>
      </c>
      <c r="H10" s="19">
        <v>59</v>
      </c>
      <c r="I10" s="19">
        <v>0</v>
      </c>
      <c r="J10" s="20">
        <f t="shared" si="0"/>
        <v>0.18</v>
      </c>
      <c r="K10" s="19">
        <v>0</v>
      </c>
      <c r="L10" s="19">
        <v>0</v>
      </c>
      <c r="O10" s="22" t="s">
        <v>75</v>
      </c>
      <c r="P10" s="23">
        <f>IFERROR(VLOOKUP($O10,$D$7:$I$17,P$5,FALSE),0)/1000</f>
        <v>0</v>
      </c>
      <c r="Q10" s="23">
        <f>IFERROR(VLOOKUP($O10,$D$7:$I$17,Q$5,FALSE),0)/1000</f>
        <v>0.495</v>
      </c>
      <c r="R10" s="23">
        <f>IFERROR(VLOOKUP($O10,$D$7:$I$17,R$5,FALSE),0)/1000</f>
        <v>0.14199999999999999</v>
      </c>
      <c r="S10" s="23">
        <f>IFERROR(VLOOKUP($O10,$D$7:$I$17,S$5,FALSE),0)/1000</f>
        <v>3.3000000000000002E-2</v>
      </c>
      <c r="T10" s="23">
        <f>IFERROR(VLOOKUP($O10,$D$7:$I$17,T$5,FALSE),0)/1000</f>
        <v>0.32500000000000001</v>
      </c>
      <c r="U10" s="23">
        <f>IFERROR(VLOOKUP($O10,$D$23:$H$34,U$5,FALSE),0)/1000</f>
        <v>1.0999999999999999E-2</v>
      </c>
      <c r="V10" s="23">
        <f>IFERROR(VLOOKUP($O10,$D$23:$H$34,V$5,FALSE),0)/1000</f>
        <v>0.04</v>
      </c>
      <c r="W10" s="23">
        <f>IFERROR(VLOOKUP($O10,$D$23:$H$34,W$5,FALSE),0)/1000</f>
        <v>5.8999999999999997E-2</v>
      </c>
      <c r="X10" s="23">
        <f>IFERROR(VLOOKUP($O10,$D$23:$H$34,X$5,FALSE),0)/1000</f>
        <v>2E-3</v>
      </c>
      <c r="Y10" s="30">
        <f>SUM(P10:X10)</f>
        <v>1.107</v>
      </c>
      <c r="Z10" s="25">
        <v>0</v>
      </c>
      <c r="AA10" s="24">
        <f>Z10-Y10</f>
        <v>-1.107</v>
      </c>
      <c r="AB10" s="12">
        <f t="shared" si="1"/>
        <v>0.123</v>
      </c>
      <c r="AC10">
        <f t="shared" si="2"/>
        <v>8</v>
      </c>
    </row>
    <row r="11" spans="4:29" x14ac:dyDescent="0.25">
      <c r="D11" s="17" t="s">
        <v>80</v>
      </c>
      <c r="E11" s="18">
        <v>11</v>
      </c>
      <c r="F11" s="18">
        <v>0</v>
      </c>
      <c r="G11" s="18">
        <v>0</v>
      </c>
      <c r="H11" s="18">
        <v>2</v>
      </c>
      <c r="I11" s="18">
        <v>0</v>
      </c>
      <c r="J11" s="20">
        <f t="shared" si="0"/>
        <v>1.2999999999999999E-2</v>
      </c>
      <c r="K11" s="18">
        <v>0</v>
      </c>
      <c r="L11" s="18">
        <v>1</v>
      </c>
      <c r="O11" s="22" t="s">
        <v>78</v>
      </c>
      <c r="P11" s="23">
        <f>IFERROR(VLOOKUP($O11,$D$7:$I$17,P$5,FALSE),0)/1000</f>
        <v>4.0000000000000001E-3</v>
      </c>
      <c r="Q11" s="23">
        <f>IFERROR(VLOOKUP($O11,$D$7:$I$17,Q$5,FALSE),0)/1000</f>
        <v>0</v>
      </c>
      <c r="R11" s="23">
        <f>IFERROR(VLOOKUP($O11,$D$7:$I$17,R$5,FALSE),0)/1000</f>
        <v>0.23699999999999999</v>
      </c>
      <c r="S11" s="23">
        <f>IFERROR(VLOOKUP($O11,$D$7:$I$17,S$5,FALSE),0)/1000</f>
        <v>1.0999999999999999E-2</v>
      </c>
      <c r="T11" s="27">
        <f>IFERROR(VLOOKUP($O11,$D$7:$I$17,T$5,FALSE),0)/1000</f>
        <v>0.42299999999999999</v>
      </c>
      <c r="U11" s="23">
        <f>IFERROR(VLOOKUP($O11,$D$23:$H$34,U$5,FALSE),0)/1000</f>
        <v>0.307</v>
      </c>
      <c r="V11" s="23">
        <f>IFERROR(VLOOKUP($O11,$D$23:$H$34,V$5,FALSE),0)/1000</f>
        <v>6.6000000000000003E-2</v>
      </c>
      <c r="W11" s="23">
        <f>IFERROR(VLOOKUP($O11,$D$23:$H$34,W$5,FALSE),0)/1000</f>
        <v>0.01</v>
      </c>
      <c r="X11" s="23">
        <f>IFERROR(VLOOKUP($O11,$D$23:$H$34,X$5,FALSE),0)/1000</f>
        <v>1.7999999999999999E-2</v>
      </c>
      <c r="Y11" s="30">
        <f>SUM(P11:X11)</f>
        <v>1.0760000000000001</v>
      </c>
      <c r="Z11" s="25">
        <v>1</v>
      </c>
      <c r="AA11" s="24">
        <f>Z11-Y11</f>
        <v>-7.6000000000000068E-2</v>
      </c>
      <c r="AB11" s="12">
        <f t="shared" si="1"/>
        <v>0.11955555555555557</v>
      </c>
      <c r="AC11">
        <f t="shared" si="2"/>
        <v>8</v>
      </c>
    </row>
    <row r="12" spans="4:29" x14ac:dyDescent="0.25">
      <c r="D12" s="16" t="s">
        <v>81</v>
      </c>
      <c r="E12" s="19">
        <v>701</v>
      </c>
      <c r="F12" s="19">
        <v>6</v>
      </c>
      <c r="G12" s="19">
        <v>0</v>
      </c>
      <c r="H12" s="19">
        <v>563</v>
      </c>
      <c r="I12" s="19">
        <v>5</v>
      </c>
      <c r="J12" s="20">
        <f t="shared" si="0"/>
        <v>1.2749999999999999</v>
      </c>
      <c r="K12" s="19">
        <v>2</v>
      </c>
      <c r="L12" s="19">
        <v>0</v>
      </c>
      <c r="O12" s="22" t="s">
        <v>80</v>
      </c>
      <c r="P12" s="23">
        <f>IFERROR(VLOOKUP($O12,$D$7:$I$17,P$5,FALSE),0)/1000</f>
        <v>1.0999999999999999E-2</v>
      </c>
      <c r="Q12" s="23">
        <f>IFERROR(VLOOKUP($O12,$D$7:$I$17,Q$5,FALSE),0)/1000</f>
        <v>0</v>
      </c>
      <c r="R12" s="23">
        <f>IFERROR(VLOOKUP($O12,$D$7:$I$17,R$5,FALSE),0)/1000</f>
        <v>0</v>
      </c>
      <c r="S12" s="23">
        <f>IFERROR(VLOOKUP($O12,$D$7:$I$17,S$5,FALSE),0)/1000</f>
        <v>2E-3</v>
      </c>
      <c r="T12" s="23">
        <f>IFERROR(VLOOKUP($O12,$D$7:$I$17,T$5,FALSE),0)/1000</f>
        <v>0</v>
      </c>
      <c r="U12" s="23">
        <f>IFERROR(VLOOKUP($O12,$D$23:$H$34,U$5,FALSE),0)/1000</f>
        <v>8.0000000000000002E-3</v>
      </c>
      <c r="V12" s="23">
        <f>IFERROR(VLOOKUP($O12,$D$23:$H$34,V$5,FALSE),0)/1000</f>
        <v>5.0000000000000001E-3</v>
      </c>
      <c r="W12" s="27">
        <f>IFERROR(VLOOKUP($O12,$D$23:$H$34,W$5,FALSE),0)/1000</f>
        <v>0.79800000000000004</v>
      </c>
      <c r="X12" s="23">
        <f>IFERROR(VLOOKUP($O12,$D$23:$H$34,X$5,FALSE),0)/1000</f>
        <v>0.17299999999999999</v>
      </c>
      <c r="Y12" s="30">
        <f>SUM(P12:X12)</f>
        <v>0.99700000000000011</v>
      </c>
      <c r="Z12" s="25">
        <v>1</v>
      </c>
      <c r="AA12" s="24">
        <f>Z12-Y12</f>
        <v>2.9999999999998916E-3</v>
      </c>
      <c r="AB12" s="12">
        <f t="shared" si="1"/>
        <v>0.11077777777777779</v>
      </c>
      <c r="AC12">
        <f t="shared" si="2"/>
        <v>6</v>
      </c>
    </row>
    <row r="13" spans="4:29" x14ac:dyDescent="0.25">
      <c r="D13" s="17" t="s">
        <v>82</v>
      </c>
      <c r="E13" s="18">
        <v>191</v>
      </c>
      <c r="F13" s="18">
        <v>475</v>
      </c>
      <c r="G13" s="18">
        <v>18</v>
      </c>
      <c r="H13" s="18">
        <v>19</v>
      </c>
      <c r="I13" s="18">
        <v>73</v>
      </c>
      <c r="J13" s="20">
        <f t="shared" si="0"/>
        <v>0.77600000000000002</v>
      </c>
      <c r="K13" s="18">
        <v>1</v>
      </c>
      <c r="L13" s="18">
        <v>1</v>
      </c>
      <c r="O13" s="22" t="s">
        <v>84</v>
      </c>
      <c r="P13" s="23">
        <f>IFERROR(VLOOKUP($O13,$D$7:$I$17,P$5,FALSE),0)/1000</f>
        <v>2E-3</v>
      </c>
      <c r="Q13" s="23">
        <f>IFERROR(VLOOKUP($O13,$D$7:$I$17,Q$5,FALSE),0)/1000</f>
        <v>7.0000000000000001E-3</v>
      </c>
      <c r="R13" s="27">
        <f>IFERROR(VLOOKUP($O13,$D$7:$I$17,R$5,FALSE),0)/1000</f>
        <v>0.48</v>
      </c>
      <c r="S13" s="23">
        <f>IFERROR(VLOOKUP($O13,$D$7:$I$17,S$5,FALSE),0)/1000</f>
        <v>0</v>
      </c>
      <c r="T13" s="23">
        <f>IFERROR(VLOOKUP($O13,$D$7:$I$17,T$5,FALSE),0)/1000</f>
        <v>0</v>
      </c>
      <c r="U13" s="23">
        <f>IFERROR(VLOOKUP($O13,$D$23:$H$34,U$5,FALSE),0)/1000</f>
        <v>0.11799999999999999</v>
      </c>
      <c r="V13" s="23">
        <f>IFERROR(VLOOKUP($O13,$D$23:$H$34,V$5,FALSE),0)/1000</f>
        <v>7.0000000000000001E-3</v>
      </c>
      <c r="W13" s="23">
        <f>IFERROR(VLOOKUP($O13,$D$23:$H$34,W$5,FALSE),0)/1000</f>
        <v>1E-3</v>
      </c>
      <c r="X13" s="23">
        <f>IFERROR(VLOOKUP($O13,$D$23:$H$34,X$5,FALSE),0)/1000</f>
        <v>0</v>
      </c>
      <c r="Y13" s="30">
        <f>SUM(P13:X13)</f>
        <v>0.61499999999999999</v>
      </c>
      <c r="Z13" s="25">
        <v>1</v>
      </c>
      <c r="AA13" s="24">
        <f>Z13-Y13</f>
        <v>0.38500000000000001</v>
      </c>
      <c r="AB13" s="12">
        <f t="shared" si="1"/>
        <v>6.8333333333333329E-2</v>
      </c>
      <c r="AC13">
        <f t="shared" si="2"/>
        <v>6</v>
      </c>
    </row>
    <row r="14" spans="4:29" x14ac:dyDescent="0.25">
      <c r="D14" s="16" t="s">
        <v>83</v>
      </c>
      <c r="E14" s="19">
        <v>63</v>
      </c>
      <c r="F14" s="19">
        <v>8</v>
      </c>
      <c r="G14" s="19">
        <v>0</v>
      </c>
      <c r="H14" s="19">
        <v>42</v>
      </c>
      <c r="I14" s="19">
        <v>0</v>
      </c>
      <c r="J14" s="20">
        <f t="shared" si="0"/>
        <v>0.113</v>
      </c>
      <c r="K14" s="19">
        <v>0</v>
      </c>
      <c r="L14" s="19">
        <v>0</v>
      </c>
      <c r="O14" s="26" t="s">
        <v>79</v>
      </c>
      <c r="P14" s="23">
        <f>IFERROR(VLOOKUP($O14,$D$7:$I$17,P$5,FALSE),0)/1000</f>
        <v>0</v>
      </c>
      <c r="Q14" s="23">
        <f>IFERROR(VLOOKUP($O14,$D$7:$I$17,Q$5,FALSE),0)/1000</f>
        <v>8.9999999999999993E-3</v>
      </c>
      <c r="R14" s="23">
        <f>IFERROR(VLOOKUP($O14,$D$7:$I$17,R$5,FALSE),0)/1000</f>
        <v>0.112</v>
      </c>
      <c r="S14" s="23">
        <f>IFERROR(VLOOKUP($O14,$D$7:$I$17,S$5,FALSE),0)/1000</f>
        <v>5.8999999999999997E-2</v>
      </c>
      <c r="T14" s="23">
        <f>IFERROR(VLOOKUP($O14,$D$7:$I$17,T$5,FALSE),0)/1000</f>
        <v>0</v>
      </c>
      <c r="U14" s="23">
        <f>IFERROR(VLOOKUP($O14,$D$23:$H$34,U$5,FALSE),0)/1000</f>
        <v>0</v>
      </c>
      <c r="V14" s="23">
        <f>IFERROR(VLOOKUP($O14,$D$23:$H$34,V$5,FALSE),0)/1000</f>
        <v>0.42399999999999999</v>
      </c>
      <c r="W14" s="23">
        <f>IFERROR(VLOOKUP($O14,$D$23:$H$34,W$5,FALSE),0)/1000</f>
        <v>0</v>
      </c>
      <c r="X14" s="23">
        <f>IFERROR(VLOOKUP($O14,$D$23:$H$34,X$5,FALSE),0)/1000</f>
        <v>0</v>
      </c>
      <c r="Y14" s="30">
        <f>SUM(P14:X14)</f>
        <v>0.60399999999999998</v>
      </c>
      <c r="Z14" s="25">
        <v>0</v>
      </c>
      <c r="AA14" s="24">
        <f>Z14-Y14</f>
        <v>-0.60399999999999998</v>
      </c>
      <c r="AB14" s="12">
        <f t="shared" si="1"/>
        <v>6.7111111111111107E-2</v>
      </c>
      <c r="AC14">
        <f t="shared" si="2"/>
        <v>4</v>
      </c>
    </row>
    <row r="15" spans="4:29" x14ac:dyDescent="0.25">
      <c r="D15" s="17" t="s">
        <v>84</v>
      </c>
      <c r="E15" s="18">
        <v>2</v>
      </c>
      <c r="F15" s="18">
        <v>7</v>
      </c>
      <c r="G15" s="18">
        <v>480</v>
      </c>
      <c r="H15" s="18">
        <v>0</v>
      </c>
      <c r="I15" s="18">
        <v>0</v>
      </c>
      <c r="J15" s="20">
        <f t="shared" si="0"/>
        <v>0.48899999999999999</v>
      </c>
      <c r="K15" s="18">
        <v>1</v>
      </c>
      <c r="L15" s="18">
        <v>0</v>
      </c>
      <c r="O15" s="26" t="s">
        <v>90</v>
      </c>
      <c r="P15" s="23">
        <f>IFERROR(VLOOKUP($O15,$D$7:$I$17,P$5,FALSE),0)/1000</f>
        <v>0</v>
      </c>
      <c r="Q15" s="29" t="s">
        <v>96</v>
      </c>
      <c r="R15" s="29" t="s">
        <v>96</v>
      </c>
      <c r="S15" s="29" t="s">
        <v>96</v>
      </c>
      <c r="T15" s="29" t="s">
        <v>96</v>
      </c>
      <c r="U15" s="27">
        <f>IFERROR(VLOOKUP($O15,$D$23:$H$34,U$5,FALSE),0)/1000</f>
        <v>0.36299999999999999</v>
      </c>
      <c r="V15" s="23">
        <f>IFERROR(VLOOKUP($O15,$D$23:$H$34,V$5,FALSE),0)/1000</f>
        <v>3.0000000000000001E-3</v>
      </c>
      <c r="W15" s="23">
        <f>IFERROR(VLOOKUP($O15,$D$23:$H$34,W$5,FALSE),0)/1000</f>
        <v>4.7E-2</v>
      </c>
      <c r="X15" s="23">
        <f>IFERROR(VLOOKUP($O15,$D$23:$H$34,X$5,FALSE),0)/1000</f>
        <v>0</v>
      </c>
      <c r="Y15" s="30">
        <f>SUM(P15:X15)</f>
        <v>0.41299999999999998</v>
      </c>
      <c r="Z15" s="25">
        <v>1</v>
      </c>
      <c r="AA15" s="24">
        <f>Z15-Y15</f>
        <v>0.58699999999999997</v>
      </c>
      <c r="AB15" s="12">
        <f t="shared" si="1"/>
        <v>8.2599999999999993E-2</v>
      </c>
      <c r="AC15">
        <f t="shared" si="2"/>
        <v>3</v>
      </c>
    </row>
    <row r="16" spans="4:29" x14ac:dyDescent="0.25">
      <c r="D16" s="17" t="s">
        <v>85</v>
      </c>
      <c r="E16" s="18">
        <v>28</v>
      </c>
      <c r="F16" s="18">
        <v>0</v>
      </c>
      <c r="G16" s="18">
        <v>11</v>
      </c>
      <c r="H16" s="18">
        <v>269</v>
      </c>
      <c r="I16" s="18">
        <v>1</v>
      </c>
      <c r="J16" s="20">
        <f>SUM(E16:I16)/1000</f>
        <v>0.309</v>
      </c>
      <c r="K16" s="18">
        <v>0</v>
      </c>
      <c r="L16" s="18">
        <v>1</v>
      </c>
      <c r="O16" s="26" t="s">
        <v>77</v>
      </c>
      <c r="P16" s="29" t="s">
        <v>96</v>
      </c>
      <c r="Q16" s="29" t="s">
        <v>96</v>
      </c>
      <c r="R16" s="29" t="s">
        <v>96</v>
      </c>
      <c r="S16" s="23">
        <f>IFERROR(VLOOKUP($O16,$D$7:$I$17,S$5,FALSE),0)/1000</f>
        <v>2E-3</v>
      </c>
      <c r="T16" s="23">
        <f>IFERROR(VLOOKUP($O16,$D$7:$I$17,T$5,FALSE),0)/1000</f>
        <v>0.17299999999999999</v>
      </c>
      <c r="U16" s="23">
        <f>IFERROR(VLOOKUP($O16,$D$23:$H$34,U$5,FALSE),0)/1000</f>
        <v>0.01</v>
      </c>
      <c r="V16" s="29" t="s">
        <v>96</v>
      </c>
      <c r="W16" s="29" t="s">
        <v>96</v>
      </c>
      <c r="X16" s="29" t="s">
        <v>96</v>
      </c>
      <c r="Y16" s="30">
        <f>SUM(P16:X16)</f>
        <v>0.185</v>
      </c>
      <c r="Z16" s="25">
        <v>0</v>
      </c>
      <c r="AA16" s="24">
        <f>Z16-Y16</f>
        <v>-0.185</v>
      </c>
      <c r="AB16" s="12">
        <f t="shared" si="1"/>
        <v>6.1666666666666668E-2</v>
      </c>
      <c r="AC16">
        <f t="shared" si="2"/>
        <v>3</v>
      </c>
    </row>
    <row r="17" spans="4:29" x14ac:dyDescent="0.25">
      <c r="D17" s="16" t="s">
        <v>90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21">
        <v>0</v>
      </c>
      <c r="K17" s="19">
        <v>0</v>
      </c>
      <c r="L17" s="19">
        <v>1</v>
      </c>
      <c r="O17" s="26" t="s">
        <v>83</v>
      </c>
      <c r="P17" s="23">
        <f>IFERROR(VLOOKUP($O17,$D$7:$I$17,P$5,FALSE),0)/1000</f>
        <v>6.3E-2</v>
      </c>
      <c r="Q17" s="23">
        <f>IFERROR(VLOOKUP($O17,$D$7:$I$17,Q$5,FALSE),0)/1000</f>
        <v>8.0000000000000002E-3</v>
      </c>
      <c r="R17" s="23">
        <f>IFERROR(VLOOKUP($O17,$D$7:$I$17,R$5,FALSE),0)/1000</f>
        <v>0</v>
      </c>
      <c r="S17" s="23">
        <f>IFERROR(VLOOKUP($O17,$D$7:$I$17,S$5,FALSE),0)/1000</f>
        <v>4.2000000000000003E-2</v>
      </c>
      <c r="T17" s="23">
        <f>IFERROR(VLOOKUP($O17,$D$7:$I$17,T$5,FALSE),0)/1000</f>
        <v>0</v>
      </c>
      <c r="U17" s="23">
        <f>IFERROR(VLOOKUP($O17,$D$23:$H$34,U$5,FALSE),0)/1000</f>
        <v>1E-3</v>
      </c>
      <c r="V17" s="23">
        <f>IFERROR(VLOOKUP($O17,$D$23:$H$34,V$5,FALSE),0)/1000</f>
        <v>2E-3</v>
      </c>
      <c r="W17" s="23">
        <f>IFERROR(VLOOKUP($O17,$D$23:$H$34,W$5,FALSE),0)/1000</f>
        <v>1.9E-2</v>
      </c>
      <c r="X17" s="23">
        <f>IFERROR(VLOOKUP($O17,$D$23:$H$34,X$5,FALSE),0)/1000</f>
        <v>0</v>
      </c>
      <c r="Y17" s="30">
        <f>SUM(P17:X17)</f>
        <v>0.13500000000000001</v>
      </c>
      <c r="Z17" s="25">
        <v>0</v>
      </c>
      <c r="AA17" s="24">
        <f>Z17-Y17</f>
        <v>-0.13500000000000001</v>
      </c>
      <c r="AB17" s="12">
        <f t="shared" si="1"/>
        <v>1.5000000000000001E-2</v>
      </c>
      <c r="AC17">
        <f t="shared" si="2"/>
        <v>6</v>
      </c>
    </row>
    <row r="18" spans="4:29" x14ac:dyDescent="0.25">
      <c r="O18" s="22" t="s">
        <v>89</v>
      </c>
      <c r="P18" s="29" t="s">
        <v>96</v>
      </c>
      <c r="Q18" s="29" t="s">
        <v>96</v>
      </c>
      <c r="R18" s="29" t="s">
        <v>96</v>
      </c>
      <c r="S18" s="29" t="s">
        <v>96</v>
      </c>
      <c r="T18" s="29" t="s">
        <v>96</v>
      </c>
      <c r="U18" s="23">
        <f>IFERROR(VLOOKUP($O18,$D$23:$H$34,U$5,FALSE),0)/1000</f>
        <v>3.1E-2</v>
      </c>
      <c r="V18" s="23">
        <f>IFERROR(VLOOKUP($O18,$D$23:$H$34,V$5,FALSE),0)/1000</f>
        <v>0</v>
      </c>
      <c r="W18" s="23">
        <f>IFERROR(VLOOKUP($O18,$D$23:$H$34,W$5,FALSE),0)/1000</f>
        <v>1.7000000000000001E-2</v>
      </c>
      <c r="X18" s="23">
        <f>IFERROR(VLOOKUP($O18,$D$23:$H$34,X$5,FALSE),0)/1000</f>
        <v>0</v>
      </c>
      <c r="Y18" s="30">
        <f>SUM(P18:X18)</f>
        <v>4.8000000000000001E-2</v>
      </c>
      <c r="Z18" s="25">
        <v>0</v>
      </c>
      <c r="AA18" s="24">
        <f>Z18-Y18</f>
        <v>-4.8000000000000001E-2</v>
      </c>
      <c r="AB18" s="12">
        <f t="shared" si="1"/>
        <v>1.2E-2</v>
      </c>
      <c r="AC18">
        <f t="shared" si="2"/>
        <v>2</v>
      </c>
    </row>
    <row r="19" spans="4:29" x14ac:dyDescent="0.25">
      <c r="O19" s="22" t="s">
        <v>91</v>
      </c>
      <c r="P19" s="29" t="s">
        <v>96</v>
      </c>
      <c r="Q19" s="29" t="s">
        <v>96</v>
      </c>
      <c r="R19" s="29" t="s">
        <v>96</v>
      </c>
      <c r="S19" s="29" t="s">
        <v>96</v>
      </c>
      <c r="T19" s="29" t="s">
        <v>96</v>
      </c>
      <c r="U19" s="29" t="s">
        <v>96</v>
      </c>
      <c r="V19" s="23">
        <f>IFERROR(VLOOKUP($O19,$D$23:$H$34,V$5,FALSE),0)/1000</f>
        <v>0</v>
      </c>
      <c r="W19" s="23">
        <f>IFERROR(VLOOKUP($O19,$D$23:$H$34,W$5,FALSE),0)/1000</f>
        <v>0</v>
      </c>
      <c r="X19" s="23">
        <f>IFERROR(VLOOKUP($O19,$D$23:$H$34,X$5,FALSE),0)/1000</f>
        <v>0</v>
      </c>
      <c r="Y19" s="30">
        <f>SUM(P19:X19)</f>
        <v>0</v>
      </c>
      <c r="Z19" s="25">
        <v>0</v>
      </c>
      <c r="AA19" s="24">
        <f>Z19-Y19</f>
        <v>0</v>
      </c>
      <c r="AB19" s="12">
        <f t="shared" si="1"/>
        <v>0</v>
      </c>
      <c r="AC19">
        <f t="shared" si="2"/>
        <v>0</v>
      </c>
    </row>
    <row r="20" spans="4:29" x14ac:dyDescent="0.25">
      <c r="O20" s="22" t="s">
        <v>92</v>
      </c>
      <c r="P20" s="23">
        <f>IFERROR(VLOOKUP($O20,$D$7:$I$17,P$5,FALSE),0)/1000</f>
        <v>0</v>
      </c>
      <c r="Q20" s="23">
        <f>IFERROR(VLOOKUP($O20,$D$7:$I$17,Q$5,FALSE),0)/1000</f>
        <v>0</v>
      </c>
      <c r="R20" s="23">
        <f>IFERROR(VLOOKUP($O20,$D$7:$I$17,R$5,FALSE),0)/1000</f>
        <v>0</v>
      </c>
      <c r="S20" s="29" t="s">
        <v>96</v>
      </c>
      <c r="T20" s="29" t="s">
        <v>96</v>
      </c>
      <c r="U20" s="29" t="s">
        <v>96</v>
      </c>
      <c r="V20" s="29" t="s">
        <v>96</v>
      </c>
      <c r="W20" s="29" t="s">
        <v>96</v>
      </c>
      <c r="X20" s="29" t="s">
        <v>96</v>
      </c>
      <c r="Y20" s="30">
        <f>SUM(P20:X20)</f>
        <v>0</v>
      </c>
      <c r="Z20" s="25">
        <v>0</v>
      </c>
      <c r="AA20" s="24">
        <f>Z20-Y20</f>
        <v>0</v>
      </c>
      <c r="AB20" s="12">
        <f t="shared" si="1"/>
        <v>0</v>
      </c>
      <c r="AC20">
        <f t="shared" si="2"/>
        <v>0</v>
      </c>
    </row>
    <row r="21" spans="4:29" x14ac:dyDescent="0.25">
      <c r="D21" s="16" t="s">
        <v>73</v>
      </c>
      <c r="E21" s="16">
        <v>2014</v>
      </c>
      <c r="F21" s="16">
        <v>2015</v>
      </c>
      <c r="G21" s="16">
        <v>2016</v>
      </c>
      <c r="H21" s="16">
        <v>2017</v>
      </c>
      <c r="I21" s="16"/>
      <c r="L21" s="16"/>
      <c r="M21" s="16"/>
      <c r="N21" s="16"/>
    </row>
    <row r="22" spans="4:29" x14ac:dyDescent="0.25">
      <c r="D22" s="16" t="s">
        <v>74</v>
      </c>
      <c r="E22" s="16"/>
      <c r="F22" s="16"/>
      <c r="G22" s="16"/>
      <c r="H22" s="16"/>
      <c r="I22" s="16"/>
      <c r="L22" s="16"/>
      <c r="M22" s="16"/>
      <c r="N22" s="16"/>
    </row>
    <row r="23" spans="4:29" x14ac:dyDescent="0.25">
      <c r="D23" s="17" t="s">
        <v>75</v>
      </c>
      <c r="E23" s="18">
        <v>11</v>
      </c>
      <c r="F23" s="18">
        <v>40</v>
      </c>
      <c r="G23" s="18">
        <v>59</v>
      </c>
      <c r="H23" s="18">
        <v>2</v>
      </c>
      <c r="I23" s="20">
        <f>SUM(E23:H23)/1000</f>
        <v>0.112</v>
      </c>
      <c r="L23" s="17"/>
      <c r="M23" s="18"/>
      <c r="N23" s="18"/>
    </row>
    <row r="24" spans="4:29" x14ac:dyDescent="0.25">
      <c r="D24" s="16" t="s">
        <v>77</v>
      </c>
      <c r="E24" s="19">
        <v>10</v>
      </c>
      <c r="F24" s="19">
        <v>0</v>
      </c>
      <c r="G24" s="19">
        <v>0</v>
      </c>
      <c r="H24" s="19">
        <v>0</v>
      </c>
      <c r="I24" s="20">
        <f t="shared" ref="I24:I34" si="3">SUM(E24:H24)/1000</f>
        <v>0.01</v>
      </c>
      <c r="L24" s="16" t="s">
        <v>73</v>
      </c>
      <c r="M24" s="16">
        <v>2016</v>
      </c>
      <c r="N24" s="16">
        <v>2017</v>
      </c>
    </row>
    <row r="25" spans="4:29" x14ac:dyDescent="0.25">
      <c r="D25" s="17" t="s">
        <v>78</v>
      </c>
      <c r="E25" s="18">
        <v>307</v>
      </c>
      <c r="F25" s="18">
        <v>66</v>
      </c>
      <c r="G25" s="18">
        <v>10</v>
      </c>
      <c r="H25" s="18">
        <v>18</v>
      </c>
      <c r="I25" s="20">
        <f t="shared" si="3"/>
        <v>0.40100000000000002</v>
      </c>
      <c r="L25" s="16" t="s">
        <v>74</v>
      </c>
      <c r="M25" s="16"/>
      <c r="N25" s="16"/>
    </row>
    <row r="26" spans="4:29" x14ac:dyDescent="0.25">
      <c r="D26" s="16" t="s">
        <v>79</v>
      </c>
      <c r="E26" s="19">
        <v>0</v>
      </c>
      <c r="F26" s="19">
        <v>424</v>
      </c>
      <c r="G26" s="19">
        <v>0</v>
      </c>
      <c r="H26" s="19">
        <v>0</v>
      </c>
      <c r="I26" s="20">
        <f t="shared" si="3"/>
        <v>0.42399999999999999</v>
      </c>
      <c r="L26" s="17" t="s">
        <v>75</v>
      </c>
      <c r="M26" s="18">
        <v>59</v>
      </c>
      <c r="N26" s="18">
        <v>2</v>
      </c>
    </row>
    <row r="27" spans="4:29" x14ac:dyDescent="0.25">
      <c r="D27" s="17" t="s">
        <v>80</v>
      </c>
      <c r="E27" s="18">
        <v>8</v>
      </c>
      <c r="F27" s="18">
        <v>5</v>
      </c>
      <c r="G27" s="18">
        <v>798</v>
      </c>
      <c r="H27" s="18">
        <v>173</v>
      </c>
      <c r="I27" s="20">
        <f t="shared" si="3"/>
        <v>0.98399999999999999</v>
      </c>
      <c r="L27" s="16" t="s">
        <v>78</v>
      </c>
      <c r="M27" s="19">
        <v>10</v>
      </c>
      <c r="N27" s="19">
        <v>18</v>
      </c>
    </row>
    <row r="28" spans="4:29" ht="24" x14ac:dyDescent="0.25">
      <c r="D28" s="16" t="s">
        <v>81</v>
      </c>
      <c r="E28" s="19">
        <v>0</v>
      </c>
      <c r="F28" s="19">
        <v>11</v>
      </c>
      <c r="G28" s="19">
        <v>0</v>
      </c>
      <c r="H28" s="19">
        <v>10</v>
      </c>
      <c r="I28" s="20">
        <f t="shared" si="3"/>
        <v>2.1000000000000001E-2</v>
      </c>
      <c r="L28" s="17" t="s">
        <v>80</v>
      </c>
      <c r="M28" s="18">
        <v>798</v>
      </c>
      <c r="N28" s="18">
        <v>173</v>
      </c>
    </row>
    <row r="29" spans="4:29" x14ac:dyDescent="0.25">
      <c r="D29" s="17" t="s">
        <v>89</v>
      </c>
      <c r="E29" s="18">
        <v>31</v>
      </c>
      <c r="F29" s="18">
        <v>0</v>
      </c>
      <c r="G29" s="18">
        <v>17</v>
      </c>
      <c r="H29" s="18">
        <v>0</v>
      </c>
      <c r="I29" s="20">
        <f t="shared" si="3"/>
        <v>4.8000000000000001E-2</v>
      </c>
      <c r="L29" s="16" t="s">
        <v>81</v>
      </c>
      <c r="M29" s="19" t="s">
        <v>76</v>
      </c>
      <c r="N29" s="19">
        <v>10</v>
      </c>
    </row>
    <row r="30" spans="4:29" x14ac:dyDescent="0.25">
      <c r="D30" s="16" t="s">
        <v>90</v>
      </c>
      <c r="E30" s="19">
        <v>363</v>
      </c>
      <c r="F30" s="19">
        <v>3</v>
      </c>
      <c r="G30" s="19">
        <v>47</v>
      </c>
      <c r="H30" s="19">
        <v>0</v>
      </c>
      <c r="I30" s="20">
        <f t="shared" si="3"/>
        <v>0.41299999999999998</v>
      </c>
      <c r="L30" s="17" t="s">
        <v>89</v>
      </c>
      <c r="M30" s="18">
        <v>17</v>
      </c>
      <c r="N30" s="18" t="s">
        <v>76</v>
      </c>
    </row>
    <row r="31" spans="4:29" x14ac:dyDescent="0.25">
      <c r="D31" s="17" t="s">
        <v>82</v>
      </c>
      <c r="E31" s="18">
        <v>0</v>
      </c>
      <c r="F31" s="18">
        <v>442</v>
      </c>
      <c r="G31" s="18">
        <v>49</v>
      </c>
      <c r="H31" s="18">
        <v>15</v>
      </c>
      <c r="I31" s="20">
        <f t="shared" si="3"/>
        <v>0.50600000000000001</v>
      </c>
      <c r="L31" s="16" t="s">
        <v>90</v>
      </c>
      <c r="M31" s="19">
        <v>47</v>
      </c>
      <c r="N31" s="19" t="s">
        <v>76</v>
      </c>
    </row>
    <row r="32" spans="4:29" x14ac:dyDescent="0.25">
      <c r="D32" s="16" t="s">
        <v>83</v>
      </c>
      <c r="E32" s="19">
        <v>1</v>
      </c>
      <c r="F32" s="19">
        <v>2</v>
      </c>
      <c r="G32" s="19">
        <v>19</v>
      </c>
      <c r="H32" s="19">
        <v>0</v>
      </c>
      <c r="I32" s="20">
        <f t="shared" si="3"/>
        <v>2.1999999999999999E-2</v>
      </c>
      <c r="L32" s="17" t="s">
        <v>82</v>
      </c>
      <c r="M32" s="18">
        <v>49</v>
      </c>
      <c r="N32" s="18">
        <v>15</v>
      </c>
    </row>
    <row r="33" spans="4:14" x14ac:dyDescent="0.25">
      <c r="D33" s="17" t="s">
        <v>84</v>
      </c>
      <c r="E33" s="18">
        <v>118</v>
      </c>
      <c r="F33" s="18">
        <v>7</v>
      </c>
      <c r="G33" s="18">
        <v>1</v>
      </c>
      <c r="H33" s="18">
        <v>0</v>
      </c>
      <c r="I33" s="20">
        <f t="shared" si="3"/>
        <v>0.126</v>
      </c>
      <c r="L33" s="16" t="s">
        <v>83</v>
      </c>
      <c r="M33" s="19">
        <v>19</v>
      </c>
      <c r="N33" s="19" t="s">
        <v>76</v>
      </c>
    </row>
    <row r="34" spans="4:14" ht="24" x14ac:dyDescent="0.25">
      <c r="D34" s="16" t="s">
        <v>85</v>
      </c>
      <c r="E34" s="19">
        <v>151</v>
      </c>
      <c r="F34" s="19">
        <v>0</v>
      </c>
      <c r="G34" s="19">
        <v>0</v>
      </c>
      <c r="H34" s="19">
        <v>782</v>
      </c>
      <c r="I34" s="20">
        <f t="shared" si="3"/>
        <v>0.93300000000000005</v>
      </c>
      <c r="L34" s="17" t="s">
        <v>84</v>
      </c>
      <c r="M34" s="18">
        <v>1</v>
      </c>
      <c r="N34" s="18" t="s">
        <v>76</v>
      </c>
    </row>
    <row r="35" spans="4:14" x14ac:dyDescent="0.25">
      <c r="L35" s="16" t="s">
        <v>85</v>
      </c>
      <c r="M35" s="19" t="s">
        <v>76</v>
      </c>
      <c r="N35" s="19">
        <v>782</v>
      </c>
    </row>
    <row r="52" spans="14:14" x14ac:dyDescent="0.25">
      <c r="N52">
        <v>1</v>
      </c>
    </row>
    <row r="53" spans="14:14" x14ac:dyDescent="0.25">
      <c r="N53">
        <v>2</v>
      </c>
    </row>
    <row r="54" spans="14:14" x14ac:dyDescent="0.25">
      <c r="N54">
        <v>3</v>
      </c>
    </row>
    <row r="55" spans="14:14" x14ac:dyDescent="0.25">
      <c r="N55">
        <v>4</v>
      </c>
    </row>
    <row r="56" spans="14:14" x14ac:dyDescent="0.25">
      <c r="N56">
        <v>5</v>
      </c>
    </row>
    <row r="57" spans="14:14" x14ac:dyDescent="0.25">
      <c r="N57">
        <v>6</v>
      </c>
    </row>
    <row r="58" spans="14:14" x14ac:dyDescent="0.25">
      <c r="N58">
        <v>7</v>
      </c>
    </row>
    <row r="59" spans="14:14" x14ac:dyDescent="0.25">
      <c r="N59">
        <v>8</v>
      </c>
    </row>
    <row r="60" spans="14:14" x14ac:dyDescent="0.25">
      <c r="N60">
        <v>9</v>
      </c>
    </row>
    <row r="61" spans="14:14" x14ac:dyDescent="0.25">
      <c r="N61">
        <v>1</v>
      </c>
    </row>
    <row r="62" spans="14:14" x14ac:dyDescent="0.25">
      <c r="N62">
        <v>2</v>
      </c>
    </row>
    <row r="63" spans="14:14" x14ac:dyDescent="0.25">
      <c r="N63">
        <v>3</v>
      </c>
    </row>
    <row r="64" spans="14:14" x14ac:dyDescent="0.25">
      <c r="N64">
        <v>4</v>
      </c>
    </row>
  </sheetData>
  <sortState ref="O7:AA20">
    <sortCondition descending="1" ref="Y7:Y20"/>
  </sortState>
  <conditionalFormatting sqref="P7:X20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4930-E24B-48DC-AAC1-24FB6DF1954E}">
  <sheetPr codeName="Sheet1"/>
  <dimension ref="E6:O22"/>
  <sheetViews>
    <sheetView workbookViewId="0">
      <selection activeCell="L16" sqref="L16"/>
    </sheetView>
  </sheetViews>
  <sheetFormatPr defaultRowHeight="15" x14ac:dyDescent="0.25"/>
  <cols>
    <col min="10" max="10" width="10" bestFit="1" customWidth="1"/>
    <col min="11" max="11" width="15.42578125" bestFit="1" customWidth="1"/>
    <col min="12" max="12" width="18.140625" customWidth="1"/>
    <col min="13" max="13" width="14.85546875" bestFit="1" customWidth="1"/>
    <col min="15" max="15" width="14.140625" bestFit="1" customWidth="1"/>
    <col min="16" max="16" width="10" bestFit="1" customWidth="1"/>
  </cols>
  <sheetData>
    <row r="6" spans="5:15" ht="16.5" thickBot="1" x14ac:dyDescent="0.3">
      <c r="E6" s="1" t="s">
        <v>0</v>
      </c>
      <c r="K6" s="4"/>
      <c r="M6" s="5"/>
    </row>
    <row r="7" spans="5:15" ht="15.75" x14ac:dyDescent="0.25">
      <c r="E7" s="1" t="s">
        <v>1</v>
      </c>
    </row>
    <row r="8" spans="5:15" ht="15.75" x14ac:dyDescent="0.25">
      <c r="E8" s="1" t="s">
        <v>2</v>
      </c>
      <c r="K8" s="3" t="s">
        <v>71</v>
      </c>
      <c r="M8" s="5"/>
      <c r="O8" s="3"/>
    </row>
    <row r="9" spans="5:15" ht="15.75" x14ac:dyDescent="0.25">
      <c r="E9" s="1" t="s">
        <v>3</v>
      </c>
      <c r="K9" s="9"/>
    </row>
    <row r="10" spans="5:15" ht="15.75" x14ac:dyDescent="0.25">
      <c r="E10" s="1" t="s">
        <v>4</v>
      </c>
      <c r="K10" t="s">
        <v>72</v>
      </c>
    </row>
    <row r="11" spans="5:15" ht="15.75" x14ac:dyDescent="0.25">
      <c r="E11" s="2" t="s">
        <v>5</v>
      </c>
    </row>
    <row r="12" spans="5:15" ht="15.75" x14ac:dyDescent="0.25">
      <c r="E12" s="1" t="s">
        <v>6</v>
      </c>
    </row>
    <row r="13" spans="5:15" ht="15.75" x14ac:dyDescent="0.25">
      <c r="E13" s="1" t="s">
        <v>7</v>
      </c>
    </row>
    <row r="14" spans="5:15" ht="15.75" x14ac:dyDescent="0.25">
      <c r="E14" s="1" t="s">
        <v>8</v>
      </c>
      <c r="L14" s="6"/>
      <c r="M14" s="6"/>
    </row>
    <row r="15" spans="5:15" ht="15.75" x14ac:dyDescent="0.25">
      <c r="E15" s="1" t="s">
        <v>9</v>
      </c>
      <c r="L15" s="6"/>
      <c r="M15" s="6"/>
    </row>
    <row r="16" spans="5:15" ht="15.75" x14ac:dyDescent="0.25">
      <c r="E16" s="1" t="s">
        <v>10</v>
      </c>
      <c r="L16" s="6"/>
      <c r="M16" s="6"/>
    </row>
    <row r="17" spans="5:13" ht="15.75" x14ac:dyDescent="0.25">
      <c r="E17" s="1" t="s">
        <v>11</v>
      </c>
      <c r="L17" s="6"/>
      <c r="M17" s="6"/>
    </row>
    <row r="18" spans="5:13" ht="15.75" x14ac:dyDescent="0.25">
      <c r="E18" s="1" t="s">
        <v>12</v>
      </c>
      <c r="L18" s="6"/>
      <c r="M18" s="6"/>
    </row>
    <row r="19" spans="5:13" ht="15.75" x14ac:dyDescent="0.25">
      <c r="E19" s="1" t="s">
        <v>13</v>
      </c>
      <c r="L19" s="6"/>
      <c r="M19" s="6"/>
    </row>
    <row r="20" spans="5:13" ht="15.75" x14ac:dyDescent="0.25">
      <c r="E20" s="1" t="s">
        <v>14</v>
      </c>
      <c r="L20" s="7"/>
      <c r="M20" s="7"/>
    </row>
    <row r="21" spans="5:13" ht="15.75" x14ac:dyDescent="0.25">
      <c r="E21" s="1" t="s">
        <v>15</v>
      </c>
      <c r="L21" s="8"/>
      <c r="M21" s="8"/>
    </row>
    <row r="22" spans="5:13" ht="15.75" x14ac:dyDescent="0.25">
      <c r="E22" s="1" t="s">
        <v>16</v>
      </c>
      <c r="L2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Hilts</dc:creator>
  <cp:lastModifiedBy>Stefan Hilts</cp:lastModifiedBy>
  <dcterms:created xsi:type="dcterms:W3CDTF">2018-10-22T15:24:45Z</dcterms:created>
  <dcterms:modified xsi:type="dcterms:W3CDTF">2018-10-26T18:33:32Z</dcterms:modified>
</cp:coreProperties>
</file>