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/>
  <mc:AlternateContent xmlns:mc="http://schemas.openxmlformats.org/markup-compatibility/2006">
    <mc:Choice Requires="x15">
      <x15ac:absPath xmlns:x15ac="http://schemas.microsoft.com/office/spreadsheetml/2010/11/ac" url="https://d.docs.live.net/03928c160d0686b1/Documents/Fantasy/"/>
    </mc:Choice>
  </mc:AlternateContent>
  <bookViews>
    <workbookView xWindow="0" yWindow="0" windowWidth="13680" windowHeight="10988"/>
  </bookViews>
  <sheets>
    <sheet name="DRAFT DAY" sheetId="11" r:id="rId1"/>
    <sheet name="VBD Calculation" sheetId="3" r:id="rId2"/>
    <sheet name="Teams" sheetId="22" r:id="rId3"/>
    <sheet name="Notes and Plans" sheetId="23" r:id="rId4"/>
    <sheet name="FFToday" sheetId="15" r:id="rId5"/>
    <sheet name="FF Calculator ADP" sheetId="18" r:id="rId6"/>
    <sheet name="ESPN proj w Stat" sheetId="16" r:id="rId7"/>
  </sheets>
  <externalReferences>
    <externalReference r:id="rId8"/>
  </externalReferences>
  <definedNames>
    <definedName name="_xlnm._FilterDatabase" localSheetId="6" hidden="1">'ESPN proj w Stat'!$A$2:$F$302</definedName>
    <definedName name="_xlnm._FilterDatabase" localSheetId="4" hidden="1">FFToday!$A$1:$E$301</definedName>
    <definedName name="_xlnm._FilterDatabase" localSheetId="1" hidden="1">'VBD Calculation'!$A$20:$S$364</definedName>
    <definedName name="LastAPIcall">[1]Settings!$B$6</definedName>
    <definedName name="_xlnm.Print_Area" localSheetId="0">'DRAFT DAY'!$A$1:$Q$37</definedName>
    <definedName name="uid">[1]Settings!$B$3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6" l="1"/>
  <c r="F5" i="16"/>
  <c r="F6" i="16"/>
  <c r="F7" i="16"/>
  <c r="Q91" i="3" s="1"/>
  <c r="F8" i="16"/>
  <c r="F9" i="16"/>
  <c r="F10" i="16"/>
  <c r="F11" i="16"/>
  <c r="Q109" i="3" s="1"/>
  <c r="F12" i="16"/>
  <c r="F13" i="16"/>
  <c r="F14" i="16"/>
  <c r="Q115" i="3" s="1"/>
  <c r="F15" i="16"/>
  <c r="Q122" i="3" s="1"/>
  <c r="F16" i="16"/>
  <c r="F17" i="16"/>
  <c r="F18" i="16"/>
  <c r="F19" i="16"/>
  <c r="F20" i="16"/>
  <c r="F21" i="16"/>
  <c r="F22" i="16"/>
  <c r="F23" i="16"/>
  <c r="Q177" i="3" s="1"/>
  <c r="F24" i="16"/>
  <c r="F25" i="16"/>
  <c r="F26" i="16"/>
  <c r="F27" i="16"/>
  <c r="Q179" i="3" s="1"/>
  <c r="F28" i="16"/>
  <c r="F29" i="16"/>
  <c r="F30" i="16"/>
  <c r="Q185" i="3" s="1"/>
  <c r="F31" i="16"/>
  <c r="Q125" i="3" s="1"/>
  <c r="F32" i="16"/>
  <c r="F33" i="16"/>
  <c r="F34" i="16"/>
  <c r="F35" i="16"/>
  <c r="F36" i="16"/>
  <c r="F37" i="16"/>
  <c r="F38" i="16"/>
  <c r="F39" i="16"/>
  <c r="Q298" i="3" s="1"/>
  <c r="F40" i="16"/>
  <c r="F41" i="16"/>
  <c r="F42" i="16"/>
  <c r="F43" i="16"/>
  <c r="Q303" i="3" s="1"/>
  <c r="F44" i="16"/>
  <c r="F45" i="16"/>
  <c r="F46" i="16"/>
  <c r="Q307" i="3" s="1"/>
  <c r="F47" i="16"/>
  <c r="Q309" i="3" s="1"/>
  <c r="F48" i="16"/>
  <c r="F49" i="16"/>
  <c r="F50" i="16"/>
  <c r="F51" i="16"/>
  <c r="F52" i="16"/>
  <c r="F53" i="16"/>
  <c r="F54" i="16"/>
  <c r="F55" i="16"/>
  <c r="Q27" i="3" s="1"/>
  <c r="F56" i="16"/>
  <c r="F57" i="16"/>
  <c r="F58" i="16"/>
  <c r="F59" i="16"/>
  <c r="Q36" i="3" s="1"/>
  <c r="F60" i="16"/>
  <c r="F61" i="16"/>
  <c r="F62" i="16"/>
  <c r="Q42" i="3" s="1"/>
  <c r="F63" i="16"/>
  <c r="Q43" i="3" s="1"/>
  <c r="F64" i="16"/>
  <c r="F65" i="16"/>
  <c r="F66" i="16"/>
  <c r="F67" i="16"/>
  <c r="F68" i="16"/>
  <c r="F69" i="16"/>
  <c r="F70" i="16"/>
  <c r="F71" i="16"/>
  <c r="Q52" i="3" s="1"/>
  <c r="F72" i="16"/>
  <c r="F73" i="16"/>
  <c r="F74" i="16"/>
  <c r="F75" i="16"/>
  <c r="Q81" i="3" s="1"/>
  <c r="F76" i="16"/>
  <c r="F77" i="16"/>
  <c r="F78" i="16"/>
  <c r="Q96" i="3" s="1"/>
  <c r="F79" i="16"/>
  <c r="Q79" i="3" s="1"/>
  <c r="F80" i="16"/>
  <c r="F81" i="16"/>
  <c r="F82" i="16"/>
  <c r="F83" i="16"/>
  <c r="F84" i="16"/>
  <c r="F85" i="16"/>
  <c r="F86" i="16"/>
  <c r="F87" i="16"/>
  <c r="Q100" i="3" s="1"/>
  <c r="F88" i="16"/>
  <c r="F89" i="16"/>
  <c r="F90" i="16"/>
  <c r="F91" i="16"/>
  <c r="Q130" i="3" s="1"/>
  <c r="F92" i="16"/>
  <c r="F93" i="16"/>
  <c r="F94" i="16"/>
  <c r="Q167" i="3" s="1"/>
  <c r="F95" i="16"/>
  <c r="Q157" i="3" s="1"/>
  <c r="F96" i="16"/>
  <c r="F97" i="16"/>
  <c r="F98" i="16"/>
  <c r="F99" i="16"/>
  <c r="F100" i="16"/>
  <c r="F101" i="16"/>
  <c r="F102" i="16"/>
  <c r="F103" i="16"/>
  <c r="Q197" i="3" s="1"/>
  <c r="F104" i="16"/>
  <c r="F105" i="16"/>
  <c r="F106" i="16"/>
  <c r="F107" i="16"/>
  <c r="Q239" i="3" s="1"/>
  <c r="F108" i="16"/>
  <c r="F109" i="16"/>
  <c r="F110" i="16"/>
  <c r="Q230" i="3" s="1"/>
  <c r="F111" i="16"/>
  <c r="Q260" i="3" s="1"/>
  <c r="F112" i="16"/>
  <c r="F113" i="16"/>
  <c r="F114" i="16"/>
  <c r="F115" i="16"/>
  <c r="F116" i="16"/>
  <c r="F117" i="16"/>
  <c r="F118" i="16"/>
  <c r="F119" i="16"/>
  <c r="Q218" i="3" s="1"/>
  <c r="F120" i="16"/>
  <c r="F121" i="16"/>
  <c r="F122" i="16"/>
  <c r="F123" i="16"/>
  <c r="Q274" i="3" s="1"/>
  <c r="F124" i="16"/>
  <c r="F125" i="16"/>
  <c r="F126" i="16"/>
  <c r="Q206" i="3" s="1"/>
  <c r="F127" i="16"/>
  <c r="Q249" i="3" s="1"/>
  <c r="F128" i="16"/>
  <c r="F129" i="16"/>
  <c r="F130" i="16"/>
  <c r="F131" i="16"/>
  <c r="F132" i="16"/>
  <c r="F133" i="16"/>
  <c r="F134" i="16"/>
  <c r="F135" i="16"/>
  <c r="Q319" i="3" s="1"/>
  <c r="F136" i="16"/>
  <c r="F137" i="16"/>
  <c r="F138" i="16"/>
  <c r="F139" i="16"/>
  <c r="Q275" i="3" s="1"/>
  <c r="F140" i="16"/>
  <c r="F141" i="16"/>
  <c r="F142" i="16"/>
  <c r="F143" i="16"/>
  <c r="Q256" i="3" s="1"/>
  <c r="F144" i="16"/>
  <c r="F145" i="16"/>
  <c r="F146" i="16"/>
  <c r="F147" i="16"/>
  <c r="F148" i="16"/>
  <c r="F149" i="16"/>
  <c r="F150" i="16"/>
  <c r="F151" i="16"/>
  <c r="Q300" i="3" s="1"/>
  <c r="F152" i="16"/>
  <c r="F153" i="16"/>
  <c r="F154" i="16"/>
  <c r="F155" i="16"/>
  <c r="Q24" i="3" s="1"/>
  <c r="F156" i="16"/>
  <c r="F157" i="16"/>
  <c r="F158" i="16"/>
  <c r="F159" i="16"/>
  <c r="Q34" i="3" s="1"/>
  <c r="F160" i="16"/>
  <c r="F161" i="16"/>
  <c r="F162" i="16"/>
  <c r="F163" i="16"/>
  <c r="F164" i="16"/>
  <c r="F165" i="16"/>
  <c r="F166" i="16"/>
  <c r="F167" i="16"/>
  <c r="Q55" i="3" s="1"/>
  <c r="F168" i="16"/>
  <c r="F169" i="16"/>
  <c r="F170" i="16"/>
  <c r="F171" i="16"/>
  <c r="Q59" i="3" s="1"/>
  <c r="F172" i="16"/>
  <c r="F173" i="16"/>
  <c r="F174" i="16"/>
  <c r="F175" i="16"/>
  <c r="Q70" i="3" s="1"/>
  <c r="F176" i="16"/>
  <c r="F177" i="16"/>
  <c r="F178" i="16"/>
  <c r="F179" i="16"/>
  <c r="F180" i="16"/>
  <c r="F181" i="16"/>
  <c r="F182" i="16"/>
  <c r="F183" i="16"/>
  <c r="Q83" i="3" s="1"/>
  <c r="F184" i="16"/>
  <c r="F185" i="16"/>
  <c r="F186" i="16"/>
  <c r="F187" i="16"/>
  <c r="Q102" i="3" s="1"/>
  <c r="F188" i="16"/>
  <c r="F189" i="16"/>
  <c r="F190" i="16"/>
  <c r="F191" i="16"/>
  <c r="Q123" i="3" s="1"/>
  <c r="F192" i="16"/>
  <c r="F193" i="16"/>
  <c r="F194" i="16"/>
  <c r="F195" i="16"/>
  <c r="F196" i="16"/>
  <c r="F197" i="16"/>
  <c r="F198" i="16"/>
  <c r="F199" i="16"/>
  <c r="Q152" i="3" s="1"/>
  <c r="F200" i="16"/>
  <c r="F201" i="16"/>
  <c r="F202" i="16"/>
  <c r="F203" i="16"/>
  <c r="Q168" i="3" s="1"/>
  <c r="F204" i="16"/>
  <c r="F205" i="16"/>
  <c r="F206" i="16"/>
  <c r="F207" i="16"/>
  <c r="Q164" i="3" s="1"/>
  <c r="F208" i="16"/>
  <c r="F209" i="16"/>
  <c r="F210" i="16"/>
  <c r="F211" i="16"/>
  <c r="F212" i="16"/>
  <c r="F213" i="16"/>
  <c r="F214" i="16"/>
  <c r="F215" i="16"/>
  <c r="Q160" i="3" s="1"/>
  <c r="F216" i="16"/>
  <c r="F217" i="16"/>
  <c r="F218" i="16"/>
  <c r="F219" i="16"/>
  <c r="Q207" i="3" s="1"/>
  <c r="F220" i="16"/>
  <c r="F221" i="16"/>
  <c r="F222" i="16"/>
  <c r="F223" i="16"/>
  <c r="Q193" i="3" s="1"/>
  <c r="F224" i="16"/>
  <c r="F225" i="16"/>
  <c r="F226" i="16"/>
  <c r="F227" i="16"/>
  <c r="F228" i="16"/>
  <c r="F229" i="16"/>
  <c r="F230" i="16"/>
  <c r="F231" i="16"/>
  <c r="Q232" i="3" s="1"/>
  <c r="F232" i="16"/>
  <c r="F233" i="16"/>
  <c r="F234" i="16"/>
  <c r="F235" i="16"/>
  <c r="Q198" i="3" s="1"/>
  <c r="F236" i="16"/>
  <c r="F237" i="16"/>
  <c r="F238" i="16"/>
  <c r="F239" i="16"/>
  <c r="Q220" i="3" s="1"/>
  <c r="F240" i="16"/>
  <c r="F241" i="16"/>
  <c r="F242" i="16"/>
  <c r="F243" i="16"/>
  <c r="F244" i="16"/>
  <c r="F245" i="16"/>
  <c r="F246" i="16"/>
  <c r="F247" i="16"/>
  <c r="Q246" i="3" s="1"/>
  <c r="F248" i="16"/>
  <c r="F249" i="16"/>
  <c r="F250" i="16"/>
  <c r="F251" i="16"/>
  <c r="Q242" i="3" s="1"/>
  <c r="F252" i="16"/>
  <c r="F253" i="16"/>
  <c r="F254" i="16"/>
  <c r="F255" i="16"/>
  <c r="Q64" i="3" s="1"/>
  <c r="F256" i="16"/>
  <c r="F257" i="16"/>
  <c r="F258" i="16"/>
  <c r="F259" i="16"/>
  <c r="F260" i="16"/>
  <c r="F261" i="16"/>
  <c r="F262" i="16"/>
  <c r="F263" i="16"/>
  <c r="Q143" i="3" s="1"/>
  <c r="F264" i="16"/>
  <c r="F265" i="16"/>
  <c r="F266" i="16"/>
  <c r="F267" i="16"/>
  <c r="Q148" i="3" s="1"/>
  <c r="F268" i="16"/>
  <c r="F269" i="16"/>
  <c r="F270" i="16"/>
  <c r="F271" i="16"/>
  <c r="Q196" i="3" s="1"/>
  <c r="F272" i="16"/>
  <c r="F273" i="16"/>
  <c r="F274" i="16"/>
  <c r="F275" i="16"/>
  <c r="F276" i="16"/>
  <c r="F277" i="16"/>
  <c r="F278" i="16"/>
  <c r="F279" i="16"/>
  <c r="Q237" i="3" s="1"/>
  <c r="F280" i="16"/>
  <c r="F281" i="16"/>
  <c r="F282" i="16"/>
  <c r="F283" i="16"/>
  <c r="Q233" i="3" s="1"/>
  <c r="F284" i="16"/>
  <c r="F285" i="16"/>
  <c r="F286" i="16"/>
  <c r="F287" i="16"/>
  <c r="Q299" i="3" s="1"/>
  <c r="F288" i="16"/>
  <c r="F289" i="16"/>
  <c r="F290" i="16"/>
  <c r="F291" i="16"/>
  <c r="F292" i="16"/>
  <c r="F293" i="16"/>
  <c r="F294" i="16"/>
  <c r="F295" i="16"/>
  <c r="Q284" i="3" s="1"/>
  <c r="F296" i="16"/>
  <c r="F297" i="16"/>
  <c r="F298" i="16"/>
  <c r="F299" i="16"/>
  <c r="Q290" i="3" s="1"/>
  <c r="F300" i="16"/>
  <c r="F301" i="16"/>
  <c r="F302" i="16"/>
  <c r="F3" i="16"/>
  <c r="Q116" i="3"/>
  <c r="Q201" i="3"/>
  <c r="Q317" i="3"/>
  <c r="Q60" i="3"/>
  <c r="Q119" i="3"/>
  <c r="Q173" i="3"/>
  <c r="Q235" i="3"/>
  <c r="Q292" i="3"/>
  <c r="Q310" i="3"/>
  <c r="Q40" i="3"/>
  <c r="Q77" i="3"/>
  <c r="Q137" i="3"/>
  <c r="Q189" i="3"/>
  <c r="Q147" i="3"/>
  <c r="Q227" i="3"/>
  <c r="Q103" i="3"/>
  <c r="Q210" i="3"/>
  <c r="Q257" i="3"/>
  <c r="A29" i="3"/>
  <c r="A122" i="3"/>
  <c r="A24" i="3"/>
  <c r="A25" i="3"/>
  <c r="A39" i="3"/>
  <c r="A64" i="3"/>
  <c r="A21" i="3"/>
  <c r="A22" i="3"/>
  <c r="A27" i="3"/>
  <c r="A31" i="3"/>
  <c r="A35" i="3"/>
  <c r="A32" i="3"/>
  <c r="A38" i="3"/>
  <c r="A36" i="3"/>
  <c r="A42" i="3"/>
  <c r="A43" i="3"/>
  <c r="A71" i="3"/>
  <c r="A73" i="3"/>
  <c r="A50" i="3"/>
  <c r="A51" i="3"/>
  <c r="A66" i="3"/>
  <c r="A76" i="3"/>
  <c r="A115" i="3"/>
  <c r="A104" i="3"/>
  <c r="A23" i="3"/>
  <c r="C24" i="3"/>
  <c r="C39" i="3"/>
  <c r="C68" i="3"/>
  <c r="C64" i="3"/>
  <c r="C53" i="3"/>
  <c r="C90" i="3"/>
  <c r="C103" i="3"/>
  <c r="C93" i="3"/>
  <c r="C131" i="3"/>
  <c r="C110" i="3"/>
  <c r="C143" i="3"/>
  <c r="C144" i="3"/>
  <c r="C170" i="3"/>
  <c r="C148" i="3"/>
  <c r="C107" i="3"/>
  <c r="C196" i="3"/>
  <c r="C154" i="3"/>
  <c r="C202" i="3"/>
  <c r="C156" i="3"/>
  <c r="C205" i="3"/>
  <c r="C145" i="3"/>
  <c r="C208" i="3"/>
  <c r="C209" i="3"/>
  <c r="C210" i="3"/>
  <c r="C214" i="3"/>
  <c r="C134" i="3"/>
  <c r="C219" i="3"/>
  <c r="C228" i="3"/>
  <c r="C233" i="3"/>
  <c r="C236" i="3"/>
  <c r="C237" i="3"/>
  <c r="C254" i="3"/>
  <c r="C257" i="3"/>
  <c r="C258" i="3"/>
  <c r="C261" i="3"/>
  <c r="C266" i="3"/>
  <c r="C268" i="3"/>
  <c r="C269" i="3"/>
  <c r="C272" i="3"/>
  <c r="C273" i="3"/>
  <c r="C277" i="3"/>
  <c r="C281" i="3"/>
  <c r="C283" i="3"/>
  <c r="C284" i="3"/>
  <c r="C286" i="3"/>
  <c r="C287" i="3"/>
  <c r="C290" i="3"/>
  <c r="C294" i="3"/>
  <c r="C295" i="3"/>
  <c r="C297" i="3"/>
  <c r="C299" i="3"/>
  <c r="C21" i="3"/>
  <c r="C22" i="3"/>
  <c r="C27" i="3"/>
  <c r="C38" i="3"/>
  <c r="C31" i="3"/>
  <c r="C35" i="3"/>
  <c r="C42" i="3"/>
  <c r="C32" i="3"/>
  <c r="C41" i="3"/>
  <c r="C36" i="3"/>
  <c r="C49" i="3"/>
  <c r="C43" i="3"/>
  <c r="C56" i="3"/>
  <c r="C30" i="3"/>
  <c r="C60" i="3"/>
  <c r="C71" i="3"/>
  <c r="C81" i="3"/>
  <c r="C79" i="3"/>
  <c r="C73" i="3"/>
  <c r="C65" i="3"/>
  <c r="C72" i="3"/>
  <c r="C52" i="3"/>
  <c r="C105" i="3"/>
  <c r="C120" i="3"/>
  <c r="C119" i="3"/>
  <c r="C74" i="3"/>
  <c r="C92" i="3"/>
  <c r="C84" i="3"/>
  <c r="C96" i="3"/>
  <c r="C89" i="3"/>
  <c r="C88" i="3"/>
  <c r="C100" i="3"/>
  <c r="C146" i="3"/>
  <c r="C133" i="3"/>
  <c r="C111" i="3"/>
  <c r="C75" i="3"/>
  <c r="C101" i="3"/>
  <c r="C165" i="3"/>
  <c r="C135" i="3"/>
  <c r="C98" i="3"/>
  <c r="C94" i="3"/>
  <c r="C167" i="3"/>
  <c r="C130" i="3"/>
  <c r="C132" i="3"/>
  <c r="C139" i="3"/>
  <c r="C173" i="3"/>
  <c r="C153" i="3"/>
  <c r="C197" i="3"/>
  <c r="C199" i="3"/>
  <c r="C174" i="3"/>
  <c r="C157" i="3"/>
  <c r="C206" i="3"/>
  <c r="C211" i="3"/>
  <c r="C213" i="3"/>
  <c r="C158" i="3"/>
  <c r="C218" i="3"/>
  <c r="C222" i="3"/>
  <c r="C224" i="3"/>
  <c r="C159" i="3"/>
  <c r="C140" i="3"/>
  <c r="C230" i="3"/>
  <c r="C235" i="3"/>
  <c r="C239" i="3"/>
  <c r="C249" i="3"/>
  <c r="C248" i="3"/>
  <c r="C250" i="3"/>
  <c r="C161" i="3"/>
  <c r="C252" i="3"/>
  <c r="C253" i="3"/>
  <c r="C255" i="3"/>
  <c r="C256" i="3"/>
  <c r="C259" i="3"/>
  <c r="C162" i="3"/>
  <c r="C260" i="3"/>
  <c r="C264" i="3"/>
  <c r="C265" i="3"/>
  <c r="C267" i="3"/>
  <c r="C270" i="3"/>
  <c r="C274" i="3"/>
  <c r="C275" i="3"/>
  <c r="C276" i="3"/>
  <c r="C278" i="3"/>
  <c r="C279" i="3"/>
  <c r="C280" i="3"/>
  <c r="C282" i="3"/>
  <c r="C285" i="3"/>
  <c r="C289" i="3"/>
  <c r="C291" i="3"/>
  <c r="C292" i="3"/>
  <c r="C293" i="3"/>
  <c r="C296" i="3"/>
  <c r="C300" i="3"/>
  <c r="C301" i="3"/>
  <c r="C302" i="3"/>
  <c r="C308" i="3"/>
  <c r="C310" i="3"/>
  <c r="C312" i="3"/>
  <c r="C314" i="3"/>
  <c r="C318" i="3"/>
  <c r="C319" i="3"/>
  <c r="C50" i="3"/>
  <c r="C51" i="3"/>
  <c r="C66" i="3"/>
  <c r="C76" i="3"/>
  <c r="C91" i="3"/>
  <c r="C95" i="3"/>
  <c r="C87" i="3"/>
  <c r="C122" i="3"/>
  <c r="C109" i="3"/>
  <c r="C104" i="3"/>
  <c r="C108" i="3"/>
  <c r="C115" i="3"/>
  <c r="C99" i="3"/>
  <c r="C118" i="3"/>
  <c r="C150" i="3"/>
  <c r="C116" i="3"/>
  <c r="C128" i="3"/>
  <c r="C117" i="3"/>
  <c r="C121" i="3"/>
  <c r="C113" i="3"/>
  <c r="C177" i="3"/>
  <c r="C178" i="3"/>
  <c r="C179" i="3"/>
  <c r="C180" i="3"/>
  <c r="C181" i="3"/>
  <c r="C182" i="3"/>
  <c r="C183" i="3"/>
  <c r="C184" i="3"/>
  <c r="C185" i="3"/>
  <c r="C125" i="3"/>
  <c r="C186" i="3"/>
  <c r="C188" i="3"/>
  <c r="C201" i="3"/>
  <c r="C203" i="3"/>
  <c r="C212" i="3"/>
  <c r="C240" i="3"/>
  <c r="C262" i="3"/>
  <c r="C298" i="3"/>
  <c r="C303" i="3"/>
  <c r="C304" i="3"/>
  <c r="C305" i="3"/>
  <c r="C306" i="3"/>
  <c r="C307" i="3"/>
  <c r="C309" i="3"/>
  <c r="C311" i="3"/>
  <c r="C313" i="3"/>
  <c r="C315" i="3"/>
  <c r="C317" i="3"/>
  <c r="C316" i="3"/>
  <c r="C320" i="3"/>
  <c r="C23" i="3"/>
  <c r="Q51" i="3"/>
  <c r="Q66" i="3"/>
  <c r="Q76" i="3"/>
  <c r="Q87" i="3"/>
  <c r="Q95" i="3"/>
  <c r="Q108" i="3"/>
  <c r="Q99" i="3"/>
  <c r="Q104" i="3"/>
  <c r="Q118" i="3"/>
  <c r="Q128" i="3"/>
  <c r="Q150" i="3"/>
  <c r="Q121" i="3"/>
  <c r="Q117" i="3"/>
  <c r="Q113" i="3"/>
  <c r="Q178" i="3"/>
  <c r="Q184" i="3"/>
  <c r="Q181" i="3"/>
  <c r="Q180" i="3"/>
  <c r="Q183" i="3"/>
  <c r="Q186" i="3"/>
  <c r="Q182" i="3"/>
  <c r="Q188" i="3"/>
  <c r="Q203" i="3"/>
  <c r="Q262" i="3"/>
  <c r="Q240" i="3"/>
  <c r="Q212" i="3"/>
  <c r="Q320" i="3"/>
  <c r="Q305" i="3"/>
  <c r="Q304" i="3"/>
  <c r="Q306" i="3"/>
  <c r="Q311" i="3"/>
  <c r="Q313" i="3"/>
  <c r="Q315" i="3"/>
  <c r="Q316" i="3"/>
  <c r="Q22" i="3"/>
  <c r="Q21" i="3"/>
  <c r="F11" i="3" s="1"/>
  <c r="Q31" i="3"/>
  <c r="Q32" i="3"/>
  <c r="Q35" i="3"/>
  <c r="Q38" i="3"/>
  <c r="F12" i="3" s="1"/>
  <c r="Q41" i="3"/>
  <c r="Q30" i="3"/>
  <c r="Q56" i="3"/>
  <c r="Q49" i="3"/>
  <c r="Q75" i="3"/>
  <c r="Q65" i="3"/>
  <c r="Q74" i="3"/>
  <c r="Q71" i="3"/>
  <c r="Q72" i="3"/>
  <c r="Q73" i="3"/>
  <c r="Q89" i="3"/>
  <c r="Q98" i="3"/>
  <c r="Q105" i="3"/>
  <c r="Q84" i="3"/>
  <c r="Q92" i="3"/>
  <c r="Q94" i="3"/>
  <c r="Q135" i="3"/>
  <c r="Q88" i="3"/>
  <c r="Q120" i="3"/>
  <c r="Q153" i="3"/>
  <c r="Q133" i="3"/>
  <c r="Q101" i="3"/>
  <c r="Q111" i="3"/>
  <c r="Q165" i="3"/>
  <c r="Q146" i="3"/>
  <c r="Q140" i="3"/>
  <c r="Q159" i="3"/>
  <c r="Q132" i="3"/>
  <c r="Q158" i="3"/>
  <c r="Q213" i="3"/>
  <c r="Q162" i="3"/>
  <c r="Q161" i="3"/>
  <c r="Q199" i="3"/>
  <c r="Q139" i="3"/>
  <c r="Q224" i="3"/>
  <c r="Q255" i="3"/>
  <c r="Q252" i="3"/>
  <c r="Q174" i="3"/>
  <c r="Q222" i="3"/>
  <c r="Q250" i="3"/>
  <c r="Q289" i="3"/>
  <c r="Q314" i="3"/>
  <c r="Q279" i="3"/>
  <c r="Q270" i="3"/>
  <c r="Q267" i="3"/>
  <c r="Q248" i="3"/>
  <c r="Q282" i="3"/>
  <c r="Q264" i="3"/>
  <c r="Q301" i="3"/>
  <c r="Q265" i="3"/>
  <c r="Q211" i="3"/>
  <c r="Q293" i="3"/>
  <c r="Q259" i="3"/>
  <c r="Q253" i="3"/>
  <c r="Q285" i="3"/>
  <c r="Q308" i="3"/>
  <c r="Q276" i="3"/>
  <c r="Q291" i="3"/>
  <c r="Q280" i="3"/>
  <c r="Q312" i="3"/>
  <c r="Q278" i="3"/>
  <c r="Q296" i="3"/>
  <c r="Q318" i="3"/>
  <c r="Q302" i="3"/>
  <c r="Q23" i="3"/>
  <c r="Q25" i="3"/>
  <c r="Q26" i="3"/>
  <c r="Q29" i="3"/>
  <c r="Q28" i="3"/>
  <c r="Q33" i="3"/>
  <c r="Q44" i="3"/>
  <c r="Q37" i="3"/>
  <c r="Q45" i="3"/>
  <c r="Q47" i="3"/>
  <c r="Q46" i="3"/>
  <c r="Q48" i="3"/>
  <c r="Q54" i="3"/>
  <c r="Q58" i="3"/>
  <c r="Q67" i="3"/>
  <c r="F13" i="3" s="1"/>
  <c r="Q57" i="3"/>
  <c r="Q69" i="3"/>
  <c r="Q61" i="3"/>
  <c r="Q63" i="3"/>
  <c r="Q80" i="3"/>
  <c r="Q78" i="3"/>
  <c r="Q62" i="3"/>
  <c r="Q86" i="3"/>
  <c r="Q82" i="3"/>
  <c r="Q85" i="3"/>
  <c r="Q97" i="3"/>
  <c r="Q114" i="3"/>
  <c r="Q112" i="3"/>
  <c r="Q129" i="3"/>
  <c r="Q106" i="3"/>
  <c r="Q141" i="3"/>
  <c r="Q124" i="3"/>
  <c r="Q136" i="3"/>
  <c r="Q127" i="3"/>
  <c r="Q138" i="3"/>
  <c r="Q142" i="3"/>
  <c r="Q126" i="3"/>
  <c r="Q169" i="3"/>
  <c r="Q172" i="3"/>
  <c r="Q166" i="3"/>
  <c r="Q151" i="3"/>
  <c r="Q149" i="3"/>
  <c r="Q175" i="3"/>
  <c r="Q195" i="3"/>
  <c r="Q225" i="3"/>
  <c r="Q187" i="3"/>
  <c r="Q234" i="3"/>
  <c r="Q171" i="3"/>
  <c r="Q191" i="3"/>
  <c r="Q200" i="3"/>
  <c r="Q215" i="3"/>
  <c r="Q216" i="3"/>
  <c r="Q155" i="3"/>
  <c r="Q238" i="3"/>
  <c r="Q190" i="3"/>
  <c r="Q176" i="3"/>
  <c r="Q192" i="3"/>
  <c r="Q231" i="3"/>
  <c r="Q194" i="3"/>
  <c r="Q163" i="3"/>
  <c r="Q217" i="3"/>
  <c r="Q271" i="3"/>
  <c r="Q241" i="3"/>
  <c r="Q226" i="3"/>
  <c r="Q247" i="3"/>
  <c r="Q229" i="3"/>
  <c r="Q204" i="3"/>
  <c r="Q244" i="3"/>
  <c r="Q223" i="3"/>
  <c r="Q251" i="3"/>
  <c r="Q243" i="3"/>
  <c r="Q288" i="3"/>
  <c r="Q221" i="3"/>
  <c r="Q245" i="3"/>
  <c r="Q263" i="3"/>
  <c r="Q39" i="3"/>
  <c r="Q53" i="3"/>
  <c r="Q68" i="3"/>
  <c r="Q93" i="3"/>
  <c r="Q90" i="3"/>
  <c r="F16" i="3" s="1"/>
  <c r="Q131" i="3"/>
  <c r="Q107" i="3"/>
  <c r="Q110" i="3"/>
  <c r="Q154" i="3"/>
  <c r="Q170" i="3"/>
  <c r="Q144" i="3"/>
  <c r="Q156" i="3"/>
  <c r="Q205" i="3"/>
  <c r="Q209" i="3"/>
  <c r="Q202" i="3"/>
  <c r="Q145" i="3"/>
  <c r="Q208" i="3"/>
  <c r="Q228" i="3"/>
  <c r="Q134" i="3"/>
  <c r="Q219" i="3"/>
  <c r="Q214" i="3"/>
  <c r="Q254" i="3"/>
  <c r="Q236" i="3"/>
  <c r="Q283" i="3"/>
  <c r="Q258" i="3"/>
  <c r="Q273" i="3"/>
  <c r="Q261" i="3"/>
  <c r="Q287" i="3"/>
  <c r="Q268" i="3"/>
  <c r="Q266" i="3"/>
  <c r="Q269" i="3"/>
  <c r="Q272" i="3"/>
  <c r="Q277" i="3"/>
  <c r="Q281" i="3"/>
  <c r="Q286" i="3"/>
  <c r="Q294" i="3"/>
  <c r="Q297" i="3"/>
  <c r="Q295" i="3"/>
  <c r="Q50" i="3"/>
  <c r="F9" i="3" s="1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G273" i="15"/>
  <c r="G274" i="15"/>
  <c r="G275" i="15"/>
  <c r="G276" i="15"/>
  <c r="G277" i="15"/>
  <c r="G278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2" i="15"/>
  <c r="F4" i="15"/>
  <c r="F5" i="15" s="1"/>
  <c r="F6" i="15" s="1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79" i="15" s="1"/>
  <c r="F80" i="15" s="1"/>
  <c r="F81" i="15" s="1"/>
  <c r="F82" i="15" s="1"/>
  <c r="F83" i="15" s="1"/>
  <c r="F84" i="15" s="1"/>
  <c r="F85" i="15" s="1"/>
  <c r="F86" i="15" s="1"/>
  <c r="F87" i="15" s="1"/>
  <c r="F88" i="15" s="1"/>
  <c r="F89" i="15" s="1"/>
  <c r="F90" i="15" s="1"/>
  <c r="F91" i="15" s="1"/>
  <c r="F92" i="15" s="1"/>
  <c r="F93" i="15" s="1"/>
  <c r="F94" i="15" s="1"/>
  <c r="F95" i="15" s="1"/>
  <c r="F96" i="15" s="1"/>
  <c r="F97" i="15" s="1"/>
  <c r="F98" i="15" s="1"/>
  <c r="F99" i="15" s="1"/>
  <c r="F100" i="15" s="1"/>
  <c r="F101" i="15" s="1"/>
  <c r="F102" i="15" s="1"/>
  <c r="F103" i="15" s="1"/>
  <c r="F104" i="15" s="1"/>
  <c r="F105" i="15" s="1"/>
  <c r="F106" i="15" s="1"/>
  <c r="F107" i="15" s="1"/>
  <c r="F108" i="15" s="1"/>
  <c r="F109" i="15" s="1"/>
  <c r="F110" i="15" s="1"/>
  <c r="F111" i="15" s="1"/>
  <c r="F112" i="15" s="1"/>
  <c r="F113" i="15" s="1"/>
  <c r="F114" i="15" s="1"/>
  <c r="F115" i="15" s="1"/>
  <c r="F116" i="15" s="1"/>
  <c r="F117" i="15" s="1"/>
  <c r="F118" i="15" s="1"/>
  <c r="F119" i="15" s="1"/>
  <c r="F120" i="15" s="1"/>
  <c r="F121" i="15" s="1"/>
  <c r="F122" i="15" s="1"/>
  <c r="F123" i="15" s="1"/>
  <c r="F124" i="15" s="1"/>
  <c r="F125" i="15" s="1"/>
  <c r="F126" i="15" s="1"/>
  <c r="F127" i="15" s="1"/>
  <c r="F128" i="15" s="1"/>
  <c r="F129" i="15" s="1"/>
  <c r="F130" i="15" s="1"/>
  <c r="F131" i="15" s="1"/>
  <c r="F132" i="15" s="1"/>
  <c r="F133" i="15" s="1"/>
  <c r="F134" i="15" s="1"/>
  <c r="F135" i="15" s="1"/>
  <c r="F136" i="15" s="1"/>
  <c r="F137" i="15" s="1"/>
  <c r="F138" i="15" s="1"/>
  <c r="F139" i="15" s="1"/>
  <c r="F140" i="15" s="1"/>
  <c r="F141" i="15" s="1"/>
  <c r="F142" i="15" s="1"/>
  <c r="F143" i="15"/>
  <c r="F144" i="15" s="1"/>
  <c r="F145" i="15" s="1"/>
  <c r="F146" i="15" s="1"/>
  <c r="F147" i="15"/>
  <c r="F148" i="15" s="1"/>
  <c r="F149" i="15" s="1"/>
  <c r="F150" i="15" s="1"/>
  <c r="F151" i="15" s="1"/>
  <c r="F152" i="15"/>
  <c r="F153" i="15" s="1"/>
  <c r="F154" i="15" s="1"/>
  <c r="F155" i="15"/>
  <c r="F156" i="15" s="1"/>
  <c r="F157" i="15" s="1"/>
  <c r="F158" i="15" s="1"/>
  <c r="F159" i="15"/>
  <c r="F160" i="15" s="1"/>
  <c r="F161" i="15" s="1"/>
  <c r="F162" i="15" s="1"/>
  <c r="F163" i="15" s="1"/>
  <c r="F164" i="15" s="1"/>
  <c r="F165" i="15" s="1"/>
  <c r="F166" i="15" s="1"/>
  <c r="F167" i="15" s="1"/>
  <c r="F168" i="15" s="1"/>
  <c r="F169" i="15" s="1"/>
  <c r="F170" i="15" s="1"/>
  <c r="F171" i="15" s="1"/>
  <c r="F172" i="15" s="1"/>
  <c r="F173" i="15" s="1"/>
  <c r="F174" i="15" s="1"/>
  <c r="F175" i="15" s="1"/>
  <c r="F176" i="15" s="1"/>
  <c r="F177" i="15" s="1"/>
  <c r="F178" i="15" s="1"/>
  <c r="F179" i="15" s="1"/>
  <c r="F180" i="15" s="1"/>
  <c r="F181" i="15" s="1"/>
  <c r="F182" i="15" s="1"/>
  <c r="F183" i="15" s="1"/>
  <c r="F184" i="15" s="1"/>
  <c r="F185" i="15" s="1"/>
  <c r="F186" i="15" s="1"/>
  <c r="F187" i="15" s="1"/>
  <c r="F188" i="15" s="1"/>
  <c r="F189" i="15" s="1"/>
  <c r="F190" i="15" s="1"/>
  <c r="F191" i="15" s="1"/>
  <c r="F192" i="15" s="1"/>
  <c r="F193" i="15" s="1"/>
  <c r="F194" i="15" s="1"/>
  <c r="F195" i="15" s="1"/>
  <c r="F196" i="15" s="1"/>
  <c r="F197" i="15" s="1"/>
  <c r="F198" i="15" s="1"/>
  <c r="F199" i="15" s="1"/>
  <c r="F200" i="15" s="1"/>
  <c r="F201" i="15" s="1"/>
  <c r="F202" i="15" s="1"/>
  <c r="F203" i="15" s="1"/>
  <c r="F204" i="15" s="1"/>
  <c r="F205" i="15" s="1"/>
  <c r="F206" i="15" s="1"/>
  <c r="F207" i="15" s="1"/>
  <c r="F208" i="15" s="1"/>
  <c r="F209" i="15" s="1"/>
  <c r="F210" i="15" s="1"/>
  <c r="F211" i="15" s="1"/>
  <c r="F212" i="15" s="1"/>
  <c r="F213" i="15" s="1"/>
  <c r="F214" i="15" s="1"/>
  <c r="F215" i="15" s="1"/>
  <c r="F216" i="15" s="1"/>
  <c r="F217" i="15" s="1"/>
  <c r="F218" i="15" s="1"/>
  <c r="F219" i="15" s="1"/>
  <c r="F220" i="15" s="1"/>
  <c r="F221" i="15" s="1"/>
  <c r="F222" i="15" s="1"/>
  <c r="F223" i="15" s="1"/>
  <c r="F224" i="15" s="1"/>
  <c r="F225" i="15" s="1"/>
  <c r="F226" i="15" s="1"/>
  <c r="F227" i="15" s="1"/>
  <c r="F228" i="15" s="1"/>
  <c r="F229" i="15" s="1"/>
  <c r="F230" i="15" s="1"/>
  <c r="F231" i="15" s="1"/>
  <c r="F232" i="15" s="1"/>
  <c r="F233" i="15" s="1"/>
  <c r="F234" i="15" s="1"/>
  <c r="F235" i="15" s="1"/>
  <c r="F236" i="15" s="1"/>
  <c r="F237" i="15" s="1"/>
  <c r="F238" i="15" s="1"/>
  <c r="F239" i="15" s="1"/>
  <c r="F240" i="15" s="1"/>
  <c r="F241" i="15" s="1"/>
  <c r="F242" i="15" s="1"/>
  <c r="F243" i="15" s="1"/>
  <c r="F244" i="15" s="1"/>
  <c r="F245" i="15" s="1"/>
  <c r="F246" i="15" s="1"/>
  <c r="F247" i="15" s="1"/>
  <c r="F248" i="15" s="1"/>
  <c r="F249" i="15" s="1"/>
  <c r="F250" i="15" s="1"/>
  <c r="F251" i="15" s="1"/>
  <c r="F252" i="15"/>
  <c r="F253" i="15"/>
  <c r="F254" i="15" s="1"/>
  <c r="F255" i="15"/>
  <c r="F256" i="15" s="1"/>
  <c r="F257" i="15" s="1"/>
  <c r="F258" i="15" s="1"/>
  <c r="F259" i="15"/>
  <c r="F260" i="15" s="1"/>
  <c r="F261" i="15" s="1"/>
  <c r="F262" i="15" s="1"/>
  <c r="F263" i="15"/>
  <c r="F264" i="15" s="1"/>
  <c r="F265" i="15" s="1"/>
  <c r="F266" i="15" s="1"/>
  <c r="F267" i="15" s="1"/>
  <c r="F268" i="15" s="1"/>
  <c r="F269" i="15" s="1"/>
  <c r="F270" i="15" s="1"/>
  <c r="F271" i="15" s="1"/>
  <c r="F272" i="15" s="1"/>
  <c r="F273" i="15" s="1"/>
  <c r="F274" i="15" s="1"/>
  <c r="F275" i="15" s="1"/>
  <c r="F276" i="15" s="1"/>
  <c r="F277" i="15" s="1"/>
  <c r="F278" i="15" s="1"/>
  <c r="F279" i="15" s="1"/>
  <c r="F280" i="15" s="1"/>
  <c r="F281" i="15" s="1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" i="15"/>
  <c r="I50" i="3"/>
  <c r="I9" i="3" s="1"/>
  <c r="J51" i="3"/>
  <c r="J66" i="3"/>
  <c r="J76" i="3"/>
  <c r="J91" i="3"/>
  <c r="J87" i="3"/>
  <c r="J95" i="3"/>
  <c r="J108" i="3"/>
  <c r="J109" i="3"/>
  <c r="J99" i="3"/>
  <c r="J104" i="3"/>
  <c r="J115" i="3"/>
  <c r="J122" i="3"/>
  <c r="J118" i="3"/>
  <c r="J128" i="3"/>
  <c r="J150" i="3"/>
  <c r="J116" i="3"/>
  <c r="J121" i="3"/>
  <c r="J117" i="3"/>
  <c r="J113" i="3"/>
  <c r="J177" i="3"/>
  <c r="J178" i="3"/>
  <c r="J184" i="3"/>
  <c r="J181" i="3"/>
  <c r="J179" i="3"/>
  <c r="J180" i="3"/>
  <c r="J183" i="3"/>
  <c r="J185" i="3"/>
  <c r="J125" i="3"/>
  <c r="J186" i="3"/>
  <c r="J182" i="3"/>
  <c r="J188" i="3"/>
  <c r="J201" i="3"/>
  <c r="J203" i="3"/>
  <c r="J262" i="3"/>
  <c r="J240" i="3"/>
  <c r="J298" i="3"/>
  <c r="J212" i="3"/>
  <c r="J320" i="3"/>
  <c r="J305" i="3"/>
  <c r="J303" i="3"/>
  <c r="J304" i="3"/>
  <c r="J306" i="3"/>
  <c r="J307" i="3"/>
  <c r="J309" i="3"/>
  <c r="J311" i="3"/>
  <c r="J313" i="3"/>
  <c r="J315" i="3"/>
  <c r="J317" i="3"/>
  <c r="J316" i="3"/>
  <c r="J22" i="3"/>
  <c r="J21" i="3"/>
  <c r="J27" i="3"/>
  <c r="J31" i="3"/>
  <c r="J32" i="3"/>
  <c r="J35" i="3"/>
  <c r="J36" i="3"/>
  <c r="J38" i="3"/>
  <c r="J41" i="3"/>
  <c r="J42" i="3"/>
  <c r="J43" i="3"/>
  <c r="J30" i="3"/>
  <c r="J56" i="3"/>
  <c r="J49" i="3"/>
  <c r="J60" i="3"/>
  <c r="J75" i="3"/>
  <c r="J65" i="3"/>
  <c r="J74" i="3"/>
  <c r="J52" i="3"/>
  <c r="J71" i="3"/>
  <c r="J72" i="3"/>
  <c r="J73" i="3"/>
  <c r="J81" i="3"/>
  <c r="J89" i="3"/>
  <c r="J98" i="3"/>
  <c r="J96" i="3"/>
  <c r="J79" i="3"/>
  <c r="J105" i="3"/>
  <c r="J84" i="3"/>
  <c r="J92" i="3"/>
  <c r="J119" i="3"/>
  <c r="J94" i="3"/>
  <c r="J135" i="3"/>
  <c r="J88" i="3"/>
  <c r="J100" i="3"/>
  <c r="J120" i="3"/>
  <c r="J153" i="3"/>
  <c r="J133" i="3"/>
  <c r="J130" i="3"/>
  <c r="J101" i="3"/>
  <c r="J111" i="3"/>
  <c r="J167" i="3"/>
  <c r="J157" i="3"/>
  <c r="J165" i="3"/>
  <c r="J146" i="3"/>
  <c r="J140" i="3"/>
  <c r="J173" i="3"/>
  <c r="J159" i="3"/>
  <c r="J132" i="3"/>
  <c r="J158" i="3"/>
  <c r="J197" i="3"/>
  <c r="J213" i="3"/>
  <c r="J162" i="3"/>
  <c r="J161" i="3"/>
  <c r="J239" i="3"/>
  <c r="J199" i="3"/>
  <c r="J139" i="3"/>
  <c r="J230" i="3"/>
  <c r="J260" i="3"/>
  <c r="J224" i="3"/>
  <c r="J255" i="3"/>
  <c r="J252" i="3"/>
  <c r="J235" i="3"/>
  <c r="J174" i="3"/>
  <c r="J222" i="3"/>
  <c r="J250" i="3"/>
  <c r="J218" i="3"/>
  <c r="J289" i="3"/>
  <c r="J314" i="3"/>
  <c r="J279" i="3"/>
  <c r="J274" i="3"/>
  <c r="J270" i="3"/>
  <c r="J267" i="3"/>
  <c r="J206" i="3"/>
  <c r="J249" i="3"/>
  <c r="J248" i="3"/>
  <c r="J282" i="3"/>
  <c r="J264" i="3"/>
  <c r="J292" i="3"/>
  <c r="J301" i="3"/>
  <c r="J265" i="3"/>
  <c r="J211" i="3"/>
  <c r="J319" i="3"/>
  <c r="J293" i="3"/>
  <c r="J259" i="3"/>
  <c r="J253" i="3"/>
  <c r="J275" i="3"/>
  <c r="J285" i="3"/>
  <c r="J308" i="3"/>
  <c r="J276" i="3"/>
  <c r="J256" i="3"/>
  <c r="J291" i="3"/>
  <c r="J280" i="3"/>
  <c r="J312" i="3"/>
  <c r="J310" i="3"/>
  <c r="J278" i="3"/>
  <c r="J296" i="3"/>
  <c r="J318" i="3"/>
  <c r="J300" i="3"/>
  <c r="J302" i="3"/>
  <c r="J23" i="3"/>
  <c r="J25" i="3"/>
  <c r="J24" i="3"/>
  <c r="J26" i="3"/>
  <c r="J29" i="3"/>
  <c r="J28" i="3"/>
  <c r="J34" i="3"/>
  <c r="J33" i="3"/>
  <c r="J44" i="3"/>
  <c r="J37" i="3"/>
  <c r="J40" i="3"/>
  <c r="J45" i="3"/>
  <c r="J47" i="3"/>
  <c r="J46" i="3"/>
  <c r="J55" i="3"/>
  <c r="J48" i="3"/>
  <c r="J54" i="3"/>
  <c r="J58" i="3"/>
  <c r="J59" i="3"/>
  <c r="J67" i="3"/>
  <c r="J57" i="3"/>
  <c r="J69" i="3"/>
  <c r="J70" i="3"/>
  <c r="J61" i="3"/>
  <c r="J63" i="3"/>
  <c r="J80" i="3"/>
  <c r="J77" i="3"/>
  <c r="J78" i="3"/>
  <c r="J62" i="3"/>
  <c r="J86" i="3"/>
  <c r="J83" i="3"/>
  <c r="J82" i="3"/>
  <c r="J85" i="3"/>
  <c r="J97" i="3"/>
  <c r="J102" i="3"/>
  <c r="J114" i="3"/>
  <c r="J112" i="3"/>
  <c r="J129" i="3"/>
  <c r="J123" i="3"/>
  <c r="J106" i="3"/>
  <c r="J141" i="3"/>
  <c r="J124" i="3"/>
  <c r="J137" i="3"/>
  <c r="J136" i="3"/>
  <c r="J127" i="3"/>
  <c r="J138" i="3"/>
  <c r="J152" i="3"/>
  <c r="J142" i="3"/>
  <c r="J126" i="3"/>
  <c r="J169" i="3"/>
  <c r="J168" i="3"/>
  <c r="J172" i="3"/>
  <c r="J166" i="3"/>
  <c r="J151" i="3"/>
  <c r="J164" i="3"/>
  <c r="J149" i="3"/>
  <c r="J175" i="3"/>
  <c r="J195" i="3"/>
  <c r="J189" i="3"/>
  <c r="J225" i="3"/>
  <c r="J187" i="3"/>
  <c r="J234" i="3"/>
  <c r="J160" i="3"/>
  <c r="J171" i="3"/>
  <c r="J191" i="3"/>
  <c r="J200" i="3"/>
  <c r="J207" i="3"/>
  <c r="J215" i="3"/>
  <c r="J216" i="3"/>
  <c r="J155" i="3"/>
  <c r="J193" i="3"/>
  <c r="J238" i="3"/>
  <c r="J190" i="3"/>
  <c r="J176" i="3"/>
  <c r="J147" i="3"/>
  <c r="J192" i="3"/>
  <c r="J231" i="3"/>
  <c r="J194" i="3"/>
  <c r="J232" i="3"/>
  <c r="J163" i="3"/>
  <c r="J217" i="3"/>
  <c r="J271" i="3"/>
  <c r="J198" i="3"/>
  <c r="J241" i="3"/>
  <c r="J226" i="3"/>
  <c r="J247" i="3"/>
  <c r="J220" i="3"/>
  <c r="J229" i="3"/>
  <c r="J204" i="3"/>
  <c r="J244" i="3"/>
  <c r="J227" i="3"/>
  <c r="J223" i="3"/>
  <c r="J251" i="3"/>
  <c r="J243" i="3"/>
  <c r="J246" i="3"/>
  <c r="J288" i="3"/>
  <c r="J221" i="3"/>
  <c r="J245" i="3"/>
  <c r="J242" i="3"/>
  <c r="J263" i="3"/>
  <c r="J39" i="3"/>
  <c r="J53" i="3"/>
  <c r="J64" i="3"/>
  <c r="J68" i="3"/>
  <c r="J93" i="3"/>
  <c r="J90" i="3"/>
  <c r="J103" i="3"/>
  <c r="J131" i="3"/>
  <c r="J107" i="3"/>
  <c r="J110" i="3"/>
  <c r="J143" i="3"/>
  <c r="J154" i="3"/>
  <c r="J170" i="3"/>
  <c r="J144" i="3"/>
  <c r="J148" i="3"/>
  <c r="J156" i="3"/>
  <c r="J205" i="3"/>
  <c r="J209" i="3"/>
  <c r="J196" i="3"/>
  <c r="J202" i="3"/>
  <c r="J145" i="3"/>
  <c r="J208" i="3"/>
  <c r="J210" i="3"/>
  <c r="J228" i="3"/>
  <c r="J134" i="3"/>
  <c r="J219" i="3"/>
  <c r="J237" i="3"/>
  <c r="J214" i="3"/>
  <c r="J254" i="3"/>
  <c r="J236" i="3"/>
  <c r="J233" i="3"/>
  <c r="J283" i="3"/>
  <c r="J258" i="3"/>
  <c r="J273" i="3"/>
  <c r="J299" i="3"/>
  <c r="J261" i="3"/>
  <c r="J287" i="3"/>
  <c r="J268" i="3"/>
  <c r="J257" i="3"/>
  <c r="J266" i="3"/>
  <c r="J269" i="3"/>
  <c r="J272" i="3"/>
  <c r="J284" i="3"/>
  <c r="J277" i="3"/>
  <c r="J281" i="3"/>
  <c r="J286" i="3"/>
  <c r="J290" i="3"/>
  <c r="J294" i="3"/>
  <c r="J297" i="3"/>
  <c r="J295" i="3"/>
  <c r="J50" i="3"/>
  <c r="F15" i="3" l="1"/>
  <c r="F14" i="3"/>
  <c r="F10" i="3"/>
  <c r="A116" i="3"/>
  <c r="A49" i="3"/>
  <c r="A150" i="3"/>
  <c r="A74" i="3"/>
  <c r="A109" i="3"/>
  <c r="A30" i="3"/>
  <c r="A68" i="3"/>
  <c r="A87" i="3"/>
  <c r="A91" i="3"/>
  <c r="A41" i="3"/>
  <c r="C29" i="3"/>
  <c r="M4" i="3"/>
  <c r="M6" i="3"/>
  <c r="M3" i="3"/>
  <c r="D4" i="3"/>
  <c r="D5" i="3"/>
  <c r="D6" i="3"/>
  <c r="D3" i="3"/>
  <c r="I76" i="3"/>
  <c r="I66" i="3"/>
  <c r="I51" i="3"/>
  <c r="I91" i="3"/>
  <c r="I10" i="3" s="1"/>
  <c r="I87" i="3"/>
  <c r="I109" i="3"/>
  <c r="I95" i="3"/>
  <c r="I108" i="3"/>
  <c r="I115" i="3"/>
  <c r="I104" i="3"/>
  <c r="I122" i="3"/>
  <c r="I99" i="3"/>
  <c r="I128" i="3"/>
  <c r="I116" i="3"/>
  <c r="I118" i="3"/>
  <c r="I121" i="3"/>
  <c r="I113" i="3"/>
  <c r="I150" i="3"/>
  <c r="I179" i="3"/>
  <c r="I177" i="3"/>
  <c r="I117" i="3"/>
  <c r="I184" i="3"/>
  <c r="I183" i="3"/>
  <c r="I180" i="3"/>
  <c r="I186" i="3"/>
  <c r="I178" i="3"/>
  <c r="I181" i="3"/>
  <c r="I185" i="3"/>
  <c r="I125" i="3"/>
  <c r="I182" i="3"/>
  <c r="I262" i="3"/>
  <c r="I188" i="3"/>
  <c r="I298" i="3"/>
  <c r="I305" i="3"/>
  <c r="I201" i="3"/>
  <c r="I320" i="3"/>
  <c r="I240" i="3"/>
  <c r="I303" i="3"/>
  <c r="I313" i="3"/>
  <c r="I307" i="3"/>
  <c r="I304" i="3"/>
  <c r="I212" i="3"/>
  <c r="I309" i="3"/>
  <c r="I203" i="3"/>
  <c r="I316" i="3"/>
  <c r="I306" i="3"/>
  <c r="I317" i="3"/>
  <c r="I311" i="3"/>
  <c r="I31" i="3"/>
  <c r="I75" i="3"/>
  <c r="I22" i="3"/>
  <c r="I315" i="3"/>
  <c r="I98" i="3"/>
  <c r="I43" i="3"/>
  <c r="I35" i="3"/>
  <c r="I27" i="3"/>
  <c r="I60" i="3"/>
  <c r="I36" i="3"/>
  <c r="I32" i="3"/>
  <c r="I21" i="3"/>
  <c r="I11" i="3" s="1"/>
  <c r="I65" i="3"/>
  <c r="I42" i="3"/>
  <c r="I38" i="3"/>
  <c r="I41" i="3"/>
  <c r="I71" i="3"/>
  <c r="I133" i="3"/>
  <c r="I30" i="3"/>
  <c r="I52" i="3"/>
  <c r="I101" i="3"/>
  <c r="I88" i="3"/>
  <c r="I74" i="3"/>
  <c r="I105" i="3"/>
  <c r="I72" i="3"/>
  <c r="I92" i="3"/>
  <c r="I79" i="3"/>
  <c r="I100" i="3"/>
  <c r="I173" i="3"/>
  <c r="I49" i="3"/>
  <c r="I159" i="3"/>
  <c r="I81" i="3"/>
  <c r="I56" i="3"/>
  <c r="I135" i="3"/>
  <c r="I162" i="3"/>
  <c r="I161" i="3"/>
  <c r="I73" i="3"/>
  <c r="I94" i="3"/>
  <c r="I157" i="3"/>
  <c r="I239" i="3"/>
  <c r="I153" i="3"/>
  <c r="I119" i="3"/>
  <c r="I255" i="3"/>
  <c r="I84" i="3"/>
  <c r="I96" i="3"/>
  <c r="I89" i="3"/>
  <c r="I250" i="3"/>
  <c r="I140" i="3"/>
  <c r="I197" i="3"/>
  <c r="I120" i="3"/>
  <c r="I139" i="3"/>
  <c r="I230" i="3"/>
  <c r="I252" i="3"/>
  <c r="I213" i="3"/>
  <c r="I267" i="3"/>
  <c r="I174" i="3"/>
  <c r="I260" i="3"/>
  <c r="I165" i="3"/>
  <c r="I292" i="3"/>
  <c r="I199" i="3"/>
  <c r="I314" i="3"/>
  <c r="I279" i="3"/>
  <c r="I274" i="3"/>
  <c r="I167" i="3"/>
  <c r="I235" i="3"/>
  <c r="I270" i="3"/>
  <c r="I206" i="3"/>
  <c r="I249" i="3"/>
  <c r="I259" i="3"/>
  <c r="I318" i="3"/>
  <c r="I265" i="3"/>
  <c r="I158" i="3"/>
  <c r="I211" i="3"/>
  <c r="I253" i="3"/>
  <c r="I275" i="3"/>
  <c r="I285" i="3"/>
  <c r="I308" i="3"/>
  <c r="I276" i="3"/>
  <c r="I256" i="3"/>
  <c r="I291" i="3"/>
  <c r="I280" i="3"/>
  <c r="I312" i="3"/>
  <c r="I310" i="3"/>
  <c r="I278" i="3"/>
  <c r="I296" i="3"/>
  <c r="I293" i="3"/>
  <c r="I37" i="3"/>
  <c r="I143" i="3"/>
  <c r="I33" i="3"/>
  <c r="I132" i="3"/>
  <c r="I44" i="3"/>
  <c r="I46" i="3"/>
  <c r="I126" i="3"/>
  <c r="I47" i="3"/>
  <c r="I222" i="3"/>
  <c r="I195" i="3"/>
  <c r="I138" i="3"/>
  <c r="I264" i="3"/>
  <c r="I45" i="3"/>
  <c r="I160" i="3"/>
  <c r="I55" i="3"/>
  <c r="I284" i="3"/>
  <c r="I300" i="3"/>
  <c r="I54" i="3"/>
  <c r="I134" i="3"/>
  <c r="I242" i="3"/>
  <c r="I107" i="3"/>
  <c r="I110" i="3"/>
  <c r="I245" i="3"/>
  <c r="I219" i="3"/>
  <c r="I175" i="3"/>
  <c r="I90" i="3"/>
  <c r="I16" i="3" s="1"/>
  <c r="I246" i="3"/>
  <c r="I226" i="3"/>
  <c r="I236" i="3"/>
  <c r="I145" i="3"/>
  <c r="I205" i="3"/>
  <c r="I231" i="3"/>
  <c r="I103" i="3"/>
  <c r="I237" i="3"/>
  <c r="I214" i="3"/>
  <c r="I277" i="3"/>
  <c r="I241" i="3"/>
  <c r="I294" i="3"/>
  <c r="I248" i="3"/>
  <c r="I26" i="3"/>
  <c r="I23" i="3"/>
  <c r="I24" i="3"/>
  <c r="I97" i="3"/>
  <c r="I151" i="3"/>
  <c r="I123" i="3"/>
  <c r="I48" i="3"/>
  <c r="I34" i="3"/>
  <c r="I282" i="3"/>
  <c r="I29" i="3"/>
  <c r="I164" i="3"/>
  <c r="I319" i="3"/>
  <c r="I28" i="3"/>
  <c r="I243" i="3"/>
  <c r="I207" i="3"/>
  <c r="I25" i="3"/>
  <c r="I124" i="3"/>
  <c r="I224" i="3"/>
  <c r="I166" i="3"/>
  <c r="I217" i="3"/>
  <c r="I40" i="3"/>
  <c r="I283" i="3"/>
  <c r="I225" i="3"/>
  <c r="I223" i="3"/>
  <c r="I301" i="3"/>
  <c r="I156" i="3"/>
  <c r="I187" i="3"/>
  <c r="I295" i="3"/>
  <c r="I233" i="3"/>
  <c r="I68" i="3"/>
  <c r="I169" i="3"/>
  <c r="I247" i="3"/>
  <c r="I200" i="3"/>
  <c r="I193" i="3"/>
  <c r="I93" i="3"/>
  <c r="I269" i="3"/>
  <c r="I131" i="3"/>
  <c r="I39" i="3"/>
  <c r="I263" i="3"/>
  <c r="I286" i="3"/>
  <c r="I58" i="3"/>
  <c r="I268" i="3"/>
  <c r="I170" i="3"/>
  <c r="I144" i="3"/>
  <c r="I148" i="3"/>
  <c r="I202" i="3"/>
  <c r="I210" i="3"/>
  <c r="I261" i="3"/>
  <c r="I290" i="3"/>
  <c r="I227" i="3"/>
  <c r="I258" i="3"/>
  <c r="I53" i="3"/>
  <c r="I273" i="3"/>
  <c r="I257" i="3"/>
  <c r="I209" i="3"/>
  <c r="I154" i="3"/>
  <c r="I196" i="3"/>
  <c r="I208" i="3"/>
  <c r="I297" i="3"/>
  <c r="I218" i="3"/>
  <c r="I302" i="3"/>
  <c r="I289" i="3"/>
  <c r="I146" i="3"/>
  <c r="I288" i="3"/>
  <c r="I229" i="3"/>
  <c r="I204" i="3"/>
  <c r="I228" i="3"/>
  <c r="I163" i="3"/>
  <c r="I244" i="3"/>
  <c r="I155" i="3"/>
  <c r="I272" i="3"/>
  <c r="I221" i="3"/>
  <c r="I287" i="3"/>
  <c r="I198" i="3"/>
  <c r="I64" i="3"/>
  <c r="I251" i="3"/>
  <c r="I266" i="3"/>
  <c r="I281" i="3"/>
  <c r="I137" i="3"/>
  <c r="I136" i="3"/>
  <c r="I142" i="3"/>
  <c r="I168" i="3"/>
  <c r="I172" i="3"/>
  <c r="I189" i="3"/>
  <c r="I234" i="3"/>
  <c r="I171" i="3"/>
  <c r="I191" i="3"/>
  <c r="I215" i="3"/>
  <c r="I216" i="3"/>
  <c r="I238" i="3"/>
  <c r="I190" i="3"/>
  <c r="I176" i="3"/>
  <c r="I147" i="3"/>
  <c r="I192" i="3"/>
  <c r="I194" i="3"/>
  <c r="I232" i="3"/>
  <c r="I271" i="3"/>
  <c r="I220" i="3"/>
  <c r="I130" i="3"/>
  <c r="I67" i="3"/>
  <c r="I13" i="3" s="1"/>
  <c r="I299" i="3"/>
  <c r="I82" i="3"/>
  <c r="I59" i="3"/>
  <c r="I111" i="3"/>
  <c r="I127" i="3"/>
  <c r="I254" i="3"/>
  <c r="I57" i="3"/>
  <c r="I69" i="3"/>
  <c r="I14" i="3" s="1"/>
  <c r="I70" i="3"/>
  <c r="I61" i="3"/>
  <c r="I63" i="3"/>
  <c r="I80" i="3"/>
  <c r="I77" i="3"/>
  <c r="I78" i="3"/>
  <c r="I62" i="3"/>
  <c r="I86" i="3"/>
  <c r="I83" i="3"/>
  <c r="I85" i="3"/>
  <c r="I102" i="3"/>
  <c r="I114" i="3"/>
  <c r="I112" i="3"/>
  <c r="I129" i="3"/>
  <c r="I106" i="3"/>
  <c r="I141" i="3"/>
  <c r="I152" i="3"/>
  <c r="I149" i="3"/>
  <c r="G88" i="3"/>
  <c r="H88" i="3"/>
  <c r="G74" i="3"/>
  <c r="H74" i="3"/>
  <c r="G105" i="3"/>
  <c r="H105" i="3"/>
  <c r="G72" i="3"/>
  <c r="H72" i="3"/>
  <c r="G92" i="3"/>
  <c r="H92" i="3"/>
  <c r="G79" i="3"/>
  <c r="H79" i="3"/>
  <c r="G100" i="3"/>
  <c r="H100" i="3"/>
  <c r="G173" i="3"/>
  <c r="H173" i="3"/>
  <c r="G49" i="3"/>
  <c r="H49" i="3"/>
  <c r="G159" i="3"/>
  <c r="H159" i="3"/>
  <c r="G81" i="3"/>
  <c r="H81" i="3"/>
  <c r="G56" i="3"/>
  <c r="H56" i="3"/>
  <c r="G135" i="3"/>
  <c r="H135" i="3"/>
  <c r="G162" i="3"/>
  <c r="H162" i="3"/>
  <c r="G161" i="3"/>
  <c r="H161" i="3"/>
  <c r="G73" i="3"/>
  <c r="H73" i="3"/>
  <c r="G94" i="3"/>
  <c r="H94" i="3"/>
  <c r="G157" i="3"/>
  <c r="H157" i="3"/>
  <c r="G239" i="3"/>
  <c r="H239" i="3"/>
  <c r="G153" i="3"/>
  <c r="H153" i="3"/>
  <c r="G119" i="3"/>
  <c r="H119" i="3"/>
  <c r="G255" i="3"/>
  <c r="H255" i="3"/>
  <c r="G84" i="3"/>
  <c r="H84" i="3"/>
  <c r="G96" i="3"/>
  <c r="H96" i="3"/>
  <c r="G89" i="3"/>
  <c r="H89" i="3"/>
  <c r="G250" i="3"/>
  <c r="H250" i="3"/>
  <c r="G140" i="3"/>
  <c r="H140" i="3"/>
  <c r="G197" i="3"/>
  <c r="H197" i="3"/>
  <c r="G120" i="3"/>
  <c r="H120" i="3"/>
  <c r="G139" i="3"/>
  <c r="H139" i="3"/>
  <c r="G230" i="3"/>
  <c r="H230" i="3"/>
  <c r="G252" i="3"/>
  <c r="H252" i="3"/>
  <c r="G213" i="3"/>
  <c r="H213" i="3"/>
  <c r="G267" i="3"/>
  <c r="H267" i="3"/>
  <c r="G174" i="3"/>
  <c r="H174" i="3"/>
  <c r="G260" i="3"/>
  <c r="H260" i="3"/>
  <c r="G165" i="3"/>
  <c r="H165" i="3"/>
  <c r="G292" i="3"/>
  <c r="H292" i="3"/>
  <c r="G199" i="3"/>
  <c r="H199" i="3"/>
  <c r="G314" i="3"/>
  <c r="H314" i="3"/>
  <c r="G279" i="3"/>
  <c r="H279" i="3"/>
  <c r="G274" i="3"/>
  <c r="H274" i="3"/>
  <c r="G167" i="3"/>
  <c r="H167" i="3"/>
  <c r="G235" i="3"/>
  <c r="H235" i="3"/>
  <c r="G270" i="3"/>
  <c r="H270" i="3"/>
  <c r="G206" i="3"/>
  <c r="H206" i="3"/>
  <c r="G249" i="3"/>
  <c r="H249" i="3"/>
  <c r="G259" i="3"/>
  <c r="H259" i="3"/>
  <c r="G318" i="3"/>
  <c r="H318" i="3"/>
  <c r="G265" i="3"/>
  <c r="H265" i="3"/>
  <c r="G158" i="3"/>
  <c r="H158" i="3"/>
  <c r="G211" i="3"/>
  <c r="H211" i="3"/>
  <c r="G253" i="3"/>
  <c r="H253" i="3"/>
  <c r="G275" i="3"/>
  <c r="H275" i="3"/>
  <c r="G285" i="3"/>
  <c r="H285" i="3"/>
  <c r="G308" i="3"/>
  <c r="H308" i="3"/>
  <c r="G276" i="3"/>
  <c r="H276" i="3"/>
  <c r="G256" i="3"/>
  <c r="H256" i="3"/>
  <c r="G291" i="3"/>
  <c r="H291" i="3"/>
  <c r="G280" i="3"/>
  <c r="H280" i="3"/>
  <c r="G312" i="3"/>
  <c r="H312" i="3"/>
  <c r="G310" i="3"/>
  <c r="H310" i="3"/>
  <c r="G278" i="3"/>
  <c r="H278" i="3"/>
  <c r="G296" i="3"/>
  <c r="H296" i="3"/>
  <c r="G293" i="3"/>
  <c r="H293" i="3"/>
  <c r="G37" i="3"/>
  <c r="H37" i="3"/>
  <c r="G143" i="3"/>
  <c r="H143" i="3"/>
  <c r="G33" i="3"/>
  <c r="H33" i="3"/>
  <c r="G132" i="3"/>
  <c r="H132" i="3"/>
  <c r="G44" i="3"/>
  <c r="H44" i="3"/>
  <c r="G46" i="3"/>
  <c r="H46" i="3"/>
  <c r="G126" i="3"/>
  <c r="H126" i="3"/>
  <c r="G47" i="3"/>
  <c r="H47" i="3"/>
  <c r="G222" i="3"/>
  <c r="H222" i="3"/>
  <c r="G195" i="3"/>
  <c r="H195" i="3"/>
  <c r="G138" i="3"/>
  <c r="H138" i="3"/>
  <c r="G264" i="3"/>
  <c r="H264" i="3"/>
  <c r="G45" i="3"/>
  <c r="H45" i="3"/>
  <c r="G160" i="3"/>
  <c r="H160" i="3"/>
  <c r="G55" i="3"/>
  <c r="H55" i="3"/>
  <c r="G284" i="3"/>
  <c r="H284" i="3"/>
  <c r="G300" i="3"/>
  <c r="H300" i="3"/>
  <c r="G54" i="3"/>
  <c r="H54" i="3"/>
  <c r="G134" i="3"/>
  <c r="H134" i="3"/>
  <c r="G242" i="3"/>
  <c r="H242" i="3"/>
  <c r="G107" i="3"/>
  <c r="H107" i="3"/>
  <c r="G110" i="3"/>
  <c r="H110" i="3"/>
  <c r="G245" i="3"/>
  <c r="H245" i="3"/>
  <c r="G219" i="3"/>
  <c r="H219" i="3"/>
  <c r="G175" i="3"/>
  <c r="H175" i="3"/>
  <c r="G90" i="3"/>
  <c r="H90" i="3"/>
  <c r="G246" i="3"/>
  <c r="H246" i="3"/>
  <c r="G226" i="3"/>
  <c r="H226" i="3"/>
  <c r="G236" i="3"/>
  <c r="H236" i="3"/>
  <c r="G145" i="3"/>
  <c r="H145" i="3"/>
  <c r="G205" i="3"/>
  <c r="H205" i="3"/>
  <c r="G231" i="3"/>
  <c r="H231" i="3"/>
  <c r="G103" i="3"/>
  <c r="H103" i="3"/>
  <c r="G237" i="3"/>
  <c r="H237" i="3"/>
  <c r="G214" i="3"/>
  <c r="H214" i="3"/>
  <c r="G277" i="3"/>
  <c r="H277" i="3"/>
  <c r="G241" i="3"/>
  <c r="H241" i="3"/>
  <c r="G294" i="3"/>
  <c r="H294" i="3"/>
  <c r="G248" i="3"/>
  <c r="H248" i="3"/>
  <c r="G26" i="3"/>
  <c r="H26" i="3"/>
  <c r="G23" i="3"/>
  <c r="H23" i="3"/>
  <c r="G24" i="3"/>
  <c r="H24" i="3"/>
  <c r="G97" i="3"/>
  <c r="H97" i="3"/>
  <c r="G151" i="3"/>
  <c r="H151" i="3"/>
  <c r="G123" i="3"/>
  <c r="H123" i="3"/>
  <c r="G48" i="3"/>
  <c r="H48" i="3"/>
  <c r="G34" i="3"/>
  <c r="H34" i="3"/>
  <c r="G282" i="3"/>
  <c r="H282" i="3"/>
  <c r="G29" i="3"/>
  <c r="H29" i="3"/>
  <c r="G164" i="3"/>
  <c r="H164" i="3"/>
  <c r="G319" i="3"/>
  <c r="H319" i="3"/>
  <c r="G28" i="3"/>
  <c r="H28" i="3"/>
  <c r="G243" i="3"/>
  <c r="H243" i="3"/>
  <c r="G207" i="3"/>
  <c r="H207" i="3"/>
  <c r="G25" i="3"/>
  <c r="H25" i="3"/>
  <c r="G124" i="3"/>
  <c r="H124" i="3"/>
  <c r="G224" i="3"/>
  <c r="H224" i="3"/>
  <c r="G166" i="3"/>
  <c r="H166" i="3"/>
  <c r="G217" i="3"/>
  <c r="H217" i="3"/>
  <c r="G40" i="3"/>
  <c r="H40" i="3"/>
  <c r="G283" i="3"/>
  <c r="H283" i="3"/>
  <c r="G225" i="3"/>
  <c r="H225" i="3"/>
  <c r="G223" i="3"/>
  <c r="H223" i="3"/>
  <c r="G301" i="3"/>
  <c r="H301" i="3"/>
  <c r="G156" i="3"/>
  <c r="H156" i="3"/>
  <c r="G187" i="3"/>
  <c r="H187" i="3"/>
  <c r="G295" i="3"/>
  <c r="H295" i="3"/>
  <c r="G233" i="3"/>
  <c r="H233" i="3"/>
  <c r="G68" i="3"/>
  <c r="H68" i="3"/>
  <c r="G169" i="3"/>
  <c r="H169" i="3"/>
  <c r="G247" i="3"/>
  <c r="H247" i="3"/>
  <c r="G200" i="3"/>
  <c r="H200" i="3"/>
  <c r="G193" i="3"/>
  <c r="H193" i="3"/>
  <c r="G93" i="3"/>
  <c r="H93" i="3"/>
  <c r="G269" i="3"/>
  <c r="H269" i="3"/>
  <c r="G131" i="3"/>
  <c r="H131" i="3"/>
  <c r="G39" i="3"/>
  <c r="H39" i="3"/>
  <c r="G263" i="3"/>
  <c r="H263" i="3"/>
  <c r="G286" i="3"/>
  <c r="H286" i="3"/>
  <c r="G58" i="3"/>
  <c r="H58" i="3"/>
  <c r="G268" i="3"/>
  <c r="H268" i="3"/>
  <c r="G170" i="3"/>
  <c r="H170" i="3"/>
  <c r="G144" i="3"/>
  <c r="H144" i="3"/>
  <c r="G148" i="3"/>
  <c r="H148" i="3"/>
  <c r="G202" i="3"/>
  <c r="H202" i="3"/>
  <c r="G210" i="3"/>
  <c r="H210" i="3"/>
  <c r="G261" i="3"/>
  <c r="H261" i="3"/>
  <c r="G290" i="3"/>
  <c r="H290" i="3"/>
  <c r="G227" i="3"/>
  <c r="H227" i="3"/>
  <c r="G258" i="3"/>
  <c r="H258" i="3"/>
  <c r="G53" i="3"/>
  <c r="H53" i="3"/>
  <c r="G273" i="3"/>
  <c r="H273" i="3"/>
  <c r="G257" i="3"/>
  <c r="H257" i="3"/>
  <c r="G209" i="3"/>
  <c r="H209" i="3"/>
  <c r="G154" i="3"/>
  <c r="H154" i="3"/>
  <c r="G196" i="3"/>
  <c r="H196" i="3"/>
  <c r="G208" i="3"/>
  <c r="H208" i="3"/>
  <c r="G297" i="3"/>
  <c r="H297" i="3"/>
  <c r="G218" i="3"/>
  <c r="H218" i="3"/>
  <c r="G302" i="3"/>
  <c r="H302" i="3"/>
  <c r="G289" i="3"/>
  <c r="H289" i="3"/>
  <c r="G146" i="3"/>
  <c r="H146" i="3"/>
  <c r="G288" i="3"/>
  <c r="H288" i="3"/>
  <c r="G229" i="3"/>
  <c r="H229" i="3"/>
  <c r="G204" i="3"/>
  <c r="H204" i="3"/>
  <c r="G228" i="3"/>
  <c r="H228" i="3"/>
  <c r="G163" i="3"/>
  <c r="H163" i="3"/>
  <c r="G244" i="3"/>
  <c r="H244" i="3"/>
  <c r="G155" i="3"/>
  <c r="H155" i="3"/>
  <c r="G272" i="3"/>
  <c r="H272" i="3"/>
  <c r="G221" i="3"/>
  <c r="H221" i="3"/>
  <c r="G287" i="3"/>
  <c r="H287" i="3"/>
  <c r="G198" i="3"/>
  <c r="H198" i="3"/>
  <c r="G64" i="3"/>
  <c r="H64" i="3"/>
  <c r="G251" i="3"/>
  <c r="H251" i="3"/>
  <c r="G266" i="3"/>
  <c r="H266" i="3"/>
  <c r="G281" i="3"/>
  <c r="H281" i="3"/>
  <c r="G137" i="3"/>
  <c r="H137" i="3"/>
  <c r="G136" i="3"/>
  <c r="H136" i="3"/>
  <c r="G142" i="3"/>
  <c r="H142" i="3"/>
  <c r="G168" i="3"/>
  <c r="H168" i="3"/>
  <c r="G172" i="3"/>
  <c r="H172" i="3"/>
  <c r="G189" i="3"/>
  <c r="H189" i="3"/>
  <c r="G234" i="3"/>
  <c r="H234" i="3"/>
  <c r="G171" i="3"/>
  <c r="H171" i="3"/>
  <c r="G191" i="3"/>
  <c r="H191" i="3"/>
  <c r="G215" i="3"/>
  <c r="H215" i="3"/>
  <c r="G216" i="3"/>
  <c r="H216" i="3"/>
  <c r="G238" i="3"/>
  <c r="H238" i="3"/>
  <c r="G190" i="3"/>
  <c r="H190" i="3"/>
  <c r="G176" i="3"/>
  <c r="H176" i="3"/>
  <c r="G147" i="3"/>
  <c r="H147" i="3"/>
  <c r="G192" i="3"/>
  <c r="H192" i="3"/>
  <c r="G194" i="3"/>
  <c r="H194" i="3"/>
  <c r="G232" i="3"/>
  <c r="H232" i="3"/>
  <c r="G271" i="3"/>
  <c r="H271" i="3"/>
  <c r="G220" i="3"/>
  <c r="H220" i="3"/>
  <c r="G130" i="3"/>
  <c r="H130" i="3"/>
  <c r="G67" i="3"/>
  <c r="H67" i="3"/>
  <c r="G299" i="3"/>
  <c r="H299" i="3"/>
  <c r="G82" i="3"/>
  <c r="H82" i="3"/>
  <c r="G59" i="3"/>
  <c r="H59" i="3"/>
  <c r="G111" i="3"/>
  <c r="H111" i="3"/>
  <c r="G127" i="3"/>
  <c r="H127" i="3"/>
  <c r="G254" i="3"/>
  <c r="H254" i="3"/>
  <c r="G57" i="3"/>
  <c r="H57" i="3"/>
  <c r="G69" i="3"/>
  <c r="H69" i="3"/>
  <c r="G70" i="3"/>
  <c r="H70" i="3"/>
  <c r="G61" i="3"/>
  <c r="H61" i="3"/>
  <c r="G63" i="3"/>
  <c r="H63" i="3"/>
  <c r="G80" i="3"/>
  <c r="H80" i="3"/>
  <c r="G77" i="3"/>
  <c r="H77" i="3"/>
  <c r="G78" i="3"/>
  <c r="H78" i="3"/>
  <c r="G62" i="3"/>
  <c r="H62" i="3"/>
  <c r="G86" i="3"/>
  <c r="H86" i="3"/>
  <c r="G83" i="3"/>
  <c r="H83" i="3"/>
  <c r="G85" i="3"/>
  <c r="H85" i="3"/>
  <c r="G102" i="3"/>
  <c r="H102" i="3"/>
  <c r="G114" i="3"/>
  <c r="H114" i="3"/>
  <c r="G112" i="3"/>
  <c r="H112" i="3"/>
  <c r="G129" i="3"/>
  <c r="H129" i="3"/>
  <c r="G106" i="3"/>
  <c r="H106" i="3"/>
  <c r="G141" i="3"/>
  <c r="H141" i="3"/>
  <c r="G152" i="3"/>
  <c r="H152" i="3"/>
  <c r="G149" i="3"/>
  <c r="H149" i="3"/>
  <c r="H52" i="3"/>
  <c r="G52" i="3"/>
  <c r="H30" i="3"/>
  <c r="G30" i="3"/>
  <c r="H133" i="3"/>
  <c r="G133" i="3"/>
  <c r="H71" i="3"/>
  <c r="G71" i="3"/>
  <c r="H41" i="3"/>
  <c r="G41" i="3"/>
  <c r="H38" i="3"/>
  <c r="G38" i="3"/>
  <c r="H42" i="3"/>
  <c r="G42" i="3"/>
  <c r="H65" i="3"/>
  <c r="G65" i="3"/>
  <c r="H21" i="3"/>
  <c r="G21" i="3"/>
  <c r="H32" i="3"/>
  <c r="G32" i="3"/>
  <c r="H36" i="3"/>
  <c r="G36" i="3"/>
  <c r="H60" i="3"/>
  <c r="G60" i="3"/>
  <c r="H27" i="3"/>
  <c r="G27" i="3"/>
  <c r="H35" i="3"/>
  <c r="G35" i="3"/>
  <c r="H43" i="3"/>
  <c r="G43" i="3"/>
  <c r="H98" i="3"/>
  <c r="G98" i="3"/>
  <c r="H315" i="3"/>
  <c r="G315" i="3"/>
  <c r="H22" i="3"/>
  <c r="G22" i="3"/>
  <c r="H75" i="3"/>
  <c r="G75" i="3"/>
  <c r="H31" i="3"/>
  <c r="G31" i="3"/>
  <c r="H311" i="3"/>
  <c r="G311" i="3"/>
  <c r="H317" i="3"/>
  <c r="G317" i="3"/>
  <c r="H306" i="3"/>
  <c r="G306" i="3"/>
  <c r="H316" i="3"/>
  <c r="G316" i="3"/>
  <c r="H203" i="3"/>
  <c r="G203" i="3"/>
  <c r="H309" i="3"/>
  <c r="G309" i="3"/>
  <c r="H212" i="3"/>
  <c r="G212" i="3"/>
  <c r="H304" i="3"/>
  <c r="G304" i="3"/>
  <c r="H307" i="3"/>
  <c r="G307" i="3"/>
  <c r="H313" i="3"/>
  <c r="G313" i="3"/>
  <c r="H303" i="3"/>
  <c r="G303" i="3"/>
  <c r="H240" i="3"/>
  <c r="G240" i="3"/>
  <c r="H320" i="3"/>
  <c r="G320" i="3"/>
  <c r="H201" i="3"/>
  <c r="G201" i="3"/>
  <c r="H305" i="3"/>
  <c r="G305" i="3"/>
  <c r="H298" i="3"/>
  <c r="G298" i="3"/>
  <c r="H188" i="3"/>
  <c r="G188" i="3"/>
  <c r="H262" i="3"/>
  <c r="G262" i="3"/>
  <c r="H182" i="3"/>
  <c r="G182" i="3"/>
  <c r="H125" i="3"/>
  <c r="G125" i="3"/>
  <c r="H185" i="3"/>
  <c r="G185" i="3"/>
  <c r="H181" i="3"/>
  <c r="G181" i="3"/>
  <c r="H178" i="3"/>
  <c r="G178" i="3"/>
  <c r="H186" i="3"/>
  <c r="G186" i="3"/>
  <c r="H180" i="3"/>
  <c r="G180" i="3"/>
  <c r="H183" i="3"/>
  <c r="G183" i="3"/>
  <c r="H184" i="3"/>
  <c r="G184" i="3"/>
  <c r="H117" i="3"/>
  <c r="G117" i="3"/>
  <c r="H177" i="3"/>
  <c r="G177" i="3"/>
  <c r="H179" i="3"/>
  <c r="G179" i="3"/>
  <c r="H150" i="3"/>
  <c r="G150" i="3"/>
  <c r="H113" i="3"/>
  <c r="G113" i="3"/>
  <c r="H121" i="3"/>
  <c r="G121" i="3"/>
  <c r="H118" i="3"/>
  <c r="G118" i="3"/>
  <c r="H116" i="3"/>
  <c r="G116" i="3"/>
  <c r="H128" i="3"/>
  <c r="G128" i="3"/>
  <c r="H99" i="3"/>
  <c r="G99" i="3"/>
  <c r="H122" i="3"/>
  <c r="G122" i="3"/>
  <c r="H104" i="3"/>
  <c r="G104" i="3"/>
  <c r="H115" i="3"/>
  <c r="G115" i="3"/>
  <c r="H108" i="3"/>
  <c r="G108" i="3"/>
  <c r="H95" i="3"/>
  <c r="G95" i="3"/>
  <c r="H109" i="3"/>
  <c r="G109" i="3"/>
  <c r="H87" i="3"/>
  <c r="G87" i="3"/>
  <c r="H91" i="3"/>
  <c r="G91" i="3"/>
  <c r="H51" i="3"/>
  <c r="G51" i="3"/>
  <c r="H66" i="3"/>
  <c r="G66" i="3"/>
  <c r="H76" i="3"/>
  <c r="G76" i="3"/>
  <c r="H50" i="3"/>
  <c r="G50" i="3"/>
  <c r="H101" i="3"/>
  <c r="G101" i="3"/>
  <c r="H4" i="3"/>
  <c r="I4" i="3" s="1"/>
  <c r="H5" i="3"/>
  <c r="I5" i="3" s="1"/>
  <c r="H6" i="3"/>
  <c r="I6" i="3" s="1"/>
  <c r="H3" i="3"/>
  <c r="I3" i="3" s="1"/>
  <c r="F1" i="3"/>
  <c r="I12" i="3" l="1"/>
  <c r="F17" i="3"/>
  <c r="I15" i="3"/>
  <c r="I17" i="3" s="1"/>
  <c r="A65" i="3"/>
  <c r="A26" i="3"/>
  <c r="A90" i="3"/>
  <c r="A128" i="3"/>
  <c r="C25" i="3"/>
  <c r="R2" i="11"/>
  <c r="B4" i="11"/>
  <c r="A95" i="3" l="1"/>
  <c r="A53" i="3"/>
  <c r="A81" i="3"/>
  <c r="A34" i="3"/>
  <c r="C28" i="3"/>
  <c r="C4" i="11"/>
  <c r="A28" i="3" l="1"/>
  <c r="A107" i="3"/>
  <c r="A72" i="3"/>
  <c r="A99" i="3"/>
  <c r="C33" i="3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A118" i="3" l="1"/>
  <c r="A131" i="3"/>
  <c r="A79" i="3"/>
  <c r="A33" i="3"/>
  <c r="C26" i="3"/>
  <c r="A60" i="3" l="1"/>
  <c r="A110" i="3"/>
  <c r="A44" i="3"/>
  <c r="A108" i="3"/>
  <c r="C34" i="3"/>
  <c r="A37" i="3" l="1"/>
  <c r="A179" i="3"/>
  <c r="A143" i="3"/>
  <c r="A56" i="3"/>
  <c r="C44" i="3"/>
  <c r="A117" i="3" l="1"/>
  <c r="A96" i="3"/>
  <c r="A93" i="3"/>
  <c r="A40" i="3"/>
  <c r="C55" i="3"/>
  <c r="A103" i="3" l="1"/>
  <c r="A121" i="3"/>
  <c r="A45" i="3"/>
  <c r="A119" i="3"/>
  <c r="C40" i="3"/>
  <c r="A92" i="3" l="1"/>
  <c r="A63" i="3"/>
  <c r="A113" i="3"/>
  <c r="A144" i="3"/>
  <c r="C46" i="3"/>
  <c r="A77" i="3" l="1"/>
  <c r="A196" i="3"/>
  <c r="A177" i="3"/>
  <c r="A88" i="3"/>
  <c r="C37" i="3"/>
  <c r="A154" i="3" l="1"/>
  <c r="A52" i="3"/>
  <c r="A178" i="3"/>
  <c r="A58" i="3"/>
  <c r="C47" i="3"/>
  <c r="A46" i="3" l="1"/>
  <c r="A146" i="3"/>
  <c r="A180" i="3"/>
  <c r="A170" i="3"/>
  <c r="C69" i="3"/>
  <c r="A148" i="3" l="1"/>
  <c r="A100" i="3"/>
  <c r="A47" i="3"/>
  <c r="A185" i="3"/>
  <c r="C45" i="3"/>
  <c r="A181" i="3" l="1"/>
  <c r="A120" i="3"/>
  <c r="A67" i="3"/>
  <c r="A209" i="3"/>
  <c r="C70" i="3"/>
  <c r="A132" i="3" l="1"/>
  <c r="A210" i="3"/>
  <c r="A78" i="3"/>
  <c r="A183" i="3"/>
  <c r="C58" i="3"/>
  <c r="A186" i="3" l="1"/>
  <c r="A237" i="3"/>
  <c r="A86" i="3"/>
  <c r="A111" i="3"/>
  <c r="C48" i="3"/>
  <c r="A105" i="3" l="1"/>
  <c r="A156" i="3"/>
  <c r="A59" i="3"/>
  <c r="A262" i="3"/>
  <c r="C63" i="3"/>
  <c r="A188" i="3" l="1"/>
  <c r="A208" i="3"/>
  <c r="A57" i="3"/>
  <c r="A98" i="3"/>
  <c r="C82" i="3"/>
  <c r="A233" i="3" l="1"/>
  <c r="A83" i="3"/>
  <c r="A135" i="3"/>
  <c r="A182" i="3"/>
  <c r="C78" i="3"/>
  <c r="A125" i="3" l="1"/>
  <c r="A70" i="3"/>
  <c r="A89" i="3"/>
  <c r="A202" i="3"/>
  <c r="C59" i="3"/>
  <c r="A205" i="3" l="1"/>
  <c r="A97" i="3"/>
  <c r="A197" i="3"/>
  <c r="A201" i="3"/>
  <c r="C67" i="3"/>
  <c r="A184" i="3" l="1"/>
  <c r="A48" i="3"/>
  <c r="A94" i="3"/>
  <c r="A236" i="3"/>
  <c r="C61" i="3"/>
  <c r="A145" i="3" l="1"/>
  <c r="A80" i="3"/>
  <c r="A84" i="3"/>
  <c r="A212" i="3"/>
  <c r="C62" i="3"/>
  <c r="A62" i="3" l="1"/>
  <c r="A203" i="3"/>
  <c r="A133" i="3"/>
  <c r="A299" i="3"/>
  <c r="C77" i="3"/>
  <c r="A240" i="3" l="1"/>
  <c r="A61" i="3"/>
  <c r="A257" i="3"/>
  <c r="A167" i="3"/>
  <c r="C123" i="3"/>
  <c r="A75" i="3" l="1"/>
  <c r="A136" i="3"/>
  <c r="A281" i="3"/>
  <c r="A298" i="3"/>
  <c r="C85" i="3"/>
  <c r="A311" i="3" l="1"/>
  <c r="A69" i="3"/>
  <c r="A134" i="3"/>
  <c r="A153" i="3"/>
  <c r="C57" i="3"/>
  <c r="A124" i="3" l="1"/>
  <c r="A101" i="3"/>
  <c r="A214" i="3"/>
  <c r="A320" i="3"/>
  <c r="C97" i="3"/>
  <c r="A130" i="3" l="1"/>
  <c r="A307" i="3"/>
  <c r="A129" i="3"/>
  <c r="A219" i="3"/>
  <c r="C54" i="3"/>
  <c r="A286" i="3" l="1"/>
  <c r="A303" i="3"/>
  <c r="A82" i="3"/>
  <c r="A199" i="3"/>
  <c r="C80" i="3"/>
  <c r="A315" i="3" l="1"/>
  <c r="A258" i="3"/>
  <c r="A173" i="3"/>
  <c r="A123" i="3"/>
  <c r="C106" i="3"/>
  <c r="A137" i="3" l="1"/>
  <c r="A254" i="3"/>
  <c r="A165" i="3"/>
  <c r="A306" i="3"/>
  <c r="C86" i="3"/>
  <c r="A228" i="3" l="1"/>
  <c r="A141" i="3"/>
  <c r="A316" i="3"/>
  <c r="A230" i="3"/>
  <c r="C102" i="3"/>
  <c r="A127" i="3" l="1"/>
  <c r="A140" i="3"/>
  <c r="A304" i="3"/>
  <c r="A294" i="3"/>
  <c r="C83" i="3"/>
  <c r="A290" i="3" l="1"/>
  <c r="A222" i="3"/>
  <c r="A305" i="3"/>
  <c r="A54" i="3"/>
  <c r="C126" i="3"/>
  <c r="A289" i="3" l="1"/>
  <c r="A55" i="3"/>
  <c r="A309" i="3"/>
  <c r="A284" i="3"/>
  <c r="C141" i="3"/>
  <c r="A126" i="3" l="1"/>
  <c r="A268" i="3"/>
  <c r="A313" i="3"/>
  <c r="A224" i="3"/>
  <c r="C164" i="3"/>
  <c r="A161" i="3" l="1"/>
  <c r="A266" i="3"/>
  <c r="A317" i="3"/>
  <c r="A102" i="3"/>
  <c r="C112" i="3"/>
  <c r="A287" i="3" l="1"/>
  <c r="A85" i="3"/>
  <c r="A218" i="3"/>
  <c r="C136" i="3"/>
  <c r="A159" i="3" l="1"/>
  <c r="A106" i="3"/>
  <c r="A272" i="3"/>
  <c r="C114" i="3"/>
  <c r="A174" i="3" l="1"/>
  <c r="A273" i="3"/>
  <c r="A112" i="3"/>
  <c r="C129" i="3"/>
  <c r="A162" i="3" l="1"/>
  <c r="A138" i="3"/>
  <c r="A261" i="3"/>
  <c r="C137" i="3"/>
  <c r="A164" i="3" l="1"/>
  <c r="A269" i="3"/>
  <c r="A255" i="3"/>
  <c r="C142" i="3"/>
  <c r="A139" i="3" l="1"/>
  <c r="A194" i="3"/>
  <c r="A283" i="3"/>
  <c r="C187" i="3"/>
  <c r="A114" i="3" l="1"/>
  <c r="A277" i="3"/>
  <c r="A157" i="3"/>
  <c r="C124" i="3"/>
  <c r="A297" i="3" l="1"/>
  <c r="A295" i="3"/>
  <c r="A239" i="3"/>
  <c r="A171" i="3"/>
  <c r="C138" i="3"/>
  <c r="A206" i="3" l="1"/>
  <c r="A151" i="3"/>
  <c r="C166" i="3"/>
  <c r="A195" i="3" l="1"/>
  <c r="A276" i="3"/>
  <c r="C127" i="3"/>
  <c r="A211" i="3" l="1"/>
  <c r="A166" i="3"/>
  <c r="C189" i="3"/>
  <c r="A191" i="3" l="1"/>
  <c r="A158" i="3"/>
  <c r="C151" i="3"/>
  <c r="A248" i="3" l="1"/>
  <c r="A152" i="3"/>
  <c r="C190" i="3"/>
  <c r="A215" i="3" l="1"/>
  <c r="A235" i="3"/>
  <c r="C147" i="3"/>
  <c r="A260" i="3" l="1"/>
  <c r="A147" i="3"/>
  <c r="C191" i="3"/>
  <c r="A169" i="3" l="1"/>
  <c r="A250" i="3"/>
  <c r="C152" i="3"/>
  <c r="A213" i="3" l="1"/>
  <c r="A142" i="3"/>
  <c r="C192" i="3"/>
  <c r="A200" i="3" l="1"/>
  <c r="A291" i="3"/>
  <c r="C168" i="3"/>
  <c r="A252" i="3" l="1"/>
  <c r="A241" i="3"/>
  <c r="C169" i="3"/>
  <c r="A168" i="3" l="1"/>
  <c r="A265" i="3"/>
  <c r="C193" i="3"/>
  <c r="A259" i="3" l="1"/>
  <c r="A192" i="3"/>
  <c r="C194" i="3"/>
  <c r="A149" i="3" l="1"/>
  <c r="A275" i="3"/>
  <c r="C195" i="3"/>
  <c r="A280" i="3" l="1"/>
  <c r="A190" i="3"/>
  <c r="C149" i="3"/>
  <c r="A175" i="3" l="1"/>
  <c r="A270" i="3"/>
  <c r="C171" i="3"/>
  <c r="A264" i="3" l="1"/>
  <c r="A187" i="3"/>
  <c r="C198" i="3"/>
  <c r="A155" i="3" l="1"/>
  <c r="A293" i="3"/>
  <c r="C172" i="3"/>
  <c r="A267" i="3" l="1"/>
  <c r="A217" i="3"/>
  <c r="C200" i="3"/>
  <c r="A231" i="3" l="1"/>
  <c r="A285" i="3"/>
  <c r="C155" i="3"/>
  <c r="A274" i="3" l="1"/>
  <c r="A220" i="3"/>
  <c r="C204" i="3"/>
  <c r="A221" i="3" l="1"/>
  <c r="A256" i="3"/>
  <c r="C207" i="3"/>
  <c r="A278" i="3" l="1"/>
  <c r="A223" i="3"/>
  <c r="C175" i="3"/>
  <c r="A193" i="3" l="1"/>
  <c r="A279" i="3"/>
  <c r="C215" i="3"/>
  <c r="A282" i="3" l="1"/>
  <c r="A225" i="3"/>
  <c r="C216" i="3"/>
  <c r="A245" i="3" l="1"/>
  <c r="A292" i="3"/>
  <c r="C217" i="3"/>
  <c r="A296" i="3" l="1"/>
  <c r="A246" i="3"/>
  <c r="C220" i="3"/>
  <c r="A288" i="3" l="1"/>
  <c r="A312" i="3"/>
  <c r="C221" i="3"/>
  <c r="A301" i="3" l="1"/>
  <c r="A198" i="3"/>
  <c r="C223" i="3"/>
  <c r="A176" i="3" l="1"/>
  <c r="A300" i="3"/>
  <c r="C225" i="3"/>
  <c r="A318" i="3" l="1"/>
  <c r="A251" i="3"/>
  <c r="C226" i="3"/>
  <c r="A189" i="3" l="1"/>
  <c r="A302" i="3"/>
  <c r="C160" i="3"/>
  <c r="A253" i="3" l="1"/>
  <c r="A227" i="3"/>
  <c r="C227" i="3"/>
  <c r="A242" i="3" l="1"/>
  <c r="A249" i="3"/>
  <c r="C176" i="3"/>
  <c r="A308" i="3" l="1"/>
  <c r="A238" i="3"/>
  <c r="C229" i="3"/>
  <c r="A234" i="3" l="1"/>
  <c r="A310" i="3"/>
  <c r="C231" i="3"/>
  <c r="A314" i="3" l="1"/>
  <c r="A244" i="3"/>
  <c r="C232" i="3"/>
  <c r="A229" i="3" l="1"/>
  <c r="A319" i="3"/>
  <c r="C234" i="3"/>
  <c r="A160" i="3" l="1"/>
  <c r="C238" i="3"/>
  <c r="A247" i="3" l="1"/>
  <c r="C241" i="3"/>
  <c r="A204" i="3" l="1"/>
  <c r="C242" i="3"/>
  <c r="A216" i="3" l="1"/>
  <c r="C243" i="3"/>
  <c r="A243" i="3" l="1"/>
  <c r="C244" i="3"/>
  <c r="A232" i="3" l="1"/>
  <c r="C245" i="3"/>
  <c r="A172" i="3" l="1"/>
  <c r="C246" i="3"/>
  <c r="A226" i="3" l="1"/>
  <c r="C247" i="3"/>
  <c r="A263" i="3" l="1"/>
  <c r="C251" i="3"/>
  <c r="A207" i="3" l="1"/>
  <c r="C263" i="3"/>
  <c r="A271" i="3" l="1"/>
  <c r="C271" i="3"/>
  <c r="A163" i="3" l="1"/>
  <c r="K5" i="3" s="1"/>
  <c r="K3" i="3"/>
  <c r="K6" i="3"/>
  <c r="K4" i="3"/>
  <c r="C288" i="3"/>
  <c r="L114" i="3" l="1"/>
  <c r="L195" i="3"/>
  <c r="L69" i="3"/>
  <c r="L169" i="3"/>
  <c r="L106" i="3"/>
  <c r="L242" i="3"/>
  <c r="L28" i="3"/>
  <c r="L102" i="3"/>
  <c r="L37" i="3"/>
  <c r="L231" i="3"/>
  <c r="L55" i="3"/>
  <c r="L288" i="3"/>
  <c r="L168" i="3"/>
  <c r="L142" i="3"/>
  <c r="L152" i="3"/>
  <c r="L192" i="3"/>
  <c r="L23" i="3"/>
  <c r="L112" i="3"/>
  <c r="L227" i="3"/>
  <c r="L58" i="3"/>
  <c r="L234" i="3"/>
  <c r="L221" i="3"/>
  <c r="L24" i="3"/>
  <c r="L44" i="3"/>
  <c r="L207" i="3"/>
  <c r="L46" i="3"/>
  <c r="L83" i="3"/>
  <c r="L245" i="3"/>
  <c r="L78" i="3"/>
  <c r="L40" i="3"/>
  <c r="L155" i="3"/>
  <c r="L136" i="3"/>
  <c r="L124" i="3"/>
  <c r="L200" i="3"/>
  <c r="L251" i="3"/>
  <c r="L67" i="3"/>
  <c r="L149" i="3"/>
  <c r="L232" i="3"/>
  <c r="L26" i="3"/>
  <c r="L176" i="3"/>
  <c r="L62" i="3"/>
  <c r="L247" i="3"/>
  <c r="L172" i="3"/>
  <c r="L25" i="3"/>
  <c r="L63" i="3"/>
  <c r="L271" i="3"/>
  <c r="L86" i="3"/>
  <c r="L141" i="3"/>
  <c r="L187" i="3"/>
  <c r="L48" i="3"/>
  <c r="L137" i="3"/>
  <c r="L166" i="3"/>
  <c r="L194" i="3"/>
  <c r="L164" i="3"/>
  <c r="L225" i="3"/>
  <c r="L189" i="3"/>
  <c r="L175" i="3"/>
  <c r="L193" i="3"/>
  <c r="L215" i="3"/>
  <c r="L263" i="3"/>
  <c r="L77" i="3"/>
  <c r="L198" i="3"/>
  <c r="L138" i="3"/>
  <c r="L229" i="3"/>
  <c r="L246" i="3"/>
  <c r="L160" i="3"/>
  <c r="L70" i="3"/>
  <c r="L126" i="3"/>
  <c r="L243" i="3"/>
  <c r="L151" i="3"/>
  <c r="L226" i="3"/>
  <c r="L163" i="3"/>
  <c r="L241" i="3"/>
  <c r="L171" i="3"/>
  <c r="L129" i="3"/>
  <c r="L47" i="3"/>
  <c r="L238" i="3"/>
  <c r="L61" i="3"/>
  <c r="L127" i="3"/>
  <c r="L220" i="3"/>
  <c r="L85" i="3"/>
  <c r="L147" i="3"/>
  <c r="L223" i="3"/>
  <c r="L216" i="3"/>
  <c r="L34" i="3"/>
  <c r="L244" i="3"/>
  <c r="L82" i="3"/>
  <c r="L97" i="3"/>
  <c r="L204" i="3"/>
  <c r="L80" i="3"/>
  <c r="L29" i="3"/>
  <c r="L190" i="3"/>
  <c r="L217" i="3"/>
  <c r="L123" i="3"/>
  <c r="L54" i="3"/>
  <c r="L191" i="3"/>
  <c r="L57" i="3"/>
  <c r="L33" i="3"/>
  <c r="L59" i="3"/>
  <c r="L45" i="3"/>
  <c r="L273" i="3"/>
  <c r="L268" i="3"/>
  <c r="L205" i="3"/>
  <c r="L228" i="3"/>
  <c r="L254" i="3"/>
  <c r="L209" i="3"/>
  <c r="L110" i="3"/>
  <c r="L290" i="3"/>
  <c r="L93" i="3"/>
  <c r="L257" i="3"/>
  <c r="L295" i="3"/>
  <c r="L170" i="3"/>
  <c r="L68" i="3"/>
  <c r="L258" i="3"/>
  <c r="L208" i="3"/>
  <c r="L286" i="3"/>
  <c r="L196" i="3"/>
  <c r="L90" i="3"/>
  <c r="L294" i="3"/>
  <c r="L287" i="3"/>
  <c r="L284" i="3"/>
  <c r="L269" i="3"/>
  <c r="L39" i="3"/>
  <c r="L53" i="3"/>
  <c r="L283" i="3"/>
  <c r="L233" i="3"/>
  <c r="L148" i="3"/>
  <c r="L210" i="3"/>
  <c r="L144" i="3"/>
  <c r="L299" i="3"/>
  <c r="L134" i="3"/>
  <c r="L103" i="3"/>
  <c r="L261" i="3"/>
  <c r="L107" i="3"/>
  <c r="L277" i="3"/>
  <c r="L236" i="3"/>
  <c r="L266" i="3"/>
  <c r="L237" i="3"/>
  <c r="L156" i="3"/>
  <c r="L154" i="3"/>
  <c r="L202" i="3"/>
  <c r="L131" i="3"/>
  <c r="L297" i="3"/>
  <c r="L219" i="3"/>
  <c r="L214" i="3"/>
  <c r="L281" i="3"/>
  <c r="L272" i="3"/>
  <c r="L143" i="3"/>
  <c r="L64" i="3"/>
  <c r="L145" i="3"/>
  <c r="L115" i="3"/>
  <c r="L303" i="3"/>
  <c r="L201" i="3"/>
  <c r="L87" i="3"/>
  <c r="L117" i="3"/>
  <c r="L104" i="3"/>
  <c r="L181" i="3"/>
  <c r="L66" i="3"/>
  <c r="L183" i="3"/>
  <c r="L116" i="3"/>
  <c r="L298" i="3"/>
  <c r="L313" i="3"/>
  <c r="L311" i="3"/>
  <c r="L320" i="3"/>
  <c r="L91" i="3"/>
  <c r="L128" i="3"/>
  <c r="L182" i="3"/>
  <c r="L118" i="3"/>
  <c r="L122" i="3"/>
  <c r="L108" i="3"/>
  <c r="L188" i="3"/>
  <c r="L186" i="3"/>
  <c r="L99" i="3"/>
  <c r="L316" i="3"/>
  <c r="L212" i="3"/>
  <c r="L306" i="3"/>
  <c r="L125" i="3"/>
  <c r="L113" i="3"/>
  <c r="L109" i="3"/>
  <c r="L180" i="3"/>
  <c r="L150" i="3"/>
  <c r="L203" i="3"/>
  <c r="L178" i="3"/>
  <c r="L177" i="3"/>
  <c r="L262" i="3"/>
  <c r="L240" i="3"/>
  <c r="L121" i="3"/>
  <c r="L309" i="3"/>
  <c r="L304" i="3"/>
  <c r="L95" i="3"/>
  <c r="L51" i="3"/>
  <c r="L305" i="3"/>
  <c r="L184" i="3"/>
  <c r="L315" i="3"/>
  <c r="L76" i="3"/>
  <c r="L185" i="3"/>
  <c r="L317" i="3"/>
  <c r="L179" i="3"/>
  <c r="L307" i="3"/>
  <c r="L50" i="3"/>
  <c r="L73" i="3"/>
  <c r="L94" i="3"/>
  <c r="L96" i="3"/>
  <c r="L197" i="3"/>
  <c r="L133" i="3"/>
  <c r="L101" i="3"/>
  <c r="L173" i="3"/>
  <c r="L267" i="3"/>
  <c r="L292" i="3"/>
  <c r="L252" i="3"/>
  <c r="L119" i="3"/>
  <c r="L270" i="3"/>
  <c r="L105" i="3"/>
  <c r="L130" i="3"/>
  <c r="L75" i="3"/>
  <c r="L260" i="3"/>
  <c r="L43" i="3"/>
  <c r="L92" i="3"/>
  <c r="L32" i="3"/>
  <c r="L239" i="3"/>
  <c r="L301" i="3"/>
  <c r="L300" i="3"/>
  <c r="L21" i="3"/>
  <c r="L38" i="3"/>
  <c r="L293" i="3"/>
  <c r="L22" i="3"/>
  <c r="L310" i="3"/>
  <c r="L84" i="3"/>
  <c r="L224" i="3"/>
  <c r="L213" i="3"/>
  <c r="L49" i="3"/>
  <c r="L255" i="3"/>
  <c r="L280" i="3"/>
  <c r="L98" i="3"/>
  <c r="L279" i="3"/>
  <c r="L30" i="3"/>
  <c r="L52" i="3"/>
  <c r="L259" i="3"/>
  <c r="L132" i="3"/>
  <c r="L88" i="3"/>
  <c r="L275" i="3"/>
  <c r="L276" i="3"/>
  <c r="L31" i="3"/>
  <c r="L174" i="3"/>
  <c r="L274" i="3"/>
  <c r="L161" i="3"/>
  <c r="L162" i="3"/>
  <c r="L249" i="3"/>
  <c r="L291" i="3"/>
  <c r="L285" i="3"/>
  <c r="L27" i="3"/>
  <c r="L165" i="3"/>
  <c r="L157" i="3"/>
  <c r="L265" i="3"/>
  <c r="L314" i="3"/>
  <c r="L250" i="3"/>
  <c r="L56" i="3"/>
  <c r="L135" i="3"/>
  <c r="L159" i="3"/>
  <c r="L282" i="3"/>
  <c r="L140" i="3"/>
  <c r="L60" i="3"/>
  <c r="L253" i="3"/>
  <c r="L81" i="3"/>
  <c r="L65" i="3"/>
  <c r="L264" i="3"/>
  <c r="L111" i="3"/>
  <c r="L71" i="3"/>
  <c r="L312" i="3"/>
  <c r="L278" i="3"/>
  <c r="L256" i="3"/>
  <c r="L289" i="3"/>
  <c r="L199" i="3"/>
  <c r="L167" i="3"/>
  <c r="L139" i="3"/>
  <c r="L230" i="3"/>
  <c r="L319" i="3"/>
  <c r="L89" i="3"/>
  <c r="L72" i="3"/>
  <c r="L74" i="3"/>
  <c r="L308" i="3"/>
  <c r="L41" i="3"/>
  <c r="L296" i="3"/>
  <c r="L42" i="3"/>
  <c r="L248" i="3"/>
  <c r="L211" i="3"/>
  <c r="L120" i="3"/>
  <c r="L79" i="3"/>
  <c r="L35" i="3"/>
  <c r="L153" i="3"/>
  <c r="L100" i="3"/>
  <c r="L36" i="3"/>
  <c r="L158" i="3"/>
  <c r="L235" i="3"/>
  <c r="L222" i="3"/>
  <c r="L218" i="3"/>
  <c r="L318" i="3"/>
  <c r="L206" i="3"/>
  <c r="L302" i="3"/>
  <c r="L146" i="3"/>
  <c r="C163" i="3"/>
  <c r="M5" i="3"/>
  <c r="N18" i="3" l="1"/>
  <c r="N17" i="3" s="1"/>
  <c r="N19" i="3"/>
  <c r="J6" i="3"/>
  <c r="M210" i="3" s="1"/>
  <c r="J3" i="3"/>
  <c r="M212" i="3" s="1"/>
  <c r="J5" i="3"/>
  <c r="M63" i="3" s="1"/>
  <c r="J4" i="3"/>
  <c r="M256" i="3" s="1"/>
  <c r="M175" i="3" l="1"/>
  <c r="M237" i="3"/>
  <c r="M254" i="3"/>
  <c r="M134" i="3"/>
  <c r="M64" i="3"/>
  <c r="M143" i="3"/>
  <c r="M286" i="3"/>
  <c r="M297" i="3"/>
  <c r="M145" i="3"/>
  <c r="M53" i="3"/>
  <c r="M219" i="3"/>
  <c r="M107" i="3"/>
  <c r="M283" i="3"/>
  <c r="M228" i="3"/>
  <c r="M170" i="3"/>
  <c r="M209" i="3"/>
  <c r="M205" i="3"/>
  <c r="M295" i="3"/>
  <c r="M290" i="3"/>
  <c r="M258" i="3"/>
  <c r="M154" i="3"/>
  <c r="M90" i="3"/>
  <c r="M144" i="3"/>
  <c r="M196" i="3"/>
  <c r="M257" i="3"/>
  <c r="M131" i="3"/>
  <c r="M245" i="3"/>
  <c r="M192" i="3"/>
  <c r="M226" i="3"/>
  <c r="M189" i="3"/>
  <c r="M195" i="3"/>
  <c r="M23" i="3"/>
  <c r="M28" i="3"/>
  <c r="M29" i="3"/>
  <c r="M223" i="3"/>
  <c r="M227" i="3"/>
  <c r="M149" i="3"/>
  <c r="M65" i="3"/>
  <c r="M199" i="3"/>
  <c r="M296" i="3"/>
  <c r="M259" i="3"/>
  <c r="M222" i="3"/>
  <c r="M27" i="3"/>
  <c r="M42" i="3"/>
  <c r="M88" i="3"/>
  <c r="M197" i="3"/>
  <c r="M30" i="3"/>
  <c r="M84" i="3"/>
  <c r="M130" i="3"/>
  <c r="M280" i="3"/>
  <c r="M139" i="3"/>
  <c r="M248" i="3"/>
  <c r="M312" i="3"/>
  <c r="M79" i="3"/>
  <c r="M75" i="3"/>
  <c r="M293" i="3"/>
  <c r="M292" i="3"/>
  <c r="M22" i="3"/>
  <c r="M314" i="3"/>
  <c r="M105" i="3"/>
  <c r="M21" i="3"/>
  <c r="M255" i="3"/>
  <c r="M36" i="3"/>
  <c r="M279" i="3"/>
  <c r="M291" i="3"/>
  <c r="M301" i="3"/>
  <c r="M101" i="3"/>
  <c r="M89" i="3"/>
  <c r="M100" i="3"/>
  <c r="M32" i="3"/>
  <c r="M49" i="3"/>
  <c r="M318" i="3"/>
  <c r="M206" i="3"/>
  <c r="M158" i="3"/>
  <c r="M249" i="3"/>
  <c r="M35" i="3"/>
  <c r="M72" i="3"/>
  <c r="M174" i="3"/>
  <c r="M267" i="3"/>
  <c r="M236" i="3"/>
  <c r="M202" i="3"/>
  <c r="M272" i="3"/>
  <c r="M294" i="3"/>
  <c r="M148" i="3"/>
  <c r="M110" i="3"/>
  <c r="M273" i="3"/>
  <c r="M214" i="3"/>
  <c r="M261" i="3"/>
  <c r="M269" i="3"/>
  <c r="M284" i="3"/>
  <c r="M266" i="3"/>
  <c r="M156" i="3"/>
  <c r="M277" i="3"/>
  <c r="M233" i="3"/>
  <c r="M93" i="3"/>
  <c r="M103" i="3"/>
  <c r="M287" i="3"/>
  <c r="M68" i="3"/>
  <c r="M299" i="3"/>
  <c r="M268" i="3"/>
  <c r="M39" i="3"/>
  <c r="M281" i="3"/>
  <c r="M208" i="3"/>
  <c r="M246" i="3"/>
  <c r="M238" i="3"/>
  <c r="M80" i="3"/>
  <c r="M251" i="3"/>
  <c r="M152" i="3"/>
  <c r="M288" i="3"/>
  <c r="M46" i="3"/>
  <c r="M221" i="3"/>
  <c r="M67" i="3"/>
  <c r="M141" i="3"/>
  <c r="M137" i="3"/>
  <c r="M102" i="3"/>
  <c r="M172" i="3"/>
  <c r="M123" i="3"/>
  <c r="M260" i="3"/>
  <c r="M153" i="3"/>
  <c r="M120" i="3"/>
  <c r="M165" i="3"/>
  <c r="M319" i="3"/>
  <c r="M310" i="3"/>
  <c r="M235" i="3"/>
  <c r="M265" i="3"/>
  <c r="M274" i="3"/>
  <c r="M133" i="3"/>
  <c r="M52" i="3"/>
  <c r="M276" i="3"/>
  <c r="M31" i="3"/>
  <c r="M167" i="3"/>
  <c r="M250" i="3"/>
  <c r="M41" i="3"/>
  <c r="M162" i="3"/>
  <c r="M71" i="3"/>
  <c r="M252" i="3"/>
  <c r="M173" i="3"/>
  <c r="M308" i="3"/>
  <c r="M132" i="3"/>
  <c r="M146" i="3"/>
  <c r="M73" i="3"/>
  <c r="M96" i="3"/>
  <c r="M285" i="3"/>
  <c r="M60" i="3"/>
  <c r="M56" i="3"/>
  <c r="M230" i="3"/>
  <c r="M111" i="3"/>
  <c r="M94" i="3"/>
  <c r="M157" i="3"/>
  <c r="M38" i="3"/>
  <c r="M135" i="3"/>
  <c r="M98" i="3"/>
  <c r="M119" i="3"/>
  <c r="M253" i="3"/>
  <c r="M92" i="3"/>
  <c r="M289" i="3"/>
  <c r="M282" i="3"/>
  <c r="M74" i="3"/>
  <c r="M302" i="3"/>
  <c r="M181" i="3"/>
  <c r="M177" i="3"/>
  <c r="M240" i="3"/>
  <c r="M307" i="3"/>
  <c r="M150" i="3"/>
  <c r="M121" i="3"/>
  <c r="M122" i="3"/>
  <c r="M91" i="3"/>
  <c r="M203" i="3"/>
  <c r="M311" i="3"/>
  <c r="M180" i="3"/>
  <c r="M306" i="3"/>
  <c r="M298" i="3"/>
  <c r="M116" i="3"/>
  <c r="M309" i="3"/>
  <c r="M182" i="3"/>
  <c r="M188" i="3"/>
  <c r="M185" i="3"/>
  <c r="M262" i="3"/>
  <c r="M66" i="3"/>
  <c r="M115" i="3"/>
  <c r="M108" i="3"/>
  <c r="M320" i="3"/>
  <c r="M186" i="3"/>
  <c r="M305" i="3"/>
  <c r="M178" i="3"/>
  <c r="M303" i="3"/>
  <c r="M99" i="3"/>
  <c r="M313" i="3"/>
  <c r="M316" i="3"/>
  <c r="M87" i="3"/>
  <c r="M315" i="3"/>
  <c r="M184" i="3"/>
  <c r="M117" i="3"/>
  <c r="M50" i="3"/>
  <c r="M76" i="3"/>
  <c r="M128" i="3"/>
  <c r="M201" i="3"/>
  <c r="M304" i="3"/>
  <c r="M125" i="3"/>
  <c r="M179" i="3"/>
  <c r="M113" i="3"/>
  <c r="M183" i="3"/>
  <c r="M95" i="3"/>
  <c r="M317" i="3"/>
  <c r="M104" i="3"/>
  <c r="M51" i="3"/>
  <c r="M118" i="3"/>
  <c r="M109" i="3"/>
  <c r="M138" i="3"/>
  <c r="M220" i="3"/>
  <c r="M82" i="3"/>
  <c r="M187" i="3"/>
  <c r="M112" i="3"/>
  <c r="M231" i="3"/>
  <c r="M229" i="3"/>
  <c r="M164" i="3"/>
  <c r="M77" i="3"/>
  <c r="M241" i="3"/>
  <c r="M190" i="3"/>
  <c r="M216" i="3"/>
  <c r="M243" i="3"/>
  <c r="M62" i="3"/>
  <c r="M155" i="3"/>
  <c r="M166" i="3"/>
  <c r="M271" i="3"/>
  <c r="M124" i="3"/>
  <c r="M57" i="3"/>
  <c r="M44" i="3"/>
  <c r="M163" i="3"/>
  <c r="M193" i="3"/>
  <c r="M242" i="3"/>
  <c r="M176" i="3"/>
  <c r="M171" i="3"/>
  <c r="M59" i="3"/>
  <c r="M58" i="3"/>
  <c r="M78" i="3"/>
  <c r="M160" i="3"/>
  <c r="M26" i="3"/>
  <c r="M48" i="3"/>
  <c r="M129" i="3"/>
  <c r="M244" i="3"/>
  <c r="M194" i="3"/>
  <c r="M97" i="3"/>
  <c r="M86" i="3"/>
  <c r="M37" i="3"/>
  <c r="M168" i="3"/>
  <c r="M239" i="3"/>
  <c r="M140" i="3"/>
  <c r="M275" i="3"/>
  <c r="M264" i="3"/>
  <c r="M161" i="3"/>
  <c r="M218" i="3"/>
  <c r="M159" i="3"/>
  <c r="M213" i="3"/>
  <c r="M81" i="3"/>
  <c r="M300" i="3"/>
  <c r="M43" i="3"/>
  <c r="M211" i="3"/>
  <c r="M270" i="3"/>
  <c r="M224" i="3"/>
  <c r="M278" i="3"/>
  <c r="M45" i="3"/>
  <c r="M54" i="3"/>
  <c r="M232" i="3"/>
  <c r="M215" i="3"/>
  <c r="M127" i="3"/>
  <c r="M263" i="3"/>
  <c r="M247" i="3"/>
  <c r="M83" i="3"/>
  <c r="M126" i="3"/>
  <c r="M142" i="3"/>
  <c r="M191" i="3"/>
  <c r="M61" i="3"/>
  <c r="M114" i="3"/>
  <c r="M33" i="3"/>
  <c r="M147" i="3"/>
  <c r="M234" i="3"/>
  <c r="M207" i="3"/>
  <c r="M24" i="3"/>
  <c r="M70" i="3"/>
  <c r="M47" i="3"/>
  <c r="M204" i="3"/>
  <c r="M169" i="3"/>
  <c r="M106" i="3"/>
  <c r="M136" i="3"/>
  <c r="M217" i="3"/>
  <c r="M69" i="3"/>
  <c r="M25" i="3"/>
  <c r="M55" i="3"/>
  <c r="M198" i="3"/>
  <c r="M200" i="3"/>
  <c r="M40" i="3"/>
  <c r="M225" i="3"/>
  <c r="M85" i="3"/>
  <c r="M151" i="3"/>
  <c r="M34" i="3"/>
  <c r="O19" i="3" l="1"/>
  <c r="O18" i="3"/>
  <c r="O17" i="3" s="1"/>
  <c r="O210" i="3" s="1"/>
  <c r="O315" i="3" l="1"/>
  <c r="O247" i="3"/>
  <c r="O219" i="3"/>
  <c r="O119" i="3"/>
  <c r="N299" i="3"/>
  <c r="O35" i="3"/>
  <c r="O182" i="3"/>
  <c r="O31" i="3"/>
  <c r="O200" i="3"/>
  <c r="O168" i="3"/>
  <c r="N52" i="3"/>
  <c r="O178" i="3"/>
  <c r="O68" i="3"/>
  <c r="O36" i="3"/>
  <c r="O147" i="3"/>
  <c r="O196" i="3"/>
  <c r="O41" i="3"/>
  <c r="O143" i="3"/>
  <c r="O91" i="3"/>
  <c r="O205" i="3"/>
  <c r="N259" i="3"/>
  <c r="O199" i="3"/>
  <c r="O306" i="3"/>
  <c r="O97" i="3"/>
  <c r="O188" i="3"/>
  <c r="O284" i="3"/>
  <c r="O191" i="3"/>
  <c r="O113" i="3"/>
  <c r="O316" i="3"/>
  <c r="O301" i="3"/>
  <c r="O267" i="3"/>
  <c r="O169" i="3"/>
  <c r="O257" i="3"/>
  <c r="O160" i="3"/>
  <c r="O314" i="3"/>
  <c r="O34" i="3"/>
  <c r="N223" i="3"/>
  <c r="N72" i="3"/>
  <c r="N217" i="3"/>
  <c r="N84" i="3"/>
  <c r="O127" i="3"/>
  <c r="O99" i="3"/>
  <c r="O233" i="3"/>
  <c r="O105" i="3"/>
  <c r="O232" i="3"/>
  <c r="O70" i="3"/>
  <c r="O66" i="3"/>
  <c r="O153" i="3"/>
  <c r="O242" i="3"/>
  <c r="O163" i="3"/>
  <c r="O286" i="3"/>
  <c r="O58" i="3"/>
  <c r="O266" i="3"/>
  <c r="O235" i="3"/>
  <c r="O256" i="3"/>
  <c r="N232" i="3"/>
  <c r="N311" i="3"/>
  <c r="N122" i="3"/>
  <c r="O92" i="3"/>
  <c r="O133" i="3"/>
  <c r="O59" i="3"/>
  <c r="O69" i="3"/>
  <c r="O292" i="3"/>
  <c r="O244" i="3"/>
  <c r="O250" i="3"/>
  <c r="O195" i="3"/>
  <c r="N272" i="3"/>
  <c r="N310" i="3"/>
  <c r="N235" i="3"/>
  <c r="N284" i="3"/>
  <c r="O249" i="3"/>
  <c r="O310" i="3"/>
  <c r="T310" i="3" s="1"/>
  <c r="O252" i="3"/>
  <c r="O129" i="3"/>
  <c r="O201" i="3"/>
  <c r="O75" i="3"/>
  <c r="O302" i="3"/>
  <c r="O181" i="3"/>
  <c r="O308" i="3"/>
  <c r="O79" i="3"/>
  <c r="O318" i="3"/>
  <c r="N298" i="3"/>
  <c r="N174" i="3"/>
  <c r="N276" i="3"/>
  <c r="N181" i="3"/>
  <c r="N203" i="3"/>
  <c r="O49" i="3"/>
  <c r="O118" i="3"/>
  <c r="O222" i="3"/>
  <c r="O83" i="3"/>
  <c r="O290" i="3"/>
  <c r="O100" i="3"/>
  <c r="O304" i="3"/>
  <c r="O21" i="3"/>
  <c r="N51" i="3"/>
  <c r="N93" i="3"/>
  <c r="N58" i="3"/>
  <c r="N264" i="3"/>
  <c r="N319" i="3"/>
  <c r="N151" i="3"/>
  <c r="N225" i="3"/>
  <c r="N89" i="3"/>
  <c r="N279" i="3"/>
  <c r="N78" i="3"/>
  <c r="O52" i="3"/>
  <c r="O141" i="3"/>
  <c r="O307" i="3"/>
  <c r="O197" i="3"/>
  <c r="O234" i="3"/>
  <c r="O64" i="3"/>
  <c r="O223" i="3"/>
  <c r="O283" i="3"/>
  <c r="O279" i="3"/>
  <c r="N189" i="3"/>
  <c r="N149" i="3"/>
  <c r="N152" i="3"/>
  <c r="N75" i="3"/>
  <c r="N302" i="3"/>
  <c r="N79" i="3"/>
  <c r="N260" i="3"/>
  <c r="N150" i="3"/>
  <c r="N267" i="3"/>
  <c r="N159" i="3"/>
  <c r="O282" i="3"/>
  <c r="O28" i="3"/>
  <c r="N124" i="3"/>
  <c r="N247" i="3"/>
  <c r="N73" i="3"/>
  <c r="N90" i="3"/>
  <c r="N219" i="3"/>
  <c r="N34" i="3"/>
  <c r="N136" i="3"/>
  <c r="N96" i="3"/>
  <c r="N294" i="3"/>
  <c r="N145" i="3"/>
  <c r="N128" i="3"/>
  <c r="N112" i="3"/>
  <c r="N170" i="3"/>
  <c r="N172" i="3"/>
  <c r="N158" i="3"/>
  <c r="N164" i="3"/>
  <c r="N85" i="3"/>
  <c r="N165" i="3"/>
  <c r="N195" i="3"/>
  <c r="N307" i="3"/>
  <c r="N116" i="3"/>
  <c r="N179" i="3"/>
  <c r="O313" i="3"/>
  <c r="O155" i="3"/>
  <c r="O164" i="3"/>
  <c r="O176" i="3"/>
  <c r="O33" i="3"/>
  <c r="O238" i="3"/>
  <c r="O259" i="3"/>
  <c r="O109" i="3"/>
  <c r="O56" i="3"/>
  <c r="N228" i="3"/>
  <c r="N157" i="3"/>
  <c r="N59" i="3"/>
  <c r="T59" i="3" s="1"/>
  <c r="N233" i="3"/>
  <c r="N312" i="3"/>
  <c r="N39" i="3"/>
  <c r="N38" i="3"/>
  <c r="N242" i="3"/>
  <c r="N303" i="3"/>
  <c r="N36" i="3"/>
  <c r="N160" i="3"/>
  <c r="N45" i="3"/>
  <c r="N320" i="3"/>
  <c r="N68" i="3"/>
  <c r="N313" i="3"/>
  <c r="O103" i="3"/>
  <c r="O108" i="3"/>
  <c r="O76" i="3"/>
  <c r="O269" i="3"/>
  <c r="O309" i="3"/>
  <c r="O47" i="3"/>
  <c r="O251" i="3"/>
  <c r="O146" i="3"/>
  <c r="O275" i="3"/>
  <c r="N33" i="3"/>
  <c r="N26" i="3"/>
  <c r="N200" i="3"/>
  <c r="S200" i="3" s="1"/>
  <c r="N125" i="3"/>
  <c r="N216" i="3"/>
  <c r="N177" i="3"/>
  <c r="N238" i="3"/>
  <c r="N212" i="3"/>
  <c r="N41" i="3"/>
  <c r="N63" i="3"/>
  <c r="N111" i="3"/>
  <c r="N143" i="3"/>
  <c r="N197" i="3"/>
  <c r="N57" i="3"/>
  <c r="N46" i="3"/>
  <c r="N37" i="3"/>
  <c r="N28" i="3"/>
  <c r="N91" i="3"/>
  <c r="N105" i="3"/>
  <c r="N131" i="3"/>
  <c r="N262" i="3"/>
  <c r="N69" i="3"/>
  <c r="N283" i="3"/>
  <c r="N99" i="3"/>
  <c r="O84" i="3"/>
  <c r="O165" i="3"/>
  <c r="O90" i="3"/>
  <c r="O88" i="3"/>
  <c r="O258" i="3"/>
  <c r="O107" i="3"/>
  <c r="O85" i="3"/>
  <c r="O81" i="3"/>
  <c r="O303" i="3"/>
  <c r="O138" i="3"/>
  <c r="O241" i="3"/>
  <c r="O77" i="3"/>
  <c r="O268" i="3"/>
  <c r="O80" i="3"/>
  <c r="O161" i="3"/>
  <c r="O110" i="3"/>
  <c r="O320" i="3"/>
  <c r="O305" i="3"/>
  <c r="O198" i="3"/>
  <c r="O23" i="3"/>
  <c r="O130" i="3"/>
  <c r="O295" i="3"/>
  <c r="O179" i="3"/>
  <c r="T179" i="3" s="1"/>
  <c r="O172" i="3"/>
  <c r="O291" i="3"/>
  <c r="O274" i="3"/>
  <c r="O254" i="3"/>
  <c r="O311" i="3"/>
  <c r="O142" i="3"/>
  <c r="O253" i="3"/>
  <c r="O27" i="3"/>
  <c r="O203" i="3"/>
  <c r="S203" i="3" s="1"/>
  <c r="O173" i="3"/>
  <c r="O22" i="3"/>
  <c r="O154" i="3"/>
  <c r="O217" i="3"/>
  <c r="O112" i="3"/>
  <c r="O98" i="3"/>
  <c r="O131" i="3"/>
  <c r="O185" i="3"/>
  <c r="O207" i="3"/>
  <c r="O45" i="3"/>
  <c r="O101" i="3"/>
  <c r="O156" i="3"/>
  <c r="N230" i="3"/>
  <c r="N227" i="3"/>
  <c r="N271" i="3"/>
  <c r="N205" i="3"/>
  <c r="N76" i="3"/>
  <c r="N289" i="3"/>
  <c r="N220" i="3"/>
  <c r="N24" i="3"/>
  <c r="N87" i="3"/>
  <c r="N56" i="3"/>
  <c r="N188" i="3"/>
  <c r="T188" i="3" s="1"/>
  <c r="N32" i="3"/>
  <c r="N185" i="3"/>
  <c r="N54" i="3"/>
  <c r="N103" i="3"/>
  <c r="N246" i="3"/>
  <c r="N137" i="3"/>
  <c r="N50" i="3"/>
  <c r="N240" i="3"/>
  <c r="N62" i="3"/>
  <c r="N288" i="3"/>
  <c r="N193" i="3"/>
  <c r="N292" i="3"/>
  <c r="T292" i="3" s="1"/>
  <c r="N95" i="3"/>
  <c r="N134" i="3"/>
  <c r="N196" i="3"/>
  <c r="N80" i="3"/>
  <c r="S80" i="3" s="1"/>
  <c r="N266" i="3"/>
  <c r="N306" i="3"/>
  <c r="N257" i="3"/>
  <c r="N55" i="3"/>
  <c r="N305" i="3"/>
  <c r="T305" i="3" s="1"/>
  <c r="N296" i="3"/>
  <c r="N148" i="3"/>
  <c r="N127" i="3"/>
  <c r="T127" i="3" s="1"/>
  <c r="N254" i="3"/>
  <c r="N281" i="3"/>
  <c r="N47" i="3"/>
  <c r="N278" i="3"/>
  <c r="N162" i="3"/>
  <c r="N102" i="3"/>
  <c r="N201" i="3"/>
  <c r="N211" i="3"/>
  <c r="N180" i="3"/>
  <c r="N241" i="3"/>
  <c r="N21" i="3"/>
  <c r="N139" i="3"/>
  <c r="N285" i="3"/>
  <c r="N49" i="3"/>
  <c r="N268" i="3"/>
  <c r="O245" i="3"/>
  <c r="O46" i="3"/>
  <c r="O224" i="3"/>
  <c r="O166" i="3"/>
  <c r="O270" i="3"/>
  <c r="O60" i="3"/>
  <c r="O202" i="3"/>
  <c r="O271" i="3"/>
  <c r="O317" i="3"/>
  <c r="O226" i="3"/>
  <c r="O248" i="3"/>
  <c r="O206" i="3"/>
  <c r="O228" i="3"/>
  <c r="T228" i="3" s="1"/>
  <c r="O193" i="3"/>
  <c r="O175" i="3"/>
  <c r="O255" i="3"/>
  <c r="O260" i="3"/>
  <c r="O262" i="3"/>
  <c r="O24" i="3"/>
  <c r="O54" i="3"/>
  <c r="O94" i="3"/>
  <c r="O277" i="3"/>
  <c r="O150" i="3"/>
  <c r="O167" i="3"/>
  <c r="O144" i="3"/>
  <c r="O125" i="3"/>
  <c r="T125" i="3" s="1"/>
  <c r="O190" i="3"/>
  <c r="O74" i="3"/>
  <c r="O265" i="3"/>
  <c r="O145" i="3"/>
  <c r="O63" i="3"/>
  <c r="O126" i="3"/>
  <c r="O89" i="3"/>
  <c r="O65" i="3"/>
  <c r="O87" i="3"/>
  <c r="N261" i="3"/>
  <c r="N274" i="3"/>
  <c r="S274" i="3" s="1"/>
  <c r="N168" i="3"/>
  <c r="N94" i="3"/>
  <c r="N97" i="3"/>
  <c r="N135" i="3"/>
  <c r="S135" i="3" s="1"/>
  <c r="N132" i="3"/>
  <c r="N239" i="3"/>
  <c r="N256" i="3"/>
  <c r="N86" i="3"/>
  <c r="N290" i="3"/>
  <c r="N273" i="3"/>
  <c r="N248" i="3"/>
  <c r="N155" i="3"/>
  <c r="N207" i="3"/>
  <c r="N280" i="3"/>
  <c r="N66" i="3"/>
  <c r="N100" i="3"/>
  <c r="N309" i="3"/>
  <c r="S309" i="3" s="1"/>
  <c r="N113" i="3"/>
  <c r="N186" i="3"/>
  <c r="N301" i="3"/>
  <c r="N218" i="3"/>
  <c r="N106" i="3"/>
  <c r="N269" i="3"/>
  <c r="N295" i="3"/>
  <c r="S295" i="3" s="1"/>
  <c r="N104" i="3"/>
  <c r="N60" i="3"/>
  <c r="N40" i="3"/>
  <c r="N175" i="3"/>
  <c r="N204" i="3"/>
  <c r="N156" i="3"/>
  <c r="N277" i="3"/>
  <c r="N161" i="3"/>
  <c r="S161" i="3" s="1"/>
  <c r="N251" i="3"/>
  <c r="N101" i="3"/>
  <c r="N187" i="3"/>
  <c r="N115" i="3"/>
  <c r="N210" i="3"/>
  <c r="N108" i="3"/>
  <c r="N245" i="3"/>
  <c r="N317" i="3"/>
  <c r="P317" i="3" s="1"/>
  <c r="R317" i="3" s="1"/>
  <c r="K317" i="3" s="1"/>
  <c r="N236" i="3"/>
  <c r="N316" i="3"/>
  <c r="N166" i="3"/>
  <c r="N25" i="3"/>
  <c r="N140" i="3"/>
  <c r="N67" i="3"/>
  <c r="N221" i="3"/>
  <c r="O39" i="3"/>
  <c r="O194" i="3"/>
  <c r="O192" i="3"/>
  <c r="O294" i="3"/>
  <c r="O177" i="3"/>
  <c r="S177" i="3" s="1"/>
  <c r="O189" i="3"/>
  <c r="T189" i="3" s="1"/>
  <c r="O209" i="3"/>
  <c r="O152" i="3"/>
  <c r="O319" i="3"/>
  <c r="T319" i="3" s="1"/>
  <c r="O136" i="3"/>
  <c r="T136" i="3" s="1"/>
  <c r="O135" i="3"/>
  <c r="O122" i="3"/>
  <c r="O293" i="3"/>
  <c r="O62" i="3"/>
  <c r="T62" i="3" s="1"/>
  <c r="O157" i="3"/>
  <c r="O116" i="3"/>
  <c r="O139" i="3"/>
  <c r="T139" i="3" s="1"/>
  <c r="O261" i="3"/>
  <c r="S261" i="3" s="1"/>
  <c r="N171" i="3"/>
  <c r="N243" i="3"/>
  <c r="N81" i="3"/>
  <c r="N110" i="3"/>
  <c r="T110" i="3" s="1"/>
  <c r="N53" i="3"/>
  <c r="N183" i="3"/>
  <c r="N304" i="3"/>
  <c r="N208" i="3"/>
  <c r="N222" i="3"/>
  <c r="T222" i="3" s="1"/>
  <c r="N65" i="3"/>
  <c r="N293" i="3"/>
  <c r="P293" i="3" s="1"/>
  <c r="R293" i="3" s="1"/>
  <c r="K293" i="3" s="1"/>
  <c r="N74" i="3"/>
  <c r="N258" i="3"/>
  <c r="N141" i="3"/>
  <c r="T141" i="3" s="1"/>
  <c r="N163" i="3"/>
  <c r="S163" i="3" s="1"/>
  <c r="N142" i="3"/>
  <c r="S142" i="3" s="1"/>
  <c r="N169" i="3"/>
  <c r="N270" i="3"/>
  <c r="N154" i="3"/>
  <c r="P154" i="3" s="1"/>
  <c r="R154" i="3" s="1"/>
  <c r="K154" i="3" s="1"/>
  <c r="N31" i="3"/>
  <c r="N146" i="3"/>
  <c r="N265" i="3"/>
  <c r="N43" i="3"/>
  <c r="N287" i="3"/>
  <c r="N48" i="3"/>
  <c r="N121" i="3"/>
  <c r="N231" i="3"/>
  <c r="N191" i="3"/>
  <c r="N23" i="3"/>
  <c r="N119" i="3"/>
  <c r="N297" i="3"/>
  <c r="N27" i="3"/>
  <c r="N314" i="3"/>
  <c r="N118" i="3"/>
  <c r="N226" i="3"/>
  <c r="N198" i="3"/>
  <c r="N199" i="3"/>
  <c r="T199" i="3" s="1"/>
  <c r="N291" i="3"/>
  <c r="N213" i="3"/>
  <c r="N117" i="3"/>
  <c r="S117" i="3" s="1"/>
  <c r="N109" i="3"/>
  <c r="N88" i="3"/>
  <c r="N138" i="3"/>
  <c r="S138" i="3" s="1"/>
  <c r="N234" i="3"/>
  <c r="N318" i="3"/>
  <c r="N178" i="3"/>
  <c r="N190" i="3"/>
  <c r="S190" i="3" s="1"/>
  <c r="N22" i="3"/>
  <c r="P22" i="3" s="1"/>
  <c r="R22" i="3" s="1"/>
  <c r="K22" i="3" s="1"/>
  <c r="N237" i="3"/>
  <c r="N308" i="3"/>
  <c r="O246" i="3"/>
  <c r="O158" i="3"/>
  <c r="T158" i="3" s="1"/>
  <c r="O170" i="3"/>
  <c r="S170" i="3" s="1"/>
  <c r="O117" i="3"/>
  <c r="O137" i="3"/>
  <c r="T137" i="3" s="1"/>
  <c r="O280" i="3"/>
  <c r="S280" i="3" s="1"/>
  <c r="O120" i="3"/>
  <c r="O115" i="3"/>
  <c r="O37" i="3"/>
  <c r="O215" i="3"/>
  <c r="O276" i="3"/>
  <c r="O93" i="3"/>
  <c r="O121" i="3"/>
  <c r="O186" i="3"/>
  <c r="P186" i="3" s="1"/>
  <c r="R186" i="3" s="1"/>
  <c r="K186" i="3" s="1"/>
  <c r="O86" i="3"/>
  <c r="O82" i="3"/>
  <c r="O38" i="3"/>
  <c r="T38" i="3" s="1"/>
  <c r="O297" i="3"/>
  <c r="O285" i="3"/>
  <c r="O216" i="3"/>
  <c r="O239" i="3"/>
  <c r="O40" i="3"/>
  <c r="P40" i="3" s="1"/>
  <c r="R40" i="3" s="1"/>
  <c r="K40" i="3" s="1"/>
  <c r="O29" i="3"/>
  <c r="O296" i="3"/>
  <c r="O128" i="3"/>
  <c r="O174" i="3"/>
  <c r="O237" i="3"/>
  <c r="O263" i="3"/>
  <c r="O287" i="3"/>
  <c r="O162" i="3"/>
  <c r="T162" i="3" s="1"/>
  <c r="O95" i="3"/>
  <c r="O220" i="3"/>
  <c r="O53" i="3"/>
  <c r="S53" i="3" s="1"/>
  <c r="O114" i="3"/>
  <c r="O312" i="3"/>
  <c r="S312" i="3" s="1"/>
  <c r="N167" i="3"/>
  <c r="N29" i="3"/>
  <c r="N35" i="3"/>
  <c r="N44" i="3"/>
  <c r="N77" i="3"/>
  <c r="N98" i="3"/>
  <c r="T98" i="3" s="1"/>
  <c r="N184" i="3"/>
  <c r="N144" i="3"/>
  <c r="N92" i="3"/>
  <c r="N83" i="3"/>
  <c r="N215" i="3"/>
  <c r="P215" i="3" s="1"/>
  <c r="R215" i="3" s="1"/>
  <c r="K215" i="3" s="1"/>
  <c r="N229" i="3"/>
  <c r="N250" i="3"/>
  <c r="T250" i="3" s="1"/>
  <c r="N209" i="3"/>
  <c r="N244" i="3"/>
  <c r="N173" i="3"/>
  <c r="N70" i="3"/>
  <c r="T70" i="3" s="1"/>
  <c r="N255" i="3"/>
  <c r="N153" i="3"/>
  <c r="N253" i="3"/>
  <c r="S253" i="3" s="1"/>
  <c r="N192" i="3"/>
  <c r="N202" i="3"/>
  <c r="N182" i="3"/>
  <c r="P182" i="3" s="1"/>
  <c r="R182" i="3" s="1"/>
  <c r="K182" i="3" s="1"/>
  <c r="N71" i="3"/>
  <c r="P71" i="3" s="1"/>
  <c r="R71" i="3" s="1"/>
  <c r="K71" i="3" s="1"/>
  <c r="N61" i="3"/>
  <c r="N315" i="3"/>
  <c r="N126" i="3"/>
  <c r="S126" i="3" s="1"/>
  <c r="N282" i="3"/>
  <c r="N286" i="3"/>
  <c r="N114" i="3"/>
  <c r="N206" i="3"/>
  <c r="N64" i="3"/>
  <c r="S64" i="3" s="1"/>
  <c r="N107" i="3"/>
  <c r="N194" i="3"/>
  <c r="N176" i="3"/>
  <c r="N133" i="3"/>
  <c r="N42" i="3"/>
  <c r="N82" i="3"/>
  <c r="S82" i="3" s="1"/>
  <c r="N275" i="3"/>
  <c r="N300" i="3"/>
  <c r="N129" i="3"/>
  <c r="N249" i="3"/>
  <c r="N224" i="3"/>
  <c r="S224" i="3" s="1"/>
  <c r="N252" i="3"/>
  <c r="T252" i="3" s="1"/>
  <c r="N120" i="3"/>
  <c r="N123" i="3"/>
  <c r="N263" i="3"/>
  <c r="N30" i="3"/>
  <c r="P30" i="3" s="1"/>
  <c r="R30" i="3" s="1"/>
  <c r="K30" i="3" s="1"/>
  <c r="N130" i="3"/>
  <c r="N214" i="3"/>
  <c r="N147" i="3"/>
  <c r="O72" i="3"/>
  <c r="T72" i="3" s="1"/>
  <c r="O32" i="3"/>
  <c r="O183" i="3"/>
  <c r="O57" i="3"/>
  <c r="O221" i="3"/>
  <c r="T221" i="3" s="1"/>
  <c r="O30" i="3"/>
  <c r="O134" i="3"/>
  <c r="T134" i="3" s="1"/>
  <c r="O298" i="3"/>
  <c r="S298" i="3" s="1"/>
  <c r="O61" i="3"/>
  <c r="S61" i="3" s="1"/>
  <c r="O71" i="3"/>
  <c r="O42" i="3"/>
  <c r="O214" i="3"/>
  <c r="O180" i="3"/>
  <c r="O26" i="3"/>
  <c r="T26" i="3" s="1"/>
  <c r="O289" i="3"/>
  <c r="O288" i="3"/>
  <c r="O227" i="3"/>
  <c r="T227" i="3" s="1"/>
  <c r="O225" i="3"/>
  <c r="T225" i="3" s="1"/>
  <c r="O281" i="3"/>
  <c r="T281" i="3" s="1"/>
  <c r="O140" i="3"/>
  <c r="T140" i="3" s="1"/>
  <c r="O171" i="3"/>
  <c r="T171" i="3" s="1"/>
  <c r="O44" i="3"/>
  <c r="O236" i="3"/>
  <c r="O43" i="3"/>
  <c r="O55" i="3"/>
  <c r="O264" i="3"/>
  <c r="T264" i="3" s="1"/>
  <c r="O204" i="3"/>
  <c r="O230" i="3"/>
  <c r="O124" i="3"/>
  <c r="P124" i="3" s="1"/>
  <c r="R124" i="3" s="1"/>
  <c r="K124" i="3" s="1"/>
  <c r="O132" i="3"/>
  <c r="O229" i="3"/>
  <c r="O149" i="3"/>
  <c r="T149" i="3" s="1"/>
  <c r="O184" i="3"/>
  <c r="O104" i="3"/>
  <c r="O273" i="3"/>
  <c r="T273" i="3" s="1"/>
  <c r="O218" i="3"/>
  <c r="T218" i="3" s="1"/>
  <c r="O78" i="3"/>
  <c r="O25" i="3"/>
  <c r="O148" i="3"/>
  <c r="T148" i="3" s="1"/>
  <c r="O67" i="3"/>
  <c r="O299" i="3"/>
  <c r="O211" i="3"/>
  <c r="O50" i="3"/>
  <c r="T50" i="3" s="1"/>
  <c r="O159" i="3"/>
  <c r="O106" i="3"/>
  <c r="S106" i="3" s="1"/>
  <c r="O111" i="3"/>
  <c r="O243" i="3"/>
  <c r="T243" i="3" s="1"/>
  <c r="O123" i="3"/>
  <c r="O231" i="3"/>
  <c r="O212" i="3"/>
  <c r="O73" i="3"/>
  <c r="O300" i="3"/>
  <c r="O48" i="3"/>
  <c r="S48" i="3" s="1"/>
  <c r="O51" i="3"/>
  <c r="O96" i="3"/>
  <c r="T96" i="3" s="1"/>
  <c r="O102" i="3"/>
  <c r="P102" i="3" s="1"/>
  <c r="R102" i="3" s="1"/>
  <c r="K102" i="3" s="1"/>
  <c r="O208" i="3"/>
  <c r="O187" i="3"/>
  <c r="T187" i="3" s="1"/>
  <c r="O272" i="3"/>
  <c r="T272" i="3" s="1"/>
  <c r="O278" i="3"/>
  <c r="O240" i="3"/>
  <c r="P240" i="3" s="1"/>
  <c r="R240" i="3" s="1"/>
  <c r="K240" i="3" s="1"/>
  <c r="O213" i="3"/>
  <c r="O151" i="3"/>
  <c r="T316" i="3"/>
  <c r="T21" i="3"/>
  <c r="T41" i="3"/>
  <c r="T302" i="3"/>
  <c r="T284" i="3"/>
  <c r="T318" i="3"/>
  <c r="T69" i="3"/>
  <c r="T181" i="3"/>
  <c r="T68" i="3"/>
  <c r="T129" i="3"/>
  <c r="T120" i="3"/>
  <c r="T170" i="3"/>
  <c r="T36" i="3"/>
  <c r="S130" i="3"/>
  <c r="P130" i="3"/>
  <c r="R130" i="3" s="1"/>
  <c r="K130" i="3" s="1"/>
  <c r="P129" i="3"/>
  <c r="R129" i="3" s="1"/>
  <c r="K129" i="3" s="1"/>
  <c r="S129" i="3"/>
  <c r="S107" i="3"/>
  <c r="P107" i="3"/>
  <c r="R107" i="3" s="1"/>
  <c r="K107" i="3" s="1"/>
  <c r="S286" i="3"/>
  <c r="P112" i="3"/>
  <c r="R112" i="3" s="1"/>
  <c r="K112" i="3" s="1"/>
  <c r="S112" i="3"/>
  <c r="S181" i="3"/>
  <c r="P181" i="3"/>
  <c r="R181" i="3" s="1"/>
  <c r="K181" i="3" s="1"/>
  <c r="P150" i="3"/>
  <c r="R150" i="3" s="1"/>
  <c r="K150" i="3" s="1"/>
  <c r="S150" i="3"/>
  <c r="P28" i="3"/>
  <c r="R28" i="3" s="1"/>
  <c r="K28" i="3" s="1"/>
  <c r="S28" i="3"/>
  <c r="S122" i="3"/>
  <c r="P122" i="3"/>
  <c r="R122" i="3" s="1"/>
  <c r="K122" i="3" s="1"/>
  <c r="S164" i="3"/>
  <c r="P164" i="3"/>
  <c r="R164" i="3" s="1"/>
  <c r="K164" i="3" s="1"/>
  <c r="S303" i="3"/>
  <c r="P303" i="3"/>
  <c r="R303" i="3" s="1"/>
  <c r="K303" i="3" s="1"/>
  <c r="P91" i="3"/>
  <c r="S91" i="3"/>
  <c r="P284" i="3"/>
  <c r="R284" i="3" s="1"/>
  <c r="K284" i="3" s="1"/>
  <c r="S284" i="3"/>
  <c r="P85" i="3"/>
  <c r="R85" i="3" s="1"/>
  <c r="K85" i="3" s="1"/>
  <c r="P36" i="3"/>
  <c r="R36" i="3" s="1"/>
  <c r="K36" i="3" s="1"/>
  <c r="S36" i="3"/>
  <c r="S267" i="3"/>
  <c r="P267" i="3"/>
  <c r="R267" i="3" s="1"/>
  <c r="K267" i="3" s="1"/>
  <c r="P72" i="3"/>
  <c r="R72" i="3" s="1"/>
  <c r="K72" i="3" s="1"/>
  <c r="S307" i="3"/>
  <c r="P320" i="3"/>
  <c r="R320" i="3" s="1"/>
  <c r="K320" i="3" s="1"/>
  <c r="S320" i="3"/>
  <c r="P69" i="3"/>
  <c r="S69" i="3"/>
  <c r="P116" i="3"/>
  <c r="R116" i="3" s="1"/>
  <c r="K116" i="3" s="1"/>
  <c r="S116" i="3"/>
  <c r="P68" i="3"/>
  <c r="R68" i="3" s="1"/>
  <c r="K68" i="3" s="1"/>
  <c r="S68" i="3"/>
  <c r="P179" i="3"/>
  <c r="R179" i="3" s="1"/>
  <c r="K179" i="3" s="1"/>
  <c r="T108" i="3"/>
  <c r="T164" i="3"/>
  <c r="T76" i="3"/>
  <c r="T258" i="3"/>
  <c r="T47" i="3"/>
  <c r="T107" i="3"/>
  <c r="T259" i="3"/>
  <c r="S26" i="3"/>
  <c r="P26" i="3"/>
  <c r="R26" i="3" s="1"/>
  <c r="K26" i="3" s="1"/>
  <c r="S124" i="3"/>
  <c r="P216" i="3"/>
  <c r="R216" i="3" s="1"/>
  <c r="K216" i="3" s="1"/>
  <c r="S216" i="3"/>
  <c r="P41" i="3"/>
  <c r="R41" i="3" s="1"/>
  <c r="K41" i="3" s="1"/>
  <c r="S41" i="3"/>
  <c r="S63" i="3"/>
  <c r="P63" i="3"/>
  <c r="R63" i="3" s="1"/>
  <c r="K63" i="3" s="1"/>
  <c r="P294" i="3"/>
  <c r="R294" i="3" s="1"/>
  <c r="K294" i="3" s="1"/>
  <c r="S294" i="3"/>
  <c r="P25" i="3"/>
  <c r="R25" i="3" s="1"/>
  <c r="K25" i="3" s="1"/>
  <c r="S166" i="3"/>
  <c r="P166" i="3"/>
  <c r="R166" i="3" s="1"/>
  <c r="K166" i="3" s="1"/>
  <c r="P316" i="3"/>
  <c r="R316" i="3" s="1"/>
  <c r="K316" i="3" s="1"/>
  <c r="S316" i="3"/>
  <c r="S108" i="3"/>
  <c r="P108" i="3"/>
  <c r="R108" i="3" s="1"/>
  <c r="K108" i="3" s="1"/>
  <c r="S187" i="3"/>
  <c r="P187" i="3"/>
  <c r="R187" i="3" s="1"/>
  <c r="K187" i="3" s="1"/>
  <c r="P161" i="3"/>
  <c r="R161" i="3" s="1"/>
  <c r="K161" i="3" s="1"/>
  <c r="S301" i="3"/>
  <c r="P66" i="3"/>
  <c r="R66" i="3" s="1"/>
  <c r="K66" i="3" s="1"/>
  <c r="P248" i="3"/>
  <c r="R248" i="3" s="1"/>
  <c r="K248" i="3" s="1"/>
  <c r="S248" i="3"/>
  <c r="P94" i="3"/>
  <c r="R94" i="3" s="1"/>
  <c r="K94" i="3" s="1"/>
  <c r="T87" i="3"/>
  <c r="T63" i="3"/>
  <c r="T167" i="3"/>
  <c r="T150" i="3"/>
  <c r="T54" i="3"/>
  <c r="T248" i="3"/>
  <c r="T303" i="3"/>
  <c r="P237" i="3"/>
  <c r="R237" i="3" s="1"/>
  <c r="K237" i="3" s="1"/>
  <c r="S237" i="3"/>
  <c r="P318" i="3"/>
  <c r="R318" i="3" s="1"/>
  <c r="K318" i="3" s="1"/>
  <c r="S318" i="3"/>
  <c r="P291" i="3"/>
  <c r="R291" i="3" s="1"/>
  <c r="K291" i="3" s="1"/>
  <c r="S291" i="3"/>
  <c r="P199" i="3"/>
  <c r="R199" i="3" s="1"/>
  <c r="K199" i="3" s="1"/>
  <c r="S199" i="3"/>
  <c r="P314" i="3"/>
  <c r="R314" i="3" s="1"/>
  <c r="K314" i="3" s="1"/>
  <c r="S71" i="3"/>
  <c r="P265" i="3"/>
  <c r="R265" i="3" s="1"/>
  <c r="K265" i="3" s="1"/>
  <c r="P192" i="3"/>
  <c r="R192" i="3" s="1"/>
  <c r="K192" i="3" s="1"/>
  <c r="S192" i="3"/>
  <c r="S154" i="3"/>
  <c r="P70" i="3"/>
  <c r="R70" i="3" s="1"/>
  <c r="K70" i="3" s="1"/>
  <c r="S70" i="3"/>
  <c r="P173" i="3"/>
  <c r="R173" i="3" s="1"/>
  <c r="K173" i="3" s="1"/>
  <c r="S173" i="3"/>
  <c r="P141" i="3"/>
  <c r="R141" i="3" s="1"/>
  <c r="K141" i="3" s="1"/>
  <c r="S141" i="3"/>
  <c r="S258" i="3"/>
  <c r="P258" i="3"/>
  <c r="R258" i="3" s="1"/>
  <c r="K258" i="3" s="1"/>
  <c r="S250" i="3"/>
  <c r="P250" i="3"/>
  <c r="R250" i="3" s="1"/>
  <c r="K250" i="3" s="1"/>
  <c r="S222" i="3"/>
  <c r="P222" i="3"/>
  <c r="R222" i="3" s="1"/>
  <c r="K222" i="3" s="1"/>
  <c r="P92" i="3"/>
  <c r="R92" i="3" s="1"/>
  <c r="K92" i="3" s="1"/>
  <c r="S44" i="3"/>
  <c r="P44" i="3"/>
  <c r="R44" i="3" s="1"/>
  <c r="K44" i="3" s="1"/>
  <c r="S171" i="3"/>
  <c r="S167" i="3"/>
  <c r="P167" i="3"/>
  <c r="R167" i="3" s="1"/>
  <c r="K167" i="3" s="1"/>
  <c r="T320" i="3"/>
  <c r="T294" i="3"/>
  <c r="T192" i="3"/>
  <c r="T312" i="3"/>
  <c r="T116" i="3"/>
  <c r="T157" i="3"/>
  <c r="T122" i="3"/>
  <c r="T237" i="3"/>
  <c r="T296" i="3"/>
  <c r="T28" i="3"/>
  <c r="T166" i="3"/>
  <c r="S264" i="3"/>
  <c r="P264" i="3"/>
  <c r="R264" i="3" s="1"/>
  <c r="K264" i="3" s="1"/>
  <c r="S52" i="3"/>
  <c r="P52" i="3"/>
  <c r="R52" i="3" s="1"/>
  <c r="K52" i="3" s="1"/>
  <c r="S302" i="3"/>
  <c r="P302" i="3"/>
  <c r="R302" i="3" s="1"/>
  <c r="K302" i="3" s="1"/>
  <c r="P235" i="3"/>
  <c r="R235" i="3" s="1"/>
  <c r="K235" i="3" s="1"/>
  <c r="S235" i="3"/>
  <c r="S259" i="3"/>
  <c r="P259" i="3"/>
  <c r="R259" i="3" s="1"/>
  <c r="K259" i="3" s="1"/>
  <c r="P157" i="3"/>
  <c r="R157" i="3" s="1"/>
  <c r="K157" i="3" s="1"/>
  <c r="S157" i="3"/>
  <c r="S225" i="3"/>
  <c r="P225" i="3"/>
  <c r="R225" i="3" s="1"/>
  <c r="K225" i="3" s="1"/>
  <c r="P59" i="3"/>
  <c r="R59" i="3" s="1"/>
  <c r="K59" i="3" s="1"/>
  <c r="P268" i="3"/>
  <c r="R268" i="3" s="1"/>
  <c r="K268" i="3" s="1"/>
  <c r="S268" i="3"/>
  <c r="S49" i="3"/>
  <c r="S139" i="3"/>
  <c r="P21" i="3"/>
  <c r="G11" i="3" s="1"/>
  <c r="S21" i="3"/>
  <c r="P241" i="3"/>
  <c r="R241" i="3" s="1"/>
  <c r="K241" i="3" s="1"/>
  <c r="S211" i="3"/>
  <c r="P47" i="3"/>
  <c r="R47" i="3" s="1"/>
  <c r="K47" i="3" s="1"/>
  <c r="S47" i="3"/>
  <c r="P127" i="3"/>
  <c r="R127" i="3" s="1"/>
  <c r="K127" i="3" s="1"/>
  <c r="P148" i="3"/>
  <c r="R148" i="3" s="1"/>
  <c r="K148" i="3" s="1"/>
  <c r="S296" i="3"/>
  <c r="P296" i="3"/>
  <c r="R296" i="3" s="1"/>
  <c r="K296" i="3" s="1"/>
  <c r="S55" i="3"/>
  <c r="P257" i="3"/>
  <c r="R257" i="3" s="1"/>
  <c r="K257" i="3" s="1"/>
  <c r="S257" i="3"/>
  <c r="P306" i="3"/>
  <c r="R306" i="3" s="1"/>
  <c r="K306" i="3" s="1"/>
  <c r="S306" i="3"/>
  <c r="S292" i="3"/>
  <c r="P137" i="3"/>
  <c r="R137" i="3" s="1"/>
  <c r="K137" i="3" s="1"/>
  <c r="P54" i="3"/>
  <c r="R54" i="3" s="1"/>
  <c r="K54" i="3" s="1"/>
  <c r="S54" i="3"/>
  <c r="P87" i="3"/>
  <c r="R87" i="3" s="1"/>
  <c r="K87" i="3" s="1"/>
  <c r="S87" i="3"/>
  <c r="S76" i="3"/>
  <c r="P76" i="3"/>
  <c r="R76" i="3" s="1"/>
  <c r="K76" i="3" s="1"/>
  <c r="T112" i="3"/>
  <c r="T173" i="3"/>
  <c r="T291" i="3"/>
  <c r="T130" i="3"/>
  <c r="T44" i="3"/>
  <c r="S227" i="3" l="1"/>
  <c r="P171" i="3"/>
  <c r="R171" i="3" s="1"/>
  <c r="K171" i="3" s="1"/>
  <c r="P61" i="3"/>
  <c r="R61" i="3" s="1"/>
  <c r="K61" i="3" s="1"/>
  <c r="S221" i="3"/>
  <c r="T64" i="3"/>
  <c r="S300" i="3"/>
  <c r="T253" i="3"/>
  <c r="P227" i="3"/>
  <c r="R227" i="3" s="1"/>
  <c r="K227" i="3" s="1"/>
  <c r="P253" i="3"/>
  <c r="R253" i="3" s="1"/>
  <c r="K253" i="3" s="1"/>
  <c r="T124" i="3"/>
  <c r="P221" i="3"/>
  <c r="R221" i="3" s="1"/>
  <c r="K221" i="3" s="1"/>
  <c r="P106" i="3"/>
  <c r="R106" i="3" s="1"/>
  <c r="K106" i="3" s="1"/>
  <c r="T106" i="3"/>
  <c r="T48" i="3"/>
  <c r="P48" i="3"/>
  <c r="R48" i="3" s="1"/>
  <c r="K48" i="3" s="1"/>
  <c r="P217" i="3"/>
  <c r="R217" i="3" s="1"/>
  <c r="K217" i="3" s="1"/>
  <c r="S72" i="3"/>
  <c r="P170" i="3"/>
  <c r="R170" i="3" s="1"/>
  <c r="K170" i="3" s="1"/>
  <c r="R69" i="3"/>
  <c r="R91" i="3"/>
  <c r="S273" i="3"/>
  <c r="T25" i="3"/>
  <c r="P165" i="3"/>
  <c r="R165" i="3" s="1"/>
  <c r="K165" i="3" s="1"/>
  <c r="T220" i="3"/>
  <c r="T92" i="3"/>
  <c r="T256" i="3"/>
  <c r="T286" i="3"/>
  <c r="S66" i="3"/>
  <c r="S314" i="3"/>
  <c r="T267" i="3"/>
  <c r="T91" i="3"/>
  <c r="T52" i="3"/>
  <c r="P219" i="3"/>
  <c r="R219" i="3" s="1"/>
  <c r="K219" i="3" s="1"/>
  <c r="P188" i="3"/>
  <c r="R188" i="3" s="1"/>
  <c r="K188" i="3" s="1"/>
  <c r="S50" i="3"/>
  <c r="S134" i="3"/>
  <c r="S92" i="3"/>
  <c r="P256" i="3"/>
  <c r="R256" i="3" s="1"/>
  <c r="K256" i="3" s="1"/>
  <c r="S219" i="3"/>
  <c r="P286" i="3"/>
  <c r="R286" i="3" s="1"/>
  <c r="K286" i="3" s="1"/>
  <c r="T66" i="3"/>
  <c r="P220" i="3"/>
  <c r="R220" i="3" s="1"/>
  <c r="K220" i="3" s="1"/>
  <c r="P50" i="3"/>
  <c r="G9" i="3" s="1"/>
  <c r="P80" i="3"/>
  <c r="R80" i="3" s="1"/>
  <c r="K80" i="3" s="1"/>
  <c r="S148" i="3"/>
  <c r="S228" i="3"/>
  <c r="T177" i="3"/>
  <c r="S256" i="3"/>
  <c r="P295" i="3"/>
  <c r="R295" i="3" s="1"/>
  <c r="K295" i="3" s="1"/>
  <c r="T314" i="3"/>
  <c r="P312" i="3"/>
  <c r="R312" i="3" s="1"/>
  <c r="K312" i="3" s="1"/>
  <c r="P96" i="3"/>
  <c r="R96" i="3" s="1"/>
  <c r="K96" i="3" s="1"/>
  <c r="P64" i="3"/>
  <c r="R64" i="3" s="1"/>
  <c r="K64" i="3" s="1"/>
  <c r="P120" i="3"/>
  <c r="R120" i="3" s="1"/>
  <c r="K120" i="3" s="1"/>
  <c r="P243" i="3"/>
  <c r="R243" i="3" s="1"/>
  <c r="K243" i="3" s="1"/>
  <c r="S252" i="3"/>
  <c r="S272" i="3"/>
  <c r="T207" i="3"/>
  <c r="S104" i="3"/>
  <c r="S277" i="3"/>
  <c r="T193" i="3"/>
  <c r="S30" i="3"/>
  <c r="S120" i="3"/>
  <c r="P86" i="3"/>
  <c r="R86" i="3" s="1"/>
  <c r="K86" i="3" s="1"/>
  <c r="P252" i="3"/>
  <c r="R252" i="3" s="1"/>
  <c r="K252" i="3" s="1"/>
  <c r="S208" i="3"/>
  <c r="P285" i="3"/>
  <c r="R285" i="3" s="1"/>
  <c r="K285" i="3" s="1"/>
  <c r="P95" i="3"/>
  <c r="R95" i="3" s="1"/>
  <c r="K95" i="3" s="1"/>
  <c r="S32" i="3"/>
  <c r="S311" i="3"/>
  <c r="S172" i="3"/>
  <c r="P23" i="3"/>
  <c r="R23" i="3" s="1"/>
  <c r="K23" i="3" s="1"/>
  <c r="S77" i="3"/>
  <c r="T212" i="3"/>
  <c r="S103" i="3"/>
  <c r="P45" i="3"/>
  <c r="R45" i="3" s="1"/>
  <c r="K45" i="3" s="1"/>
  <c r="T33" i="3"/>
  <c r="T283" i="3"/>
  <c r="S151" i="3"/>
  <c r="P93" i="3"/>
  <c r="R93" i="3" s="1"/>
  <c r="K93" i="3" s="1"/>
  <c r="S79" i="3"/>
  <c r="S75" i="3"/>
  <c r="S133" i="3"/>
  <c r="S58" i="3"/>
  <c r="P169" i="3"/>
  <c r="R169" i="3" s="1"/>
  <c r="K169" i="3" s="1"/>
  <c r="S97" i="3"/>
  <c r="P178" i="3"/>
  <c r="R178" i="3" s="1"/>
  <c r="K178" i="3" s="1"/>
  <c r="S243" i="3"/>
  <c r="P272" i="3"/>
  <c r="R272" i="3" s="1"/>
  <c r="K272" i="3" s="1"/>
  <c r="T257" i="3"/>
  <c r="P140" i="3"/>
  <c r="R140" i="3" s="1"/>
  <c r="K140" i="3" s="1"/>
  <c r="S218" i="3"/>
  <c r="P162" i="3"/>
  <c r="R162" i="3" s="1"/>
  <c r="K162" i="3" s="1"/>
  <c r="P270" i="3"/>
  <c r="R270" i="3" s="1"/>
  <c r="K270" i="3" s="1"/>
  <c r="S271" i="3"/>
  <c r="S241" i="3"/>
  <c r="S62" i="3"/>
  <c r="P136" i="3"/>
  <c r="R136" i="3" s="1"/>
  <c r="K136" i="3" s="1"/>
  <c r="S45" i="3"/>
  <c r="P77" i="3"/>
  <c r="R77" i="3" s="1"/>
  <c r="K77" i="3" s="1"/>
  <c r="S22" i="3"/>
  <c r="S193" i="3"/>
  <c r="S40" i="3"/>
  <c r="P126" i="3"/>
  <c r="R126" i="3" s="1"/>
  <c r="K126" i="3" s="1"/>
  <c r="S305" i="3"/>
  <c r="T126" i="3"/>
  <c r="T57" i="3"/>
  <c r="P57" i="3"/>
  <c r="R57" i="3" s="1"/>
  <c r="K57" i="3" s="1"/>
  <c r="T147" i="3"/>
  <c r="P147" i="3"/>
  <c r="R147" i="3" s="1"/>
  <c r="K147" i="3" s="1"/>
  <c r="S263" i="3"/>
  <c r="T263" i="3"/>
  <c r="P263" i="3"/>
  <c r="R263" i="3" s="1"/>
  <c r="K263" i="3" s="1"/>
  <c r="T153" i="3"/>
  <c r="S153" i="3"/>
  <c r="P153" i="3"/>
  <c r="R153" i="3" s="1"/>
  <c r="K153" i="3" s="1"/>
  <c r="T234" i="3"/>
  <c r="P234" i="3"/>
  <c r="R234" i="3" s="1"/>
  <c r="K234" i="3" s="1"/>
  <c r="T191" i="3"/>
  <c r="P191" i="3"/>
  <c r="R191" i="3" s="1"/>
  <c r="K191" i="3" s="1"/>
  <c r="S191" i="3"/>
  <c r="T31" i="3"/>
  <c r="S31" i="3"/>
  <c r="P31" i="3"/>
  <c r="R31" i="3" s="1"/>
  <c r="K31" i="3" s="1"/>
  <c r="S74" i="3"/>
  <c r="T74" i="3"/>
  <c r="P74" i="3"/>
  <c r="R74" i="3" s="1"/>
  <c r="K74" i="3" s="1"/>
  <c r="P110" i="3"/>
  <c r="R110" i="3" s="1"/>
  <c r="K110" i="3" s="1"/>
  <c r="S110" i="3"/>
  <c r="S132" i="3"/>
  <c r="P132" i="3"/>
  <c r="R132" i="3" s="1"/>
  <c r="K132" i="3" s="1"/>
  <c r="T262" i="3"/>
  <c r="P262" i="3"/>
  <c r="R262" i="3" s="1"/>
  <c r="K262" i="3" s="1"/>
  <c r="S262" i="3"/>
  <c r="S162" i="3"/>
  <c r="T266" i="3"/>
  <c r="S266" i="3"/>
  <c r="S24" i="3"/>
  <c r="P24" i="3"/>
  <c r="R24" i="3" s="1"/>
  <c r="K24" i="3" s="1"/>
  <c r="S185" i="3"/>
  <c r="T185" i="3"/>
  <c r="P88" i="3"/>
  <c r="R88" i="3" s="1"/>
  <c r="K88" i="3" s="1"/>
  <c r="T88" i="3"/>
  <c r="S88" i="3"/>
  <c r="P195" i="3"/>
  <c r="R195" i="3" s="1"/>
  <c r="K195" i="3" s="1"/>
  <c r="T195" i="3"/>
  <c r="S195" i="3"/>
  <c r="P276" i="3"/>
  <c r="R276" i="3" s="1"/>
  <c r="K276" i="3" s="1"/>
  <c r="S276" i="3"/>
  <c r="T276" i="3"/>
  <c r="T75" i="3"/>
  <c r="P75" i="3"/>
  <c r="R75" i="3" s="1"/>
  <c r="K75" i="3" s="1"/>
  <c r="S310" i="3"/>
  <c r="T232" i="3"/>
  <c r="P232" i="3"/>
  <c r="R232" i="3" s="1"/>
  <c r="K232" i="3" s="1"/>
  <c r="S232" i="3"/>
  <c r="P58" i="3"/>
  <c r="R58" i="3" s="1"/>
  <c r="K58" i="3" s="1"/>
  <c r="T58" i="3"/>
  <c r="S113" i="3"/>
  <c r="P113" i="3"/>
  <c r="R113" i="3" s="1"/>
  <c r="K113" i="3" s="1"/>
  <c r="T113" i="3"/>
  <c r="T97" i="3"/>
  <c r="P97" i="3"/>
  <c r="R97" i="3" s="1"/>
  <c r="K97" i="3" s="1"/>
  <c r="S196" i="3"/>
  <c r="P196" i="3"/>
  <c r="R196" i="3" s="1"/>
  <c r="K196" i="3" s="1"/>
  <c r="P119" i="3"/>
  <c r="R119" i="3" s="1"/>
  <c r="K119" i="3" s="1"/>
  <c r="S119" i="3"/>
  <c r="T22" i="3"/>
  <c r="T45" i="3"/>
  <c r="P32" i="3"/>
  <c r="R32" i="3" s="1"/>
  <c r="K32" i="3" s="1"/>
  <c r="P62" i="3"/>
  <c r="R62" i="3" s="1"/>
  <c r="K62" i="3" s="1"/>
  <c r="P266" i="3"/>
  <c r="R266" i="3" s="1"/>
  <c r="K266" i="3" s="1"/>
  <c r="P151" i="3"/>
  <c r="R151" i="3" s="1"/>
  <c r="K151" i="3" s="1"/>
  <c r="S217" i="3"/>
  <c r="S215" i="3"/>
  <c r="P309" i="3"/>
  <c r="R309" i="3" s="1"/>
  <c r="K309" i="3" s="1"/>
  <c r="P298" i="3"/>
  <c r="R298" i="3" s="1"/>
  <c r="K298" i="3" s="1"/>
  <c r="T298" i="3"/>
  <c r="P300" i="3"/>
  <c r="R300" i="3" s="1"/>
  <c r="K300" i="3" s="1"/>
  <c r="T300" i="3"/>
  <c r="T288" i="3"/>
  <c r="S288" i="3"/>
  <c r="P288" i="3"/>
  <c r="R288" i="3" s="1"/>
  <c r="K288" i="3" s="1"/>
  <c r="P275" i="3"/>
  <c r="R275" i="3" s="1"/>
  <c r="K275" i="3" s="1"/>
  <c r="S275" i="3"/>
  <c r="P206" i="3"/>
  <c r="R206" i="3" s="1"/>
  <c r="K206" i="3" s="1"/>
  <c r="S206" i="3"/>
  <c r="T206" i="3"/>
  <c r="T182" i="3"/>
  <c r="S182" i="3"/>
  <c r="T244" i="3"/>
  <c r="S244" i="3"/>
  <c r="P244" i="3"/>
  <c r="R244" i="3" s="1"/>
  <c r="K244" i="3" s="1"/>
  <c r="S60" i="3"/>
  <c r="P60" i="3"/>
  <c r="R60" i="3" s="1"/>
  <c r="K60" i="3" s="1"/>
  <c r="P180" i="3"/>
  <c r="R180" i="3" s="1"/>
  <c r="K180" i="3" s="1"/>
  <c r="S180" i="3"/>
  <c r="T156" i="3"/>
  <c r="P156" i="3"/>
  <c r="R156" i="3" s="1"/>
  <c r="K156" i="3" s="1"/>
  <c r="S156" i="3"/>
  <c r="T99" i="3"/>
  <c r="S99" i="3"/>
  <c r="P99" i="3"/>
  <c r="R99" i="3" s="1"/>
  <c r="K99" i="3" s="1"/>
  <c r="T143" i="3"/>
  <c r="S143" i="3"/>
  <c r="P143" i="3"/>
  <c r="R143" i="3" s="1"/>
  <c r="K143" i="3" s="1"/>
  <c r="P125" i="3"/>
  <c r="R125" i="3" s="1"/>
  <c r="K125" i="3" s="1"/>
  <c r="T275" i="3"/>
  <c r="T309" i="3"/>
  <c r="T242" i="3"/>
  <c r="S242" i="3"/>
  <c r="P242" i="3"/>
  <c r="R242" i="3" s="1"/>
  <c r="K242" i="3" s="1"/>
  <c r="S56" i="3"/>
  <c r="P56" i="3"/>
  <c r="R56" i="3" s="1"/>
  <c r="K56" i="3" s="1"/>
  <c r="S158" i="3"/>
  <c r="T73" i="3"/>
  <c r="S73" i="3"/>
  <c r="P73" i="3"/>
  <c r="R73" i="3" s="1"/>
  <c r="K73" i="3" s="1"/>
  <c r="S118" i="3"/>
  <c r="P118" i="3"/>
  <c r="R118" i="3" s="1"/>
  <c r="K118" i="3" s="1"/>
  <c r="P84" i="3"/>
  <c r="R84" i="3" s="1"/>
  <c r="K84" i="3" s="1"/>
  <c r="S84" i="3"/>
  <c r="T217" i="3"/>
  <c r="P185" i="3"/>
  <c r="R185" i="3" s="1"/>
  <c r="K185" i="3" s="1"/>
  <c r="S169" i="3"/>
  <c r="P117" i="3"/>
  <c r="R117" i="3" s="1"/>
  <c r="K117" i="3" s="1"/>
  <c r="S178" i="3"/>
  <c r="P280" i="3"/>
  <c r="R280" i="3" s="1"/>
  <c r="K280" i="3" s="1"/>
  <c r="T84" i="3"/>
  <c r="S57" i="3"/>
  <c r="T280" i="3"/>
  <c r="T102" i="3"/>
  <c r="S102" i="3"/>
  <c r="P67" i="3"/>
  <c r="G14" i="3" s="1"/>
  <c r="T67" i="3"/>
  <c r="S67" i="3"/>
  <c r="T230" i="3"/>
  <c r="P230" i="3"/>
  <c r="R230" i="3" s="1"/>
  <c r="K230" i="3" s="1"/>
  <c r="T35" i="3"/>
  <c r="P35" i="3"/>
  <c r="R35" i="3" s="1"/>
  <c r="K35" i="3" s="1"/>
  <c r="S35" i="3"/>
  <c r="T186" i="3"/>
  <c r="S186" i="3"/>
  <c r="P261" i="3"/>
  <c r="R261" i="3" s="1"/>
  <c r="K261" i="3" s="1"/>
  <c r="T261" i="3"/>
  <c r="P189" i="3"/>
  <c r="R189" i="3" s="1"/>
  <c r="K189" i="3" s="1"/>
  <c r="S189" i="3"/>
  <c r="S140" i="3"/>
  <c r="P210" i="3"/>
  <c r="R210" i="3" s="1"/>
  <c r="K210" i="3" s="1"/>
  <c r="S210" i="3"/>
  <c r="T210" i="3"/>
  <c r="P251" i="3"/>
  <c r="R251" i="3" s="1"/>
  <c r="K251" i="3" s="1"/>
  <c r="T251" i="3"/>
  <c r="S251" i="3"/>
  <c r="P218" i="3"/>
  <c r="R218" i="3" s="1"/>
  <c r="K218" i="3" s="1"/>
  <c r="S207" i="3"/>
  <c r="P207" i="3"/>
  <c r="R207" i="3" s="1"/>
  <c r="K207" i="3" s="1"/>
  <c r="T168" i="3"/>
  <c r="S168" i="3"/>
  <c r="P168" i="3"/>
  <c r="R168" i="3" s="1"/>
  <c r="K168" i="3" s="1"/>
  <c r="P65" i="3"/>
  <c r="R65" i="3" s="1"/>
  <c r="K65" i="3" s="1"/>
  <c r="S65" i="3"/>
  <c r="T65" i="3"/>
  <c r="P277" i="3"/>
  <c r="R277" i="3" s="1"/>
  <c r="K277" i="3" s="1"/>
  <c r="T277" i="3"/>
  <c r="T205" i="3"/>
  <c r="S205" i="3"/>
  <c r="T203" i="3"/>
  <c r="P203" i="3"/>
  <c r="R203" i="3" s="1"/>
  <c r="K203" i="3" s="1"/>
  <c r="T311" i="3"/>
  <c r="P311" i="3"/>
  <c r="R311" i="3" s="1"/>
  <c r="K311" i="3" s="1"/>
  <c r="S233" i="3"/>
  <c r="T233" i="3"/>
  <c r="P233" i="3"/>
  <c r="R233" i="3" s="1"/>
  <c r="K233" i="3" s="1"/>
  <c r="S33" i="3"/>
  <c r="P33" i="3"/>
  <c r="R33" i="3" s="1"/>
  <c r="K33" i="3" s="1"/>
  <c r="S136" i="3"/>
  <c r="S282" i="3"/>
  <c r="P282" i="3"/>
  <c r="R282" i="3" s="1"/>
  <c r="K282" i="3" s="1"/>
  <c r="T282" i="3"/>
  <c r="P152" i="3"/>
  <c r="R152" i="3" s="1"/>
  <c r="K152" i="3" s="1"/>
  <c r="T152" i="3"/>
  <c r="S152" i="3"/>
  <c r="T197" i="3"/>
  <c r="S197" i="3"/>
  <c r="S93" i="3"/>
  <c r="T93" i="3"/>
  <c r="T142" i="3"/>
  <c r="P205" i="3"/>
  <c r="R205" i="3" s="1"/>
  <c r="K205" i="3" s="1"/>
  <c r="S95" i="3"/>
  <c r="T23" i="3"/>
  <c r="S230" i="3"/>
  <c r="P193" i="3"/>
  <c r="R193" i="3" s="1"/>
  <c r="K193" i="3" s="1"/>
  <c r="P305" i="3"/>
  <c r="R305" i="3" s="1"/>
  <c r="K305" i="3" s="1"/>
  <c r="S285" i="3"/>
  <c r="P310" i="3"/>
  <c r="R310" i="3" s="1"/>
  <c r="K310" i="3" s="1"/>
  <c r="T95" i="3"/>
  <c r="P142" i="3"/>
  <c r="R142" i="3" s="1"/>
  <c r="K142" i="3" s="1"/>
  <c r="S23" i="3"/>
  <c r="S234" i="3"/>
  <c r="T224" i="3"/>
  <c r="T24" i="3"/>
  <c r="P104" i="3"/>
  <c r="R104" i="3" s="1"/>
  <c r="K104" i="3" s="1"/>
  <c r="S125" i="3"/>
  <c r="P158" i="3"/>
  <c r="R158" i="3" s="1"/>
  <c r="K158" i="3" s="1"/>
  <c r="P197" i="3"/>
  <c r="R197" i="3" s="1"/>
  <c r="K197" i="3" s="1"/>
  <c r="P133" i="3"/>
  <c r="R133" i="3" s="1"/>
  <c r="K133" i="3" s="1"/>
  <c r="P224" i="3"/>
  <c r="R224" i="3" s="1"/>
  <c r="K224" i="3" s="1"/>
  <c r="T133" i="3"/>
  <c r="T151" i="3"/>
  <c r="S214" i="3"/>
  <c r="P194" i="3"/>
  <c r="R194" i="3" s="1"/>
  <c r="K194" i="3" s="1"/>
  <c r="S114" i="3"/>
  <c r="S128" i="3"/>
  <c r="P226" i="3"/>
  <c r="R226" i="3" s="1"/>
  <c r="K226" i="3" s="1"/>
  <c r="S297" i="3"/>
  <c r="S81" i="3"/>
  <c r="S100" i="3"/>
  <c r="T103" i="3"/>
  <c r="S283" i="3"/>
  <c r="P105" i="3"/>
  <c r="R105" i="3" s="1"/>
  <c r="K105" i="3" s="1"/>
  <c r="T79" i="3"/>
  <c r="P212" i="3"/>
  <c r="R212" i="3" s="1"/>
  <c r="K212" i="3" s="1"/>
  <c r="T104" i="3"/>
  <c r="T132" i="3"/>
  <c r="T32" i="3"/>
  <c r="T77" i="3"/>
  <c r="T178" i="3"/>
  <c r="T118" i="3"/>
  <c r="T119" i="3"/>
  <c r="T196" i="3"/>
  <c r="T56" i="3"/>
  <c r="T219" i="3"/>
  <c r="P273" i="3"/>
  <c r="R273" i="3" s="1"/>
  <c r="K273" i="3" s="1"/>
  <c r="S96" i="3"/>
  <c r="T180" i="3"/>
  <c r="T169" i="3"/>
  <c r="T306" i="3"/>
  <c r="S213" i="3"/>
  <c r="S212" i="3"/>
  <c r="P231" i="3"/>
  <c r="R231" i="3" s="1"/>
  <c r="K231" i="3" s="1"/>
  <c r="T61" i="3"/>
  <c r="T235" i="3"/>
  <c r="P123" i="3"/>
  <c r="R123" i="3" s="1"/>
  <c r="K123" i="3" s="1"/>
  <c r="T293" i="3"/>
  <c r="S25" i="3"/>
  <c r="P139" i="3"/>
  <c r="R139" i="3" s="1"/>
  <c r="K139" i="3" s="1"/>
  <c r="P211" i="3"/>
  <c r="R211" i="3" s="1"/>
  <c r="K211" i="3" s="1"/>
  <c r="P278" i="3"/>
  <c r="R278" i="3" s="1"/>
  <c r="K278" i="3" s="1"/>
  <c r="P55" i="3"/>
  <c r="R55" i="3" s="1"/>
  <c r="K55" i="3" s="1"/>
  <c r="S240" i="3"/>
  <c r="S220" i="3"/>
  <c r="T154" i="3"/>
  <c r="T161" i="3"/>
  <c r="S46" i="3"/>
  <c r="S111" i="3"/>
  <c r="P146" i="3"/>
  <c r="R146" i="3" s="1"/>
  <c r="K146" i="3" s="1"/>
  <c r="P109" i="3"/>
  <c r="R109" i="3" s="1"/>
  <c r="K109" i="3" s="1"/>
  <c r="P172" i="3"/>
  <c r="R172" i="3" s="1"/>
  <c r="K172" i="3" s="1"/>
  <c r="T51" i="3"/>
  <c r="T49" i="3"/>
  <c r="P174" i="3"/>
  <c r="R174" i="3" s="1"/>
  <c r="K174" i="3" s="1"/>
  <c r="T229" i="3"/>
  <c r="S229" i="3"/>
  <c r="P229" i="3"/>
  <c r="R229" i="3" s="1"/>
  <c r="K229" i="3" s="1"/>
  <c r="T289" i="3"/>
  <c r="S289" i="3"/>
  <c r="T183" i="3"/>
  <c r="S183" i="3"/>
  <c r="S255" i="3"/>
  <c r="P255" i="3"/>
  <c r="R255" i="3" s="1"/>
  <c r="K255" i="3" s="1"/>
  <c r="P29" i="3"/>
  <c r="R29" i="3" s="1"/>
  <c r="K29" i="3" s="1"/>
  <c r="S29" i="3"/>
  <c r="T29" i="3"/>
  <c r="P287" i="3"/>
  <c r="R287" i="3" s="1"/>
  <c r="K287" i="3" s="1"/>
  <c r="T287" i="3"/>
  <c r="T239" i="3"/>
  <c r="S239" i="3"/>
  <c r="T190" i="3"/>
  <c r="P190" i="3"/>
  <c r="R190" i="3" s="1"/>
  <c r="K190" i="3" s="1"/>
  <c r="T265" i="3"/>
  <c r="S265" i="3"/>
  <c r="T317" i="3"/>
  <c r="S245" i="3"/>
  <c r="P245" i="3"/>
  <c r="R245" i="3" s="1"/>
  <c r="K245" i="3" s="1"/>
  <c r="S131" i="3"/>
  <c r="T131" i="3"/>
  <c r="S27" i="3"/>
  <c r="P27" i="3"/>
  <c r="R27" i="3" s="1"/>
  <c r="K27" i="3" s="1"/>
  <c r="P254" i="3"/>
  <c r="R254" i="3" s="1"/>
  <c r="K254" i="3" s="1"/>
  <c r="S254" i="3"/>
  <c r="S198" i="3"/>
  <c r="P198" i="3"/>
  <c r="R198" i="3" s="1"/>
  <c r="K198" i="3" s="1"/>
  <c r="T85" i="3"/>
  <c r="S85" i="3"/>
  <c r="T90" i="3"/>
  <c r="S90" i="3"/>
  <c r="P90" i="3"/>
  <c r="S238" i="3"/>
  <c r="T238" i="3"/>
  <c r="T200" i="3"/>
  <c r="P200" i="3"/>
  <c r="R200" i="3" s="1"/>
  <c r="K200" i="3" s="1"/>
  <c r="S269" i="3"/>
  <c r="P269" i="3"/>
  <c r="R269" i="3" s="1"/>
  <c r="K269" i="3" s="1"/>
  <c r="T160" i="3"/>
  <c r="P160" i="3"/>
  <c r="R160" i="3" s="1"/>
  <c r="K160" i="3" s="1"/>
  <c r="S160" i="3"/>
  <c r="S179" i="3"/>
  <c r="T165" i="3"/>
  <c r="S165" i="3"/>
  <c r="P145" i="3"/>
  <c r="R145" i="3" s="1"/>
  <c r="K145" i="3" s="1"/>
  <c r="T145" i="3"/>
  <c r="S145" i="3"/>
  <c r="P223" i="3"/>
  <c r="R223" i="3" s="1"/>
  <c r="K223" i="3" s="1"/>
  <c r="S223" i="3"/>
  <c r="T279" i="3"/>
  <c r="P279" i="3"/>
  <c r="R279" i="3" s="1"/>
  <c r="K279" i="3" s="1"/>
  <c r="S279" i="3"/>
  <c r="P319" i="3"/>
  <c r="R319" i="3" s="1"/>
  <c r="K319" i="3" s="1"/>
  <c r="S319" i="3"/>
  <c r="S201" i="3"/>
  <c r="P201" i="3"/>
  <c r="R201" i="3" s="1"/>
  <c r="K201" i="3" s="1"/>
  <c r="T295" i="3"/>
  <c r="T274" i="3"/>
  <c r="P103" i="3"/>
  <c r="R103" i="3" s="1"/>
  <c r="K103" i="3" s="1"/>
  <c r="P281" i="3"/>
  <c r="R281" i="3" s="1"/>
  <c r="K281" i="3" s="1"/>
  <c r="S278" i="3"/>
  <c r="S174" i="3"/>
  <c r="P51" i="3"/>
  <c r="R51" i="3" s="1"/>
  <c r="K51" i="3" s="1"/>
  <c r="T174" i="3"/>
  <c r="S293" i="3"/>
  <c r="S270" i="3"/>
  <c r="P297" i="3"/>
  <c r="R297" i="3" s="1"/>
  <c r="K297" i="3" s="1"/>
  <c r="P138" i="3"/>
  <c r="R138" i="3" s="1"/>
  <c r="K138" i="3" s="1"/>
  <c r="T255" i="3"/>
  <c r="P274" i="3"/>
  <c r="R274" i="3" s="1"/>
  <c r="K274" i="3" s="1"/>
  <c r="P100" i="3"/>
  <c r="R100" i="3" s="1"/>
  <c r="K100" i="3" s="1"/>
  <c r="P111" i="3"/>
  <c r="R111" i="3" s="1"/>
  <c r="K111" i="3" s="1"/>
  <c r="P177" i="3"/>
  <c r="R177" i="3" s="1"/>
  <c r="K177" i="3" s="1"/>
  <c r="P283" i="3"/>
  <c r="R283" i="3" s="1"/>
  <c r="K283" i="3" s="1"/>
  <c r="S105" i="3"/>
  <c r="S194" i="3"/>
  <c r="P214" i="3"/>
  <c r="R214" i="3" s="1"/>
  <c r="K214" i="3" s="1"/>
  <c r="T211" i="3"/>
  <c r="T299" i="3"/>
  <c r="P299" i="3"/>
  <c r="R299" i="3" s="1"/>
  <c r="K299" i="3" s="1"/>
  <c r="S299" i="3"/>
  <c r="P78" i="3"/>
  <c r="R78" i="3" s="1"/>
  <c r="K78" i="3" s="1"/>
  <c r="S78" i="3"/>
  <c r="T78" i="3"/>
  <c r="T184" i="3"/>
  <c r="S184" i="3"/>
  <c r="P184" i="3"/>
  <c r="R184" i="3" s="1"/>
  <c r="K184" i="3" s="1"/>
  <c r="T204" i="3"/>
  <c r="P204" i="3"/>
  <c r="R204" i="3" s="1"/>
  <c r="K204" i="3" s="1"/>
  <c r="S204" i="3"/>
  <c r="T249" i="3"/>
  <c r="P249" i="3"/>
  <c r="R249" i="3" s="1"/>
  <c r="K249" i="3" s="1"/>
  <c r="T82" i="3"/>
  <c r="P82" i="3"/>
  <c r="R82" i="3" s="1"/>
  <c r="K82" i="3" s="1"/>
  <c r="T315" i="3"/>
  <c r="S315" i="3"/>
  <c r="S209" i="3"/>
  <c r="P209" i="3"/>
  <c r="R209" i="3" s="1"/>
  <c r="K209" i="3" s="1"/>
  <c r="S98" i="3"/>
  <c r="P98" i="3"/>
  <c r="R98" i="3" s="1"/>
  <c r="K98" i="3" s="1"/>
  <c r="T37" i="3"/>
  <c r="S37" i="3"/>
  <c r="T246" i="3"/>
  <c r="P246" i="3"/>
  <c r="R246" i="3" s="1"/>
  <c r="K246" i="3" s="1"/>
  <c r="T43" i="3"/>
  <c r="P43" i="3"/>
  <c r="R43" i="3" s="1"/>
  <c r="K43" i="3" s="1"/>
  <c r="T163" i="3"/>
  <c r="P163" i="3"/>
  <c r="R163" i="3" s="1"/>
  <c r="K163" i="3" s="1"/>
  <c r="T304" i="3"/>
  <c r="S304" i="3"/>
  <c r="P115" i="3"/>
  <c r="R115" i="3" s="1"/>
  <c r="K115" i="3" s="1"/>
  <c r="T115" i="3"/>
  <c r="S155" i="3"/>
  <c r="T155" i="3"/>
  <c r="T86" i="3"/>
  <c r="S86" i="3"/>
  <c r="P89" i="3"/>
  <c r="R89" i="3" s="1"/>
  <c r="K89" i="3" s="1"/>
  <c r="S89" i="3"/>
  <c r="T89" i="3"/>
  <c r="S94" i="3"/>
  <c r="T94" i="3"/>
  <c r="P101" i="3"/>
  <c r="T101" i="3"/>
  <c r="P46" i="3"/>
  <c r="R46" i="3" s="1"/>
  <c r="K46" i="3" s="1"/>
  <c r="T46" i="3"/>
  <c r="S313" i="3"/>
  <c r="P313" i="3"/>
  <c r="R313" i="3" s="1"/>
  <c r="K313" i="3" s="1"/>
  <c r="T313" i="3"/>
  <c r="P38" i="3"/>
  <c r="S38" i="3"/>
  <c r="P176" i="3"/>
  <c r="R176" i="3" s="1"/>
  <c r="K176" i="3" s="1"/>
  <c r="S176" i="3"/>
  <c r="T176" i="3"/>
  <c r="P247" i="3"/>
  <c r="R247" i="3" s="1"/>
  <c r="K247" i="3" s="1"/>
  <c r="S247" i="3"/>
  <c r="S159" i="3"/>
  <c r="P159" i="3"/>
  <c r="R159" i="3" s="1"/>
  <c r="K159" i="3" s="1"/>
  <c r="P149" i="3"/>
  <c r="R149" i="3" s="1"/>
  <c r="K149" i="3" s="1"/>
  <c r="S149" i="3"/>
  <c r="T307" i="3"/>
  <c r="P307" i="3"/>
  <c r="R307" i="3" s="1"/>
  <c r="K307" i="3" s="1"/>
  <c r="S290" i="3"/>
  <c r="T290" i="3"/>
  <c r="P290" i="3"/>
  <c r="R290" i="3" s="1"/>
  <c r="K290" i="3" s="1"/>
  <c r="S308" i="3"/>
  <c r="P308" i="3"/>
  <c r="R308" i="3" s="1"/>
  <c r="K308" i="3" s="1"/>
  <c r="T308" i="3"/>
  <c r="P271" i="3"/>
  <c r="R271" i="3" s="1"/>
  <c r="K271" i="3" s="1"/>
  <c r="S188" i="3"/>
  <c r="T194" i="3"/>
  <c r="T245" i="3"/>
  <c r="T198" i="3"/>
  <c r="T254" i="3"/>
  <c r="T27" i="3"/>
  <c r="S246" i="3"/>
  <c r="S281" i="3"/>
  <c r="S51" i="3"/>
  <c r="T135" i="3"/>
  <c r="P81" i="3"/>
  <c r="R81" i="3" s="1"/>
  <c r="K81" i="3" s="1"/>
  <c r="P183" i="3"/>
  <c r="R183" i="3" s="1"/>
  <c r="K183" i="3" s="1"/>
  <c r="S287" i="3"/>
  <c r="S231" i="3"/>
  <c r="S109" i="3"/>
  <c r="P239" i="3"/>
  <c r="R239" i="3" s="1"/>
  <c r="K239" i="3" s="1"/>
  <c r="P155" i="3"/>
  <c r="R155" i="3" s="1"/>
  <c r="K155" i="3" s="1"/>
  <c r="S115" i="3"/>
  <c r="P238" i="3"/>
  <c r="R238" i="3" s="1"/>
  <c r="K238" i="3" s="1"/>
  <c r="T269" i="3"/>
  <c r="P114" i="3"/>
  <c r="R114" i="3" s="1"/>
  <c r="K114" i="3" s="1"/>
  <c r="S123" i="3"/>
  <c r="T105" i="3"/>
  <c r="T100" i="3"/>
  <c r="T247" i="3"/>
  <c r="T240" i="3"/>
  <c r="T208" i="3"/>
  <c r="P208" i="3"/>
  <c r="R208" i="3" s="1"/>
  <c r="K208" i="3" s="1"/>
  <c r="T231" i="3"/>
  <c r="T236" i="3"/>
  <c r="P236" i="3"/>
  <c r="R236" i="3" s="1"/>
  <c r="K236" i="3" s="1"/>
  <c r="S236" i="3"/>
  <c r="S42" i="3"/>
  <c r="P42" i="3"/>
  <c r="R42" i="3" s="1"/>
  <c r="K42" i="3" s="1"/>
  <c r="T202" i="3"/>
  <c r="P202" i="3"/>
  <c r="R202" i="3" s="1"/>
  <c r="K202" i="3" s="1"/>
  <c r="S202" i="3"/>
  <c r="T83" i="3"/>
  <c r="P83" i="3"/>
  <c r="R83" i="3" s="1"/>
  <c r="K83" i="3" s="1"/>
  <c r="S83" i="3"/>
  <c r="P53" i="3"/>
  <c r="R53" i="3" s="1"/>
  <c r="K53" i="3" s="1"/>
  <c r="T53" i="3"/>
  <c r="P128" i="3"/>
  <c r="R128" i="3" s="1"/>
  <c r="K128" i="3" s="1"/>
  <c r="T128" i="3"/>
  <c r="T121" i="3"/>
  <c r="P121" i="3"/>
  <c r="R121" i="3" s="1"/>
  <c r="K121" i="3" s="1"/>
  <c r="S121" i="3"/>
  <c r="T226" i="3"/>
  <c r="S226" i="3"/>
  <c r="S39" i="3"/>
  <c r="P39" i="3"/>
  <c r="R39" i="3" s="1"/>
  <c r="K39" i="3" s="1"/>
  <c r="P175" i="3"/>
  <c r="R175" i="3" s="1"/>
  <c r="K175" i="3" s="1"/>
  <c r="T175" i="3"/>
  <c r="P301" i="3"/>
  <c r="R301" i="3" s="1"/>
  <c r="K301" i="3" s="1"/>
  <c r="T301" i="3"/>
  <c r="S144" i="3"/>
  <c r="P144" i="3"/>
  <c r="R144" i="3" s="1"/>
  <c r="K144" i="3" s="1"/>
  <c r="T144" i="3"/>
  <c r="S260" i="3"/>
  <c r="P260" i="3"/>
  <c r="R260" i="3" s="1"/>
  <c r="K260" i="3" s="1"/>
  <c r="T260" i="3"/>
  <c r="T34" i="3"/>
  <c r="P34" i="3"/>
  <c r="R34" i="3" s="1"/>
  <c r="K34" i="3" s="1"/>
  <c r="S34" i="3"/>
  <c r="T159" i="3"/>
  <c r="T172" i="3"/>
  <c r="T123" i="3"/>
  <c r="P289" i="3"/>
  <c r="R289" i="3" s="1"/>
  <c r="K289" i="3" s="1"/>
  <c r="S137" i="3"/>
  <c r="P292" i="3"/>
  <c r="R292" i="3" s="1"/>
  <c r="K292" i="3" s="1"/>
  <c r="P134" i="3"/>
  <c r="R134" i="3" s="1"/>
  <c r="K134" i="3" s="1"/>
  <c r="S127" i="3"/>
  <c r="P49" i="3"/>
  <c r="R49" i="3" s="1"/>
  <c r="K49" i="3" s="1"/>
  <c r="S59" i="3"/>
  <c r="P228" i="3"/>
  <c r="R228" i="3" s="1"/>
  <c r="K228" i="3" s="1"/>
  <c r="P79" i="3"/>
  <c r="R79" i="3" s="1"/>
  <c r="K79" i="3" s="1"/>
  <c r="T209" i="3"/>
  <c r="T114" i="3"/>
  <c r="P304" i="3"/>
  <c r="R304" i="3" s="1"/>
  <c r="K304" i="3" s="1"/>
  <c r="S146" i="3"/>
  <c r="S43" i="3"/>
  <c r="P213" i="3"/>
  <c r="R213" i="3" s="1"/>
  <c r="K213" i="3" s="1"/>
  <c r="P135" i="3"/>
  <c r="R135" i="3" s="1"/>
  <c r="K135" i="3" s="1"/>
  <c r="S175" i="3"/>
  <c r="S101" i="3"/>
  <c r="S317" i="3"/>
  <c r="P131" i="3"/>
  <c r="R131" i="3" s="1"/>
  <c r="K131" i="3" s="1"/>
  <c r="P37" i="3"/>
  <c r="R37" i="3" s="1"/>
  <c r="K37" i="3" s="1"/>
  <c r="P315" i="3"/>
  <c r="R315" i="3" s="1"/>
  <c r="K315" i="3" s="1"/>
  <c r="S249" i="3"/>
  <c r="T223" i="3"/>
  <c r="T278" i="3"/>
  <c r="T117" i="3"/>
  <c r="T270" i="3"/>
  <c r="T201" i="3"/>
  <c r="S147" i="3"/>
  <c r="T55" i="3"/>
  <c r="T109" i="3"/>
  <c r="T146" i="3"/>
  <c r="T60" i="3"/>
  <c r="T241" i="3"/>
  <c r="T213" i="3"/>
  <c r="T111" i="3"/>
  <c r="T42" i="3"/>
  <c r="T71" i="3"/>
  <c r="T30" i="3"/>
  <c r="T40" i="3"/>
  <c r="T80" i="3"/>
  <c r="T138" i="3"/>
  <c r="T268" i="3"/>
  <c r="T216" i="3"/>
  <c r="T214" i="3"/>
  <c r="T297" i="3"/>
  <c r="T215" i="3"/>
  <c r="T285" i="3"/>
  <c r="T81" i="3"/>
  <c r="T271" i="3"/>
  <c r="T39" i="3"/>
  <c r="R21" i="3"/>
  <c r="R50" i="3" l="1"/>
  <c r="H9" i="3" s="1"/>
  <c r="G10" i="3"/>
  <c r="R90" i="3"/>
  <c r="G16" i="3"/>
  <c r="R67" i="3"/>
  <c r="H14" i="3" s="1"/>
  <c r="G13" i="3"/>
  <c r="K69" i="3"/>
  <c r="R101" i="3"/>
  <c r="G15" i="3"/>
  <c r="K21" i="3"/>
  <c r="H11" i="3"/>
  <c r="R38" i="3"/>
  <c r="G12" i="3"/>
  <c r="K91" i="3"/>
  <c r="H10" i="3"/>
  <c r="L5" i="3"/>
  <c r="L4" i="3"/>
  <c r="L6" i="3"/>
  <c r="L3" i="3"/>
  <c r="K50" i="3" l="1"/>
  <c r="G17" i="3"/>
  <c r="K90" i="3"/>
  <c r="H16" i="3"/>
  <c r="G1" i="3"/>
  <c r="K67" i="3"/>
  <c r="H13" i="3"/>
  <c r="K38" i="3"/>
  <c r="H12" i="3"/>
  <c r="K101" i="3"/>
  <c r="H15" i="3"/>
  <c r="H17" i="3" l="1"/>
  <c r="H1" i="3"/>
</calcChain>
</file>

<file path=xl/sharedStrings.xml><?xml version="1.0" encoding="utf-8"?>
<sst xmlns="http://schemas.openxmlformats.org/spreadsheetml/2006/main" count="3816" uniqueCount="882">
  <si>
    <t>TEAM</t>
  </si>
  <si>
    <t>WR</t>
  </si>
  <si>
    <t>WR1</t>
  </si>
  <si>
    <t>NYG</t>
  </si>
  <si>
    <t>WR2</t>
  </si>
  <si>
    <t>RB</t>
  </si>
  <si>
    <t>RB1</t>
  </si>
  <si>
    <t>RB2</t>
  </si>
  <si>
    <t>TE</t>
  </si>
  <si>
    <t>NE</t>
  </si>
  <si>
    <t>TB</t>
  </si>
  <si>
    <t>GB</t>
  </si>
  <si>
    <t>NO</t>
  </si>
  <si>
    <t>NYJ</t>
  </si>
  <si>
    <t>KC</t>
  </si>
  <si>
    <t>SF</t>
  </si>
  <si>
    <t>QB</t>
  </si>
  <si>
    <t>QB1</t>
  </si>
  <si>
    <t>QB2</t>
  </si>
  <si>
    <t>QB3</t>
  </si>
  <si>
    <t>K</t>
  </si>
  <si>
    <t>D/ST</t>
  </si>
  <si>
    <t>PTS</t>
  </si>
  <si>
    <t>PLAYER</t>
  </si>
  <si>
    <t>Antonio Brown</t>
  </si>
  <si>
    <t>Julio Jones</t>
  </si>
  <si>
    <t>Odell Beckham Jr.</t>
  </si>
  <si>
    <t>Le'Veon Bell</t>
  </si>
  <si>
    <t>DeAndre Hopkins</t>
  </si>
  <si>
    <t>Todd Gurley</t>
  </si>
  <si>
    <t>David Johnson</t>
  </si>
  <si>
    <t>Ezekiel Elliott</t>
  </si>
  <si>
    <t>Adrian Peterson</t>
  </si>
  <si>
    <t>Jamaal Charles</t>
  </si>
  <si>
    <t>Rob Gronkowski</t>
  </si>
  <si>
    <t>Dez Bryant</t>
  </si>
  <si>
    <t>Devonta Freeman</t>
  </si>
  <si>
    <t>A.J. Green</t>
  </si>
  <si>
    <t>Jordy Nelson</t>
  </si>
  <si>
    <t>Cam Newton</t>
  </si>
  <si>
    <t>Sammy Watkins</t>
  </si>
  <si>
    <t>Lamar Miller</t>
  </si>
  <si>
    <t>Allen Robinson</t>
  </si>
  <si>
    <t>Alshon Jeffery</t>
  </si>
  <si>
    <t>Mark Ingram</t>
  </si>
  <si>
    <t>LeSean McCoy</t>
  </si>
  <si>
    <t>Doug Martin</t>
  </si>
  <si>
    <t>Brandon Marshall</t>
  </si>
  <si>
    <t>Mike Evans</t>
  </si>
  <si>
    <t>Thomas Rawls</t>
  </si>
  <si>
    <t>Eddie Lacy</t>
  </si>
  <si>
    <t>Aaron Rodgers</t>
  </si>
  <si>
    <t>Russell Wilson</t>
  </si>
  <si>
    <t>Brandin Cooks</t>
  </si>
  <si>
    <t>T.Y. Hilton</t>
  </si>
  <si>
    <t>Amari Cooper</t>
  </si>
  <si>
    <t>Keenan Allen</t>
  </si>
  <si>
    <t>Jordan Reed</t>
  </si>
  <si>
    <t>Matt Forte</t>
  </si>
  <si>
    <t>Carlos Hyde</t>
  </si>
  <si>
    <t>Greg Olsen</t>
  </si>
  <si>
    <t>C.J. Anderson</t>
  </si>
  <si>
    <t>Julian Edelman</t>
  </si>
  <si>
    <t>Kelvin Benjamin</t>
  </si>
  <si>
    <t>Demaryius Thomas</t>
  </si>
  <si>
    <t>Jonathan Stewart</t>
  </si>
  <si>
    <t>Jeremy Maclin</t>
  </si>
  <si>
    <t>Doug Baldwin</t>
  </si>
  <si>
    <t>Ben Roethlisberger</t>
  </si>
  <si>
    <t>Jarvis Landry</t>
  </si>
  <si>
    <t>Eric Decker</t>
  </si>
  <si>
    <t>Andrew Luck</t>
  </si>
  <si>
    <t>Jeremy Hill</t>
  </si>
  <si>
    <t>DeMarco Murray</t>
  </si>
  <si>
    <t>Randall Cobb</t>
  </si>
  <si>
    <t>Latavius Murray</t>
  </si>
  <si>
    <t>Delanie Walker</t>
  </si>
  <si>
    <t>Golden Tate</t>
  </si>
  <si>
    <t>Dion Lewis</t>
  </si>
  <si>
    <t>Drew Brees</t>
  </si>
  <si>
    <t>Coby Fleener</t>
  </si>
  <si>
    <t>Larry Fitzgerald</t>
  </si>
  <si>
    <t>Tom Brady</t>
  </si>
  <si>
    <t>Donte Moncrief</t>
  </si>
  <si>
    <t>Tyler Eifert</t>
  </si>
  <si>
    <t>Jay Ajayi</t>
  </si>
  <si>
    <t>Emmanuel Sanders</t>
  </si>
  <si>
    <t>Travis Kelce</t>
  </si>
  <si>
    <t>Jeremy Langford</t>
  </si>
  <si>
    <t>DeSean Jackson</t>
  </si>
  <si>
    <t>DeVante Parker</t>
  </si>
  <si>
    <t>Michael Crabtree</t>
  </si>
  <si>
    <t>Carson Palmer</t>
  </si>
  <si>
    <t>Jordan Matthews</t>
  </si>
  <si>
    <t>T.J. Yeldon</t>
  </si>
  <si>
    <t>John Brown</t>
  </si>
  <si>
    <t>Kevin White</t>
  </si>
  <si>
    <t>Melvin Gordon</t>
  </si>
  <si>
    <t>Corey Coleman</t>
  </si>
  <si>
    <t>Frank Gore</t>
  </si>
  <si>
    <t>Allen Hurns</t>
  </si>
  <si>
    <t>Danny Woodhead</t>
  </si>
  <si>
    <t>Stephen Gostkowski</t>
  </si>
  <si>
    <t>Marvin Jones</t>
  </si>
  <si>
    <t>Sterling Shepard</t>
  </si>
  <si>
    <t>Stefon Diggs</t>
  </si>
  <si>
    <t>Laquon Treadwell</t>
  </si>
  <si>
    <t>Matthew Stafford</t>
  </si>
  <si>
    <t>Zach Ertz</t>
  </si>
  <si>
    <t>Ameer Abdullah</t>
  </si>
  <si>
    <t>Willie Snead</t>
  </si>
  <si>
    <t>Duke Johnson Jr.</t>
  </si>
  <si>
    <t>Jimmy Graham</t>
  </si>
  <si>
    <t>Tyler Lockett</t>
  </si>
  <si>
    <t>Michael Thomas</t>
  </si>
  <si>
    <t>Chris Ivory</t>
  </si>
  <si>
    <t>Will Fuller</t>
  </si>
  <si>
    <t>Giovani Bernard</t>
  </si>
  <si>
    <t>Blake Bortles</t>
  </si>
  <si>
    <t>Eli Manning</t>
  </si>
  <si>
    <t>Markus Wheaton</t>
  </si>
  <si>
    <t>Torrey Smith</t>
  </si>
  <si>
    <t>Derrick Henry</t>
  </si>
  <si>
    <t>Derek Carr</t>
  </si>
  <si>
    <t>Theo Riddick</t>
  </si>
  <si>
    <t>Jason Witten</t>
  </si>
  <si>
    <t>Tavon Austin</t>
  </si>
  <si>
    <t>Antonio Gates</t>
  </si>
  <si>
    <t>Andy Dalton</t>
  </si>
  <si>
    <t>Steven Hauschka</t>
  </si>
  <si>
    <t>Kirk Cousins</t>
  </si>
  <si>
    <t>Julius Thomas</t>
  </si>
  <si>
    <t>Philip Rivers</t>
  </si>
  <si>
    <t>Tyrod Taylor</t>
  </si>
  <si>
    <t>Adam Vinatieri</t>
  </si>
  <si>
    <t>Travis Benjamin</t>
  </si>
  <si>
    <t>Breshad Perriman</t>
  </si>
  <si>
    <t>Mike Wallace</t>
  </si>
  <si>
    <t>Charles Sims</t>
  </si>
  <si>
    <t>Jameis Winston</t>
  </si>
  <si>
    <t>Matt Ryan</t>
  </si>
  <si>
    <t>Jared Goff</t>
  </si>
  <si>
    <t>LeGarrette Blount</t>
  </si>
  <si>
    <t>Marcus Mariota</t>
  </si>
  <si>
    <t>Brock Osweiler</t>
  </si>
  <si>
    <t>Martellus Bennett</t>
  </si>
  <si>
    <t>DeAngelo Williams</t>
  </si>
  <si>
    <t>Alex Smith</t>
  </si>
  <si>
    <t>Phillip Dorsett</t>
  </si>
  <si>
    <t>Ted Ginn Jr.</t>
  </si>
  <si>
    <t>Josh Doctson</t>
  </si>
  <si>
    <t>Isaiah Crowell</t>
  </si>
  <si>
    <t>Mohamed Sanu</t>
  </si>
  <si>
    <t>Dan Bailey</t>
  </si>
  <si>
    <t>Jordan Howard</t>
  </si>
  <si>
    <t>Pierre Garcon</t>
  </si>
  <si>
    <t>Tyler Boyd</t>
  </si>
  <si>
    <t>Terrance Williams</t>
  </si>
  <si>
    <t>Darren Sproles</t>
  </si>
  <si>
    <t>Kyle Rudolph</t>
  </si>
  <si>
    <t>Joe Flacco</t>
  </si>
  <si>
    <t>Kendall Wright</t>
  </si>
  <si>
    <t>Justin Tucker</t>
  </si>
  <si>
    <t>Tevin Coleman</t>
  </si>
  <si>
    <t>C.J. Prosise</t>
  </si>
  <si>
    <t>Austin Seferian-Jenkins</t>
  </si>
  <si>
    <t>Eric Ebron</t>
  </si>
  <si>
    <t>Zach Miller</t>
  </si>
  <si>
    <t>Dwayne Allen</t>
  </si>
  <si>
    <t>Alfred Morris</t>
  </si>
  <si>
    <t>Paul Perkins</t>
  </si>
  <si>
    <t>Devontae Booker</t>
  </si>
  <si>
    <t>Jermaine Kearse</t>
  </si>
  <si>
    <t>Charles Clay</t>
  </si>
  <si>
    <t>Mason Crosby</t>
  </si>
  <si>
    <t>Jerick McKinnon</t>
  </si>
  <si>
    <t>Bilal Powell</t>
  </si>
  <si>
    <t>Devin Funchess</t>
  </si>
  <si>
    <t>Kenyan Drake</t>
  </si>
  <si>
    <t>Graham Gano</t>
  </si>
  <si>
    <t>Jared Cook</t>
  </si>
  <si>
    <t>Shane Vereen</t>
  </si>
  <si>
    <t>Chris Boswell</t>
  </si>
  <si>
    <t>Rishard Matthews</t>
  </si>
  <si>
    <t>DeAndre Washington</t>
  </si>
  <si>
    <t>Matt Prater</t>
  </si>
  <si>
    <t>Matt Bryant</t>
  </si>
  <si>
    <t>Kenny Britt</t>
  </si>
  <si>
    <t>Malcolm Mitchell</t>
  </si>
  <si>
    <t>Wendell Smallwood</t>
  </si>
  <si>
    <t>Spencer Ware</t>
  </si>
  <si>
    <t>Shaun Draughn</t>
  </si>
  <si>
    <t>Tim Hightower</t>
  </si>
  <si>
    <t>Andre Ellington</t>
  </si>
  <si>
    <t>Darren McFadden</t>
  </si>
  <si>
    <t>Charcandrick West</t>
  </si>
  <si>
    <t>Ka'Deem Carey</t>
  </si>
  <si>
    <t>Robert Woods</t>
  </si>
  <si>
    <t>Braxton Miller</t>
  </si>
  <si>
    <t>Chris Conley</t>
  </si>
  <si>
    <t>Davante Adams</t>
  </si>
  <si>
    <t>Cole Beasley</t>
  </si>
  <si>
    <t>Marqise Lee</t>
  </si>
  <si>
    <t>Seth Roberts</t>
  </si>
  <si>
    <t>Chris Hogan</t>
  </si>
  <si>
    <t>Chris Thompson</t>
  </si>
  <si>
    <t>Branden Oliver</t>
  </si>
  <si>
    <t>Kyle Juszczyk</t>
  </si>
  <si>
    <t>Alfred Blue</t>
  </si>
  <si>
    <t>Brandon LaFell</t>
  </si>
  <si>
    <t>J.J. Nelson</t>
  </si>
  <si>
    <t>Kenny Stills</t>
  </si>
  <si>
    <t>Jamison Crowder</t>
  </si>
  <si>
    <t>Kamar Aiken</t>
  </si>
  <si>
    <t>Ty Montgomery</t>
  </si>
  <si>
    <t>Sam Bradford</t>
  </si>
  <si>
    <t>Paxton Lynch</t>
  </si>
  <si>
    <t>Damien Williams</t>
  </si>
  <si>
    <t>Jonathan Williams</t>
  </si>
  <si>
    <t>Zach Zenner</t>
  </si>
  <si>
    <t>Rex Burkhead</t>
  </si>
  <si>
    <t>Sebastian Janikowski</t>
  </si>
  <si>
    <t>Josh McCown</t>
  </si>
  <si>
    <t>Benjamin Watson</t>
  </si>
  <si>
    <t>Derek Anderson</t>
  </si>
  <si>
    <t>Pos</t>
  </si>
  <si>
    <t>Flex</t>
  </si>
  <si>
    <t>FLEX</t>
  </si>
  <si>
    <t>BE</t>
  </si>
  <si>
    <t>Target 1</t>
  </si>
  <si>
    <t>ACTUAL</t>
  </si>
  <si>
    <t>Over/
Under</t>
  </si>
  <si>
    <t>Stefan</t>
  </si>
  <si>
    <t>Andy</t>
  </si>
  <si>
    <t>Dan</t>
  </si>
  <si>
    <t>Paulo</t>
  </si>
  <si>
    <t>Mark</t>
  </si>
  <si>
    <t>Dr. J</t>
  </si>
  <si>
    <t>Schager</t>
  </si>
  <si>
    <t>Karl</t>
  </si>
  <si>
    <t>Emile</t>
  </si>
  <si>
    <t>Rob</t>
  </si>
  <si>
    <t>Greg</t>
  </si>
  <si>
    <t>Raf/Jess</t>
  </si>
  <si>
    <t>Teams:12</t>
  </si>
  <si>
    <t>Rounds:15</t>
  </si>
  <si>
    <t>Start date</t>
  </si>
  <si>
    <t>End date</t>
  </si>
  <si>
    <t>Team</t>
  </si>
  <si>
    <t>Bye</t>
  </si>
  <si>
    <t>ARI</t>
  </si>
  <si>
    <t>LeVeon Bell</t>
  </si>
  <si>
    <t>PIT</t>
  </si>
  <si>
    <t>DAL</t>
  </si>
  <si>
    <t>ATL</t>
  </si>
  <si>
    <t>Odell Beckham Jr</t>
  </si>
  <si>
    <t>BUF</t>
  </si>
  <si>
    <t>LAC</t>
  </si>
  <si>
    <t>CIN</t>
  </si>
  <si>
    <t>MIA</t>
  </si>
  <si>
    <t>TEN</t>
  </si>
  <si>
    <t>CHI</t>
  </si>
  <si>
    <t>Marshawn Lynch</t>
  </si>
  <si>
    <t>OAK</t>
  </si>
  <si>
    <t>LAR</t>
  </si>
  <si>
    <t>IND</t>
  </si>
  <si>
    <t>Leonard Fournette</t>
  </si>
  <si>
    <t>JAC</t>
  </si>
  <si>
    <t>HOU</t>
  </si>
  <si>
    <t>CLE</t>
  </si>
  <si>
    <t>SEA</t>
  </si>
  <si>
    <t>Joe Mixon</t>
  </si>
  <si>
    <t>Terrelle Pryor</t>
  </si>
  <si>
    <t>WAS</t>
  </si>
  <si>
    <t>PHI</t>
  </si>
  <si>
    <t>DEN</t>
  </si>
  <si>
    <t>Christian McCaffrey</t>
  </si>
  <si>
    <t>CAR</t>
  </si>
  <si>
    <t>Tyreek Hill</t>
  </si>
  <si>
    <t>Martavis Bryant</t>
  </si>
  <si>
    <t>Mike Gillislee</t>
  </si>
  <si>
    <t>CJ Anderson</t>
  </si>
  <si>
    <t>Dalvin Cook</t>
  </si>
  <si>
    <t>MIN</t>
  </si>
  <si>
    <t>DET</t>
  </si>
  <si>
    <t>Samaje Perine</t>
  </si>
  <si>
    <t>BAL</t>
  </si>
  <si>
    <t>Kareem Hunt</t>
  </si>
  <si>
    <t>Rob Kelley</t>
  </si>
  <si>
    <t>Hunter Henry</t>
  </si>
  <si>
    <t>Denver Defense</t>
  </si>
  <si>
    <t>DEF</t>
  </si>
  <si>
    <t>Corey Davis</t>
  </si>
  <si>
    <t>Cameron Meredith</t>
  </si>
  <si>
    <t>Terrance West</t>
  </si>
  <si>
    <t>Dak Prescott</t>
  </si>
  <si>
    <t>Kansas City Defense</t>
  </si>
  <si>
    <t>Jamaal Williams</t>
  </si>
  <si>
    <t>Houston Defense</t>
  </si>
  <si>
    <t>O.J. Howard</t>
  </si>
  <si>
    <t>Seattle Defense</t>
  </si>
  <si>
    <t>Jacquizz Rodgers</t>
  </si>
  <si>
    <t>Tyrell Williams</t>
  </si>
  <si>
    <t>New England Defense</t>
  </si>
  <si>
    <t>CJ Prosise</t>
  </si>
  <si>
    <t>Taylor Gabriel</t>
  </si>
  <si>
    <t>Arizona Defense</t>
  </si>
  <si>
    <t>Minnesota Defense</t>
  </si>
  <si>
    <t>Adam Thielen</t>
  </si>
  <si>
    <t>Marlon Mack</t>
  </si>
  <si>
    <t>Jack Doyle</t>
  </si>
  <si>
    <t>James White</t>
  </si>
  <si>
    <t>John Ross</t>
  </si>
  <si>
    <t>NY Giants Defense</t>
  </si>
  <si>
    <t>Joe Williams</t>
  </si>
  <si>
    <t>Carson Wentz</t>
  </si>
  <si>
    <t>PK</t>
  </si>
  <si>
    <t>Duke Johnson</t>
  </si>
  <si>
    <t>Carolina Defense</t>
  </si>
  <si>
    <t>Cameron Brate</t>
  </si>
  <si>
    <t>Zay Jones</t>
  </si>
  <si>
    <t>Donta Foreman</t>
  </si>
  <si>
    <t>Austin Hooper</t>
  </si>
  <si>
    <t>Ted Ginn Jr</t>
  </si>
  <si>
    <t>Alvin Kamara</t>
  </si>
  <si>
    <t>Curtis Samuel</t>
  </si>
  <si>
    <t>Baltimore Defense</t>
  </si>
  <si>
    <t>Robert Turbin</t>
  </si>
  <si>
    <t>Evan Engram</t>
  </si>
  <si>
    <t>Jacksonville Defense</t>
  </si>
  <si>
    <t>James Conner</t>
  </si>
  <si>
    <t>David Njoku</t>
  </si>
  <si>
    <t>Deshaun Watson</t>
  </si>
  <si>
    <t>Philadelphia Defense</t>
  </si>
  <si>
    <t>Buffalo Defense</t>
  </si>
  <si>
    <t>Pittsburgh Defense</t>
  </si>
  <si>
    <t>Atlanta Defense</t>
  </si>
  <si>
    <t>Cairo Santos</t>
  </si>
  <si>
    <t>Brandon McManus</t>
  </si>
  <si>
    <t>D'Onta Foreman</t>
  </si>
  <si>
    <t>Jalen Richard</t>
  </si>
  <si>
    <t>Lance Dunbar</t>
  </si>
  <si>
    <t>Aaron Jones</t>
  </si>
  <si>
    <t>Donnel Pumphrey</t>
  </si>
  <si>
    <t>Robert Kelley</t>
  </si>
  <si>
    <t>Terrelle Pryor Sr.</t>
  </si>
  <si>
    <t>Robby Anderson</t>
  </si>
  <si>
    <t>Kenny Golladay</t>
  </si>
  <si>
    <t>Andre Holmes</t>
  </si>
  <si>
    <t>Cooper Kupp</t>
  </si>
  <si>
    <t>Jeremy Kerley</t>
  </si>
  <si>
    <t>Carlos Henderson</t>
  </si>
  <si>
    <t>Marquise Goodwin</t>
  </si>
  <si>
    <t>Charone Peake</t>
  </si>
  <si>
    <t>Paul Richardson</t>
  </si>
  <si>
    <t>Eli Rogers</t>
  </si>
  <si>
    <t>ArDarius Stewart</t>
  </si>
  <si>
    <t>Brandon Coleman</t>
  </si>
  <si>
    <t>Ricardo Louis</t>
  </si>
  <si>
    <t>Chris Godwin</t>
  </si>
  <si>
    <t>Jaron Brown</t>
  </si>
  <si>
    <t>Chester Rogers</t>
  </si>
  <si>
    <t>Brice Butler</t>
  </si>
  <si>
    <t>C.J. Fiedorowicz</t>
  </si>
  <si>
    <t>Jesse James</t>
  </si>
  <si>
    <t>Jermaine Gresham</t>
  </si>
  <si>
    <t>Gerald Everett</t>
  </si>
  <si>
    <t>Erik Swoope</t>
  </si>
  <si>
    <t>Vernon Davis</t>
  </si>
  <si>
    <t>Vance McDonald</t>
  </si>
  <si>
    <t>A.J. Derby</t>
  </si>
  <si>
    <t>Tyler Higbee</t>
  </si>
  <si>
    <t>Ryan Griffin</t>
  </si>
  <si>
    <t>Seth DeValve</t>
  </si>
  <si>
    <t>Mychal Rivera</t>
  </si>
  <si>
    <t>Brian Hoyer</t>
  </si>
  <si>
    <t>Mike Glennon</t>
  </si>
  <si>
    <t>Cody Kessler</t>
  </si>
  <si>
    <t>Trevor Siemian</t>
  </si>
  <si>
    <t>Tom Savage</t>
  </si>
  <si>
    <t>Christian Hackenberg</t>
  </si>
  <si>
    <t>DeShone Kizer</t>
  </si>
  <si>
    <t>Mitchell Trubisky</t>
  </si>
  <si>
    <t>Drew Stanton</t>
  </si>
  <si>
    <t>Patrick Mahomes II</t>
  </si>
  <si>
    <t>Blair Walsh</t>
  </si>
  <si>
    <t>Dustin Hopkins</t>
  </si>
  <si>
    <t>Wil Lutz</t>
  </si>
  <si>
    <t>Bench</t>
  </si>
  <si>
    <t>Rosters</t>
  </si>
  <si>
    <t>Starters</t>
  </si>
  <si>
    <t>pRank</t>
  </si>
  <si>
    <t>Rank</t>
  </si>
  <si>
    <t>1st Waiver</t>
  </si>
  <si>
    <t>Total</t>
  </si>
  <si>
    <t>Count</t>
  </si>
  <si>
    <t>TotalPAR</t>
  </si>
  <si>
    <t>ValuePerPt</t>
  </si>
  <si>
    <t>% to starters</t>
  </si>
  <si>
    <t>Bottom Range</t>
  </si>
  <si>
    <t>QB15</t>
  </si>
  <si>
    <t>RB35</t>
  </si>
  <si>
    <t>WR29</t>
  </si>
  <si>
    <t>TE15</t>
  </si>
  <si>
    <t>Player</t>
  </si>
  <si>
    <t>FFToday Pts Proj</t>
  </si>
  <si>
    <t>Bye Week</t>
  </si>
  <si>
    <t>Sean Mannion</t>
  </si>
  <si>
    <t>Matt Barkley</t>
  </si>
  <si>
    <t>Bryce Petty</t>
  </si>
  <si>
    <t>Landry Jones</t>
  </si>
  <si>
    <t>Case Keenum</t>
  </si>
  <si>
    <t>Jimmy Garoppolo</t>
  </si>
  <si>
    <t>Kerwynn Williams</t>
  </si>
  <si>
    <t>Brian Hill</t>
  </si>
  <si>
    <t>Travaris Cadet</t>
  </si>
  <si>
    <t>Elijah McGuire</t>
  </si>
  <si>
    <t>Dwayne Washington</t>
  </si>
  <si>
    <t>John Kuhn</t>
  </si>
  <si>
    <t>Wayne Gallman</t>
  </si>
  <si>
    <t>Kenjon Barner</t>
  </si>
  <si>
    <t>Benny Cunningham</t>
  </si>
  <si>
    <t>Tarik Cohen</t>
  </si>
  <si>
    <t>Geronimo Allison</t>
  </si>
  <si>
    <t>Aldrick Robinson</t>
  </si>
  <si>
    <t>Xavier Grimble</t>
  </si>
  <si>
    <t>Jordan Leggett</t>
  </si>
  <si>
    <t>Trey Burton</t>
  </si>
  <si>
    <t>Virgil Green</t>
  </si>
  <si>
    <t>George Kittle</t>
  </si>
  <si>
    <t>Jonnu Smith</t>
  </si>
  <si>
    <t>Seth Devalve</t>
  </si>
  <si>
    <t>Marcedes Lewis</t>
  </si>
  <si>
    <t>Stephen Anderson</t>
  </si>
  <si>
    <t>Josh Hill</t>
  </si>
  <si>
    <t>Ben Watson</t>
  </si>
  <si>
    <t>FF_Pts</t>
  </si>
  <si>
    <t>ESPN_Pts</t>
  </si>
  <si>
    <t>FF_ PAR</t>
  </si>
  <si>
    <t>ESPN_Waiver</t>
  </si>
  <si>
    <t>FF_Waiver</t>
  </si>
  <si>
    <t>ESPN</t>
  </si>
  <si>
    <t>FFToday</t>
  </si>
  <si>
    <t>FF_Value</t>
  </si>
  <si>
    <t>ESPN_PAR</t>
  </si>
  <si>
    <t>ESPN_Value</t>
  </si>
  <si>
    <t>Average</t>
  </si>
  <si>
    <t>Range</t>
  </si>
  <si>
    <t>Bench Starts</t>
  </si>
  <si>
    <t>FF_rank</t>
  </si>
  <si>
    <t>Rnk</t>
  </si>
  <si>
    <t>Spread</t>
  </si>
  <si>
    <t>C.J. Beathard</t>
  </si>
  <si>
    <t>Scott Tolzien</t>
  </si>
  <si>
    <t>Nathan Peterman</t>
  </si>
  <si>
    <t>Logan Paulsen</t>
  </si>
  <si>
    <t>Nick Boyle</t>
  </si>
  <si>
    <t>Bargain</t>
  </si>
  <si>
    <t>Top 10 Value</t>
  </si>
  <si>
    <t>Top 10 Cost</t>
  </si>
  <si>
    <t>Total drafts:1682</t>
  </si>
  <si>
    <t>Nelson Agholor</t>
  </si>
  <si>
    <t>Jay Cutler</t>
  </si>
  <si>
    <t>LA Rams Defense</t>
  </si>
  <si>
    <t>LA Chargers Defense</t>
  </si>
  <si>
    <t>Mitch Trubisky</t>
  </si>
  <si>
    <t>Green Bay Defense</t>
  </si>
  <si>
    <t>Anquan Boldin</t>
  </si>
  <si>
    <t>Chad Henne</t>
  </si>
  <si>
    <t>Matt Moore</t>
  </si>
  <si>
    <t>Brandon Allen</t>
  </si>
  <si>
    <t>Teddy Bridgewater*</t>
  </si>
  <si>
    <t>Mike Williams*</t>
  </si>
  <si>
    <t>Will Fuller V*</t>
  </si>
  <si>
    <t>Matt Cassel</t>
  </si>
  <si>
    <t>Devontae Booker*</t>
  </si>
  <si>
    <t>De'Angelo Henderson</t>
  </si>
  <si>
    <t>Chris Johnson</t>
  </si>
  <si>
    <t>Chris Carson</t>
  </si>
  <si>
    <t>Jeremy McNichols</t>
  </si>
  <si>
    <t>Andre Williams</t>
  </si>
  <si>
    <t>Javorius Allen</t>
  </si>
  <si>
    <t>Lance Dunbar*</t>
  </si>
  <si>
    <t>Orleans Darkwa</t>
  </si>
  <si>
    <t>Aaron Ripkowski</t>
  </si>
  <si>
    <t>Malcolm Brown</t>
  </si>
  <si>
    <t>Tyler Ervin</t>
  </si>
  <si>
    <t>Mike Tolbert</t>
  </si>
  <si>
    <t>Jaelen Strong</t>
  </si>
  <si>
    <t>Adam Shaheen</t>
  </si>
  <si>
    <t>Jamize Olawale</t>
  </si>
  <si>
    <t>Dion Sims</t>
  </si>
  <si>
    <t>QB4</t>
  </si>
  <si>
    <t>QB5</t>
  </si>
  <si>
    <t>QB6</t>
  </si>
  <si>
    <t>QB7</t>
  </si>
  <si>
    <t>QB8</t>
  </si>
  <si>
    <t>QB9</t>
  </si>
  <si>
    <t>QB10</t>
  </si>
  <si>
    <t>QB11</t>
  </si>
  <si>
    <t>QB12</t>
  </si>
  <si>
    <t>QB13</t>
  </si>
  <si>
    <t>QB14</t>
  </si>
  <si>
    <t>QB16</t>
  </si>
  <si>
    <t>QB17</t>
  </si>
  <si>
    <t>QB18</t>
  </si>
  <si>
    <t>QB19</t>
  </si>
  <si>
    <t>QB20</t>
  </si>
  <si>
    <t>QB21</t>
  </si>
  <si>
    <t>QB22</t>
  </si>
  <si>
    <t>QB23</t>
  </si>
  <si>
    <t>QB24</t>
  </si>
  <si>
    <t>QB25</t>
  </si>
  <si>
    <t>QB26</t>
  </si>
  <si>
    <t>QB27</t>
  </si>
  <si>
    <t>QB28</t>
  </si>
  <si>
    <t>QB29</t>
  </si>
  <si>
    <t>QB30</t>
  </si>
  <si>
    <t>QB31</t>
  </si>
  <si>
    <t>QB32</t>
  </si>
  <si>
    <t>QB33</t>
  </si>
  <si>
    <t>QB34</t>
  </si>
  <si>
    <t>QB35</t>
  </si>
  <si>
    <t>QB36</t>
  </si>
  <si>
    <t>QB37</t>
  </si>
  <si>
    <t>QB38</t>
  </si>
  <si>
    <t>QB39</t>
  </si>
  <si>
    <t>QB40</t>
  </si>
  <si>
    <t>QB41</t>
  </si>
  <si>
    <t>QB42</t>
  </si>
  <si>
    <t>QB43</t>
  </si>
  <si>
    <t>QB44</t>
  </si>
  <si>
    <t>QB45</t>
  </si>
  <si>
    <t>QB46</t>
  </si>
  <si>
    <t>QB47</t>
  </si>
  <si>
    <t>QB48</t>
  </si>
  <si>
    <t>QB49</t>
  </si>
  <si>
    <t>QB50</t>
  </si>
  <si>
    <t>RB3</t>
  </si>
  <si>
    <t>RB4</t>
  </si>
  <si>
    <t>RB5</t>
  </si>
  <si>
    <t>RB6</t>
  </si>
  <si>
    <t>RB7</t>
  </si>
  <si>
    <t>RB8</t>
  </si>
  <si>
    <t>RB9</t>
  </si>
  <si>
    <t>RB10</t>
  </si>
  <si>
    <t>RB11</t>
  </si>
  <si>
    <t>RB12</t>
  </si>
  <si>
    <t>RB13</t>
  </si>
  <si>
    <t>RB14</t>
  </si>
  <si>
    <t>RB15</t>
  </si>
  <si>
    <t>RB16</t>
  </si>
  <si>
    <t>RB17</t>
  </si>
  <si>
    <t>RB18</t>
  </si>
  <si>
    <t>RB19</t>
  </si>
  <si>
    <t>RB20</t>
  </si>
  <si>
    <t>RB21</t>
  </si>
  <si>
    <t>RB22</t>
  </si>
  <si>
    <t>RB23</t>
  </si>
  <si>
    <t>RB24</t>
  </si>
  <si>
    <t>RB25</t>
  </si>
  <si>
    <t>RB26</t>
  </si>
  <si>
    <t>RB27</t>
  </si>
  <si>
    <t>RB28</t>
  </si>
  <si>
    <t>RB29</t>
  </si>
  <si>
    <t>RB30</t>
  </si>
  <si>
    <t>RB31</t>
  </si>
  <si>
    <t>RB32</t>
  </si>
  <si>
    <t>RB33</t>
  </si>
  <si>
    <t>RB34</t>
  </si>
  <si>
    <t>RB36</t>
  </si>
  <si>
    <t>RB37</t>
  </si>
  <si>
    <t>RB38</t>
  </si>
  <si>
    <t>RB39</t>
  </si>
  <si>
    <t>RB40</t>
  </si>
  <si>
    <t>RB41</t>
  </si>
  <si>
    <t>RB42</t>
  </si>
  <si>
    <t>RB43</t>
  </si>
  <si>
    <t>RB44</t>
  </si>
  <si>
    <t>RB45</t>
  </si>
  <si>
    <t>RB46</t>
  </si>
  <si>
    <t>RB47</t>
  </si>
  <si>
    <t>RB48</t>
  </si>
  <si>
    <t>RB49</t>
  </si>
  <si>
    <t>RB50</t>
  </si>
  <si>
    <t>RB51</t>
  </si>
  <si>
    <t>RB52</t>
  </si>
  <si>
    <t>RB53</t>
  </si>
  <si>
    <t>RB54</t>
  </si>
  <si>
    <t>RB55</t>
  </si>
  <si>
    <t>RB56</t>
  </si>
  <si>
    <t>RB57</t>
  </si>
  <si>
    <t>RB58</t>
  </si>
  <si>
    <t>RB59</t>
  </si>
  <si>
    <t>RB60</t>
  </si>
  <si>
    <t>RB61</t>
  </si>
  <si>
    <t>RB62</t>
  </si>
  <si>
    <t>RB63</t>
  </si>
  <si>
    <t>RB64</t>
  </si>
  <si>
    <t>RB65</t>
  </si>
  <si>
    <t>RB66</t>
  </si>
  <si>
    <t>RB67</t>
  </si>
  <si>
    <t>RB68</t>
  </si>
  <si>
    <t>RB69</t>
  </si>
  <si>
    <t>RB70</t>
  </si>
  <si>
    <t>RB71</t>
  </si>
  <si>
    <t>RB72</t>
  </si>
  <si>
    <t>RB73</t>
  </si>
  <si>
    <t>RB74</t>
  </si>
  <si>
    <t>RB75</t>
  </si>
  <si>
    <t>RB76</t>
  </si>
  <si>
    <t>RB77</t>
  </si>
  <si>
    <t>RB78</t>
  </si>
  <si>
    <t>RB79</t>
  </si>
  <si>
    <t>RB80</t>
  </si>
  <si>
    <t>RB81</t>
  </si>
  <si>
    <t>RB82</t>
  </si>
  <si>
    <t>RB83</t>
  </si>
  <si>
    <t>RB84</t>
  </si>
  <si>
    <t>RB85</t>
  </si>
  <si>
    <t>RB86</t>
  </si>
  <si>
    <t>RB87</t>
  </si>
  <si>
    <t>RB88</t>
  </si>
  <si>
    <t>RB89</t>
  </si>
  <si>
    <t>RB90</t>
  </si>
  <si>
    <t>RB91</t>
  </si>
  <si>
    <t>RB92</t>
  </si>
  <si>
    <t>RB93</t>
  </si>
  <si>
    <t>RB94</t>
  </si>
  <si>
    <t>RB95</t>
  </si>
  <si>
    <t>RB96</t>
  </si>
  <si>
    <t>RB97</t>
  </si>
  <si>
    <t>RB98</t>
  </si>
  <si>
    <t>RB99</t>
  </si>
  <si>
    <t>RB100</t>
  </si>
  <si>
    <t>WR3</t>
  </si>
  <si>
    <t>WR4</t>
  </si>
  <si>
    <t>WR5</t>
  </si>
  <si>
    <t>WR6</t>
  </si>
  <si>
    <t>WR7</t>
  </si>
  <si>
    <t>WR8</t>
  </si>
  <si>
    <t>WR9</t>
  </si>
  <si>
    <t>WR10</t>
  </si>
  <si>
    <t>WR11</t>
  </si>
  <si>
    <t>WR12</t>
  </si>
  <si>
    <t>WR13</t>
  </si>
  <si>
    <t>WR14</t>
  </si>
  <si>
    <t>WR15</t>
  </si>
  <si>
    <t>WR16</t>
  </si>
  <si>
    <t>WR17</t>
  </si>
  <si>
    <t>WR18</t>
  </si>
  <si>
    <t>WR19</t>
  </si>
  <si>
    <t>WR20</t>
  </si>
  <si>
    <t>WR21</t>
  </si>
  <si>
    <t>WR22</t>
  </si>
  <si>
    <t>WR23</t>
  </si>
  <si>
    <t>WR24</t>
  </si>
  <si>
    <t>WR25</t>
  </si>
  <si>
    <t>WR26</t>
  </si>
  <si>
    <t>WR27</t>
  </si>
  <si>
    <t>WR28</t>
  </si>
  <si>
    <t>WR30</t>
  </si>
  <si>
    <t>WR31</t>
  </si>
  <si>
    <t>WR32</t>
  </si>
  <si>
    <t>WR33</t>
  </si>
  <si>
    <t>WR34</t>
  </si>
  <si>
    <t>WR35</t>
  </si>
  <si>
    <t>WR36</t>
  </si>
  <si>
    <t>WR37</t>
  </si>
  <si>
    <t>WR38</t>
  </si>
  <si>
    <t>WR39</t>
  </si>
  <si>
    <t>WR40</t>
  </si>
  <si>
    <t>WR41</t>
  </si>
  <si>
    <t>WR42</t>
  </si>
  <si>
    <t>WR43</t>
  </si>
  <si>
    <t>WR44</t>
  </si>
  <si>
    <t>WR45</t>
  </si>
  <si>
    <t>WR46</t>
  </si>
  <si>
    <t>WR47</t>
  </si>
  <si>
    <t>WR48</t>
  </si>
  <si>
    <t>WR49</t>
  </si>
  <si>
    <t>WR50</t>
  </si>
  <si>
    <t>WR51</t>
  </si>
  <si>
    <t>WR52</t>
  </si>
  <si>
    <t>WR53</t>
  </si>
  <si>
    <t>WR54</t>
  </si>
  <si>
    <t>WR55</t>
  </si>
  <si>
    <t>WR56</t>
  </si>
  <si>
    <t>WR57</t>
  </si>
  <si>
    <t>WR58</t>
  </si>
  <si>
    <t>WR59</t>
  </si>
  <si>
    <t>WR60</t>
  </si>
  <si>
    <t>WR61</t>
  </si>
  <si>
    <t>WR62</t>
  </si>
  <si>
    <t>WR63</t>
  </si>
  <si>
    <t>WR64</t>
  </si>
  <si>
    <t>WR65</t>
  </si>
  <si>
    <t>WR66</t>
  </si>
  <si>
    <t>WR67</t>
  </si>
  <si>
    <t>WR68</t>
  </si>
  <si>
    <t>WR69</t>
  </si>
  <si>
    <t>WR70</t>
  </si>
  <si>
    <t>WR71</t>
  </si>
  <si>
    <t>WR72</t>
  </si>
  <si>
    <t>WR73</t>
  </si>
  <si>
    <t>WR74</t>
  </si>
  <si>
    <t>WR75</t>
  </si>
  <si>
    <t>WR76</t>
  </si>
  <si>
    <t>WR77</t>
  </si>
  <si>
    <t>WR78</t>
  </si>
  <si>
    <t>WR79</t>
  </si>
  <si>
    <t>WR80</t>
  </si>
  <si>
    <t>WR81</t>
  </si>
  <si>
    <t>WR82</t>
  </si>
  <si>
    <t>WR83</t>
  </si>
  <si>
    <t>WR84</t>
  </si>
  <si>
    <t>WR85</t>
  </si>
  <si>
    <t>WR86</t>
  </si>
  <si>
    <t>WR87</t>
  </si>
  <si>
    <t>WR88</t>
  </si>
  <si>
    <t>WR89</t>
  </si>
  <si>
    <t>WR90</t>
  </si>
  <si>
    <t>WR91</t>
  </si>
  <si>
    <t>WR92</t>
  </si>
  <si>
    <t>WR93</t>
  </si>
  <si>
    <t>WR94</t>
  </si>
  <si>
    <t>WR95</t>
  </si>
  <si>
    <t>WR96</t>
  </si>
  <si>
    <t>WR97</t>
  </si>
  <si>
    <t>WR98</t>
  </si>
  <si>
    <t>WR99</t>
  </si>
  <si>
    <t>WR100</t>
  </si>
  <si>
    <t>TE1</t>
  </si>
  <si>
    <t>TE2</t>
  </si>
  <si>
    <t>TE3</t>
  </si>
  <si>
    <t>TE4</t>
  </si>
  <si>
    <t>TE5</t>
  </si>
  <si>
    <t>TE6</t>
  </si>
  <si>
    <t>TE7</t>
  </si>
  <si>
    <t>TE8</t>
  </si>
  <si>
    <t>TE9</t>
  </si>
  <si>
    <t>TE10</t>
  </si>
  <si>
    <t>TE11</t>
  </si>
  <si>
    <t>TE12</t>
  </si>
  <si>
    <t>TE13</t>
  </si>
  <si>
    <t>TE14</t>
  </si>
  <si>
    <t>TE16</t>
  </si>
  <si>
    <t>TE17</t>
  </si>
  <si>
    <t>TE18</t>
  </si>
  <si>
    <t>TE19</t>
  </si>
  <si>
    <t>TE20</t>
  </si>
  <si>
    <t>TE21</t>
  </si>
  <si>
    <t>TE22</t>
  </si>
  <si>
    <t>TE23</t>
  </si>
  <si>
    <t>TE24</t>
  </si>
  <si>
    <t>TE25</t>
  </si>
  <si>
    <t>TE26</t>
  </si>
  <si>
    <t>TE27</t>
  </si>
  <si>
    <t>TE28</t>
  </si>
  <si>
    <t>TE29</t>
  </si>
  <si>
    <t>TE30</t>
  </si>
  <si>
    <t>TE31</t>
  </si>
  <si>
    <t>TE32</t>
  </si>
  <si>
    <t>TE33</t>
  </si>
  <si>
    <t>TE34</t>
  </si>
  <si>
    <t>TE35</t>
  </si>
  <si>
    <t>TE36</t>
  </si>
  <si>
    <t>TE37</t>
  </si>
  <si>
    <t>TE38</t>
  </si>
  <si>
    <t>TE39</t>
  </si>
  <si>
    <t>TE40</t>
  </si>
  <si>
    <t>TE41</t>
  </si>
  <si>
    <t>TE42</t>
  </si>
  <si>
    <t>TE43</t>
  </si>
  <si>
    <t>TE44</t>
  </si>
  <si>
    <t>TE45</t>
  </si>
  <si>
    <t>TE46</t>
  </si>
  <si>
    <t>TE47</t>
  </si>
  <si>
    <t>TE48</t>
  </si>
  <si>
    <t>TE49</t>
  </si>
  <si>
    <t>TE50</t>
  </si>
  <si>
    <t>ESPN Auction Values</t>
  </si>
  <si>
    <t>Espn Rank</t>
  </si>
  <si>
    <t>Maxx Williams</t>
  </si>
  <si>
    <t>Rhett Ellison</t>
  </si>
  <si>
    <t>ESPN Auction ADP</t>
  </si>
  <si>
    <t>Cost</t>
  </si>
  <si>
    <t>Points</t>
  </si>
  <si>
    <t>Value</t>
  </si>
  <si>
    <t>No D/K</t>
  </si>
  <si>
    <t>Flex List</t>
  </si>
  <si>
    <t>WR sweet spot in 20-40 range (Costs $10-20 w. small production dropoff)</t>
  </si>
  <si>
    <t>RB value distributed, w. exceptional value at Top (David Johnson and Leveon)</t>
  </si>
  <si>
    <t>To do</t>
  </si>
  <si>
    <t>Draft day sheet based on SH QB, ESPN elsewhere values</t>
  </si>
  <si>
    <t>Develp two sheets for flexible strategy based on QB costs</t>
  </si>
  <si>
    <t>Develop nomination strategy (most likely QBs early to test market)</t>
  </si>
  <si>
    <t>Adjust ESPN values for 12-team league</t>
  </si>
  <si>
    <t>Adjust values for projected inflated QB values</t>
  </si>
  <si>
    <t>12-team adjust</t>
  </si>
  <si>
    <t>x</t>
  </si>
  <si>
    <t>$1/-1 Jacquizz Rodgers</t>
  </si>
  <si>
    <t>$2/0 Derrick Henry</t>
  </si>
  <si>
    <t>$3/14 DeVante Parker</t>
  </si>
  <si>
    <t>$3/0 Doug Martin</t>
  </si>
  <si>
    <t>$2/-1 Duke Johnson Jr.</t>
  </si>
  <si>
    <t>$2/1 John Brown</t>
  </si>
  <si>
    <t>$1/0 Jonathan Williams</t>
  </si>
  <si>
    <t>$1/0 Jamaal Williams</t>
  </si>
  <si>
    <t>$1/3 Robby Anderson</t>
  </si>
  <si>
    <t>$2/11 Kenny Britt</t>
  </si>
  <si>
    <t>$3/11 Robert Kelley</t>
  </si>
  <si>
    <t>$3/10 Terrance West</t>
  </si>
  <si>
    <t>$7/11 Jimmy Graham</t>
  </si>
  <si>
    <t>$6/3 Delanie Walker</t>
  </si>
  <si>
    <t>$5/7 Kyle Rudolph</t>
  </si>
  <si>
    <t>$2/6 Hunter Henry</t>
  </si>
  <si>
    <t>$21/5 Michael Crabtree</t>
  </si>
  <si>
    <t>$15/7 Larry Fitzgerald</t>
  </si>
  <si>
    <t>$15/5 Davante Adams</t>
  </si>
  <si>
    <t>$56/-11 Mike Evans</t>
  </si>
  <si>
    <t>$52/-5 Jordy Nelson</t>
  </si>
  <si>
    <t>$9/10 Martavis Bryant</t>
  </si>
  <si>
    <t>$18/1 Sammy Watkins</t>
  </si>
  <si>
    <t>$10/13 Kelvin Benjamin</t>
  </si>
  <si>
    <t>$45/-7 Michael Thomas</t>
  </si>
  <si>
    <t>$3/8 Mike Wallace</t>
  </si>
  <si>
    <t>$2/10 Randall Cobb</t>
  </si>
  <si>
    <t>$2/7 Rishard Matthews</t>
  </si>
  <si>
    <t>$2/10 Tyrell Williams</t>
  </si>
  <si>
    <t>$2/9 Adam Thielen</t>
  </si>
  <si>
    <t>$70/22 David Johnson</t>
  </si>
  <si>
    <t>$68/15 Le'Veon Bell</t>
  </si>
  <si>
    <t>$45/3 Jordan Howard</t>
  </si>
  <si>
    <t>$42/5 Jay Ajayi</t>
  </si>
  <si>
    <t>$31/-2 Marshawn Lynch</t>
  </si>
  <si>
    <t>$30/31 Aaron Rodgers</t>
  </si>
  <si>
    <t>$16/32 Drew Brees</t>
  </si>
  <si>
    <t>$12/30 Matt Ryan</t>
  </si>
  <si>
    <t>$4/28 Kirk Cousins</t>
  </si>
  <si>
    <t>$4/33 Jameis Winston</t>
  </si>
  <si>
    <t>$3/18 Carson Palmer</t>
  </si>
  <si>
    <t>$3/30 Marcus Mariota</t>
  </si>
  <si>
    <t>$3/26 Andy Dalton</t>
  </si>
  <si>
    <t>$2/26 Philip Rivers</t>
  </si>
  <si>
    <t>$1/20 Joe Flacco</t>
  </si>
  <si>
    <t>$1/13 Sam Bradford</t>
  </si>
  <si>
    <t>$1/19 Alex Smith</t>
  </si>
  <si>
    <t>$1/0 Mitchell Trubisky</t>
  </si>
  <si>
    <t>$1/8 Jay Cutler</t>
  </si>
  <si>
    <t>Chiefs</t>
  </si>
  <si>
    <t>Seahawks</t>
  </si>
  <si>
    <t>Giants</t>
  </si>
  <si>
    <t>Patriots</t>
  </si>
  <si>
    <t>Broncos</t>
  </si>
  <si>
    <t>Vikings</t>
  </si>
  <si>
    <t>Tucker</t>
  </si>
  <si>
    <t>Bailey</t>
  </si>
  <si>
    <t>Bryant</t>
  </si>
  <si>
    <t>Prater</t>
  </si>
  <si>
    <t>Gostkow</t>
  </si>
  <si>
    <t>Vinateri</t>
  </si>
  <si>
    <t>$16/0 Ty Montgomery</t>
  </si>
  <si>
    <t>$14/0 Joe Mixon</t>
  </si>
  <si>
    <t>$13/5 Mark Ingram</t>
  </si>
  <si>
    <t>$13/1 Bilal Powell</t>
  </si>
  <si>
    <t>$11/6 Tyreek Hill</t>
  </si>
  <si>
    <t>$9/8 Frank Gore</t>
  </si>
  <si>
    <t>$15/7 Dalvin Cook</t>
  </si>
  <si>
    <t>$5/-5 Darren McFadden</t>
  </si>
  <si>
    <t>$25/-14 Christian McCaffrey</t>
  </si>
  <si>
    <t>$15 Kareem Hunt (!!)</t>
  </si>
  <si>
    <t>$5/5 Paul Perkins</t>
  </si>
  <si>
    <t>$7/0 Eddie Lacy</t>
  </si>
  <si>
    <t>$7/-4 Mike Gillislee</t>
  </si>
  <si>
    <t>$2/-1 Matt Forte</t>
  </si>
  <si>
    <t>$1/-1 Cameron Brate</t>
  </si>
  <si>
    <t>$1/-1 Zay Jones</t>
  </si>
  <si>
    <t>$3/20 Carson Wentz</t>
  </si>
  <si>
    <t>$3/34 Matthew Stafford</t>
  </si>
  <si>
    <t>$6/31 Cam Newton</t>
  </si>
  <si>
    <t>$7/37 Russell Wilson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</si>
</sst>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  <numFmt numFmtId="165" formatCode="_(&quot;$&quot;* #,##0_);_(&quot;$&quot;* \(#,##0\);_(&quot;$&quot;* &quot;-&quot;??_);_(@_)"/>
  </numFmts>
  <fonts count="13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rgb="FF6DBB7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107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0" xfId="0" applyFont="1"/>
    <xf numFmtId="0" fontId="4" fillId="0" borderId="6" xfId="0" applyFont="1" applyBorder="1"/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0" xfId="0" applyFont="1" applyBorder="1"/>
    <xf numFmtId="0" fontId="2" fillId="0" borderId="5" xfId="0" applyFont="1" applyBorder="1"/>
    <xf numFmtId="0" fontId="4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8" fillId="0" borderId="7" xfId="0" applyFont="1" applyBorder="1"/>
    <xf numFmtId="0" fontId="8" fillId="0" borderId="20" xfId="0" applyFont="1" applyBorder="1"/>
    <xf numFmtId="0" fontId="4" fillId="0" borderId="0" xfId="0" applyFont="1" applyBorder="1"/>
    <xf numFmtId="0" fontId="8" fillId="0" borderId="0" xfId="0" applyFont="1" applyBorder="1"/>
    <xf numFmtId="0" fontId="8" fillId="0" borderId="21" xfId="0" applyFont="1" applyBorder="1"/>
    <xf numFmtId="0" fontId="8" fillId="0" borderId="22" xfId="0" applyFont="1" applyBorder="1"/>
    <xf numFmtId="0" fontId="2" fillId="0" borderId="23" xfId="0" applyFont="1" applyBorder="1" applyAlignment="1">
      <alignment horizontal="center"/>
    </xf>
    <xf numFmtId="0" fontId="8" fillId="0" borderId="24" xfId="0" applyFont="1" applyBorder="1"/>
    <xf numFmtId="0" fontId="8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/>
    <xf numFmtId="0" fontId="2" fillId="0" borderId="14" xfId="0" applyFont="1" applyBorder="1"/>
    <xf numFmtId="0" fontId="2" fillId="0" borderId="17" xfId="0" applyFont="1" applyBorder="1"/>
    <xf numFmtId="0" fontId="7" fillId="0" borderId="19" xfId="0" applyFont="1" applyBorder="1"/>
    <xf numFmtId="0" fontId="7" fillId="0" borderId="5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3" borderId="19" xfId="0" applyFont="1" applyFill="1" applyBorder="1"/>
    <xf numFmtId="0" fontId="7" fillId="3" borderId="0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30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7" fillId="3" borderId="12" xfId="0" applyFont="1" applyFill="1" applyBorder="1"/>
    <xf numFmtId="0" fontId="7" fillId="3" borderId="1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7" fillId="3" borderId="16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16" fontId="0" fillId="0" borderId="0" xfId="0" applyNumberFormat="1"/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1" fontId="7" fillId="0" borderId="0" xfId="0" applyNumberFormat="1" applyFont="1" applyAlignment="1">
      <alignment horizontal="left"/>
    </xf>
    <xf numFmtId="1" fontId="0" fillId="0" borderId="0" xfId="0" applyNumberFormat="1" applyAlignment="1">
      <alignment horizontal="center"/>
    </xf>
    <xf numFmtId="0" fontId="11" fillId="0" borderId="31" xfId="0" applyFont="1" applyBorder="1" applyAlignment="1">
      <alignment horizontal="left"/>
    </xf>
    <xf numFmtId="1" fontId="0" fillId="0" borderId="31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1" xfId="0" applyBorder="1" applyAlignment="1">
      <alignment horizontal="left"/>
    </xf>
    <xf numFmtId="1" fontId="0" fillId="0" borderId="31" xfId="0" applyNumberFormat="1" applyBorder="1" applyAlignment="1">
      <alignment horizontal="left"/>
    </xf>
    <xf numFmtId="0" fontId="11" fillId="4" borderId="31" xfId="0" applyFont="1" applyFill="1" applyBorder="1" applyAlignment="1">
      <alignment horizontal="left"/>
    </xf>
    <xf numFmtId="164" fontId="0" fillId="0" borderId="31" xfId="1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9" fontId="0" fillId="0" borderId="31" xfId="0" applyNumberFormat="1" applyBorder="1" applyAlignment="1">
      <alignment horizontal="center"/>
    </xf>
    <xf numFmtId="165" fontId="0" fillId="0" borderId="0" xfId="0" applyNumberFormat="1"/>
    <xf numFmtId="165" fontId="7" fillId="0" borderId="0" xfId="1" applyNumberFormat="1" applyFont="1"/>
    <xf numFmtId="0" fontId="11" fillId="4" borderId="18" xfId="0" applyFont="1" applyFill="1" applyBorder="1" applyAlignment="1">
      <alignment horizontal="left"/>
    </xf>
    <xf numFmtId="165" fontId="0" fillId="0" borderId="0" xfId="1" applyNumberFormat="1" applyFont="1"/>
    <xf numFmtId="0" fontId="4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1" fillId="0" borderId="0" xfId="0" applyFont="1" applyBorder="1" applyAlignment="1">
      <alignment horizontal="left"/>
    </xf>
    <xf numFmtId="9" fontId="0" fillId="0" borderId="0" xfId="0" applyNumberFormat="1" applyBorder="1" applyAlignment="1">
      <alignment horizontal="center"/>
    </xf>
    <xf numFmtId="0" fontId="0" fillId="0" borderId="31" xfId="0" applyBorder="1"/>
    <xf numFmtId="165" fontId="0" fillId="0" borderId="31" xfId="1" applyNumberFormat="1" applyFont="1" applyBorder="1"/>
    <xf numFmtId="37" fontId="0" fillId="0" borderId="31" xfId="1" applyNumberFormat="1" applyFont="1" applyBorder="1"/>
    <xf numFmtId="0" fontId="11" fillId="0" borderId="31" xfId="0" applyFont="1" applyBorder="1"/>
    <xf numFmtId="0" fontId="11" fillId="5" borderId="31" xfId="0" applyFont="1" applyFill="1" applyBorder="1"/>
    <xf numFmtId="165" fontId="11" fillId="5" borderId="31" xfId="1" applyNumberFormat="1" applyFont="1" applyFill="1" applyBorder="1"/>
    <xf numFmtId="37" fontId="11" fillId="5" borderId="31" xfId="1" applyNumberFormat="1" applyFont="1" applyFill="1" applyBorder="1"/>
    <xf numFmtId="0" fontId="2" fillId="0" borderId="0" xfId="0" applyFont="1" applyBorder="1" applyAlignment="1"/>
    <xf numFmtId="0" fontId="2" fillId="0" borderId="5" xfId="0" applyFont="1" applyBorder="1" applyAlignment="1"/>
    <xf numFmtId="0" fontId="4" fillId="0" borderId="5" xfId="0" applyFont="1" applyBorder="1" applyAlignment="1"/>
    <xf numFmtId="0" fontId="2" fillId="0" borderId="24" xfId="0" applyFont="1" applyBorder="1" applyAlignment="1"/>
    <xf numFmtId="0" fontId="2" fillId="0" borderId="25" xfId="0" applyFont="1" applyBorder="1" applyAlignment="1"/>
    <xf numFmtId="0" fontId="4" fillId="0" borderId="0" xfId="0" applyFont="1" applyBorder="1" applyAlignment="1"/>
    <xf numFmtId="0" fontId="4" fillId="0" borderId="25" xfId="0" applyFont="1" applyBorder="1" applyAlignment="1"/>
    <xf numFmtId="0" fontId="4" fillId="0" borderId="24" xfId="0" applyFont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EB4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games.espn.go.com/ffl/tools/projections?startIndex=200" TargetMode="External"/><Relationship Id="rId13" Type="http://schemas.openxmlformats.org/officeDocument/2006/relationships/hyperlink" Target="http://games.espn.com/ffl/tools/projections?leagueId=678521&amp;slotCategoryId=2" TargetMode="External"/><Relationship Id="rId3" Type="http://schemas.openxmlformats.org/officeDocument/2006/relationships/image" Target="../media/image2.png"/><Relationship Id="rId7" Type="http://schemas.openxmlformats.org/officeDocument/2006/relationships/hyperlink" Target="http://games.espn.go.com/ffl/tools/projections?startIndex=160" TargetMode="External"/><Relationship Id="rId12" Type="http://schemas.openxmlformats.org/officeDocument/2006/relationships/hyperlink" Target="http://games.espn.com/ffl/tools/projections?leagueId=678521&amp;slotCategoryId=0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games.espn.go.com/ffl/tools/projections" TargetMode="External"/><Relationship Id="rId6" Type="http://schemas.openxmlformats.org/officeDocument/2006/relationships/hyperlink" Target="http://games.espn.go.com/ffl/tools/projections?startIndex=120" TargetMode="External"/><Relationship Id="rId11" Type="http://schemas.openxmlformats.org/officeDocument/2006/relationships/hyperlink" Target="http://games.espn.com/ffl/tools/projections?leagueId=678521" TargetMode="External"/><Relationship Id="rId5" Type="http://schemas.openxmlformats.org/officeDocument/2006/relationships/hyperlink" Target="http://games.espn.go.com/ffl/tools/projections?startIndex=80" TargetMode="External"/><Relationship Id="rId10" Type="http://schemas.openxmlformats.org/officeDocument/2006/relationships/hyperlink" Target="http://games.espn.go.com/ffl/tools/projections?startIndex=280" TargetMode="External"/><Relationship Id="rId4" Type="http://schemas.openxmlformats.org/officeDocument/2006/relationships/hyperlink" Target="http://games.espn.go.com/ffl/tools/projections?startIndex=40" TargetMode="External"/><Relationship Id="rId9" Type="http://schemas.openxmlformats.org/officeDocument/2006/relationships/hyperlink" Target="http://games.espn.go.com/ffl/tools/projections?startIndex=240" TargetMode="External"/><Relationship Id="rId14" Type="http://schemas.openxmlformats.org/officeDocument/2006/relationships/hyperlink" Target="http://games.espn.com/ffl/tools/projections?leagueId=678521&amp;slotCategoryId=2&amp;startIndex=40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://games.espn.go.com/ffl/tools/projections?startIndex=200" TargetMode="External"/><Relationship Id="rId13" Type="http://schemas.openxmlformats.org/officeDocument/2006/relationships/hyperlink" Target="http://games.espn.com/ffl/tools/projections?leagueId=678521&amp;slotCategoryId=2" TargetMode="External"/><Relationship Id="rId3" Type="http://schemas.openxmlformats.org/officeDocument/2006/relationships/image" Target="../media/image2.png"/><Relationship Id="rId7" Type="http://schemas.openxmlformats.org/officeDocument/2006/relationships/hyperlink" Target="http://games.espn.go.com/ffl/tools/projections?startIndex=160" TargetMode="External"/><Relationship Id="rId12" Type="http://schemas.openxmlformats.org/officeDocument/2006/relationships/hyperlink" Target="http://games.espn.com/ffl/tools/projections?leagueId=678521&amp;slotCategoryId=0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games.espn.go.com/ffl/tools/projections" TargetMode="External"/><Relationship Id="rId6" Type="http://schemas.openxmlformats.org/officeDocument/2006/relationships/hyperlink" Target="http://games.espn.go.com/ffl/tools/projections?startIndex=120" TargetMode="External"/><Relationship Id="rId11" Type="http://schemas.openxmlformats.org/officeDocument/2006/relationships/hyperlink" Target="http://games.espn.com/ffl/tools/projections?leagueId=678521" TargetMode="External"/><Relationship Id="rId5" Type="http://schemas.openxmlformats.org/officeDocument/2006/relationships/hyperlink" Target="http://games.espn.go.com/ffl/tools/projections?startIndex=80" TargetMode="External"/><Relationship Id="rId10" Type="http://schemas.openxmlformats.org/officeDocument/2006/relationships/hyperlink" Target="http://games.espn.go.com/ffl/tools/projections?startIndex=280" TargetMode="External"/><Relationship Id="rId4" Type="http://schemas.openxmlformats.org/officeDocument/2006/relationships/hyperlink" Target="http://games.espn.go.com/ffl/tools/projections?startIndex=40" TargetMode="External"/><Relationship Id="rId9" Type="http://schemas.openxmlformats.org/officeDocument/2006/relationships/hyperlink" Target="http://games.espn.go.com/ffl/tools/projections?startIndex=240" TargetMode="External"/><Relationship Id="rId14" Type="http://schemas.openxmlformats.org/officeDocument/2006/relationships/hyperlink" Target="http://games.espn.com/ffl/tools/projections?leagueId=678521&amp;slotCategoryId=2&amp;startIndex=4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49</xdr:row>
      <xdr:rowOff>0</xdr:rowOff>
    </xdr:from>
    <xdr:to>
      <xdr:col>4</xdr:col>
      <xdr:colOff>142875</xdr:colOff>
      <xdr:row>49</xdr:row>
      <xdr:rowOff>114300</xdr:rowOff>
    </xdr:to>
    <xdr:pic>
      <xdr:nvPicPr>
        <xdr:cNvPr id="2" name="Picture 1" descr="http://g.espncdn.com/s/ffllm/14/images/icons/sml/news_recent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53365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142875</xdr:colOff>
      <xdr:row>49</xdr:row>
      <xdr:rowOff>114300</xdr:rowOff>
    </xdr:to>
    <xdr:pic>
      <xdr:nvPicPr>
        <xdr:cNvPr id="3" name="Picture 2" descr="http://g.espncdn.com/s/ffllm/14/images/icons/sml/news_recent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325755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142875</xdr:colOff>
      <xdr:row>49</xdr:row>
      <xdr:rowOff>114300</xdr:rowOff>
    </xdr:to>
    <xdr:pic>
      <xdr:nvPicPr>
        <xdr:cNvPr id="4" name="Picture 3" descr="http://g.espncdn.com/s/ffllm/14/images/icons/sml/news_breaking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3800475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142875</xdr:colOff>
      <xdr:row>49</xdr:row>
      <xdr:rowOff>114300</xdr:rowOff>
    </xdr:to>
    <xdr:pic>
      <xdr:nvPicPr>
        <xdr:cNvPr id="5" name="Picture 4" descr="http://g.espncdn.com/s/ffllm/14/images/icons/sml/news_recent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542925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319</xdr:row>
      <xdr:rowOff>0</xdr:rowOff>
    </xdr:from>
    <xdr:to>
      <xdr:col>4</xdr:col>
      <xdr:colOff>142875</xdr:colOff>
      <xdr:row>319</xdr:row>
      <xdr:rowOff>114300</xdr:rowOff>
    </xdr:to>
    <xdr:pic>
      <xdr:nvPicPr>
        <xdr:cNvPr id="6" name="Picture 5" descr="http://g.espncdn.com/s/ffllm/14/images/icons/sml/news_recent.pn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977265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133</xdr:row>
      <xdr:rowOff>0</xdr:rowOff>
    </xdr:from>
    <xdr:to>
      <xdr:col>4</xdr:col>
      <xdr:colOff>142875</xdr:colOff>
      <xdr:row>149</xdr:row>
      <xdr:rowOff>114300</xdr:rowOff>
    </xdr:to>
    <xdr:pic>
      <xdr:nvPicPr>
        <xdr:cNvPr id="7" name="Picture 6" descr="http://g.espncdn.com/s/ffllm/14/images/icons/sml/news_breaking.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737360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142875</xdr:colOff>
      <xdr:row>239</xdr:row>
      <xdr:rowOff>114300</xdr:rowOff>
    </xdr:to>
    <xdr:pic>
      <xdr:nvPicPr>
        <xdr:cNvPr id="8" name="Picture 7" descr="http://g.espncdn.com/s/ffllm/14/images/icons/sml/news_recent.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0450175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314</xdr:row>
      <xdr:rowOff>0</xdr:rowOff>
    </xdr:from>
    <xdr:to>
      <xdr:col>4</xdr:col>
      <xdr:colOff>142875</xdr:colOff>
      <xdr:row>314</xdr:row>
      <xdr:rowOff>114300</xdr:rowOff>
    </xdr:to>
    <xdr:pic>
      <xdr:nvPicPr>
        <xdr:cNvPr id="9" name="Picture 8" descr="http://g.espncdn.com/s/ffllm/14/images/icons/sml/news_recent.pn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3345775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142875</xdr:colOff>
      <xdr:row>75</xdr:row>
      <xdr:rowOff>114300</xdr:rowOff>
    </xdr:to>
    <xdr:pic>
      <xdr:nvPicPr>
        <xdr:cNvPr id="10" name="Picture 9" descr="http://g.espncdn.com/s/ffllm/14/images/icons/sml/news_recent.pn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5879425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142875</xdr:colOff>
      <xdr:row>49</xdr:row>
      <xdr:rowOff>114300</xdr:rowOff>
    </xdr:to>
    <xdr:pic>
      <xdr:nvPicPr>
        <xdr:cNvPr id="11" name="Picture 10" descr="http://g.espncdn.com/s/ffllm/14/images/icons/sml/news_breaking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9860875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329</xdr:row>
      <xdr:rowOff>0</xdr:rowOff>
    </xdr:from>
    <xdr:to>
      <xdr:col>4</xdr:col>
      <xdr:colOff>142875</xdr:colOff>
      <xdr:row>364</xdr:row>
      <xdr:rowOff>114300</xdr:rowOff>
    </xdr:to>
    <xdr:pic>
      <xdr:nvPicPr>
        <xdr:cNvPr id="12" name="Picture 11" descr="http://g.espncdn.com/s/ffllm/14/images/icons/sml/news_recent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41081325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348</xdr:row>
      <xdr:rowOff>0</xdr:rowOff>
    </xdr:from>
    <xdr:to>
      <xdr:col>4</xdr:col>
      <xdr:colOff>142875</xdr:colOff>
      <xdr:row>364</xdr:row>
      <xdr:rowOff>114300</xdr:rowOff>
    </xdr:to>
    <xdr:pic>
      <xdr:nvPicPr>
        <xdr:cNvPr id="13" name="Picture 12" descr="http://g.espncdn.com/s/ffllm/14/images/icons/sml/news_recent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41805225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142875</xdr:colOff>
      <xdr:row>239</xdr:row>
      <xdr:rowOff>114300</xdr:rowOff>
    </xdr:to>
    <xdr:pic>
      <xdr:nvPicPr>
        <xdr:cNvPr id="14" name="Picture 13" descr="http://g.espncdn.com/s/ffllm/14/images/icons/sml/news_recent.png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47234475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280</xdr:row>
      <xdr:rowOff>0</xdr:rowOff>
    </xdr:from>
    <xdr:to>
      <xdr:col>4</xdr:col>
      <xdr:colOff>142875</xdr:colOff>
      <xdr:row>297</xdr:row>
      <xdr:rowOff>114300</xdr:rowOff>
    </xdr:to>
    <xdr:pic>
      <xdr:nvPicPr>
        <xdr:cNvPr id="15" name="Picture 14" descr="http://g.espncdn.com/s/ffllm/14/images/icons/sml/news_breaking.png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50130075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142875</xdr:colOff>
      <xdr:row>149</xdr:row>
      <xdr:rowOff>114300</xdr:rowOff>
    </xdr:to>
    <xdr:pic>
      <xdr:nvPicPr>
        <xdr:cNvPr id="18" name="Picture 17" descr="http://g.espncdn.com/s/ffllm/14/images/icons/sml/news_breaking.png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53387625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142875</xdr:colOff>
      <xdr:row>50</xdr:row>
      <xdr:rowOff>114300</xdr:rowOff>
    </xdr:to>
    <xdr:pic>
      <xdr:nvPicPr>
        <xdr:cNvPr id="19" name="Picture 18" descr="http://g.espncdn.com/s/ffllm/14/images/icons/sml/news_breaking.png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57007125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142875</xdr:colOff>
      <xdr:row>49</xdr:row>
      <xdr:rowOff>114300</xdr:rowOff>
    </xdr:to>
    <xdr:pic>
      <xdr:nvPicPr>
        <xdr:cNvPr id="20" name="Picture 19" descr="http://g.espncdn.com/s/ffllm/14/images/icons/sml/news_breaking.png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EB736D1-5011-46AE-9A9B-951AE80C8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06730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142875</xdr:colOff>
      <xdr:row>49</xdr:row>
      <xdr:rowOff>114300</xdr:rowOff>
    </xdr:to>
    <xdr:pic>
      <xdr:nvPicPr>
        <xdr:cNvPr id="22" name="Picture 21" descr="http://g.espncdn.com/s/ffllm/14/images/icons/sml/news_breaking.png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7B409B7C-7262-4CE7-B529-574E75C9C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79120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142875</xdr:colOff>
      <xdr:row>49</xdr:row>
      <xdr:rowOff>114300</xdr:rowOff>
    </xdr:to>
    <xdr:pic>
      <xdr:nvPicPr>
        <xdr:cNvPr id="23" name="Picture 22" descr="http://g.espncdn.com/s/ffllm/14/images/icons/sml/news_breaking.png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B8D8B4A-4653-4E16-AE78-856FC725D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334125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142875</xdr:colOff>
      <xdr:row>49</xdr:row>
      <xdr:rowOff>114300</xdr:rowOff>
    </xdr:to>
    <xdr:pic>
      <xdr:nvPicPr>
        <xdr:cNvPr id="24" name="Picture 23" descr="http://g.espncdn.com/s/ffllm/14/images/icons/sml/news_breaking.png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EF53FB4-59A6-4FE8-AC77-35E8DE09A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591675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142875</xdr:colOff>
      <xdr:row>49</xdr:row>
      <xdr:rowOff>114300</xdr:rowOff>
    </xdr:to>
    <xdr:pic>
      <xdr:nvPicPr>
        <xdr:cNvPr id="25" name="Picture 24" descr="http://g.espncdn.com/s/ffllm/14/images/icons/sml/news_breaking.png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D4EDE1F-217A-40FF-B1F9-BD9DC94E0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79120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142875</xdr:colOff>
      <xdr:row>49</xdr:row>
      <xdr:rowOff>114300</xdr:rowOff>
    </xdr:to>
    <xdr:pic>
      <xdr:nvPicPr>
        <xdr:cNvPr id="26" name="Picture 25" descr="http://g.espncdn.com/s/ffllm/14/images/icons/sml/news_breaking.png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C6A0D0E-CE1E-4D85-8DD9-71C65D071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68680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142875</xdr:colOff>
      <xdr:row>75</xdr:row>
      <xdr:rowOff>114300</xdr:rowOff>
    </xdr:to>
    <xdr:pic>
      <xdr:nvPicPr>
        <xdr:cNvPr id="27" name="Picture 26" descr="http://g.espncdn.com/s/ffllm/14/images/icons/sml/news_breaking.png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A4FA5B55-6183-4C8B-A40C-34A4C1F20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122045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</xdr:row>
      <xdr:rowOff>0</xdr:rowOff>
    </xdr:from>
    <xdr:to>
      <xdr:col>4</xdr:col>
      <xdr:colOff>142875</xdr:colOff>
      <xdr:row>90</xdr:row>
      <xdr:rowOff>114300</xdr:rowOff>
    </xdr:to>
    <xdr:pic>
      <xdr:nvPicPr>
        <xdr:cNvPr id="28" name="Picture 27" descr="http://g.espncdn.com/s/ffllm/14/images/icons/sml/news_breaking.png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579FFCE8-911D-47DC-9639-BE61A77A0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1401425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</xdr:row>
      <xdr:rowOff>0</xdr:rowOff>
    </xdr:from>
    <xdr:to>
      <xdr:col>4</xdr:col>
      <xdr:colOff>142875</xdr:colOff>
      <xdr:row>177</xdr:row>
      <xdr:rowOff>114300</xdr:rowOff>
    </xdr:to>
    <xdr:pic>
      <xdr:nvPicPr>
        <xdr:cNvPr id="29" name="Picture 28" descr="http://g.espncdn.com/s/ffllm/14/images/icons/sml/news_breaking.png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E7A8B25-2240-49BA-918F-5831F0251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30630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312</xdr:row>
      <xdr:rowOff>0</xdr:rowOff>
    </xdr:from>
    <xdr:to>
      <xdr:col>4</xdr:col>
      <xdr:colOff>142875</xdr:colOff>
      <xdr:row>312</xdr:row>
      <xdr:rowOff>114300</xdr:rowOff>
    </xdr:to>
    <xdr:pic>
      <xdr:nvPicPr>
        <xdr:cNvPr id="30" name="Picture 29" descr="http://g.espncdn.com/s/ffllm/14/images/icons/sml/news_recent.png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002A693-281F-4825-86D7-048D454FF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339215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142875</xdr:colOff>
      <xdr:row>112</xdr:row>
      <xdr:rowOff>114300</xdr:rowOff>
    </xdr:to>
    <xdr:pic>
      <xdr:nvPicPr>
        <xdr:cNvPr id="31" name="Picture 30" descr="http://g.espncdn.com/s/ffllm/14/images/icons/sml/news_recent.png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911E9C34-BC19-471D-A9A6-9A9583C3D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135505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142875</xdr:colOff>
      <xdr:row>49</xdr:row>
      <xdr:rowOff>114300</xdr:rowOff>
    </xdr:to>
    <xdr:pic>
      <xdr:nvPicPr>
        <xdr:cNvPr id="32" name="Picture 31" descr="http://g.espncdn.com/s/ffllm/14/images/icons/sml/news_recent.png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DB48A011-143F-48D5-9D06-8346F22C1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411605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142875</xdr:colOff>
      <xdr:row>49</xdr:row>
      <xdr:rowOff>114300</xdr:rowOff>
    </xdr:to>
    <xdr:pic>
      <xdr:nvPicPr>
        <xdr:cNvPr id="33" name="Picture 32" descr="http://g.espncdn.com/s/ffllm/14/images/icons/sml/news_recent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1921FB-1D45-4B0D-9EC1-154A362D0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36195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142875</xdr:colOff>
      <xdr:row>49</xdr:row>
      <xdr:rowOff>114300</xdr:rowOff>
    </xdr:to>
    <xdr:pic>
      <xdr:nvPicPr>
        <xdr:cNvPr id="34" name="Picture 33" descr="http://g.espncdn.com/s/ffllm/14/images/icons/sml/news_recent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E3243-EAFD-4DF0-8483-3DB77313D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36195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142875</xdr:colOff>
      <xdr:row>49</xdr:row>
      <xdr:rowOff>114300</xdr:rowOff>
    </xdr:to>
    <xdr:pic>
      <xdr:nvPicPr>
        <xdr:cNvPr id="35" name="Picture 34" descr="http://g.espncdn.com/s/ffllm/14/images/icons/sml/news_breaking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436AFD-5966-41BC-93B9-736945ECD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36195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142875</xdr:colOff>
      <xdr:row>49</xdr:row>
      <xdr:rowOff>114300</xdr:rowOff>
    </xdr:to>
    <xdr:pic>
      <xdr:nvPicPr>
        <xdr:cNvPr id="36" name="Picture 35" descr="http://g.espncdn.com/s/ffllm/14/images/icons/sml/news_recent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5E20DF-ECCE-4E1C-A7D7-56A14C064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36195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297</xdr:row>
      <xdr:rowOff>0</xdr:rowOff>
    </xdr:from>
    <xdr:to>
      <xdr:col>4</xdr:col>
      <xdr:colOff>142875</xdr:colOff>
      <xdr:row>297</xdr:row>
      <xdr:rowOff>114300</xdr:rowOff>
    </xdr:to>
    <xdr:pic>
      <xdr:nvPicPr>
        <xdr:cNvPr id="37" name="Picture 36" descr="http://g.espncdn.com/s/ffllm/14/images/icons/sml/news_recent.pn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836EBB0-DD7A-4CE1-A1F2-7B8FBF305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687705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142875</xdr:colOff>
      <xdr:row>49</xdr:row>
      <xdr:rowOff>114300</xdr:rowOff>
    </xdr:to>
    <xdr:pic>
      <xdr:nvPicPr>
        <xdr:cNvPr id="38" name="Picture 37" descr="http://g.espncdn.com/s/ffllm/14/images/icons/sml/news_breaking.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3906DD3-0130-4972-AF5A-2F4F4DDFB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8051125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142875</xdr:colOff>
      <xdr:row>65</xdr:row>
      <xdr:rowOff>114300</xdr:rowOff>
    </xdr:to>
    <xdr:pic>
      <xdr:nvPicPr>
        <xdr:cNvPr id="39" name="Picture 38" descr="http://g.espncdn.com/s/ffllm/14/images/icons/sml/news_recent.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D450C95-88C3-4FD3-8C40-6D149953D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3112770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142875</xdr:colOff>
      <xdr:row>49</xdr:row>
      <xdr:rowOff>114300</xdr:rowOff>
    </xdr:to>
    <xdr:pic>
      <xdr:nvPicPr>
        <xdr:cNvPr id="40" name="Picture 39" descr="http://g.espncdn.com/s/ffllm/14/images/icons/sml/news_recent.pn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DFA3434-919D-484F-BEA9-D14955388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977265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142875</xdr:colOff>
      <xdr:row>120</xdr:row>
      <xdr:rowOff>114300</xdr:rowOff>
    </xdr:to>
    <xdr:pic>
      <xdr:nvPicPr>
        <xdr:cNvPr id="41" name="Picture 40" descr="http://g.espncdn.com/s/ffllm/14/images/icons/sml/news_recent.pn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7149F01-CD79-491B-98AF-D80D17E99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5744825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142875</xdr:colOff>
      <xdr:row>112</xdr:row>
      <xdr:rowOff>114300</xdr:rowOff>
    </xdr:to>
    <xdr:pic>
      <xdr:nvPicPr>
        <xdr:cNvPr id="42" name="Picture 41" descr="http://g.espncdn.com/s/ffllm/14/images/icons/sml/news_breaking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17DA21D-5348-409C-884A-D15B72F7B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3402330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241</xdr:row>
      <xdr:rowOff>0</xdr:rowOff>
    </xdr:from>
    <xdr:to>
      <xdr:col>4</xdr:col>
      <xdr:colOff>142875</xdr:colOff>
      <xdr:row>261</xdr:row>
      <xdr:rowOff>114300</xdr:rowOff>
    </xdr:to>
    <xdr:pic>
      <xdr:nvPicPr>
        <xdr:cNvPr id="43" name="Picture 42" descr="http://g.espncdn.com/s/ffllm/14/images/icons/sml/news_recent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1173B2A-7DBF-4D3E-88C9-81BF12976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4524375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142875</xdr:colOff>
      <xdr:row>65</xdr:row>
      <xdr:rowOff>114300</xdr:rowOff>
    </xdr:to>
    <xdr:pic>
      <xdr:nvPicPr>
        <xdr:cNvPr id="44" name="Picture 43" descr="http://g.espncdn.com/s/ffllm/14/images/icons/sml/news_recent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04629D4-62BA-4064-B39C-AB46A7FAF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4596765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142875</xdr:colOff>
      <xdr:row>149</xdr:row>
      <xdr:rowOff>114300</xdr:rowOff>
    </xdr:to>
    <xdr:pic>
      <xdr:nvPicPr>
        <xdr:cNvPr id="45" name="Picture 44" descr="http://g.espncdn.com/s/ffllm/14/images/icons/sml/news_recent.png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73DC9E2-CA9D-4BAF-BA77-50F7D12F7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4922520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286</xdr:row>
      <xdr:rowOff>0</xdr:rowOff>
    </xdr:from>
    <xdr:to>
      <xdr:col>4</xdr:col>
      <xdr:colOff>142875</xdr:colOff>
      <xdr:row>297</xdr:row>
      <xdr:rowOff>114300</xdr:rowOff>
    </xdr:to>
    <xdr:pic>
      <xdr:nvPicPr>
        <xdr:cNvPr id="46" name="Picture 45" descr="http://g.espncdn.com/s/ffllm/14/images/icons/sml/news_breaking.png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E6CECAE-0830-4917-8E68-F4B33E700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5212080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283</xdr:row>
      <xdr:rowOff>0</xdr:rowOff>
    </xdr:from>
    <xdr:to>
      <xdr:col>4</xdr:col>
      <xdr:colOff>142875</xdr:colOff>
      <xdr:row>297</xdr:row>
      <xdr:rowOff>114300</xdr:rowOff>
    </xdr:to>
    <xdr:pic>
      <xdr:nvPicPr>
        <xdr:cNvPr id="47" name="Picture 46" descr="http://g.espncdn.com/s/ffllm/14/images/icons/sml/news_breaking.png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0F75189-CB89-492C-A309-92C8191FF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5320665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142875</xdr:colOff>
      <xdr:row>75</xdr:row>
      <xdr:rowOff>114300</xdr:rowOff>
    </xdr:to>
    <xdr:pic>
      <xdr:nvPicPr>
        <xdr:cNvPr id="48" name="Picture 47" descr="http://g.espncdn.com/s/ffllm/14/images/icons/sml/news_breaking.png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3B2F0BF-5238-464B-9BF3-5A424BAC8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904875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142875</xdr:colOff>
      <xdr:row>49</xdr:row>
      <xdr:rowOff>114300</xdr:rowOff>
    </xdr:to>
    <xdr:pic>
      <xdr:nvPicPr>
        <xdr:cNvPr id="49" name="Picture 48" descr="http://g.espncdn.com/s/ffllm/14/images/icons/sml/news_breaking.png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2242B82-0EE4-40B9-86A0-C7B720F8D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36195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142875</xdr:colOff>
      <xdr:row>49</xdr:row>
      <xdr:rowOff>114300</xdr:rowOff>
    </xdr:to>
    <xdr:pic>
      <xdr:nvPicPr>
        <xdr:cNvPr id="50" name="Picture 49" descr="http://g.espncdn.com/s/ffllm/14/images/icons/sml/news_breaking.png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EB94466-AE0A-4AC8-8857-25BAC6459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36195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142875</xdr:colOff>
      <xdr:row>49</xdr:row>
      <xdr:rowOff>114300</xdr:rowOff>
    </xdr:to>
    <xdr:pic>
      <xdr:nvPicPr>
        <xdr:cNvPr id="51" name="Picture 50" descr="http://g.espncdn.com/s/ffllm/14/images/icons/sml/news_breaking.png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B11EDDB-076E-4985-8E6E-9328B3F85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36195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142875</xdr:colOff>
      <xdr:row>49</xdr:row>
      <xdr:rowOff>114300</xdr:rowOff>
    </xdr:to>
    <xdr:pic>
      <xdr:nvPicPr>
        <xdr:cNvPr id="52" name="Picture 51" descr="http://g.espncdn.com/s/ffllm/14/images/icons/sml/news_breaking.png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84654F0-D9B0-4D11-AE89-A19BF96EC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36195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142875</xdr:colOff>
      <xdr:row>49</xdr:row>
      <xdr:rowOff>114300</xdr:rowOff>
    </xdr:to>
    <xdr:pic>
      <xdr:nvPicPr>
        <xdr:cNvPr id="53" name="Picture 52" descr="http://g.espncdn.com/s/ffllm/14/images/icons/sml/news_breaking.png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C6F30E1-FE8E-47D6-AF3E-A7C4E1692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36195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142875</xdr:colOff>
      <xdr:row>49</xdr:row>
      <xdr:rowOff>114300</xdr:rowOff>
    </xdr:to>
    <xdr:pic>
      <xdr:nvPicPr>
        <xdr:cNvPr id="54" name="Picture 53" descr="http://g.espncdn.com/s/ffllm/14/images/icons/sml/news_breaking.png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9AB9495-3511-47D8-BBD0-65257FDD6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36195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142875</xdr:colOff>
      <xdr:row>50</xdr:row>
      <xdr:rowOff>114300</xdr:rowOff>
    </xdr:to>
    <xdr:pic>
      <xdr:nvPicPr>
        <xdr:cNvPr id="55" name="Picture 54" descr="http://g.espncdn.com/s/ffllm/14/images/icons/sml/news_breaking.png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F49EDADF-2AEE-459A-BE82-77E0C9F1B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542925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</xdr:row>
      <xdr:rowOff>0</xdr:rowOff>
    </xdr:from>
    <xdr:to>
      <xdr:col>4</xdr:col>
      <xdr:colOff>142875</xdr:colOff>
      <xdr:row>90</xdr:row>
      <xdr:rowOff>114300</xdr:rowOff>
    </xdr:to>
    <xdr:pic>
      <xdr:nvPicPr>
        <xdr:cNvPr id="56" name="Picture 55" descr="http://g.espncdn.com/s/ffllm/14/images/icons/sml/news_breaking.png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FC3EDFE-81C5-461B-A8E0-C0F38D6DD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08585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182</xdr:row>
      <xdr:rowOff>0</xdr:rowOff>
    </xdr:from>
    <xdr:to>
      <xdr:col>4</xdr:col>
      <xdr:colOff>142875</xdr:colOff>
      <xdr:row>182</xdr:row>
      <xdr:rowOff>114300</xdr:rowOff>
    </xdr:to>
    <xdr:pic>
      <xdr:nvPicPr>
        <xdr:cNvPr id="57" name="Picture 56" descr="http://g.espncdn.com/s/ffllm/14/images/icons/sml/news_breaking.png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8DE09FF-B8F7-4598-8DED-9D260984C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506730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304</xdr:row>
      <xdr:rowOff>0</xdr:rowOff>
    </xdr:from>
    <xdr:to>
      <xdr:col>4</xdr:col>
      <xdr:colOff>142875</xdr:colOff>
      <xdr:row>304</xdr:row>
      <xdr:rowOff>114300</xdr:rowOff>
    </xdr:to>
    <xdr:pic>
      <xdr:nvPicPr>
        <xdr:cNvPr id="58" name="Picture 57" descr="http://g.espncdn.com/s/ffllm/14/images/icons/sml/news_recent.png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21F3A3D-DF82-4A11-8CBA-793F33BF5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7419975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142875</xdr:colOff>
      <xdr:row>49</xdr:row>
      <xdr:rowOff>114300</xdr:rowOff>
    </xdr:to>
    <xdr:pic>
      <xdr:nvPicPr>
        <xdr:cNvPr id="59" name="Picture 58" descr="http://g.espncdn.com/s/ffllm/14/images/icons/sml/news_recent.png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FFB68F8E-36F6-4D54-8197-96A659156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859405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49</xdr:row>
      <xdr:rowOff>114300</xdr:rowOff>
    </xdr:to>
    <xdr:pic>
      <xdr:nvPicPr>
        <xdr:cNvPr id="60" name="Picture 59" descr="http://g.espncdn.com/s/ffllm/14/images/icons/sml/news_recent.png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AB79916C-74A0-4A26-81E0-A60CFDF6E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9591675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142875</xdr:colOff>
      <xdr:row>2</xdr:row>
      <xdr:rowOff>114300</xdr:rowOff>
    </xdr:to>
    <xdr:pic>
      <xdr:nvPicPr>
        <xdr:cNvPr id="2" name="Picture 1" descr="http://g.espncdn.com/s/ffllm/14/images/icons/sml/news_recent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352D72-5C75-4548-B29C-E6B464A38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352675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142875</xdr:colOff>
      <xdr:row>2</xdr:row>
      <xdr:rowOff>114300</xdr:rowOff>
    </xdr:to>
    <xdr:pic>
      <xdr:nvPicPr>
        <xdr:cNvPr id="3" name="Picture 2" descr="http://g.espncdn.com/s/ffllm/14/images/icons/sml/news_recent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AC7162-8325-4A0C-A714-F531F5FF63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352675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142875</xdr:colOff>
      <xdr:row>2</xdr:row>
      <xdr:rowOff>114300</xdr:rowOff>
    </xdr:to>
    <xdr:pic>
      <xdr:nvPicPr>
        <xdr:cNvPr id="4" name="Picture 3" descr="http://g.espncdn.com/s/ffllm/14/images/icons/sml/news_breaking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5B1381-AD44-4F17-9D42-4AD73DEEA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352675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142875</xdr:colOff>
      <xdr:row>2</xdr:row>
      <xdr:rowOff>114300</xdr:rowOff>
    </xdr:to>
    <xdr:pic>
      <xdr:nvPicPr>
        <xdr:cNvPr id="5" name="Picture 4" descr="http://g.espncdn.com/s/ffllm/14/images/icons/sml/news_recent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DA605D-1A53-4A7F-BA55-9CCAD7143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352675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142875</xdr:colOff>
      <xdr:row>38</xdr:row>
      <xdr:rowOff>114300</xdr:rowOff>
    </xdr:to>
    <xdr:pic>
      <xdr:nvPicPr>
        <xdr:cNvPr id="6" name="Picture 5" descr="http://g.espncdn.com/s/ffllm/14/images/icons/sml/news_recent.pn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6A49F7C-2450-4805-A542-636A14601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8867775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142875</xdr:colOff>
      <xdr:row>155</xdr:row>
      <xdr:rowOff>114300</xdr:rowOff>
    </xdr:to>
    <xdr:pic>
      <xdr:nvPicPr>
        <xdr:cNvPr id="7" name="Picture 6" descr="http://g.espncdn.com/s/ffllm/14/images/icons/sml/news_breaking.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BAF3903-A114-4DEF-8E6C-E0C8B4F96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3004185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142875</xdr:colOff>
      <xdr:row>172</xdr:row>
      <xdr:rowOff>114300</xdr:rowOff>
    </xdr:to>
    <xdr:pic>
      <xdr:nvPicPr>
        <xdr:cNvPr id="8" name="Picture 7" descr="http://g.espncdn.com/s/ffllm/14/images/icons/sml/news_recent.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F64BCDC-ACB3-42B7-98B0-F7340FFA0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33118425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142875</xdr:colOff>
      <xdr:row>54</xdr:row>
      <xdr:rowOff>114300</xdr:rowOff>
    </xdr:to>
    <xdr:pic>
      <xdr:nvPicPr>
        <xdr:cNvPr id="9" name="Picture 8" descr="http://g.espncdn.com/s/ffllm/14/images/icons/sml/news_recent.pn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CB1E709-8F57-4A5C-9FF4-D6EA41426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1763375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142875</xdr:colOff>
      <xdr:row>87</xdr:row>
      <xdr:rowOff>114300</xdr:rowOff>
    </xdr:to>
    <xdr:pic>
      <xdr:nvPicPr>
        <xdr:cNvPr id="10" name="Picture 9" descr="http://g.espncdn.com/s/ffllm/14/images/icons/sml/news_recent.pn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F1CFE90-BEDA-400B-8B86-F0A739E54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773555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142875</xdr:colOff>
      <xdr:row>188</xdr:row>
      <xdr:rowOff>114300</xdr:rowOff>
    </xdr:to>
    <xdr:pic>
      <xdr:nvPicPr>
        <xdr:cNvPr id="11" name="Picture 10" descr="http://g.espncdn.com/s/ffllm/14/images/icons/sml/news_breaking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7EED0E8-0E07-40EE-A79F-8F3C35581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36014025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250</xdr:row>
      <xdr:rowOff>0</xdr:rowOff>
    </xdr:from>
    <xdr:to>
      <xdr:col>2</xdr:col>
      <xdr:colOff>142875</xdr:colOff>
      <xdr:row>250</xdr:row>
      <xdr:rowOff>114300</xdr:rowOff>
    </xdr:to>
    <xdr:pic>
      <xdr:nvPicPr>
        <xdr:cNvPr id="12" name="Picture 11" descr="http://g.espncdn.com/s/ffllm/14/images/icons/sml/news_recent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08F4465-DE2A-4FB3-8FDB-CD1630069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47234475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254</xdr:row>
      <xdr:rowOff>0</xdr:rowOff>
    </xdr:from>
    <xdr:to>
      <xdr:col>2</xdr:col>
      <xdr:colOff>142875</xdr:colOff>
      <xdr:row>254</xdr:row>
      <xdr:rowOff>114300</xdr:rowOff>
    </xdr:to>
    <xdr:pic>
      <xdr:nvPicPr>
        <xdr:cNvPr id="13" name="Picture 12" descr="http://g.espncdn.com/s/ffllm/14/images/icons/sml/news_recent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211469E-BCBB-4C58-BE00-85418A029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47958375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272</xdr:row>
      <xdr:rowOff>0</xdr:rowOff>
    </xdr:from>
    <xdr:to>
      <xdr:col>2</xdr:col>
      <xdr:colOff>142875</xdr:colOff>
      <xdr:row>272</xdr:row>
      <xdr:rowOff>114300</xdr:rowOff>
    </xdr:to>
    <xdr:pic>
      <xdr:nvPicPr>
        <xdr:cNvPr id="14" name="Picture 13" descr="http://g.espncdn.com/s/ffllm/14/images/icons/sml/news_recent.png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603F3F5-6D64-4455-A502-D9E887ABB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51215925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288</xdr:row>
      <xdr:rowOff>0</xdr:rowOff>
    </xdr:from>
    <xdr:to>
      <xdr:col>2</xdr:col>
      <xdr:colOff>142875</xdr:colOff>
      <xdr:row>288</xdr:row>
      <xdr:rowOff>114300</xdr:rowOff>
    </xdr:to>
    <xdr:pic>
      <xdr:nvPicPr>
        <xdr:cNvPr id="15" name="Picture 14" descr="http://g.espncdn.com/s/ffllm/14/images/icons/sml/news_breaking.png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F601834-766D-4A80-A58E-E02DA0F65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54111525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294</xdr:row>
      <xdr:rowOff>0</xdr:rowOff>
    </xdr:from>
    <xdr:to>
      <xdr:col>2</xdr:col>
      <xdr:colOff>142875</xdr:colOff>
      <xdr:row>294</xdr:row>
      <xdr:rowOff>114300</xdr:rowOff>
    </xdr:to>
    <xdr:pic>
      <xdr:nvPicPr>
        <xdr:cNvPr id="16" name="Picture 15" descr="http://g.espncdn.com/s/ffllm/14/images/icons/sml/news_breaking.png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67F74D7-26C8-43C3-B9F2-03344E4E9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55197375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142875</xdr:colOff>
      <xdr:row>5</xdr:row>
      <xdr:rowOff>114300</xdr:rowOff>
    </xdr:to>
    <xdr:pic>
      <xdr:nvPicPr>
        <xdr:cNvPr id="17" name="Picture 16" descr="http://g.espncdn.com/s/ffllm/14/images/icons/sml/news_breaking.png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8563AC3-2C9F-4F1D-B5DC-28E05FC23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89560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142875</xdr:colOff>
      <xdr:row>2</xdr:row>
      <xdr:rowOff>114300</xdr:rowOff>
    </xdr:to>
    <xdr:pic>
      <xdr:nvPicPr>
        <xdr:cNvPr id="18" name="Picture 17" descr="http://g.espncdn.com/s/ffllm/14/images/icons/sml/news_breaking.png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539938-EC6B-4736-B365-49F9772A6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352675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142875</xdr:colOff>
      <xdr:row>2</xdr:row>
      <xdr:rowOff>114300</xdr:rowOff>
    </xdr:to>
    <xdr:pic>
      <xdr:nvPicPr>
        <xdr:cNvPr id="19" name="Picture 18" descr="http://g.espncdn.com/s/ffllm/14/images/icons/sml/news_breaking.png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A586BCE-4B58-43FF-96D9-041702B3D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352675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142875</xdr:colOff>
      <xdr:row>2</xdr:row>
      <xdr:rowOff>114300</xdr:rowOff>
    </xdr:to>
    <xdr:pic>
      <xdr:nvPicPr>
        <xdr:cNvPr id="20" name="Picture 19" descr="http://g.espncdn.com/s/ffllm/14/images/icons/sml/news_breaking.png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FB90B5B-312F-49C3-A1E6-844B0747B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352675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142875</xdr:colOff>
      <xdr:row>2</xdr:row>
      <xdr:rowOff>114300</xdr:rowOff>
    </xdr:to>
    <xdr:pic>
      <xdr:nvPicPr>
        <xdr:cNvPr id="21" name="Picture 20" descr="http://g.espncdn.com/s/ffllm/14/images/icons/sml/news_breaking.png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25AEA48-943E-480A-9E57-A9CB13E53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352675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142875</xdr:colOff>
      <xdr:row>2</xdr:row>
      <xdr:rowOff>114300</xdr:rowOff>
    </xdr:to>
    <xdr:pic>
      <xdr:nvPicPr>
        <xdr:cNvPr id="22" name="Picture 21" descr="http://g.espncdn.com/s/ffllm/14/images/icons/sml/news_breaking.png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45E3372-AB0D-47E4-A901-0783E8B07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352675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142875</xdr:colOff>
      <xdr:row>2</xdr:row>
      <xdr:rowOff>114300</xdr:rowOff>
    </xdr:to>
    <xdr:pic>
      <xdr:nvPicPr>
        <xdr:cNvPr id="23" name="Picture 22" descr="http://g.espncdn.com/s/ffllm/14/images/icons/sml/news_breaking.png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3759A6D8-55E1-405E-91AB-263995EFD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352675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142875</xdr:colOff>
      <xdr:row>3</xdr:row>
      <xdr:rowOff>114300</xdr:rowOff>
    </xdr:to>
    <xdr:pic>
      <xdr:nvPicPr>
        <xdr:cNvPr id="24" name="Picture 23" descr="http://g.espncdn.com/s/ffllm/14/images/icons/sml/news_breaking.png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154BA07-FE1F-4C52-8910-63B168D74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53365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142875</xdr:colOff>
      <xdr:row>6</xdr:row>
      <xdr:rowOff>114300</xdr:rowOff>
    </xdr:to>
    <xdr:pic>
      <xdr:nvPicPr>
        <xdr:cNvPr id="25" name="Picture 24" descr="http://g.espncdn.com/s/ffllm/14/images/icons/sml/news_breaking.png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2B8E53EC-6134-4F80-9A31-C04E5E939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3076575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142875</xdr:colOff>
      <xdr:row>28</xdr:row>
      <xdr:rowOff>114300</xdr:rowOff>
    </xdr:to>
    <xdr:pic>
      <xdr:nvPicPr>
        <xdr:cNvPr id="26" name="Picture 25" descr="http://g.espncdn.com/s/ffllm/14/images/icons/sml/news_breaking.png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FB639A0-E31A-4E5B-94E8-AD05C91FF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7058025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142875</xdr:colOff>
      <xdr:row>41</xdr:row>
      <xdr:rowOff>114300</xdr:rowOff>
    </xdr:to>
    <xdr:pic>
      <xdr:nvPicPr>
        <xdr:cNvPr id="27" name="Picture 26" descr="http://g.espncdn.com/s/ffllm/14/images/icons/sml/news_recent.png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F2491054-F691-4F72-ACFE-94424DEEF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941070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158</xdr:row>
      <xdr:rowOff>0</xdr:rowOff>
    </xdr:from>
    <xdr:to>
      <xdr:col>2</xdr:col>
      <xdr:colOff>142875</xdr:colOff>
      <xdr:row>158</xdr:row>
      <xdr:rowOff>114300</xdr:rowOff>
    </xdr:to>
    <xdr:pic>
      <xdr:nvPicPr>
        <xdr:cNvPr id="28" name="Picture 27" descr="http://g.espncdn.com/s/ffllm/14/images/icons/sml/news_recent.png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A27980A1-625E-42A8-9453-E48122879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30584775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142875</xdr:colOff>
      <xdr:row>53</xdr:row>
      <xdr:rowOff>114300</xdr:rowOff>
    </xdr:to>
    <xdr:pic>
      <xdr:nvPicPr>
        <xdr:cNvPr id="29" name="Picture 28" descr="http://g.espncdn.com/s/ffllm/14/images/icons/sml/news_recent.png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61A2CDA0-F0D3-49D3-9573-110DAA9F5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158240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</xdr:row>
      <xdr:rowOff>0</xdr:rowOff>
    </xdr:from>
    <xdr:ext cx="142875" cy="114300"/>
    <xdr:pic>
      <xdr:nvPicPr>
        <xdr:cNvPr id="30" name="Picture 29" descr="http://g.espncdn.com/s/ffllm/14/images/icons/sml/news_recent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0E98D-12C8-4385-872F-2A57A8519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36195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</xdr:row>
      <xdr:rowOff>0</xdr:rowOff>
    </xdr:from>
    <xdr:ext cx="142875" cy="114300"/>
    <xdr:pic>
      <xdr:nvPicPr>
        <xdr:cNvPr id="31" name="Picture 30" descr="http://g.espncdn.com/s/ffllm/14/images/icons/sml/news_recent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5ADE89-D709-456F-B912-6BD6873B8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36195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</xdr:row>
      <xdr:rowOff>0</xdr:rowOff>
    </xdr:from>
    <xdr:ext cx="142875" cy="114300"/>
    <xdr:pic>
      <xdr:nvPicPr>
        <xdr:cNvPr id="32" name="Picture 31" descr="http://g.espncdn.com/s/ffllm/14/images/icons/sml/news_breaking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DE53B7-76FA-4545-A5B8-B3598FD8C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36195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</xdr:row>
      <xdr:rowOff>0</xdr:rowOff>
    </xdr:from>
    <xdr:ext cx="142875" cy="114300"/>
    <xdr:pic>
      <xdr:nvPicPr>
        <xdr:cNvPr id="33" name="Picture 32" descr="http://g.espncdn.com/s/ffllm/14/images/icons/sml/news_recent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48D9ED-C1F4-437B-8118-45D464A62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36195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38</xdr:row>
      <xdr:rowOff>0</xdr:rowOff>
    </xdr:from>
    <xdr:ext cx="142875" cy="114300"/>
    <xdr:pic>
      <xdr:nvPicPr>
        <xdr:cNvPr id="34" name="Picture 33" descr="http://g.espncdn.com/s/ffllm/14/images/icons/sml/news_recent.pn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687BBAC-6ADA-4557-99A0-EC6FAC42A3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36195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70</xdr:row>
      <xdr:rowOff>0</xdr:rowOff>
    </xdr:from>
    <xdr:ext cx="142875" cy="114300"/>
    <xdr:pic>
      <xdr:nvPicPr>
        <xdr:cNvPr id="35" name="Picture 34" descr="http://g.espncdn.com/s/ffllm/14/images/icons/sml/news_breaking.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9E07AF1-CE80-43B1-B774-FEA5C70D9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9002375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117</xdr:row>
      <xdr:rowOff>0</xdr:rowOff>
    </xdr:from>
    <xdr:ext cx="142875" cy="114300"/>
    <xdr:pic>
      <xdr:nvPicPr>
        <xdr:cNvPr id="36" name="Picture 35" descr="http://g.espncdn.com/s/ffllm/14/images/icons/sml/news_recent.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F7C3B23-CACB-4D72-930F-294EB7C0B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207895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54</xdr:row>
      <xdr:rowOff>0</xdr:rowOff>
    </xdr:from>
    <xdr:ext cx="142875" cy="114300"/>
    <xdr:pic>
      <xdr:nvPicPr>
        <xdr:cNvPr id="37" name="Picture 36" descr="http://g.espncdn.com/s/ffllm/14/images/icons/sml/news_recent.pn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98036D1-CF5D-45FE-BDF7-F2973B1BA5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72390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86</xdr:row>
      <xdr:rowOff>0</xdr:rowOff>
    </xdr:from>
    <xdr:ext cx="142875" cy="114300"/>
    <xdr:pic>
      <xdr:nvPicPr>
        <xdr:cNvPr id="38" name="Picture 37" descr="http://g.espncdn.com/s/ffllm/14/images/icons/sml/news_recent.pn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2E302A2-0863-48E1-9D0B-F4EE8C98A7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6696075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135</xdr:row>
      <xdr:rowOff>0</xdr:rowOff>
    </xdr:from>
    <xdr:ext cx="142875" cy="114300"/>
    <xdr:pic>
      <xdr:nvPicPr>
        <xdr:cNvPr id="39" name="Picture 38" descr="http://g.espncdn.com/s/ffllm/14/images/icons/sml/news_breaking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F614746-3542-4035-81F2-80B749BCC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497455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234</xdr:row>
      <xdr:rowOff>0</xdr:rowOff>
    </xdr:from>
    <xdr:ext cx="142875" cy="114300"/>
    <xdr:pic>
      <xdr:nvPicPr>
        <xdr:cNvPr id="40" name="Picture 39" descr="http://g.espncdn.com/s/ffllm/14/images/icons/sml/news_recent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F2631E4-24C1-4B82-A346-BCEFF4336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3619500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109</xdr:row>
      <xdr:rowOff>0</xdr:rowOff>
    </xdr:from>
    <xdr:ext cx="142875" cy="114300"/>
    <xdr:pic>
      <xdr:nvPicPr>
        <xdr:cNvPr id="41" name="Picture 40" descr="http://g.espncdn.com/s/ffllm/14/images/icons/sml/news_recent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C1BEC3E-4961-4BD9-80F9-0F1091EAC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3691890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193</xdr:row>
      <xdr:rowOff>0</xdr:rowOff>
    </xdr:from>
    <xdr:ext cx="142875" cy="114300"/>
    <xdr:pic>
      <xdr:nvPicPr>
        <xdr:cNvPr id="42" name="Picture 41" descr="http://g.espncdn.com/s/ffllm/14/images/icons/sml/news_recent.png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D9A0E7F-3116-478B-AF7A-F570526AD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4017645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280</xdr:row>
      <xdr:rowOff>0</xdr:rowOff>
    </xdr:from>
    <xdr:ext cx="142875" cy="114300"/>
    <xdr:pic>
      <xdr:nvPicPr>
        <xdr:cNvPr id="43" name="Picture 42" descr="http://g.espncdn.com/s/ffllm/14/images/icons/sml/news_breaking.png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1A55388-7375-4775-A90E-1DC0E3B8A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4307205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277</xdr:row>
      <xdr:rowOff>0</xdr:rowOff>
    </xdr:from>
    <xdr:ext cx="142875" cy="114300"/>
    <xdr:pic>
      <xdr:nvPicPr>
        <xdr:cNvPr id="44" name="Picture 43" descr="http://g.espncdn.com/s/ffllm/14/images/icons/sml/news_breaking.png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600EC21-A9BF-4735-9E48-EBB6C021B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4415790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5</xdr:row>
      <xdr:rowOff>0</xdr:rowOff>
    </xdr:from>
    <xdr:ext cx="142875" cy="114300"/>
    <xdr:pic>
      <xdr:nvPicPr>
        <xdr:cNvPr id="45" name="Picture 44" descr="http://g.espncdn.com/s/ffllm/14/images/icons/sml/news_breaking.png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6376A11-67C5-4ED4-AE16-E40FE1CB1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36195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</xdr:row>
      <xdr:rowOff>0</xdr:rowOff>
    </xdr:from>
    <xdr:ext cx="142875" cy="114300"/>
    <xdr:pic>
      <xdr:nvPicPr>
        <xdr:cNvPr id="46" name="Picture 45" descr="http://g.espncdn.com/s/ffllm/14/images/icons/sml/news_breaking.png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420C12F-2C3E-4B8E-BF57-1957E092C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36195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</xdr:row>
      <xdr:rowOff>0</xdr:rowOff>
    </xdr:from>
    <xdr:ext cx="142875" cy="114300"/>
    <xdr:pic>
      <xdr:nvPicPr>
        <xdr:cNvPr id="47" name="Picture 46" descr="http://g.espncdn.com/s/ffllm/14/images/icons/sml/news_breaking.png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7FC71112-728A-46A9-949B-A7372FD02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36195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</xdr:row>
      <xdr:rowOff>0</xdr:rowOff>
    </xdr:from>
    <xdr:ext cx="142875" cy="114300"/>
    <xdr:pic>
      <xdr:nvPicPr>
        <xdr:cNvPr id="48" name="Picture 47" descr="http://g.espncdn.com/s/ffllm/14/images/icons/sml/news_breaking.png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40BE7E7-69B7-426F-BEFF-042127F04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36195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</xdr:row>
      <xdr:rowOff>0</xdr:rowOff>
    </xdr:from>
    <xdr:ext cx="142875" cy="114300"/>
    <xdr:pic>
      <xdr:nvPicPr>
        <xdr:cNvPr id="49" name="Picture 48" descr="http://g.espncdn.com/s/ffllm/14/images/icons/sml/news_breaking.png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62E42646-87B8-491F-9B29-D3F82B13B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36195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</xdr:row>
      <xdr:rowOff>0</xdr:rowOff>
    </xdr:from>
    <xdr:ext cx="142875" cy="114300"/>
    <xdr:pic>
      <xdr:nvPicPr>
        <xdr:cNvPr id="50" name="Picture 49" descr="http://g.espncdn.com/s/ffllm/14/images/icons/sml/news_breaking.png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BD70A2B-2371-4D37-8790-F3485CC2F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36195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</xdr:row>
      <xdr:rowOff>0</xdr:rowOff>
    </xdr:from>
    <xdr:ext cx="142875" cy="114300"/>
    <xdr:pic>
      <xdr:nvPicPr>
        <xdr:cNvPr id="51" name="Picture 50" descr="http://g.espncdn.com/s/ffllm/14/images/icons/sml/news_breaking.png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989A2D2-2BF5-43D9-8324-39B0515B9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36195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</xdr:row>
      <xdr:rowOff>0</xdr:rowOff>
    </xdr:from>
    <xdr:ext cx="142875" cy="114300"/>
    <xdr:pic>
      <xdr:nvPicPr>
        <xdr:cNvPr id="52" name="Picture 51" descr="http://g.espncdn.com/s/ffllm/14/images/icons/sml/news_breaking.png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EE13AB18-EA32-4F36-9253-6C29C637F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36195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6</xdr:row>
      <xdr:rowOff>0</xdr:rowOff>
    </xdr:from>
    <xdr:ext cx="142875" cy="114300"/>
    <xdr:pic>
      <xdr:nvPicPr>
        <xdr:cNvPr id="53" name="Picture 52" descr="http://g.espncdn.com/s/ffllm/14/images/icons/sml/news_breaking.png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87008E4-149C-4494-9D55-15B4F33EA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36195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142875" cy="114300"/>
    <xdr:pic>
      <xdr:nvPicPr>
        <xdr:cNvPr id="54" name="Picture 53" descr="http://g.espncdn.com/s/ffllm/14/images/icons/sml/news_breaking.png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B427F50-4791-4C59-BD8C-CAC924447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36195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41</xdr:row>
      <xdr:rowOff>0</xdr:rowOff>
    </xdr:from>
    <xdr:ext cx="142875" cy="114300"/>
    <xdr:pic>
      <xdr:nvPicPr>
        <xdr:cNvPr id="55" name="Picture 54" descr="http://g.espncdn.com/s/ffllm/14/images/icons/sml/news_recent.png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D434F53E-1928-4EB4-B177-AF2C386E7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36195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72</xdr:row>
      <xdr:rowOff>0</xdr:rowOff>
    </xdr:from>
    <xdr:ext cx="142875" cy="114300"/>
    <xdr:pic>
      <xdr:nvPicPr>
        <xdr:cNvPr id="56" name="Picture 55" descr="http://g.espncdn.com/s/ffllm/14/images/icons/sml/news_recent.png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C1BCE534-351F-42B4-B90B-5E3F5B420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954530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52</xdr:row>
      <xdr:rowOff>0</xdr:rowOff>
    </xdr:from>
    <xdr:ext cx="142875" cy="114300"/>
    <xdr:pic>
      <xdr:nvPicPr>
        <xdr:cNvPr id="57" name="Picture 56" descr="http://g.espncdn.com/s/ffllm/14/images/icons/sml/news_recent.png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12B3A52C-1BD8-4388-A023-D6E5A8161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542925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fa/Downloads/1010data%20Excel%20Add-in/1010data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Sheet"/>
      <sheetName val="_1010q Sheet"/>
      <sheetName val="_1010u Sheet"/>
      <sheetName val="Settings"/>
      <sheetName val="Clipboard"/>
    </sheetNames>
    <sheetDataSet>
      <sheetData sheetId="0"/>
      <sheetData sheetId="1"/>
      <sheetData sheetId="2"/>
      <sheetData sheetId="3">
        <row r="3">
          <cell r="B3" t="str">
            <v>ggorelik</v>
          </cell>
        </row>
        <row r="6">
          <cell r="B6">
            <v>41297.720555555556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games.espn.go.com/ffl/tools/projections?sortMap=AAAAARgAAAAHAQAMc3RhdFNlYXNvbklkAwAAB%2BABAAhjYXRlZ29yeQMAAAACAQAJZGlyZWN0aW9uA%2F%2F%2F%2F%2F8BAAZjb2x1bW4D%2F%2F%2F%2F%2FQEAC3NwbGl0VHlwZUlkAwAAAAABABBzdGF0U291cmNlVHlwZUlkAwAAAAEBAAtzdGF0UXVlcnlJZAMAAAA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"/>
  <sheetViews>
    <sheetView showGridLines="0" tabSelected="1" view="pageBreakPreview" zoomScaleNormal="100" zoomScaleSheetLayoutView="100" workbookViewId="0">
      <selection activeCell="F2" sqref="F2"/>
    </sheetView>
  </sheetViews>
  <sheetFormatPr defaultColWidth="9.1328125" defaultRowHeight="11.65"/>
  <cols>
    <col min="1" max="1" width="6.9296875" style="8" customWidth="1"/>
    <col min="2" max="3" width="9.06640625" style="8" customWidth="1"/>
    <col min="4" max="5" width="7.796875" style="8" customWidth="1"/>
    <col min="6" max="7" width="8" style="8" customWidth="1"/>
    <col min="8" max="9" width="14.46484375" style="8" customWidth="1"/>
    <col min="10" max="10" width="9.53125" style="8" customWidth="1"/>
    <col min="11" max="11" width="10.59765625" style="8" customWidth="1"/>
    <col min="12" max="13" width="5.46484375" style="8" customWidth="1"/>
    <col min="14" max="14" width="5.1328125" style="8" customWidth="1"/>
    <col min="15" max="17" width="4.53125" style="8" customWidth="1"/>
    <col min="18" max="16384" width="9.1328125" style="8"/>
  </cols>
  <sheetData>
    <row r="1" spans="1:18" ht="21">
      <c r="A1" s="2"/>
      <c r="B1" s="3" t="s">
        <v>17</v>
      </c>
      <c r="C1" s="3" t="s">
        <v>18</v>
      </c>
      <c r="D1" s="4" t="s">
        <v>6</v>
      </c>
      <c r="E1" s="3" t="s">
        <v>7</v>
      </c>
      <c r="F1" s="4" t="s">
        <v>2</v>
      </c>
      <c r="G1" s="3" t="s">
        <v>4</v>
      </c>
      <c r="H1" s="4" t="s">
        <v>8</v>
      </c>
      <c r="I1" s="4" t="s">
        <v>227</v>
      </c>
      <c r="J1" s="4" t="s">
        <v>21</v>
      </c>
      <c r="K1" s="5" t="s">
        <v>20</v>
      </c>
      <c r="L1" s="6" t="s">
        <v>19</v>
      </c>
      <c r="M1" s="7" t="s">
        <v>228</v>
      </c>
      <c r="N1" s="6" t="s">
        <v>228</v>
      </c>
      <c r="O1" s="6" t="s">
        <v>228</v>
      </c>
      <c r="P1" s="6" t="s">
        <v>228</v>
      </c>
      <c r="Q1" s="6" t="s">
        <v>228</v>
      </c>
    </row>
    <row r="2" spans="1:18" ht="21.4" thickBot="1">
      <c r="A2" s="9" t="s">
        <v>229</v>
      </c>
      <c r="B2" s="10">
        <v>30</v>
      </c>
      <c r="C2" s="10">
        <v>10</v>
      </c>
      <c r="D2" s="11">
        <v>60</v>
      </c>
      <c r="E2" s="10">
        <v>30</v>
      </c>
      <c r="F2" s="11">
        <v>17</v>
      </c>
      <c r="G2" s="10">
        <v>15</v>
      </c>
      <c r="H2" s="11">
        <v>5</v>
      </c>
      <c r="I2" s="11">
        <v>15</v>
      </c>
      <c r="J2" s="11">
        <v>1</v>
      </c>
      <c r="K2" s="12">
        <v>1</v>
      </c>
      <c r="L2" s="10">
        <v>5</v>
      </c>
      <c r="M2" s="11">
        <v>5</v>
      </c>
      <c r="N2" s="10">
        <v>3</v>
      </c>
      <c r="O2" s="10">
        <v>1</v>
      </c>
      <c r="P2" s="10">
        <v>1</v>
      </c>
      <c r="Q2" s="10">
        <v>1</v>
      </c>
      <c r="R2" s="8">
        <f>SUM(B2:Q2)</f>
        <v>200</v>
      </c>
    </row>
    <row r="3" spans="1:18" ht="15.75">
      <c r="A3" s="80" t="s">
        <v>230</v>
      </c>
      <c r="B3" s="58"/>
      <c r="C3" s="13"/>
      <c r="D3" s="14"/>
      <c r="E3" s="13"/>
      <c r="F3" s="14"/>
      <c r="G3" s="13"/>
      <c r="H3" s="15"/>
      <c r="I3" s="14"/>
      <c r="J3" s="15"/>
      <c r="K3" s="16"/>
      <c r="L3" s="13"/>
      <c r="M3" s="14"/>
      <c r="N3" s="14"/>
      <c r="O3" s="14"/>
      <c r="P3" s="14"/>
      <c r="Q3" s="17"/>
    </row>
    <row r="4" spans="1:18" ht="13.5" thickBot="1">
      <c r="A4" s="81"/>
      <c r="B4" s="18">
        <f>IF(ISBLANK(B3),0,B2-B3)</f>
        <v>0</v>
      </c>
      <c r="C4" s="18">
        <f>IF(ISBLANK(C3),0,C2-C3)</f>
        <v>0</v>
      </c>
      <c r="D4" s="18">
        <f>IF(ISBLANK(D3),0,D2-D3)</f>
        <v>0</v>
      </c>
      <c r="E4" s="18">
        <f t="shared" ref="E4:Q4" si="0">IF(ISBLANK(E3),0,E2-E3)</f>
        <v>0</v>
      </c>
      <c r="F4" s="18">
        <f t="shared" si="0"/>
        <v>0</v>
      </c>
      <c r="G4" s="18">
        <f t="shared" si="0"/>
        <v>0</v>
      </c>
      <c r="H4" s="18">
        <f t="shared" si="0"/>
        <v>0</v>
      </c>
      <c r="I4" s="18">
        <f t="shared" si="0"/>
        <v>0</v>
      </c>
      <c r="J4" s="18">
        <f t="shared" si="0"/>
        <v>0</v>
      </c>
      <c r="K4" s="18">
        <f t="shared" si="0"/>
        <v>0</v>
      </c>
      <c r="L4" s="18">
        <f t="shared" si="0"/>
        <v>0</v>
      </c>
      <c r="M4" s="18">
        <f t="shared" si="0"/>
        <v>0</v>
      </c>
      <c r="N4" s="18">
        <f t="shared" si="0"/>
        <v>0</v>
      </c>
      <c r="O4" s="18">
        <f t="shared" si="0"/>
        <v>0</v>
      </c>
      <c r="P4" s="18">
        <f t="shared" si="0"/>
        <v>0</v>
      </c>
      <c r="Q4" s="18">
        <f t="shared" si="0"/>
        <v>0</v>
      </c>
    </row>
    <row r="5" spans="1:18" ht="15.75">
      <c r="A5" s="82" t="s">
        <v>231</v>
      </c>
      <c r="B5" s="59"/>
      <c r="C5" s="13"/>
      <c r="D5" s="14"/>
      <c r="E5" s="13"/>
      <c r="F5" s="14"/>
      <c r="G5" s="13"/>
      <c r="H5" s="15"/>
      <c r="I5" s="14"/>
      <c r="J5" s="15"/>
      <c r="K5" s="16"/>
      <c r="L5" s="13"/>
      <c r="M5" s="14"/>
      <c r="N5" s="14"/>
      <c r="O5" s="14"/>
      <c r="P5" s="14"/>
      <c r="Q5" s="17"/>
    </row>
    <row r="6" spans="1:18" ht="13.5" thickBot="1">
      <c r="A6" s="83"/>
      <c r="B6" s="60"/>
      <c r="C6" s="19"/>
      <c r="D6" s="18"/>
      <c r="E6" s="19"/>
      <c r="F6" s="18"/>
      <c r="G6" s="19"/>
      <c r="H6" s="20"/>
      <c r="I6" s="18"/>
      <c r="J6" s="20"/>
      <c r="K6" s="21"/>
      <c r="L6" s="23"/>
      <c r="M6" s="24"/>
      <c r="N6" s="24"/>
      <c r="O6" s="24"/>
      <c r="P6" s="18"/>
      <c r="Q6" s="22"/>
    </row>
    <row r="7" spans="1:18" ht="15" customHeight="1">
      <c r="A7" s="25">
        <v>1</v>
      </c>
      <c r="B7" s="104" t="s">
        <v>836</v>
      </c>
      <c r="C7" s="99"/>
      <c r="D7" s="101" t="s">
        <v>831</v>
      </c>
      <c r="E7" s="99"/>
      <c r="F7" s="100" t="s">
        <v>820</v>
      </c>
      <c r="G7" s="99"/>
      <c r="H7" s="101"/>
      <c r="I7" s="101" t="s">
        <v>862</v>
      </c>
      <c r="J7" s="100" t="s">
        <v>850</v>
      </c>
      <c r="K7" s="100" t="s">
        <v>856</v>
      </c>
      <c r="L7" s="29"/>
      <c r="M7" s="30"/>
      <c r="N7" s="31"/>
      <c r="O7" s="32"/>
      <c r="P7" s="84"/>
      <c r="Q7" s="85"/>
    </row>
    <row r="8" spans="1:18">
      <c r="A8" s="25">
        <v>1</v>
      </c>
      <c r="B8" s="99" t="s">
        <v>837</v>
      </c>
      <c r="C8" s="99"/>
      <c r="D8" s="100" t="s">
        <v>832</v>
      </c>
      <c r="E8" s="99"/>
      <c r="F8" s="100" t="s">
        <v>821</v>
      </c>
      <c r="G8" s="99"/>
      <c r="H8" s="100"/>
      <c r="I8" s="100" t="s">
        <v>863</v>
      </c>
      <c r="J8" s="100" t="s">
        <v>851</v>
      </c>
      <c r="K8" s="100" t="s">
        <v>858</v>
      </c>
      <c r="L8" s="27" t="s">
        <v>5</v>
      </c>
      <c r="M8" s="26" t="s">
        <v>801</v>
      </c>
      <c r="N8" s="34"/>
      <c r="O8" s="35"/>
      <c r="P8" s="34"/>
      <c r="Q8" s="36"/>
    </row>
    <row r="9" spans="1:18">
      <c r="A9" s="25">
        <v>1</v>
      </c>
      <c r="B9" s="99" t="s">
        <v>838</v>
      </c>
      <c r="C9" s="99"/>
      <c r="D9" s="101"/>
      <c r="E9" s="99"/>
      <c r="F9" s="100" t="s">
        <v>825</v>
      </c>
      <c r="G9" s="99"/>
      <c r="H9" s="100"/>
      <c r="I9" s="100" t="s">
        <v>864</v>
      </c>
      <c r="J9" s="100" t="s">
        <v>852</v>
      </c>
      <c r="K9" s="100" t="s">
        <v>857</v>
      </c>
      <c r="L9" s="27" t="s">
        <v>5</v>
      </c>
      <c r="M9" s="26" t="s">
        <v>802</v>
      </c>
      <c r="N9" s="34"/>
      <c r="O9" s="35"/>
      <c r="P9" s="34"/>
      <c r="Q9" s="36"/>
    </row>
    <row r="10" spans="1:18">
      <c r="A10" s="25">
        <v>1</v>
      </c>
      <c r="B10" s="104" t="s">
        <v>881</v>
      </c>
      <c r="C10" s="99"/>
      <c r="D10" s="100"/>
      <c r="E10" s="99"/>
      <c r="F10" s="100"/>
      <c r="G10" s="99"/>
      <c r="H10" s="100"/>
      <c r="I10" s="100" t="s">
        <v>865</v>
      </c>
      <c r="J10" s="100" t="s">
        <v>853</v>
      </c>
      <c r="K10" s="100" t="s">
        <v>859</v>
      </c>
      <c r="L10" s="27" t="s">
        <v>1</v>
      </c>
      <c r="M10" s="26" t="s">
        <v>803</v>
      </c>
      <c r="N10" s="34"/>
      <c r="O10" s="35"/>
      <c r="P10" s="34"/>
      <c r="Q10" s="36"/>
    </row>
    <row r="11" spans="1:18" ht="12" thickBot="1">
      <c r="A11" s="37">
        <v>1</v>
      </c>
      <c r="B11" s="106" t="s">
        <v>880</v>
      </c>
      <c r="C11" s="102"/>
      <c r="D11" s="103"/>
      <c r="E11" s="102"/>
      <c r="F11" s="105" t="s">
        <v>817</v>
      </c>
      <c r="G11" s="102"/>
      <c r="H11" s="103"/>
      <c r="I11" s="105" t="s">
        <v>866</v>
      </c>
      <c r="J11" s="103" t="s">
        <v>854</v>
      </c>
      <c r="K11" s="103" t="s">
        <v>860</v>
      </c>
      <c r="L11" s="27" t="s">
        <v>5</v>
      </c>
      <c r="M11" s="26" t="s">
        <v>804</v>
      </c>
      <c r="N11" s="34"/>
      <c r="O11" s="35"/>
      <c r="P11" s="38"/>
      <c r="Q11" s="39"/>
    </row>
    <row r="12" spans="1:18" ht="12" thickTop="1">
      <c r="A12" s="25">
        <v>2</v>
      </c>
      <c r="B12" s="99" t="s">
        <v>839</v>
      </c>
      <c r="C12" s="99"/>
      <c r="D12" s="100" t="s">
        <v>833</v>
      </c>
      <c r="E12" s="99"/>
      <c r="F12" s="100" t="s">
        <v>818</v>
      </c>
      <c r="G12" s="99"/>
      <c r="H12" s="101" t="s">
        <v>813</v>
      </c>
      <c r="I12" s="100" t="s">
        <v>867</v>
      </c>
      <c r="J12" s="100" t="s">
        <v>855</v>
      </c>
      <c r="K12" s="100" t="s">
        <v>861</v>
      </c>
      <c r="L12" s="27" t="s">
        <v>5</v>
      </c>
      <c r="M12" s="26" t="s">
        <v>805</v>
      </c>
      <c r="N12" s="34"/>
      <c r="O12" s="35"/>
      <c r="P12" s="34"/>
      <c r="Q12" s="36"/>
    </row>
    <row r="13" spans="1:18">
      <c r="A13" s="25">
        <v>2</v>
      </c>
      <c r="B13" s="99" t="s">
        <v>840</v>
      </c>
      <c r="C13" s="99"/>
      <c r="D13" s="100" t="s">
        <v>834</v>
      </c>
      <c r="E13" s="99"/>
      <c r="F13" s="101" t="s">
        <v>819</v>
      </c>
      <c r="G13" s="99"/>
      <c r="H13" s="100" t="s">
        <v>814</v>
      </c>
      <c r="I13" s="100" t="s">
        <v>868</v>
      </c>
      <c r="J13" s="100"/>
      <c r="K13" s="100"/>
      <c r="L13" s="28" t="s">
        <v>1</v>
      </c>
      <c r="M13" s="33" t="s">
        <v>806</v>
      </c>
      <c r="N13" s="34"/>
      <c r="O13" s="35"/>
      <c r="P13" s="34"/>
      <c r="Q13" s="36"/>
    </row>
    <row r="14" spans="1:18">
      <c r="A14" s="25">
        <v>2</v>
      </c>
      <c r="B14" s="99" t="s">
        <v>841</v>
      </c>
      <c r="C14" s="104"/>
      <c r="D14" s="101" t="s">
        <v>835</v>
      </c>
      <c r="E14" s="99"/>
      <c r="F14" s="100" t="s">
        <v>822</v>
      </c>
      <c r="G14" s="99"/>
      <c r="H14" s="100" t="s">
        <v>815</v>
      </c>
      <c r="I14" s="101" t="s">
        <v>871</v>
      </c>
      <c r="J14" s="100"/>
      <c r="K14" s="100"/>
      <c r="L14" s="27" t="s">
        <v>5</v>
      </c>
      <c r="M14" s="26" t="s">
        <v>807</v>
      </c>
      <c r="N14" s="34"/>
      <c r="O14" s="35"/>
      <c r="P14" s="34"/>
      <c r="Q14" s="36"/>
    </row>
    <row r="15" spans="1:18" ht="12" thickBot="1">
      <c r="A15" s="37">
        <v>2</v>
      </c>
      <c r="B15" s="106" t="s">
        <v>842</v>
      </c>
      <c r="C15" s="102"/>
      <c r="D15" s="103" t="s">
        <v>870</v>
      </c>
      <c r="E15" s="102"/>
      <c r="F15" s="103" t="s">
        <v>823</v>
      </c>
      <c r="G15" s="102"/>
      <c r="H15" s="103"/>
      <c r="I15" s="105"/>
      <c r="J15" s="103"/>
      <c r="K15" s="103"/>
      <c r="L15" s="27" t="s">
        <v>5</v>
      </c>
      <c r="M15" s="26" t="s">
        <v>808</v>
      </c>
      <c r="N15" s="34"/>
      <c r="O15" s="35"/>
      <c r="P15" s="38"/>
      <c r="Q15" s="39"/>
    </row>
    <row r="16" spans="1:18" ht="12" thickTop="1">
      <c r="A16" s="25">
        <v>3</v>
      </c>
      <c r="B16" s="99" t="s">
        <v>843</v>
      </c>
      <c r="C16" s="99"/>
      <c r="D16" s="100"/>
      <c r="E16" s="99"/>
      <c r="F16" s="100" t="s">
        <v>824</v>
      </c>
      <c r="G16" s="99"/>
      <c r="H16" s="100"/>
      <c r="I16" s="100"/>
      <c r="J16" s="100"/>
      <c r="K16" s="100"/>
      <c r="L16" s="28" t="s">
        <v>1</v>
      </c>
      <c r="M16" s="33" t="s">
        <v>809</v>
      </c>
      <c r="N16" s="34"/>
      <c r="O16" s="35"/>
      <c r="P16" s="34"/>
      <c r="Q16" s="36"/>
    </row>
    <row r="17" spans="1:17">
      <c r="A17" s="25">
        <v>3</v>
      </c>
      <c r="B17" s="104" t="s">
        <v>844</v>
      </c>
      <c r="C17" s="99"/>
      <c r="D17" s="100" t="s">
        <v>862</v>
      </c>
      <c r="E17" s="99"/>
      <c r="F17" s="101" t="s">
        <v>866</v>
      </c>
      <c r="G17" s="99"/>
      <c r="H17" s="100" t="s">
        <v>816</v>
      </c>
      <c r="I17" s="100"/>
      <c r="J17" s="100"/>
      <c r="K17" s="100"/>
      <c r="L17" s="27" t="s">
        <v>1</v>
      </c>
      <c r="M17" s="26" t="s">
        <v>810</v>
      </c>
      <c r="N17" s="34"/>
      <c r="O17" s="35"/>
      <c r="P17" s="34"/>
      <c r="Q17" s="36"/>
    </row>
    <row r="18" spans="1:17">
      <c r="A18" s="25">
        <v>3</v>
      </c>
      <c r="B18" s="99" t="s">
        <v>878</v>
      </c>
      <c r="C18" s="99"/>
      <c r="D18" s="100" t="s">
        <v>868</v>
      </c>
      <c r="E18" s="99"/>
      <c r="F18" s="100" t="s">
        <v>826</v>
      </c>
      <c r="G18" s="99"/>
      <c r="H18" s="100"/>
      <c r="I18" s="101" t="s">
        <v>872</v>
      </c>
      <c r="J18" s="100"/>
      <c r="K18" s="100"/>
      <c r="L18" s="27" t="s">
        <v>5</v>
      </c>
      <c r="M18" s="26" t="s">
        <v>811</v>
      </c>
      <c r="N18" s="34"/>
      <c r="O18" s="35"/>
      <c r="P18" s="34"/>
      <c r="Q18" s="36"/>
    </row>
    <row r="19" spans="1:17">
      <c r="A19" s="25">
        <v>3</v>
      </c>
      <c r="B19" s="104" t="s">
        <v>879</v>
      </c>
      <c r="C19" s="99"/>
      <c r="D19" s="100" t="s">
        <v>865</v>
      </c>
      <c r="E19" s="99"/>
      <c r="F19" s="100" t="s">
        <v>827</v>
      </c>
      <c r="G19" s="99"/>
      <c r="H19" s="100"/>
      <c r="I19" s="100" t="s">
        <v>873</v>
      </c>
      <c r="J19" s="100"/>
      <c r="K19" s="100"/>
      <c r="L19" s="27" t="s">
        <v>5</v>
      </c>
      <c r="M19" s="33" t="s">
        <v>812</v>
      </c>
      <c r="N19" s="34"/>
      <c r="O19" s="35"/>
      <c r="P19" s="34"/>
      <c r="Q19" s="36"/>
    </row>
    <row r="20" spans="1:17" ht="12" thickBot="1">
      <c r="A20" s="37">
        <v>3</v>
      </c>
      <c r="B20" s="102"/>
      <c r="C20" s="102"/>
      <c r="D20" s="105" t="s">
        <v>871</v>
      </c>
      <c r="E20" s="102"/>
      <c r="F20" s="103" t="s">
        <v>828</v>
      </c>
      <c r="G20" s="102"/>
      <c r="H20" s="103"/>
      <c r="I20" s="103" t="s">
        <v>874</v>
      </c>
      <c r="J20" s="103"/>
      <c r="K20" s="103"/>
      <c r="L20" s="27" t="s">
        <v>5</v>
      </c>
      <c r="M20" s="26" t="s">
        <v>875</v>
      </c>
      <c r="N20" s="34"/>
      <c r="O20" s="35"/>
      <c r="P20" s="38"/>
      <c r="Q20" s="39"/>
    </row>
    <row r="21" spans="1:17" ht="12" thickTop="1">
      <c r="A21" s="25">
        <v>4</v>
      </c>
      <c r="B21" s="99" t="s">
        <v>845</v>
      </c>
      <c r="C21" s="99"/>
      <c r="D21" s="100"/>
      <c r="E21" s="99"/>
      <c r="F21" s="100" t="s">
        <v>829</v>
      </c>
      <c r="G21" s="99"/>
      <c r="H21" s="100"/>
      <c r="I21" s="100"/>
      <c r="J21" s="100"/>
      <c r="K21" s="100"/>
      <c r="L21" s="27" t="s">
        <v>8</v>
      </c>
      <c r="M21" s="26" t="s">
        <v>876</v>
      </c>
      <c r="N21" s="34"/>
      <c r="O21" s="35"/>
      <c r="P21" s="34"/>
      <c r="Q21" s="36"/>
    </row>
    <row r="22" spans="1:17">
      <c r="A22" s="25">
        <v>4</v>
      </c>
      <c r="B22" s="99" t="s">
        <v>846</v>
      </c>
      <c r="C22" s="99"/>
      <c r="D22" s="100" t="s">
        <v>868</v>
      </c>
      <c r="E22" s="99"/>
      <c r="F22" s="100" t="s">
        <v>830</v>
      </c>
      <c r="G22" s="99"/>
      <c r="H22" s="100" t="s">
        <v>876</v>
      </c>
      <c r="I22" s="100"/>
      <c r="J22" s="100"/>
      <c r="K22" s="100"/>
      <c r="L22" s="27" t="s">
        <v>1</v>
      </c>
      <c r="M22" s="26" t="s">
        <v>877</v>
      </c>
      <c r="N22" s="34"/>
      <c r="O22" s="35"/>
      <c r="P22" s="34"/>
      <c r="Q22" s="36"/>
    </row>
    <row r="23" spans="1:17">
      <c r="A23" s="25">
        <v>4</v>
      </c>
      <c r="B23" s="99" t="s">
        <v>847</v>
      </c>
      <c r="C23" s="99"/>
      <c r="D23" s="100" t="s">
        <v>867</v>
      </c>
      <c r="E23" s="99"/>
      <c r="F23" s="101" t="s">
        <v>803</v>
      </c>
      <c r="G23" s="99"/>
      <c r="H23" s="100"/>
      <c r="I23" s="100"/>
      <c r="J23" s="100"/>
      <c r="K23" s="100"/>
      <c r="L23" s="27"/>
      <c r="M23" s="26"/>
      <c r="N23" s="34"/>
      <c r="O23" s="35"/>
      <c r="P23" s="34"/>
      <c r="Q23" s="36"/>
    </row>
    <row r="24" spans="1:17" ht="12" thickBot="1">
      <c r="A24" s="25">
        <v>4</v>
      </c>
      <c r="B24" s="99" t="s">
        <v>848</v>
      </c>
      <c r="C24" s="99"/>
      <c r="D24" s="101" t="s">
        <v>869</v>
      </c>
      <c r="E24" s="99"/>
      <c r="F24" s="103" t="s">
        <v>810</v>
      </c>
      <c r="G24" s="99"/>
      <c r="H24" s="100"/>
      <c r="I24" s="100"/>
      <c r="J24" s="100"/>
      <c r="K24" s="100"/>
      <c r="L24" s="27"/>
      <c r="M24" s="26"/>
      <c r="N24" s="34"/>
      <c r="O24" s="35"/>
      <c r="P24" s="34"/>
      <c r="Q24" s="36"/>
    </row>
    <row r="25" spans="1:17" ht="12.4" thickTop="1" thickBot="1">
      <c r="A25" s="37">
        <v>4</v>
      </c>
      <c r="B25" s="102" t="s">
        <v>849</v>
      </c>
      <c r="C25" s="102"/>
      <c r="D25" s="103"/>
      <c r="E25" s="102"/>
      <c r="F25" s="103"/>
      <c r="G25" s="102"/>
      <c r="H25" s="103"/>
      <c r="I25" s="103"/>
      <c r="J25" s="103"/>
      <c r="K25" s="103"/>
      <c r="L25" s="40"/>
      <c r="M25" s="41"/>
      <c r="N25" s="41"/>
      <c r="O25" s="42"/>
      <c r="P25" s="43"/>
      <c r="Q25" s="44"/>
    </row>
    <row r="26" spans="1:17" ht="13.5" thickTop="1">
      <c r="A26" s="45" t="s">
        <v>232</v>
      </c>
      <c r="B26" s="23" t="s">
        <v>16</v>
      </c>
      <c r="C26" s="23" t="s">
        <v>16</v>
      </c>
      <c r="D26" s="46" t="s">
        <v>5</v>
      </c>
      <c r="E26" s="23" t="s">
        <v>5</v>
      </c>
      <c r="F26" s="46" t="s">
        <v>1</v>
      </c>
      <c r="G26" s="23" t="s">
        <v>1</v>
      </c>
      <c r="H26" s="46" t="s">
        <v>8</v>
      </c>
      <c r="I26" s="46" t="s">
        <v>227</v>
      </c>
      <c r="J26" s="46" t="s">
        <v>21</v>
      </c>
      <c r="K26" s="47" t="s">
        <v>20</v>
      </c>
      <c r="L26" s="48" t="s">
        <v>228</v>
      </c>
      <c r="M26" s="46" t="s">
        <v>228</v>
      </c>
      <c r="N26" s="48" t="s">
        <v>228</v>
      </c>
      <c r="O26" s="48" t="s">
        <v>228</v>
      </c>
      <c r="P26" s="48" t="s">
        <v>228</v>
      </c>
      <c r="Q26" s="48" t="s">
        <v>228</v>
      </c>
    </row>
    <row r="27" spans="1:17" ht="13.15">
      <c r="A27" s="49" t="s">
        <v>233</v>
      </c>
      <c r="B27" s="50" t="s">
        <v>16</v>
      </c>
      <c r="C27" s="50" t="s">
        <v>16</v>
      </c>
      <c r="D27" s="51" t="s">
        <v>5</v>
      </c>
      <c r="E27" s="50" t="s">
        <v>5</v>
      </c>
      <c r="F27" s="51" t="s">
        <v>1</v>
      </c>
      <c r="G27" s="50" t="s">
        <v>1</v>
      </c>
      <c r="H27" s="51" t="s">
        <v>8</v>
      </c>
      <c r="I27" s="51" t="s">
        <v>227</v>
      </c>
      <c r="J27" s="51" t="s">
        <v>21</v>
      </c>
      <c r="K27" s="52" t="s">
        <v>20</v>
      </c>
      <c r="L27" s="53" t="s">
        <v>228</v>
      </c>
      <c r="M27" s="51" t="s">
        <v>228</v>
      </c>
      <c r="N27" s="53" t="s">
        <v>228</v>
      </c>
      <c r="O27" s="53" t="s">
        <v>228</v>
      </c>
      <c r="P27" s="53" t="s">
        <v>228</v>
      </c>
      <c r="Q27" s="53" t="s">
        <v>228</v>
      </c>
    </row>
    <row r="28" spans="1:17" ht="13.15">
      <c r="A28" s="45" t="s">
        <v>234</v>
      </c>
      <c r="B28" s="23" t="s">
        <v>16</v>
      </c>
      <c r="C28" s="23" t="s">
        <v>16</v>
      </c>
      <c r="D28" s="46" t="s">
        <v>5</v>
      </c>
      <c r="E28" s="23" t="s">
        <v>5</v>
      </c>
      <c r="F28" s="46" t="s">
        <v>1</v>
      </c>
      <c r="G28" s="23" t="s">
        <v>1</v>
      </c>
      <c r="H28" s="46" t="s">
        <v>8</v>
      </c>
      <c r="I28" s="46" t="s">
        <v>227</v>
      </c>
      <c r="J28" s="46" t="s">
        <v>21</v>
      </c>
      <c r="K28" s="47" t="s">
        <v>20</v>
      </c>
      <c r="L28" s="48" t="s">
        <v>228</v>
      </c>
      <c r="M28" s="46" t="s">
        <v>228</v>
      </c>
      <c r="N28" s="48" t="s">
        <v>228</v>
      </c>
      <c r="O28" s="48" t="s">
        <v>228</v>
      </c>
      <c r="P28" s="48" t="s">
        <v>228</v>
      </c>
      <c r="Q28" s="48" t="s">
        <v>228</v>
      </c>
    </row>
    <row r="29" spans="1:17" ht="13.15">
      <c r="A29" s="49" t="s">
        <v>235</v>
      </c>
      <c r="B29" s="50" t="s">
        <v>16</v>
      </c>
      <c r="C29" s="50" t="s">
        <v>16</v>
      </c>
      <c r="D29" s="51" t="s">
        <v>5</v>
      </c>
      <c r="E29" s="50" t="s">
        <v>5</v>
      </c>
      <c r="F29" s="51" t="s">
        <v>1</v>
      </c>
      <c r="G29" s="50" t="s">
        <v>1</v>
      </c>
      <c r="H29" s="51" t="s">
        <v>8</v>
      </c>
      <c r="I29" s="51" t="s">
        <v>227</v>
      </c>
      <c r="J29" s="51" t="s">
        <v>21</v>
      </c>
      <c r="K29" s="52" t="s">
        <v>20</v>
      </c>
      <c r="L29" s="53" t="s">
        <v>228</v>
      </c>
      <c r="M29" s="51" t="s">
        <v>228</v>
      </c>
      <c r="N29" s="53" t="s">
        <v>228</v>
      </c>
      <c r="O29" s="53" t="s">
        <v>228</v>
      </c>
      <c r="P29" s="53" t="s">
        <v>228</v>
      </c>
      <c r="Q29" s="53" t="s">
        <v>228</v>
      </c>
    </row>
    <row r="30" spans="1:17" ht="13.15">
      <c r="A30" s="45" t="s">
        <v>236</v>
      </c>
      <c r="B30" s="23" t="s">
        <v>16</v>
      </c>
      <c r="C30" s="23" t="s">
        <v>16</v>
      </c>
      <c r="D30" s="46" t="s">
        <v>5</v>
      </c>
      <c r="E30" s="23" t="s">
        <v>5</v>
      </c>
      <c r="F30" s="46" t="s">
        <v>1</v>
      </c>
      <c r="G30" s="23" t="s">
        <v>1</v>
      </c>
      <c r="H30" s="46" t="s">
        <v>8</v>
      </c>
      <c r="I30" s="46" t="s">
        <v>227</v>
      </c>
      <c r="J30" s="46" t="s">
        <v>21</v>
      </c>
      <c r="K30" s="47" t="s">
        <v>20</v>
      </c>
      <c r="L30" s="48" t="s">
        <v>228</v>
      </c>
      <c r="M30" s="46" t="s">
        <v>228</v>
      </c>
      <c r="N30" s="48" t="s">
        <v>228</v>
      </c>
      <c r="O30" s="48" t="s">
        <v>228</v>
      </c>
      <c r="P30" s="48" t="s">
        <v>228</v>
      </c>
      <c r="Q30" s="48" t="s">
        <v>228</v>
      </c>
    </row>
    <row r="31" spans="1:17" ht="13.15">
      <c r="A31" s="49" t="s">
        <v>237</v>
      </c>
      <c r="B31" s="50" t="s">
        <v>16</v>
      </c>
      <c r="C31" s="50" t="s">
        <v>16</v>
      </c>
      <c r="D31" s="51" t="s">
        <v>5</v>
      </c>
      <c r="E31" s="50" t="s">
        <v>5</v>
      </c>
      <c r="F31" s="51" t="s">
        <v>1</v>
      </c>
      <c r="G31" s="50" t="s">
        <v>1</v>
      </c>
      <c r="H31" s="51" t="s">
        <v>8</v>
      </c>
      <c r="I31" s="51" t="s">
        <v>227</v>
      </c>
      <c r="J31" s="51" t="s">
        <v>21</v>
      </c>
      <c r="K31" s="52" t="s">
        <v>20</v>
      </c>
      <c r="L31" s="53" t="s">
        <v>228</v>
      </c>
      <c r="M31" s="51" t="s">
        <v>228</v>
      </c>
      <c r="N31" s="53" t="s">
        <v>228</v>
      </c>
      <c r="O31" s="53" t="s">
        <v>228</v>
      </c>
      <c r="P31" s="53" t="s">
        <v>228</v>
      </c>
      <c r="Q31" s="53" t="s">
        <v>228</v>
      </c>
    </row>
    <row r="32" spans="1:17" ht="13.15">
      <c r="A32" s="45" t="s">
        <v>238</v>
      </c>
      <c r="B32" s="23" t="s">
        <v>16</v>
      </c>
      <c r="C32" s="23" t="s">
        <v>16</v>
      </c>
      <c r="D32" s="46" t="s">
        <v>5</v>
      </c>
      <c r="E32" s="23" t="s">
        <v>5</v>
      </c>
      <c r="F32" s="46" t="s">
        <v>1</v>
      </c>
      <c r="G32" s="23" t="s">
        <v>1</v>
      </c>
      <c r="H32" s="46" t="s">
        <v>8</v>
      </c>
      <c r="I32" s="46" t="s">
        <v>227</v>
      </c>
      <c r="J32" s="46" t="s">
        <v>21</v>
      </c>
      <c r="K32" s="47" t="s">
        <v>20</v>
      </c>
      <c r="L32" s="48" t="s">
        <v>228</v>
      </c>
      <c r="M32" s="46" t="s">
        <v>228</v>
      </c>
      <c r="N32" s="48" t="s">
        <v>228</v>
      </c>
      <c r="O32" s="48" t="s">
        <v>228</v>
      </c>
      <c r="P32" s="48" t="s">
        <v>228</v>
      </c>
      <c r="Q32" s="48" t="s">
        <v>228</v>
      </c>
    </row>
    <row r="33" spans="1:17" ht="13.15">
      <c r="A33" s="49" t="s">
        <v>239</v>
      </c>
      <c r="B33" s="50" t="s">
        <v>16</v>
      </c>
      <c r="C33" s="50" t="s">
        <v>16</v>
      </c>
      <c r="D33" s="51" t="s">
        <v>5</v>
      </c>
      <c r="E33" s="50" t="s">
        <v>5</v>
      </c>
      <c r="F33" s="51" t="s">
        <v>1</v>
      </c>
      <c r="G33" s="50" t="s">
        <v>1</v>
      </c>
      <c r="H33" s="51" t="s">
        <v>8</v>
      </c>
      <c r="I33" s="51" t="s">
        <v>227</v>
      </c>
      <c r="J33" s="51" t="s">
        <v>21</v>
      </c>
      <c r="K33" s="52" t="s">
        <v>20</v>
      </c>
      <c r="L33" s="53" t="s">
        <v>228</v>
      </c>
      <c r="M33" s="51" t="s">
        <v>228</v>
      </c>
      <c r="N33" s="53" t="s">
        <v>228</v>
      </c>
      <c r="O33" s="53" t="s">
        <v>228</v>
      </c>
      <c r="P33" s="53" t="s">
        <v>228</v>
      </c>
      <c r="Q33" s="53" t="s">
        <v>228</v>
      </c>
    </row>
    <row r="34" spans="1:17" ht="13.15">
      <c r="A34" s="45" t="s">
        <v>240</v>
      </c>
      <c r="B34" s="23" t="s">
        <v>16</v>
      </c>
      <c r="C34" s="23" t="s">
        <v>16</v>
      </c>
      <c r="D34" s="46" t="s">
        <v>5</v>
      </c>
      <c r="E34" s="23" t="s">
        <v>5</v>
      </c>
      <c r="F34" s="46" t="s">
        <v>1</v>
      </c>
      <c r="G34" s="23" t="s">
        <v>1</v>
      </c>
      <c r="H34" s="46" t="s">
        <v>8</v>
      </c>
      <c r="I34" s="46" t="s">
        <v>227</v>
      </c>
      <c r="J34" s="46" t="s">
        <v>21</v>
      </c>
      <c r="K34" s="47" t="s">
        <v>20</v>
      </c>
      <c r="L34" s="48" t="s">
        <v>228</v>
      </c>
      <c r="M34" s="46" t="s">
        <v>228</v>
      </c>
      <c r="N34" s="48" t="s">
        <v>228</v>
      </c>
      <c r="O34" s="48" t="s">
        <v>228</v>
      </c>
      <c r="P34" s="48" t="s">
        <v>228</v>
      </c>
      <c r="Q34" s="48" t="s">
        <v>228</v>
      </c>
    </row>
    <row r="35" spans="1:17" ht="13.15">
      <c r="A35" s="49" t="s">
        <v>241</v>
      </c>
      <c r="B35" s="50" t="s">
        <v>16</v>
      </c>
      <c r="C35" s="50" t="s">
        <v>16</v>
      </c>
      <c r="D35" s="51" t="s">
        <v>5</v>
      </c>
      <c r="E35" s="50" t="s">
        <v>5</v>
      </c>
      <c r="F35" s="51" t="s">
        <v>1</v>
      </c>
      <c r="G35" s="50" t="s">
        <v>1</v>
      </c>
      <c r="H35" s="51" t="s">
        <v>8</v>
      </c>
      <c r="I35" s="51" t="s">
        <v>227</v>
      </c>
      <c r="J35" s="51" t="s">
        <v>21</v>
      </c>
      <c r="K35" s="52" t="s">
        <v>20</v>
      </c>
      <c r="L35" s="53" t="s">
        <v>228</v>
      </c>
      <c r="M35" s="51" t="s">
        <v>228</v>
      </c>
      <c r="N35" s="53" t="s">
        <v>228</v>
      </c>
      <c r="O35" s="53" t="s">
        <v>228</v>
      </c>
      <c r="P35" s="53" t="s">
        <v>228</v>
      </c>
      <c r="Q35" s="53" t="s">
        <v>228</v>
      </c>
    </row>
    <row r="36" spans="1:17" ht="13.15">
      <c r="A36" s="45" t="s">
        <v>243</v>
      </c>
      <c r="B36" s="23" t="s">
        <v>16</v>
      </c>
      <c r="C36" s="23" t="s">
        <v>16</v>
      </c>
      <c r="D36" s="46" t="s">
        <v>5</v>
      </c>
      <c r="E36" s="23" t="s">
        <v>5</v>
      </c>
      <c r="F36" s="46" t="s">
        <v>1</v>
      </c>
      <c r="G36" s="23" t="s">
        <v>1</v>
      </c>
      <c r="H36" s="46" t="s">
        <v>8</v>
      </c>
      <c r="I36" s="46" t="s">
        <v>227</v>
      </c>
      <c r="J36" s="46" t="s">
        <v>21</v>
      </c>
      <c r="K36" s="47" t="s">
        <v>20</v>
      </c>
      <c r="L36" s="48" t="s">
        <v>228</v>
      </c>
      <c r="M36" s="46" t="s">
        <v>228</v>
      </c>
      <c r="N36" s="48" t="s">
        <v>228</v>
      </c>
      <c r="O36" s="48" t="s">
        <v>228</v>
      </c>
      <c r="P36" s="48" t="s">
        <v>228</v>
      </c>
      <c r="Q36" s="48" t="s">
        <v>228</v>
      </c>
    </row>
    <row r="37" spans="1:17" ht="13.5" thickBot="1">
      <c r="A37" s="54" t="s">
        <v>242</v>
      </c>
      <c r="B37" s="55" t="s">
        <v>16</v>
      </c>
      <c r="C37" s="55" t="s">
        <v>16</v>
      </c>
      <c r="D37" s="56" t="s">
        <v>5</v>
      </c>
      <c r="E37" s="55" t="s">
        <v>5</v>
      </c>
      <c r="F37" s="56" t="s">
        <v>1</v>
      </c>
      <c r="G37" s="55" t="s">
        <v>1</v>
      </c>
      <c r="H37" s="56" t="s">
        <v>8</v>
      </c>
      <c r="I37" s="56" t="s">
        <v>227</v>
      </c>
      <c r="J37" s="56" t="s">
        <v>21</v>
      </c>
      <c r="K37" s="57" t="s">
        <v>20</v>
      </c>
      <c r="L37" s="53" t="s">
        <v>228</v>
      </c>
      <c r="M37" s="51" t="s">
        <v>228</v>
      </c>
      <c r="N37" s="53" t="s">
        <v>228</v>
      </c>
      <c r="O37" s="53" t="s">
        <v>228</v>
      </c>
      <c r="P37" s="53" t="s">
        <v>228</v>
      </c>
      <c r="Q37" s="53" t="s">
        <v>228</v>
      </c>
    </row>
  </sheetData>
  <mergeCells count="3">
    <mergeCell ref="A3:A4"/>
    <mergeCell ref="A5:A6"/>
    <mergeCell ref="P7:Q7"/>
  </mergeCells>
  <pageMargins left="0.25" right="0.25" top="0.25" bottom="0.25" header="0.3" footer="0.3"/>
  <pageSetup scale="98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V364"/>
  <sheetViews>
    <sheetView showGridLines="0" topLeftCell="A20" workbookViewId="0">
      <selection activeCell="K91" sqref="K91"/>
    </sheetView>
  </sheetViews>
  <sheetFormatPr defaultColWidth="5.59765625" defaultRowHeight="14.25"/>
  <cols>
    <col min="1" max="1" width="6.53125" bestFit="1" customWidth="1"/>
    <col min="4" max="4" width="5.59765625" style="62"/>
    <col min="5" max="5" width="18.9296875" style="62" bestFit="1" customWidth="1"/>
    <col min="6" max="6" width="9.86328125" style="62" customWidth="1"/>
    <col min="7" max="7" width="7.73046875" style="62" customWidth="1"/>
    <col min="8" max="8" width="9.19921875" style="62" bestFit="1" customWidth="1"/>
    <col min="9" max="9" width="9.3984375" style="62" bestFit="1" customWidth="1"/>
    <col min="10" max="10" width="7.46484375" style="62" customWidth="1"/>
    <col min="11" max="11" width="14.6640625" style="62" bestFit="1" customWidth="1"/>
    <col min="12" max="13" width="14.73046875" customWidth="1"/>
    <col min="14" max="15" width="12.86328125" customWidth="1"/>
    <col min="16" max="16" width="9.59765625" customWidth="1"/>
    <col min="17" max="17" width="9.796875" customWidth="1"/>
    <col min="18" max="19" width="9.59765625" customWidth="1"/>
    <col min="20" max="20" width="6.9296875" bestFit="1" customWidth="1"/>
  </cols>
  <sheetData>
    <row r="1" spans="4:16">
      <c r="F1" s="62">
        <f>SUM(F3:F15)</f>
        <v>218.1</v>
      </c>
      <c r="G1" s="62">
        <f>SUM(G3:G15)</f>
        <v>281.00723102672737</v>
      </c>
      <c r="H1" s="62">
        <f>SUM(H3:H15)</f>
        <v>197.1572310267274</v>
      </c>
    </row>
    <row r="2" spans="4:16">
      <c r="D2" s="62" t="s">
        <v>448</v>
      </c>
      <c r="E2" s="71" t="s">
        <v>389</v>
      </c>
      <c r="F2" s="71" t="s">
        <v>390</v>
      </c>
      <c r="G2" s="71" t="s">
        <v>388</v>
      </c>
      <c r="H2" s="71" t="s">
        <v>394</v>
      </c>
      <c r="I2" s="71" t="s">
        <v>393</v>
      </c>
      <c r="J2" s="71" t="s">
        <v>439</v>
      </c>
      <c r="K2" s="71" t="s">
        <v>440</v>
      </c>
      <c r="L2" s="78" t="s">
        <v>458</v>
      </c>
      <c r="M2" s="78" t="s">
        <v>459</v>
      </c>
    </row>
    <row r="3" spans="4:16">
      <c r="D3" s="62">
        <f>G3*15</f>
        <v>0</v>
      </c>
      <c r="E3" s="69" t="s">
        <v>16</v>
      </c>
      <c r="F3" s="69">
        <v>2</v>
      </c>
      <c r="G3" s="69">
        <v>0</v>
      </c>
      <c r="H3" s="69">
        <f>ROUND(12*(F3+G3),0)</f>
        <v>24</v>
      </c>
      <c r="I3" s="69">
        <f>H3+1</f>
        <v>25</v>
      </c>
      <c r="J3" s="70">
        <f>AVERAGE(VLOOKUP(E3&amp;I3,$C$21:$J$364,8,FALSE),VLOOKUP(E3&amp;I3+1,$C$21:$J$364,8,FALSE),VLOOKUP(E3&amp;I3-1,$C$21:$J$364,8,FALSE))</f>
        <v>194.79999999999998</v>
      </c>
      <c r="K3" s="70">
        <f>AVERAGE(VLOOKUP(E3&amp;I3,$A$21:$J$364,9,FALSE),VLOOKUP(E3&amp;I3-1,$A$21:$J$364,9,FALSE),VLOOKUP(E3&amp;I3+1,$A$21:$J$364,9,FALSE))</f>
        <v>176.96666666666667</v>
      </c>
      <c r="L3" s="79">
        <f>AVERAGEIFS($P$21:$P$364,$F$21:$F$364,E3,$D$21:$D$364,"&lt;11")</f>
        <v>42.985442055895533</v>
      </c>
      <c r="M3" s="79">
        <f>AVERAGEIFS($Q$21:$Q$364,$F$21:$F$364,E3,$D$21:$D$364,"&lt;11")</f>
        <v>11.341000000000003</v>
      </c>
      <c r="O3" s="69">
        <v>2</v>
      </c>
      <c r="P3" s="69">
        <v>0.2</v>
      </c>
    </row>
    <row r="4" spans="4:16">
      <c r="D4" s="62">
        <f t="shared" ref="D4:D6" si="0">G4*15</f>
        <v>7.5</v>
      </c>
      <c r="E4" s="69" t="s">
        <v>5</v>
      </c>
      <c r="F4" s="69">
        <v>2.5</v>
      </c>
      <c r="G4" s="69">
        <v>0.5</v>
      </c>
      <c r="H4" s="69">
        <f t="shared" ref="H4:H6" si="1">ROUND(12*(F4+G4),0)</f>
        <v>36</v>
      </c>
      <c r="I4" s="69">
        <f t="shared" ref="I4:I6" si="2">H4+1</f>
        <v>37</v>
      </c>
      <c r="J4" s="70">
        <f>AVERAGE(VLOOKUP(E4&amp;I4,$C$21:$J$364,8,FALSE),VLOOKUP(E4&amp;I4+1,$C$21:$J$364,8,FALSE),VLOOKUP(E4&amp;I4-1,$C$21:$J$364,8,FALSE))</f>
        <v>115.43333333333334</v>
      </c>
      <c r="K4" s="70">
        <f t="shared" ref="K4:K6" si="3">AVERAGE(VLOOKUP(E4&amp;I4,$A$21:$J$364,9,FALSE),VLOOKUP(E4&amp;I4-1,$A$21:$J$364,9,FALSE),VLOOKUP(E4&amp;I4+1,$A$21:$J$364,9,FALSE))</f>
        <v>107.7</v>
      </c>
      <c r="L4" s="79">
        <f>AVERAGEIFS($P$21:$P$364,$F$21:$F$364,E4,$D$21:$D$364,"&lt;11")</f>
        <v>40.962776993217922</v>
      </c>
      <c r="M4" s="79">
        <f>AVERAGEIFS($Q$21:$Q$364,$F$21:$F$364,E4,$D$21:$D$364,"&lt;11")</f>
        <v>49.500000000000014</v>
      </c>
      <c r="O4" s="69">
        <v>2.5</v>
      </c>
      <c r="P4" s="69">
        <v>0.5</v>
      </c>
    </row>
    <row r="5" spans="4:16">
      <c r="D5" s="62">
        <f t="shared" si="0"/>
        <v>30</v>
      </c>
      <c r="E5" s="69" t="s">
        <v>1</v>
      </c>
      <c r="F5" s="69">
        <v>2.5</v>
      </c>
      <c r="G5" s="69">
        <v>2</v>
      </c>
      <c r="H5" s="69">
        <f t="shared" si="1"/>
        <v>54</v>
      </c>
      <c r="I5" s="69">
        <f t="shared" si="2"/>
        <v>55</v>
      </c>
      <c r="J5" s="70">
        <f>AVERAGE(VLOOKUP(E5&amp;I5,$C$21:$J$364,8,FALSE),VLOOKUP(E5&amp;I5+1,$C$21:$J$364,8,FALSE),VLOOKUP(E5&amp;I5-1,$C$21:$J$364,8,FALSE))</f>
        <v>98.399999999999991</v>
      </c>
      <c r="K5" s="70">
        <f t="shared" si="3"/>
        <v>89.533333333333346</v>
      </c>
      <c r="L5" s="79">
        <f>AVERAGEIFS($P$21:$P$364,$F$21:$F$364,E5,$D$21:$D$364,"&lt;11")</f>
        <v>31.79022612758687</v>
      </c>
      <c r="M5" s="79">
        <f>AVERAGEIFS($Q$21:$Q$364,$F$21:$F$364,E5,$D$21:$D$364,"&lt;11")</f>
        <v>49.291000000000004</v>
      </c>
      <c r="O5" s="69">
        <v>2.5</v>
      </c>
      <c r="P5" s="69">
        <v>2</v>
      </c>
    </row>
    <row r="6" spans="4:16">
      <c r="D6" s="62">
        <f t="shared" si="0"/>
        <v>3.75</v>
      </c>
      <c r="E6" s="69" t="s">
        <v>8</v>
      </c>
      <c r="F6" s="69">
        <v>1</v>
      </c>
      <c r="G6" s="69">
        <v>0.25</v>
      </c>
      <c r="H6" s="69">
        <f t="shared" si="1"/>
        <v>15</v>
      </c>
      <c r="I6" s="69">
        <f t="shared" si="2"/>
        <v>16</v>
      </c>
      <c r="J6" s="70">
        <f>AVERAGE(VLOOKUP(E6&amp;I6,$C$21:$J$364,8,FALSE),VLOOKUP(E6&amp;I6+1,$C$21:$J$364,8,FALSE),VLOOKUP(E6&amp;I6-1,$C$21:$J$364,8,FALSE))</f>
        <v>89.2</v>
      </c>
      <c r="K6" s="70">
        <f t="shared" si="3"/>
        <v>85.833333333333329</v>
      </c>
      <c r="L6" s="79">
        <f>AVERAGEIFS($P$21:$P$364,$F$21:$F$364,E6,$D$21:$D$364,"&lt;11")</f>
        <v>12.842896246316929</v>
      </c>
      <c r="M6" s="79">
        <f>AVERAGEIFS($Q$21:$Q$364,$F$21:$F$364,E6,$D$21:$D$364,"&lt;11")</f>
        <v>12.254</v>
      </c>
      <c r="O6" s="69">
        <v>1</v>
      </c>
      <c r="P6" s="69">
        <v>0.25</v>
      </c>
    </row>
    <row r="8" spans="4:16">
      <c r="D8"/>
      <c r="E8" s="95" t="s">
        <v>404</v>
      </c>
      <c r="F8" s="95" t="s">
        <v>786</v>
      </c>
      <c r="G8" s="66" t="s">
        <v>788</v>
      </c>
      <c r="H8" s="95" t="s">
        <v>457</v>
      </c>
      <c r="I8" s="66" t="s">
        <v>787</v>
      </c>
    </row>
    <row r="9" spans="4:16">
      <c r="D9" s="95" t="s">
        <v>17</v>
      </c>
      <c r="E9" s="92" t="s">
        <v>51</v>
      </c>
      <c r="F9" s="93">
        <f>VLOOKUP($E9,$E$20:$R$365,13,FALSE)</f>
        <v>30.030000000000005</v>
      </c>
      <c r="G9" s="93">
        <f>VLOOKUP($E9,$E$20:$R$365,12,FALSE)</f>
        <v>61.044336349530141</v>
      </c>
      <c r="H9" s="93">
        <f>VLOOKUP($E9,$E$20:$R$365,14,FALSE)</f>
        <v>31.014336349530137</v>
      </c>
      <c r="I9" s="94">
        <f>VLOOKUP($E9,$E$20:$R$365,5,FALSE)</f>
        <v>348.7</v>
      </c>
    </row>
    <row r="10" spans="4:16">
      <c r="D10" s="95" t="s">
        <v>18</v>
      </c>
      <c r="E10" s="92" t="s">
        <v>71</v>
      </c>
      <c r="F10" s="93">
        <f>VLOOKUP($E10,$E$20:$R$365,13,FALSE)</f>
        <v>7.26</v>
      </c>
      <c r="G10" s="93">
        <f>VLOOKUP($E10,$E$20:$R$365,12,FALSE)</f>
        <v>37.233467580243044</v>
      </c>
      <c r="H10" s="93">
        <f>VLOOKUP($E10,$E$20:$R$365,14,FALSE)</f>
        <v>29.973467580243046</v>
      </c>
      <c r="I10" s="94">
        <f>VLOOKUP($E10,$E$20:$R$365,5,FALSE)</f>
        <v>271.8</v>
      </c>
    </row>
    <row r="11" spans="4:16">
      <c r="D11" s="95" t="s">
        <v>6</v>
      </c>
      <c r="E11" s="92" t="s">
        <v>30</v>
      </c>
      <c r="F11" s="93">
        <f>VLOOKUP($E11,$E$20:$R$365,13,FALSE)</f>
        <v>70.290000000000006</v>
      </c>
      <c r="G11" s="93">
        <f>VLOOKUP($E11,$E$20:$R$365,12,FALSE)</f>
        <v>70.352703244590913</v>
      </c>
      <c r="H11" s="93">
        <f>VLOOKUP($E11,$E$20:$R$365,14,FALSE)</f>
        <v>6.2703244590906593E-2</v>
      </c>
      <c r="I11" s="94">
        <f>VLOOKUP($E11,$E$20:$R$365,5,FALSE)</f>
        <v>287</v>
      </c>
    </row>
    <row r="12" spans="4:16">
      <c r="D12" s="95" t="s">
        <v>7</v>
      </c>
      <c r="E12" s="92" t="s">
        <v>30</v>
      </c>
      <c r="F12" s="93">
        <f>VLOOKUP($E12,$E$20:$R$365,13,FALSE)</f>
        <v>70.290000000000006</v>
      </c>
      <c r="G12" s="93">
        <f>VLOOKUP($E12,$E$20:$R$365,12,FALSE)</f>
        <v>70.352703244590913</v>
      </c>
      <c r="H12" s="93">
        <f>VLOOKUP($E12,$E$20:$R$365,14,FALSE)</f>
        <v>6.2703244590906593E-2</v>
      </c>
      <c r="I12" s="94">
        <f>VLOOKUP($E12,$E$20:$R$365,5,FALSE)</f>
        <v>287</v>
      </c>
    </row>
    <row r="13" spans="4:16">
      <c r="D13" s="95" t="s">
        <v>2</v>
      </c>
      <c r="E13" s="92" t="s">
        <v>81</v>
      </c>
      <c r="F13" s="93">
        <f>VLOOKUP($E13,$E$20:$R$365,13,FALSE)</f>
        <v>15.290000000000001</v>
      </c>
      <c r="G13" s="93">
        <f>VLOOKUP($E13,$E$20:$R$365,12,FALSE)</f>
        <v>17.006816953466881</v>
      </c>
      <c r="H13" s="93">
        <f>VLOOKUP($E13,$E$20:$R$365,14,FALSE)</f>
        <v>1.7168169534668802</v>
      </c>
      <c r="I13" s="94">
        <f>VLOOKUP($E13,$E$20:$R$365,5,FALSE)</f>
        <v>139.19999999999999</v>
      </c>
      <c r="M13" s="90"/>
      <c r="N13" s="91"/>
      <c r="O13" s="91"/>
    </row>
    <row r="14" spans="4:16">
      <c r="D14" s="95" t="s">
        <v>4</v>
      </c>
      <c r="E14" s="92" t="s">
        <v>81</v>
      </c>
      <c r="F14" s="93">
        <f>VLOOKUP($E14,$E$20:$R$365,13,FALSE)</f>
        <v>15.290000000000001</v>
      </c>
      <c r="G14" s="93">
        <f>VLOOKUP($E14,$E$20:$R$365,12,FALSE)</f>
        <v>17.006816953466881</v>
      </c>
      <c r="H14" s="93">
        <f>VLOOKUP($E14,$E$20:$R$365,14,FALSE)</f>
        <v>1.7168169534668802</v>
      </c>
      <c r="I14" s="94">
        <f>VLOOKUP($E14,$E$20:$R$365,5,FALSE)</f>
        <v>139.19999999999999</v>
      </c>
      <c r="M14" s="90"/>
      <c r="N14" s="91"/>
      <c r="O14" s="91"/>
    </row>
    <row r="15" spans="4:16">
      <c r="D15" s="95" t="s">
        <v>226</v>
      </c>
      <c r="E15" s="92" t="s">
        <v>65</v>
      </c>
      <c r="F15" s="93">
        <f>VLOOKUP($E15,$E$20:$R$365,13,FALSE)</f>
        <v>1.6500000000000001</v>
      </c>
      <c r="G15" s="93">
        <f>VLOOKUP($E15,$E$20:$R$365,12,FALSE)</f>
        <v>5.260386700838608</v>
      </c>
      <c r="H15" s="93">
        <f>VLOOKUP($E15,$E$20:$R$365,14,FALSE)</f>
        <v>3.6103867008386077</v>
      </c>
      <c r="I15" s="94">
        <f>VLOOKUP($E15,$E$20:$R$365,5,FALSE)</f>
        <v>126.7</v>
      </c>
      <c r="N15" s="73" t="s">
        <v>442</v>
      </c>
      <c r="O15" s="73" t="s">
        <v>441</v>
      </c>
    </row>
    <row r="16" spans="4:16">
      <c r="D16" s="95" t="s">
        <v>8</v>
      </c>
      <c r="E16" s="92" t="s">
        <v>112</v>
      </c>
      <c r="F16" s="93">
        <f>VLOOKUP($E16,$E$20:$R$365,13,FALSE)</f>
        <v>6.71</v>
      </c>
      <c r="G16" s="93">
        <f>VLOOKUP($E16,$E$20:$R$365,12,FALSE)</f>
        <v>13.707481214149974</v>
      </c>
      <c r="H16" s="93">
        <f>VLOOKUP($E16,$E$20:$R$365,14,FALSE)</f>
        <v>6.9974812141499738</v>
      </c>
      <c r="I16" s="94">
        <f>VLOOKUP($E16,$E$20:$R$365,5,FALSE)</f>
        <v>127.5</v>
      </c>
      <c r="M16" s="66" t="s">
        <v>398</v>
      </c>
      <c r="N16" s="75">
        <v>0.95</v>
      </c>
      <c r="O16" s="75">
        <v>0.95</v>
      </c>
    </row>
    <row r="17" spans="1:20">
      <c r="D17" s="96" t="s">
        <v>248</v>
      </c>
      <c r="E17" s="96" t="s">
        <v>789</v>
      </c>
      <c r="F17" s="97">
        <f>SUM(F9:F16)</f>
        <v>216.81</v>
      </c>
      <c r="G17" s="97">
        <f t="shared" ref="G17:I17" si="4">SUM(G9:G16)</f>
        <v>291.96471224087736</v>
      </c>
      <c r="H17" s="97">
        <f t="shared" si="4"/>
        <v>75.15471224087733</v>
      </c>
      <c r="I17" s="98">
        <f>SUM(I9:I16)/16</f>
        <v>107.94375000000001</v>
      </c>
      <c r="M17" s="66" t="s">
        <v>397</v>
      </c>
      <c r="N17" s="72">
        <f>12*200*N16/N18</f>
        <v>0.34159691563954547</v>
      </c>
      <c r="O17" s="72">
        <f>12*200*O16/O18</f>
        <v>0.39751033003818192</v>
      </c>
    </row>
    <row r="18" spans="1:20">
      <c r="M18" s="66" t="s">
        <v>396</v>
      </c>
      <c r="N18" s="67">
        <f>SUM(L21:L364)</f>
        <v>6674.533333333331</v>
      </c>
      <c r="O18" s="67">
        <f>SUM(M21:M364)</f>
        <v>5735.7</v>
      </c>
    </row>
    <row r="19" spans="1:20">
      <c r="G19" s="62">
        <v>2</v>
      </c>
      <c r="H19" s="62">
        <v>3</v>
      </c>
      <c r="I19" s="62">
        <v>4</v>
      </c>
      <c r="M19" s="66" t="s">
        <v>395</v>
      </c>
      <c r="N19" s="68">
        <f>COUNTIF(L21:L364,"&gt;0")</f>
        <v>130</v>
      </c>
      <c r="O19" s="68">
        <f>COUNTIF(M21:M364,"&gt;0")</f>
        <v>131</v>
      </c>
    </row>
    <row r="20" spans="1:20">
      <c r="A20" s="1" t="s">
        <v>449</v>
      </c>
      <c r="B20" s="1" t="s">
        <v>450</v>
      </c>
      <c r="C20" s="1" t="s">
        <v>391</v>
      </c>
      <c r="D20" s="1" t="s">
        <v>782</v>
      </c>
      <c r="E20" s="1" t="s">
        <v>23</v>
      </c>
      <c r="F20" s="1" t="s">
        <v>225</v>
      </c>
      <c r="G20" s="1" t="s">
        <v>248</v>
      </c>
      <c r="H20" s="1" t="s">
        <v>406</v>
      </c>
      <c r="I20" s="1" t="s">
        <v>436</v>
      </c>
      <c r="J20" s="1" t="s">
        <v>437</v>
      </c>
      <c r="K20" s="1" t="s">
        <v>399</v>
      </c>
      <c r="L20" s="74" t="s">
        <v>438</v>
      </c>
      <c r="M20" s="74" t="s">
        <v>444</v>
      </c>
      <c r="N20" s="74" t="s">
        <v>443</v>
      </c>
      <c r="O20" s="74" t="s">
        <v>445</v>
      </c>
      <c r="P20" s="74" t="s">
        <v>446</v>
      </c>
      <c r="Q20" s="74" t="s">
        <v>785</v>
      </c>
      <c r="R20" s="74" t="s">
        <v>457</v>
      </c>
      <c r="S20" s="74" t="s">
        <v>447</v>
      </c>
      <c r="T20" s="74" t="s">
        <v>451</v>
      </c>
    </row>
    <row r="21" spans="1:20" ht="14.25" hidden="1" customHeight="1">
      <c r="A21" t="str">
        <f>F21&amp;B21</f>
        <v>RB1</v>
      </c>
      <c r="B21">
        <v>1</v>
      </c>
      <c r="C21" t="str">
        <f>F21&amp;D21</f>
        <v>RB1</v>
      </c>
      <c r="D21" s="62">
        <v>1</v>
      </c>
      <c r="E21" t="s">
        <v>30</v>
      </c>
      <c r="F21" s="63" t="s">
        <v>5</v>
      </c>
      <c r="G21" s="63" t="str">
        <f>IFERROR(IFERROR(VLOOKUP($E21,FFToday!$B$2:$E$301,G$19,FALSE),VLOOKUP($E21&amp;" ",FFToday!$B$2:$E$301,G$19,FALSE))," ")</f>
        <v>ARI</v>
      </c>
      <c r="H21" s="63">
        <f>IFERROR(IFERROR(VLOOKUP($E21,FFToday!$B$2:$E$301,H$19,FALSE),VLOOKUP($E21&amp;" ",FFToday!$B$2:$E$301,H$19,FALSE))," ")</f>
        <v>8</v>
      </c>
      <c r="I21" s="64">
        <f>IFERROR(IFERROR(VLOOKUP($E21,FFToday!$B$2:$E$301,I$19,FALSE),VLOOKUP($E21&amp;" ",FFToday!$B$2:$E$301,I$19,FALSE)),J21)</f>
        <v>287</v>
      </c>
      <c r="J21" s="64">
        <f>VLOOKUP(E21,'ESPN proj w Stat'!$C$3:$F$302,3,FALSE)</f>
        <v>290.10000000000002</v>
      </c>
      <c r="K21" s="64" t="str">
        <f t="shared" ref="K21:K36" si="5">"$"&amp;MAX(1,ROUND(Q21,0))&amp;"/"&amp;ROUND(R21,0)&amp;" "&amp;E21</f>
        <v>$70/0 David Johnson</v>
      </c>
      <c r="L21" s="65">
        <f>MAX(I21-VLOOKUP(F21,$E$3:$K$8,7,FALSE),0)</f>
        <v>179.3</v>
      </c>
      <c r="M21" s="65">
        <f>MAX(J21-VLOOKUP(F21,$E$3:$J$7,6,FALSE),0)</f>
        <v>174.66666666666669</v>
      </c>
      <c r="N21" s="76">
        <f>L21*$O$17</f>
        <v>71.273602175846023</v>
      </c>
      <c r="O21" s="76">
        <f>M21*$O$17</f>
        <v>69.431804313335789</v>
      </c>
      <c r="P21" s="76">
        <f>AVERAGE(N21:O21)</f>
        <v>70.352703244590913</v>
      </c>
      <c r="Q21" s="76">
        <f>VLOOKUP(E21,'ESPN proj w Stat'!$C$3:$F$302,4,FALSE)</f>
        <v>70.290000000000006</v>
      </c>
      <c r="R21" s="76">
        <f>P21-Q21</f>
        <v>6.2703244590906593E-2</v>
      </c>
      <c r="S21" s="48" t="str">
        <f>"$"&amp;ROUND(MIN(N21,O21),0)&amp;"-"&amp;ROUND(MAX(N21:O21),0)</f>
        <v>$69-71</v>
      </c>
      <c r="T21" s="77">
        <f>ABS(O21-N21)</f>
        <v>1.8417978625102336</v>
      </c>
    </row>
    <row r="22" spans="1:20" ht="14.25" hidden="1" customHeight="1">
      <c r="A22" t="str">
        <f>F22&amp;B22</f>
        <v>RB2</v>
      </c>
      <c r="B22">
        <v>2</v>
      </c>
      <c r="C22" t="str">
        <f>F22&amp;D22</f>
        <v>RB2</v>
      </c>
      <c r="D22" s="62">
        <v>2</v>
      </c>
      <c r="E22" t="s">
        <v>27</v>
      </c>
      <c r="F22" s="63" t="s">
        <v>5</v>
      </c>
      <c r="G22" s="63" t="str">
        <f>IFERROR(IFERROR(VLOOKUP($E22,FFToday!$B$2:$E$301,G$19,FALSE),VLOOKUP($E22&amp;" ",FFToday!$B$2:$E$301,G$19,FALSE))," ")</f>
        <v>PIT</v>
      </c>
      <c r="H22" s="63">
        <f>IFERROR(IFERROR(VLOOKUP($E22,FFToday!$B$2:$E$301,H$19,FALSE),VLOOKUP($E22&amp;" ",FFToday!$B$2:$E$301,H$19,FALSE))," ")</f>
        <v>9</v>
      </c>
      <c r="I22" s="64">
        <f>IFERROR(IFERROR(VLOOKUP($E22,FFToday!$B$2:$E$301,I$19,FALSE),VLOOKUP($E22&amp;" ",FFToday!$B$2:$E$301,I$19,FALSE)),J22)</f>
        <v>256.10000000000002</v>
      </c>
      <c r="J22" s="64">
        <f>VLOOKUP(E22,'ESPN proj w Stat'!$C$3:$F$302,3,FALSE)</f>
        <v>286.10000000000002</v>
      </c>
      <c r="K22" s="64" t="str">
        <f t="shared" si="5"/>
        <v>$68/-5 Le'Veon Bell</v>
      </c>
      <c r="L22" s="65">
        <f>MAX(I22-VLOOKUP(F22,$E$3:$K$8,7,FALSE),0)</f>
        <v>148.40000000000003</v>
      </c>
      <c r="M22" s="65">
        <f>MAX(J22-VLOOKUP(F22,$E$3:$J$7,6,FALSE),0)</f>
        <v>170.66666666666669</v>
      </c>
      <c r="N22" s="76">
        <f>L22*$O$17</f>
        <v>58.990532977666213</v>
      </c>
      <c r="O22" s="76">
        <f>M22*$O$17</f>
        <v>67.841762993183053</v>
      </c>
      <c r="P22" s="76">
        <f>AVERAGE(N22:O22)</f>
        <v>63.416147985424629</v>
      </c>
      <c r="Q22" s="76">
        <f>VLOOKUP(E22,'ESPN proj w Stat'!$C$3:$F$302,4,FALSE)</f>
        <v>68.31</v>
      </c>
      <c r="R22" s="76">
        <f>P22-Q22</f>
        <v>-4.8938520145753728</v>
      </c>
      <c r="S22" s="48" t="str">
        <f>"$"&amp;ROUND(MIN(N22,O22),0)&amp;"-"&amp;ROUND(MAX(N22:O22),0)</f>
        <v>$59-68</v>
      </c>
      <c r="T22" s="77">
        <f>ABS(O22-N22)</f>
        <v>8.8512300155168404</v>
      </c>
    </row>
    <row r="23" spans="1:20" hidden="1">
      <c r="A23" t="str">
        <f>F23&amp;B23</f>
        <v>WR1</v>
      </c>
      <c r="B23">
        <v>1</v>
      </c>
      <c r="C23" t="str">
        <f>F23&amp;D23</f>
        <v>WR1</v>
      </c>
      <c r="D23" s="62">
        <v>1</v>
      </c>
      <c r="E23" t="s">
        <v>24</v>
      </c>
      <c r="F23" s="63" t="s">
        <v>1</v>
      </c>
      <c r="G23" s="63" t="str">
        <f>IFERROR(IFERROR(VLOOKUP($E23,FFToday!$B$2:$E$301,G$19,FALSE),VLOOKUP($E23&amp;" ",FFToday!$B$2:$E$301,G$19,FALSE))," ")</f>
        <v>PIT</v>
      </c>
      <c r="H23" s="63">
        <f>IFERROR(IFERROR(VLOOKUP($E23,FFToday!$B$2:$E$301,H$19,FALSE),VLOOKUP($E23&amp;" ",FFToday!$B$2:$E$301,H$19,FALSE))," ")</f>
        <v>9</v>
      </c>
      <c r="I23" s="64">
        <f>IFERROR(IFERROR(VLOOKUP($E23,FFToday!$B$2:$E$301,I$19,FALSE),VLOOKUP($E23&amp;" ",FFToday!$B$2:$E$301,I$19,FALSE)),J23)</f>
        <v>203.9</v>
      </c>
      <c r="J23" s="64">
        <f>VLOOKUP(E23,'ESPN proj w Stat'!$C$3:$F$302,3,FALSE)</f>
        <v>194.9</v>
      </c>
      <c r="K23" s="64" t="str">
        <f t="shared" si="5"/>
        <v>$65/-23 Antonio Brown</v>
      </c>
      <c r="L23" s="65">
        <f>MAX(I23-VLOOKUP(F23,$E$3:$K$8,7,FALSE),0)</f>
        <v>114.36666666666666</v>
      </c>
      <c r="M23" s="65">
        <f>MAX(J23-VLOOKUP(F23,$E$3:$J$7,6,FALSE),0)</f>
        <v>96.500000000000014</v>
      </c>
      <c r="N23" s="76">
        <f>L23*$O$17</f>
        <v>45.461931412033401</v>
      </c>
      <c r="O23" s="76">
        <f>M23*$O$17</f>
        <v>38.359746848684559</v>
      </c>
      <c r="P23" s="76">
        <f>AVERAGE(N23:O23)</f>
        <v>41.91083913035898</v>
      </c>
      <c r="Q23" s="76">
        <f>VLOOKUP(E23,'ESPN proj w Stat'!$C$3:$F$302,4,FALSE)</f>
        <v>64.680000000000007</v>
      </c>
      <c r="R23" s="76">
        <f>P23-Q23</f>
        <v>-22.769160869641027</v>
      </c>
      <c r="S23" s="48" t="str">
        <f>"$"&amp;ROUND(MIN(N23,O23),0)&amp;"-"&amp;ROUND(MAX(N23:O23),0)</f>
        <v>$38-45</v>
      </c>
      <c r="T23" s="77">
        <f>ABS(O23-N23)</f>
        <v>7.1021845633488425</v>
      </c>
    </row>
    <row r="24" spans="1:20" hidden="1">
      <c r="A24" t="str">
        <f>F24&amp;B24</f>
        <v>WR2</v>
      </c>
      <c r="B24">
        <v>2</v>
      </c>
      <c r="C24" t="str">
        <f>F24&amp;D24</f>
        <v>WR2</v>
      </c>
      <c r="D24" s="62">
        <v>2</v>
      </c>
      <c r="E24" t="s">
        <v>25</v>
      </c>
      <c r="F24" s="63" t="s">
        <v>1</v>
      </c>
      <c r="G24" s="63" t="str">
        <f>IFERROR(IFERROR(VLOOKUP($E24,FFToday!$B$2:$E$301,G$19,FALSE),VLOOKUP($E24&amp;" ",FFToday!$B$2:$E$301,G$19,FALSE))," ")</f>
        <v>ATL</v>
      </c>
      <c r="H24" s="63">
        <f>IFERROR(IFERROR(VLOOKUP($E24,FFToday!$B$2:$E$301,H$19,FALSE),VLOOKUP($E24&amp;" ",FFToday!$B$2:$E$301,H$19,FALSE))," ")</f>
        <v>5</v>
      </c>
      <c r="I24" s="64">
        <f>IFERROR(IFERROR(VLOOKUP($E24,FFToday!$B$2:$E$301,I$19,FALSE),VLOOKUP($E24&amp;" ",FFToday!$B$2:$E$301,I$19,FALSE)),J24)</f>
        <v>200.7</v>
      </c>
      <c r="J24" s="64">
        <f>VLOOKUP(E24,'ESPN proj w Stat'!$C$3:$F$302,3,FALSE)</f>
        <v>188</v>
      </c>
      <c r="K24" s="64" t="str">
        <f t="shared" si="5"/>
        <v>$61/-22 Julio Jones</v>
      </c>
      <c r="L24" s="65">
        <f>MAX(I24-VLOOKUP(F24,$E$3:$K$8,7,FALSE),0)</f>
        <v>111.16666666666664</v>
      </c>
      <c r="M24" s="65">
        <f>MAX(J24-VLOOKUP(F24,$E$3:$J$7,6,FALSE),0)</f>
        <v>89.600000000000009</v>
      </c>
      <c r="N24" s="76">
        <f>L24*$O$17</f>
        <v>44.189898355911211</v>
      </c>
      <c r="O24" s="76">
        <f>M24*$O$17</f>
        <v>35.616925571421106</v>
      </c>
      <c r="P24" s="76">
        <f>AVERAGE(N24:O24)</f>
        <v>39.903411963666159</v>
      </c>
      <c r="Q24" s="76">
        <f>VLOOKUP(E24,'ESPN proj w Stat'!$C$3:$F$302,4,FALSE)</f>
        <v>61.49</v>
      </c>
      <c r="R24" s="76">
        <f>P24-Q24</f>
        <v>-21.586588036333843</v>
      </c>
      <c r="S24" s="48" t="str">
        <f>"$"&amp;ROUND(MIN(N24,O24),0)&amp;"-"&amp;ROUND(MAX(N24:O24),0)</f>
        <v>$36-44</v>
      </c>
      <c r="T24" s="77">
        <f>ABS(O24-N24)</f>
        <v>8.5729727844901049</v>
      </c>
    </row>
    <row r="25" spans="1:20" hidden="1">
      <c r="A25" t="str">
        <f>F25&amp;B25</f>
        <v>WR3</v>
      </c>
      <c r="B25">
        <v>3</v>
      </c>
      <c r="C25" t="str">
        <f>F25&amp;D25</f>
        <v>WR4</v>
      </c>
      <c r="D25" s="62">
        <v>4</v>
      </c>
      <c r="E25" t="s">
        <v>26</v>
      </c>
      <c r="F25" s="63" t="s">
        <v>1</v>
      </c>
      <c r="G25" s="63" t="str">
        <f>IFERROR(IFERROR(VLOOKUP($E25,FFToday!$B$2:$E$301,G$19,FALSE),VLOOKUP($E25&amp;" ",FFToday!$B$2:$E$301,G$19,FALSE))," ")</f>
        <v>NYG</v>
      </c>
      <c r="H25" s="63">
        <f>IFERROR(IFERROR(VLOOKUP($E25,FFToday!$B$2:$E$301,H$19,FALSE),VLOOKUP($E25&amp;" ",FFToday!$B$2:$E$301,H$19,FALSE))," ")</f>
        <v>8</v>
      </c>
      <c r="I25" s="64">
        <f>IFERROR(IFERROR(VLOOKUP($E25,FFToday!$B$2:$E$301,I$19,FALSE),VLOOKUP($E25&amp;" ",FFToday!$B$2:$E$301,I$19,FALSE)),J25)</f>
        <v>200.2</v>
      </c>
      <c r="J25" s="64">
        <f>VLOOKUP(E25,'ESPN proj w Stat'!$C$3:$F$302,3,FALSE)</f>
        <v>178.9</v>
      </c>
      <c r="K25" s="64" t="str">
        <f t="shared" si="5"/>
        <v>$59/-21 Odell Beckham Jr.</v>
      </c>
      <c r="L25" s="65">
        <f>MAX(I25-VLOOKUP(F25,$E$3:$K$8,7,FALSE),0)</f>
        <v>110.66666666666664</v>
      </c>
      <c r="M25" s="65">
        <f>MAX(J25-VLOOKUP(F25,$E$3:$J$7,6,FALSE),0)</f>
        <v>80.500000000000014</v>
      </c>
      <c r="N25" s="76">
        <f>L25*$O$17</f>
        <v>43.991143190892124</v>
      </c>
      <c r="O25" s="76">
        <f>M25*$O$17</f>
        <v>31.999581568073651</v>
      </c>
      <c r="P25" s="76">
        <f>AVERAGE(N25:O25)</f>
        <v>37.995362379482884</v>
      </c>
      <c r="Q25" s="76">
        <f>VLOOKUP(E25,'ESPN proj w Stat'!$C$3:$F$302,4,FALSE)</f>
        <v>59.18</v>
      </c>
      <c r="R25" s="76">
        <f>P25-Q25</f>
        <v>-21.184637620517115</v>
      </c>
      <c r="S25" s="48" t="str">
        <f>"$"&amp;ROUND(MIN(N25,O25),0)&amp;"-"&amp;ROUND(MAX(N25:O25),0)</f>
        <v>$32-44</v>
      </c>
      <c r="T25" s="77">
        <f>ABS(O25-N25)</f>
        <v>11.991561622818473</v>
      </c>
    </row>
    <row r="26" spans="1:20" hidden="1">
      <c r="A26" t="str">
        <f>F26&amp;B26</f>
        <v>WR5</v>
      </c>
      <c r="B26">
        <v>5</v>
      </c>
      <c r="C26" t="str">
        <f>F26&amp;D26</f>
        <v>WR7</v>
      </c>
      <c r="D26" s="62">
        <v>7</v>
      </c>
      <c r="E26" t="s">
        <v>48</v>
      </c>
      <c r="F26" s="63" t="s">
        <v>1</v>
      </c>
      <c r="G26" s="63" t="str">
        <f>IFERROR(IFERROR(VLOOKUP($E26,FFToday!$B$2:$E$301,G$19,FALSE),VLOOKUP($E26&amp;" ",FFToday!$B$2:$E$301,G$19,FALSE))," ")</f>
        <v>TB</v>
      </c>
      <c r="H26" s="63">
        <f>IFERROR(IFERROR(VLOOKUP($E26,FFToday!$B$2:$E$301,H$19,FALSE),VLOOKUP($E26&amp;" ",FFToday!$B$2:$E$301,H$19,FALSE))," ")</f>
        <v>11</v>
      </c>
      <c r="I26" s="64">
        <f>IFERROR(IFERROR(VLOOKUP($E26,FFToday!$B$2:$E$301,I$19,FALSE),VLOOKUP($E26&amp;" ",FFToday!$B$2:$E$301,I$19,FALSE)),J26)</f>
        <v>186.2</v>
      </c>
      <c r="J26" s="64">
        <f>VLOOKUP(E26,'ESPN proj w Stat'!$C$3:$F$302,3,FALSE)</f>
        <v>172.6</v>
      </c>
      <c r="K26" s="64" t="str">
        <f t="shared" si="5"/>
        <v>$56/-22 Mike Evans</v>
      </c>
      <c r="L26" s="65">
        <f>MAX(I26-VLOOKUP(F26,$E$3:$K$8,7,FALSE),0)</f>
        <v>96.666666666666643</v>
      </c>
      <c r="M26" s="65">
        <f>MAX(J26-VLOOKUP(F26,$E$3:$J$7,6,FALSE),0)</f>
        <v>74.2</v>
      </c>
      <c r="N26" s="76">
        <f>L26*$O$17</f>
        <v>38.425998570357578</v>
      </c>
      <c r="O26" s="76">
        <f>M26*$O$17</f>
        <v>29.495266488833099</v>
      </c>
      <c r="P26" s="76">
        <f>AVERAGE(N26:O26)</f>
        <v>33.960632529595337</v>
      </c>
      <c r="Q26" s="76">
        <f>VLOOKUP(E26,'ESPN proj w Stat'!$C$3:$F$302,4,FALSE)</f>
        <v>55.660000000000004</v>
      </c>
      <c r="R26" s="76">
        <f>P26-Q26</f>
        <v>-21.699367470404667</v>
      </c>
      <c r="S26" s="48" t="str">
        <f>"$"&amp;ROUND(MIN(N26,O26),0)&amp;"-"&amp;ROUND(MAX(N26:O26),0)</f>
        <v>$29-38</v>
      </c>
      <c r="T26" s="77">
        <f>ABS(O26-N26)</f>
        <v>8.9307320815244786</v>
      </c>
    </row>
    <row r="27" spans="1:20" hidden="1">
      <c r="A27" t="str">
        <f>F27&amp;B27</f>
        <v>RB3</v>
      </c>
      <c r="B27">
        <v>3</v>
      </c>
      <c r="C27" t="str">
        <f>F27&amp;D27</f>
        <v>RB3</v>
      </c>
      <c r="D27" s="62">
        <v>3</v>
      </c>
      <c r="E27" t="s">
        <v>45</v>
      </c>
      <c r="F27" s="63" t="s">
        <v>5</v>
      </c>
      <c r="G27" s="63" t="str">
        <f>IFERROR(IFERROR(VLOOKUP($E27,FFToday!$B$2:$E$301,G$19,FALSE),VLOOKUP($E27&amp;" ",FFToday!$B$2:$E$301,G$19,FALSE))," ")</f>
        <v>BUF</v>
      </c>
      <c r="H27" s="63">
        <f>IFERROR(IFERROR(VLOOKUP($E27,FFToday!$B$2:$E$301,H$19,FALSE),VLOOKUP($E27&amp;" ",FFToday!$B$2:$E$301,H$19,FALSE))," ")</f>
        <v>6</v>
      </c>
      <c r="I27" s="64">
        <f>IFERROR(IFERROR(VLOOKUP($E27,FFToday!$B$2:$E$301,I$19,FALSE),VLOOKUP($E27&amp;" ",FFToday!$B$2:$E$301,I$19,FALSE)),J27)</f>
        <v>207.1</v>
      </c>
      <c r="J27" s="64">
        <f>VLOOKUP(E27,'ESPN proj w Stat'!$C$3:$F$302,3,FALSE)</f>
        <v>210.1</v>
      </c>
      <c r="K27" s="64" t="str">
        <f t="shared" si="5"/>
        <v>$54/-16 LeSean McCoy</v>
      </c>
      <c r="L27" s="65">
        <f>MAX(I27-VLOOKUP(F27,$E$3:$K$8,7,FALSE),0)</f>
        <v>99.399999999999991</v>
      </c>
      <c r="M27" s="65">
        <f>MAX(J27-VLOOKUP(F27,$E$3:$J$7,6,FALSE),0)</f>
        <v>94.666666666666657</v>
      </c>
      <c r="N27" s="76">
        <f>L27*$O$17</f>
        <v>39.512526805795282</v>
      </c>
      <c r="O27" s="76">
        <f>M27*$O$17</f>
        <v>37.630977910281217</v>
      </c>
      <c r="P27" s="76">
        <f>AVERAGE(N27:O27)</f>
        <v>38.571752358038253</v>
      </c>
      <c r="Q27" s="76">
        <f>VLOOKUP(E27,'ESPN proj w Stat'!$C$3:$F$302,4,FALSE)</f>
        <v>54.34</v>
      </c>
      <c r="R27" s="76">
        <f>P27-Q27</f>
        <v>-15.76824764196175</v>
      </c>
      <c r="S27" s="48" t="str">
        <f>"$"&amp;ROUND(MIN(N27,O27),0)&amp;"-"&amp;ROUND(MAX(N27:O27),0)</f>
        <v>$38-40</v>
      </c>
      <c r="T27" s="77">
        <f>ABS(O27-N27)</f>
        <v>1.8815488955140651</v>
      </c>
    </row>
    <row r="28" spans="1:20" ht="14.25" hidden="1" customHeight="1">
      <c r="A28" t="str">
        <f>F28&amp;B28</f>
        <v>WR7</v>
      </c>
      <c r="B28">
        <v>7</v>
      </c>
      <c r="C28" t="str">
        <f>F28&amp;D28</f>
        <v>WR5</v>
      </c>
      <c r="D28" s="62">
        <v>5</v>
      </c>
      <c r="E28" t="s">
        <v>37</v>
      </c>
      <c r="F28" s="63" t="s">
        <v>1</v>
      </c>
      <c r="G28" s="63" t="str">
        <f>IFERROR(IFERROR(VLOOKUP($E28,FFToday!$B$2:$E$301,G$19,FALSE),VLOOKUP($E28&amp;" ",FFToday!$B$2:$E$301,G$19,FALSE))," ")</f>
        <v>CIN</v>
      </c>
      <c r="H28" s="63">
        <f>IFERROR(IFERROR(VLOOKUP($E28,FFToday!$B$2:$E$301,H$19,FALSE),VLOOKUP($E28&amp;" ",FFToday!$B$2:$E$301,H$19,FALSE))," ")</f>
        <v>6</v>
      </c>
      <c r="I28" s="64">
        <f>IFERROR(IFERROR(VLOOKUP($E28,FFToday!$B$2:$E$301,I$19,FALSE),VLOOKUP($E28&amp;" ",FFToday!$B$2:$E$301,I$19,FALSE)),J28)</f>
        <v>166.8</v>
      </c>
      <c r="J28" s="64">
        <f>VLOOKUP(E28,'ESPN proj w Stat'!$C$3:$F$302,3,FALSE)</f>
        <v>176.7</v>
      </c>
      <c r="K28" s="64" t="str">
        <f t="shared" si="5"/>
        <v>$53/-22 A.J. Green</v>
      </c>
      <c r="L28" s="65">
        <f>MAX(I28-VLOOKUP(F28,$E$3:$K$8,7,FALSE),0)</f>
        <v>77.266666666666666</v>
      </c>
      <c r="M28" s="65">
        <f>MAX(J28-VLOOKUP(F28,$E$3:$J$7,6,FALSE),0)</f>
        <v>78.3</v>
      </c>
      <c r="N28" s="76">
        <f>L28*$O$17</f>
        <v>30.714298167616857</v>
      </c>
      <c r="O28" s="76">
        <f>M28*$O$17</f>
        <v>31.125058841989645</v>
      </c>
      <c r="P28" s="76">
        <f>AVERAGE(N28:O28)</f>
        <v>30.919678504803251</v>
      </c>
      <c r="Q28" s="76">
        <f>VLOOKUP(E28,'ESPN proj w Stat'!$C$3:$F$302,4,FALSE)</f>
        <v>52.910000000000004</v>
      </c>
      <c r="R28" s="76">
        <f>P28-Q28</f>
        <v>-21.990321495196753</v>
      </c>
      <c r="S28" s="48" t="str">
        <f>"$"&amp;ROUND(MIN(N28,O28),0)&amp;"-"&amp;ROUND(MAX(N28:O28),0)</f>
        <v>$31-31</v>
      </c>
      <c r="T28" s="77">
        <f>ABS(O28-N28)</f>
        <v>0.41076067437278851</v>
      </c>
    </row>
    <row r="29" spans="1:20" ht="14.25" hidden="1" customHeight="1">
      <c r="A29" t="str">
        <f>F29&amp;B29</f>
        <v>WR4</v>
      </c>
      <c r="B29">
        <v>4</v>
      </c>
      <c r="C29" t="str">
        <f>F29&amp;D29</f>
        <v>WR3</v>
      </c>
      <c r="D29" s="62">
        <v>3</v>
      </c>
      <c r="E29" t="s">
        <v>38</v>
      </c>
      <c r="F29" s="63" t="s">
        <v>1</v>
      </c>
      <c r="G29" s="63" t="str">
        <f>IFERROR(IFERROR(VLOOKUP($E29,FFToday!$B$2:$E$301,G$19,FALSE),VLOOKUP($E29&amp;" ",FFToday!$B$2:$E$301,G$19,FALSE))," ")</f>
        <v>GB</v>
      </c>
      <c r="H29" s="63">
        <f>IFERROR(IFERROR(VLOOKUP($E29,FFToday!$B$2:$E$301,H$19,FALSE),VLOOKUP($E29&amp;" ",FFToday!$B$2:$E$301,H$19,FALSE))," ")</f>
        <v>8</v>
      </c>
      <c r="I29" s="64">
        <f>IFERROR(IFERROR(VLOOKUP($E29,FFToday!$B$2:$E$301,I$19,FALSE),VLOOKUP($E29&amp;" ",FFToday!$B$2:$E$301,I$19,FALSE)),J29)</f>
        <v>186.5</v>
      </c>
      <c r="J29" s="64">
        <f>VLOOKUP(E29,'ESPN proj w Stat'!$C$3:$F$302,3,FALSE)</f>
        <v>180.9</v>
      </c>
      <c r="K29" s="64" t="str">
        <f t="shared" si="5"/>
        <v>$52/-16 Jordy Nelson</v>
      </c>
      <c r="L29" s="65">
        <f>MAX(I29-VLOOKUP(F29,$E$3:$K$8,7,FALSE),0)</f>
        <v>96.966666666666654</v>
      </c>
      <c r="M29" s="65">
        <f>MAX(J29-VLOOKUP(F29,$E$3:$J$7,6,FALSE),0)</f>
        <v>82.500000000000014</v>
      </c>
      <c r="N29" s="76">
        <f>L29*$O$17</f>
        <v>38.545251669369037</v>
      </c>
      <c r="O29" s="76">
        <f>M29*$O$17</f>
        <v>32.794602228150012</v>
      </c>
      <c r="P29" s="76">
        <f>AVERAGE(N29:O29)</f>
        <v>35.669926948759525</v>
      </c>
      <c r="Q29" s="76">
        <f>VLOOKUP(E29,'ESPN proj w Stat'!$C$3:$F$302,4,FALSE)</f>
        <v>51.59</v>
      </c>
      <c r="R29" s="76">
        <f>P29-Q29</f>
        <v>-15.920073051240479</v>
      </c>
      <c r="S29" s="48" t="str">
        <f>"$"&amp;ROUND(MIN(N29,O29),0)&amp;"-"&amp;ROUND(MAX(N29:O29),0)</f>
        <v>$33-39</v>
      </c>
      <c r="T29" s="77">
        <f>ABS(O29-N29)</f>
        <v>5.750649441219025</v>
      </c>
    </row>
    <row r="30" spans="1:20" ht="14.25" hidden="1" customHeight="1">
      <c r="A30" t="str">
        <f>F30&amp;B30</f>
        <v>RB13</v>
      </c>
      <c r="B30">
        <v>13</v>
      </c>
      <c r="C30" t="str">
        <f>F30&amp;D30</f>
        <v>RB14</v>
      </c>
      <c r="D30" s="62">
        <v>14</v>
      </c>
      <c r="E30" t="s">
        <v>31</v>
      </c>
      <c r="F30" s="63" t="s">
        <v>5</v>
      </c>
      <c r="G30" s="63" t="str">
        <f>IFERROR(IFERROR(VLOOKUP($E30,FFToday!$B$2:$E$301,G$19,FALSE),VLOOKUP($E30&amp;" ",FFToday!$B$2:$E$301,G$19,FALSE))," ")</f>
        <v>DAL</v>
      </c>
      <c r="H30" s="63">
        <f>IFERROR(IFERROR(VLOOKUP($E30,FFToday!$B$2:$E$301,H$19,FALSE),VLOOKUP($E30&amp;" ",FFToday!$B$2:$E$301,H$19,FALSE))," ")</f>
        <v>6</v>
      </c>
      <c r="I30" s="64">
        <f>IFERROR(IFERROR(VLOOKUP($E30,FFToday!$B$2:$E$301,I$19,FALSE),VLOOKUP($E30&amp;" ",FFToday!$B$2:$E$301,I$19,FALSE)),J30)</f>
        <v>159.6</v>
      </c>
      <c r="J30" s="64">
        <f>VLOOKUP(E30,'ESPN proj w Stat'!$C$3:$F$302,3,FALSE)</f>
        <v>162.80000000000001</v>
      </c>
      <c r="K30" s="64" t="str">
        <f t="shared" si="5"/>
        <v>$51/-31 Ezekiel Elliott</v>
      </c>
      <c r="L30" s="65">
        <f>MAX(I30-VLOOKUP(F30,$E$3:$K$8,7,FALSE),0)</f>
        <v>51.899999999999991</v>
      </c>
      <c r="M30" s="65">
        <f>MAX(J30-VLOOKUP(F30,$E$3:$J$7,6,FALSE),0)</f>
        <v>47.366666666666674</v>
      </c>
      <c r="N30" s="76">
        <f>L30*$O$17</f>
        <v>20.63078612898164</v>
      </c>
      <c r="O30" s="76">
        <f>M30*$O$17</f>
        <v>18.82873929947522</v>
      </c>
      <c r="P30" s="76">
        <f>AVERAGE(N30:O30)</f>
        <v>19.729762714228428</v>
      </c>
      <c r="Q30" s="76">
        <f>VLOOKUP(E30,'ESPN proj w Stat'!$C$3:$F$302,4,FALSE)</f>
        <v>51.04</v>
      </c>
      <c r="R30" s="76">
        <f>P30-Q30</f>
        <v>-31.310237285771571</v>
      </c>
      <c r="S30" s="48" t="str">
        <f>"$"&amp;ROUND(MIN(N30,O30),0)&amp;"-"&amp;ROUND(MAX(N30:O30),0)</f>
        <v>$19-21</v>
      </c>
      <c r="T30" s="77">
        <f>ABS(O30-N30)</f>
        <v>1.8020468295064198</v>
      </c>
    </row>
    <row r="31" spans="1:20" hidden="1">
      <c r="A31" t="str">
        <f>F31&amp;B31</f>
        <v>RB4</v>
      </c>
      <c r="B31">
        <v>4</v>
      </c>
      <c r="C31" t="str">
        <f>F31&amp;D31</f>
        <v>RB5</v>
      </c>
      <c r="D31" s="62">
        <v>5</v>
      </c>
      <c r="E31" t="s">
        <v>36</v>
      </c>
      <c r="F31" s="63" t="s">
        <v>5</v>
      </c>
      <c r="G31" s="63" t="str">
        <f>IFERROR(IFERROR(VLOOKUP($E31,FFToday!$B$2:$E$301,G$19,FALSE),VLOOKUP($E31&amp;" ",FFToday!$B$2:$E$301,G$19,FALSE))," ")</f>
        <v>ATL</v>
      </c>
      <c r="H31" s="63">
        <f>IFERROR(IFERROR(VLOOKUP($E31,FFToday!$B$2:$E$301,H$19,FALSE),VLOOKUP($E31&amp;" ",FFToday!$B$2:$E$301,H$19,FALSE))," ")</f>
        <v>5</v>
      </c>
      <c r="I31" s="64">
        <f>IFERROR(IFERROR(VLOOKUP($E31,FFToday!$B$2:$E$301,I$19,FALSE),VLOOKUP($E31&amp;" ",FFToday!$B$2:$E$301,I$19,FALSE)),J31)</f>
        <v>205.4</v>
      </c>
      <c r="J31" s="64">
        <f>VLOOKUP(E31,'ESPN proj w Stat'!$C$3:$F$302,3,FALSE)</f>
        <v>206.4</v>
      </c>
      <c r="K31" s="64" t="str">
        <f t="shared" si="5"/>
        <v>$50/-13 Devonta Freeman</v>
      </c>
      <c r="L31" s="65">
        <f>MAX(I31-VLOOKUP(F31,$E$3:$K$8,7,FALSE),0)</f>
        <v>97.7</v>
      </c>
      <c r="M31" s="65">
        <f>MAX(J31-VLOOKUP(F31,$E$3:$J$7,6,FALSE),0)</f>
        <v>90.966666666666669</v>
      </c>
      <c r="N31" s="76">
        <f>L31*$O$17</f>
        <v>38.836759244730374</v>
      </c>
      <c r="O31" s="76">
        <f>M31*$O$17</f>
        <v>36.160189689139948</v>
      </c>
      <c r="P31" s="76">
        <f>AVERAGE(N31:O31)</f>
        <v>37.498474466935164</v>
      </c>
      <c r="Q31" s="76">
        <f>VLOOKUP(E31,'ESPN proj w Stat'!$C$3:$F$302,4,FALSE)</f>
        <v>50.27000000000001</v>
      </c>
      <c r="R31" s="76">
        <f>P31-Q31</f>
        <v>-12.771525533064846</v>
      </c>
      <c r="S31" s="48" t="str">
        <f>"$"&amp;ROUND(MIN(N31,O31),0)&amp;"-"&amp;ROUND(MAX(N31:O31),0)</f>
        <v>$36-39</v>
      </c>
      <c r="T31" s="77">
        <f>ABS(O31-N31)</f>
        <v>2.6765695555904259</v>
      </c>
    </row>
    <row r="32" spans="1:20" hidden="1">
      <c r="A32" t="str">
        <f>F32&amp;B32</f>
        <v>RB6</v>
      </c>
      <c r="B32">
        <v>6</v>
      </c>
      <c r="C32" t="str">
        <f>F32&amp;D32</f>
        <v>RB8</v>
      </c>
      <c r="D32" s="62">
        <v>8</v>
      </c>
      <c r="E32" t="s">
        <v>97</v>
      </c>
      <c r="F32" s="63" t="s">
        <v>5</v>
      </c>
      <c r="G32" s="63" t="str">
        <f>IFERROR(IFERROR(VLOOKUP($E32,FFToday!$B$2:$E$301,G$19,FALSE),VLOOKUP($E32&amp;" ",FFToday!$B$2:$E$301,G$19,FALSE))," ")</f>
        <v>LAC</v>
      </c>
      <c r="H32" s="63">
        <f>IFERROR(IFERROR(VLOOKUP($E32,FFToday!$B$2:$E$301,H$19,FALSE),VLOOKUP($E32&amp;" ",FFToday!$B$2:$E$301,H$19,FALSE))," ")</f>
        <v>9</v>
      </c>
      <c r="I32" s="64">
        <f>IFERROR(IFERROR(VLOOKUP($E32,FFToday!$B$2:$E$301,I$19,FALSE),VLOOKUP($E32&amp;" ",FFToday!$B$2:$E$301,I$19,FALSE)),J32)</f>
        <v>197.3</v>
      </c>
      <c r="J32" s="64">
        <f>VLOOKUP(E32,'ESPN proj w Stat'!$C$3:$F$302,3,FALSE)</f>
        <v>202.5</v>
      </c>
      <c r="K32" s="64" t="str">
        <f t="shared" si="5"/>
        <v>$47/-12 Melvin Gordon</v>
      </c>
      <c r="L32" s="65">
        <f>MAX(I32-VLOOKUP(F32,$E$3:$K$8,7,FALSE),0)</f>
        <v>89.600000000000009</v>
      </c>
      <c r="M32" s="65">
        <f>MAX(J32-VLOOKUP(F32,$E$3:$J$7,6,FALSE),0)</f>
        <v>87.066666666666663</v>
      </c>
      <c r="N32" s="76">
        <f>L32*$O$17</f>
        <v>35.616925571421106</v>
      </c>
      <c r="O32" s="76">
        <f>M32*$O$17</f>
        <v>34.609899401991036</v>
      </c>
      <c r="P32" s="76">
        <f>AVERAGE(N32:O32)</f>
        <v>35.113412486706068</v>
      </c>
      <c r="Q32" s="76">
        <f>VLOOKUP(E32,'ESPN proj w Stat'!$C$3:$F$302,4,FALSE)</f>
        <v>46.970000000000006</v>
      </c>
      <c r="R32" s="76">
        <f>P32-Q32</f>
        <v>-11.856587513293938</v>
      </c>
      <c r="S32" s="48" t="str">
        <f>"$"&amp;ROUND(MIN(N32,O32),0)&amp;"-"&amp;ROUND(MAX(N32:O32),0)</f>
        <v>$35-36</v>
      </c>
      <c r="T32" s="77">
        <f>ABS(O32-N32)</f>
        <v>1.0070261694300697</v>
      </c>
    </row>
    <row r="33" spans="1:20" hidden="1">
      <c r="A33" t="str">
        <f>F33&amp;B33</f>
        <v>WR8</v>
      </c>
      <c r="B33">
        <v>8</v>
      </c>
      <c r="C33" t="str">
        <f>F33&amp;D33</f>
        <v>WR6</v>
      </c>
      <c r="D33" s="62">
        <v>6</v>
      </c>
      <c r="E33" t="s">
        <v>54</v>
      </c>
      <c r="F33" s="63" t="s">
        <v>1</v>
      </c>
      <c r="G33" s="63" t="str">
        <f>IFERROR(IFERROR(VLOOKUP($E33,FFToday!$B$2:$E$301,G$19,FALSE),VLOOKUP($E33&amp;" ",FFToday!$B$2:$E$301,G$19,FALSE))," ")</f>
        <v>IND</v>
      </c>
      <c r="H33" s="63">
        <f>IFERROR(IFERROR(VLOOKUP($E33,FFToday!$B$2:$E$301,H$19,FALSE),VLOOKUP($E33&amp;" ",FFToday!$B$2:$E$301,H$19,FALSE))," ")</f>
        <v>11</v>
      </c>
      <c r="I33" s="64">
        <f>IFERROR(IFERROR(VLOOKUP($E33,FFToday!$B$2:$E$301,I$19,FALSE),VLOOKUP($E33&amp;" ",FFToday!$B$2:$E$301,I$19,FALSE)),J33)</f>
        <v>162.5</v>
      </c>
      <c r="J33" s="64">
        <f>VLOOKUP(E33,'ESPN proj w Stat'!$C$3:$F$302,3,FALSE)</f>
        <v>173.8</v>
      </c>
      <c r="K33" s="64" t="str">
        <f t="shared" si="5"/>
        <v>$45/-16 T.Y. Hilton</v>
      </c>
      <c r="L33" s="65">
        <f>MAX(I33-VLOOKUP(F33,$E$3:$K$8,7,FALSE),0)</f>
        <v>72.966666666666654</v>
      </c>
      <c r="M33" s="65">
        <f>MAX(J33-VLOOKUP(F33,$E$3:$J$7,6,FALSE),0)</f>
        <v>75.40000000000002</v>
      </c>
      <c r="N33" s="76">
        <f>L33*$O$17</f>
        <v>29.005003748452669</v>
      </c>
      <c r="O33" s="76">
        <f>M33*$O$17</f>
        <v>29.972278884878925</v>
      </c>
      <c r="P33" s="76">
        <f>AVERAGE(N33:O33)</f>
        <v>29.488641316665799</v>
      </c>
      <c r="Q33" s="76">
        <f>VLOOKUP(E33,'ESPN proj w Stat'!$C$3:$F$302,4,FALSE)</f>
        <v>45.320000000000007</v>
      </c>
      <c r="R33" s="76">
        <f>P33-Q33</f>
        <v>-15.831358683334209</v>
      </c>
      <c r="S33" s="48" t="str">
        <f>"$"&amp;ROUND(MIN(N33,O33),0)&amp;"-"&amp;ROUND(MAX(N33:O33),0)</f>
        <v>$29-30</v>
      </c>
      <c r="T33" s="77">
        <f>ABS(O33-N33)</f>
        <v>0.96727513642625595</v>
      </c>
    </row>
    <row r="34" spans="1:20" hidden="1">
      <c r="A34" t="str">
        <f>F34&amp;B34</f>
        <v>WR6</v>
      </c>
      <c r="B34">
        <v>6</v>
      </c>
      <c r="C34" t="str">
        <f>F34&amp;D34</f>
        <v>WR8</v>
      </c>
      <c r="D34" s="62">
        <v>8</v>
      </c>
      <c r="E34" t="s">
        <v>114</v>
      </c>
      <c r="F34" s="63" t="s">
        <v>1</v>
      </c>
      <c r="G34" s="63" t="str">
        <f>IFERROR(IFERROR(VLOOKUP($E34,FFToday!$B$2:$E$301,G$19,FALSE),VLOOKUP($E34&amp;" ",FFToday!$B$2:$E$301,G$19,FALSE))," ")</f>
        <v>NO</v>
      </c>
      <c r="H34" s="63">
        <f>IFERROR(IFERROR(VLOOKUP($E34,FFToday!$B$2:$E$301,H$19,FALSE),VLOOKUP($E34&amp;" ",FFToday!$B$2:$E$301,H$19,FALSE))," ")</f>
        <v>5</v>
      </c>
      <c r="I34" s="64">
        <f>IFERROR(IFERROR(VLOOKUP($E34,FFToday!$B$2:$E$301,I$19,FALSE),VLOOKUP($E34&amp;" ",FFToday!$B$2:$E$301,I$19,FALSE)),J34)</f>
        <v>170.5</v>
      </c>
      <c r="J34" s="64">
        <f>VLOOKUP(E34,'ESPN proj w Stat'!$C$3:$F$302,3,FALSE)</f>
        <v>164.3</v>
      </c>
      <c r="K34" s="64" t="str">
        <f t="shared" si="5"/>
        <v>$45/-16 Michael Thomas</v>
      </c>
      <c r="L34" s="65">
        <f>MAX(I34-VLOOKUP(F34,$E$3:$K$8,7,FALSE),0)</f>
        <v>80.966666666666654</v>
      </c>
      <c r="M34" s="65">
        <f>MAX(J34-VLOOKUP(F34,$E$3:$J$7,6,FALSE),0)</f>
        <v>65.90000000000002</v>
      </c>
      <c r="N34" s="76">
        <f>L34*$O$17</f>
        <v>32.185086388758123</v>
      </c>
      <c r="O34" s="76">
        <f>M34*$O$17</f>
        <v>26.195930749516197</v>
      </c>
      <c r="P34" s="76">
        <f>AVERAGE(N34:O34)</f>
        <v>29.190508569137158</v>
      </c>
      <c r="Q34" s="76">
        <f>VLOOKUP(E34,'ESPN proj w Stat'!$C$3:$F$302,4,FALSE)</f>
        <v>44.99</v>
      </c>
      <c r="R34" s="76">
        <f>P34-Q34</f>
        <v>-15.799491430862844</v>
      </c>
      <c r="S34" s="48" t="str">
        <f>"$"&amp;ROUND(MIN(N34,O34),0)&amp;"-"&amp;ROUND(MAX(N34:O34),0)</f>
        <v>$26-32</v>
      </c>
      <c r="T34" s="77">
        <f>ABS(O34-N34)</f>
        <v>5.9891556392419254</v>
      </c>
    </row>
    <row r="35" spans="1:20" hidden="1">
      <c r="A35" t="str">
        <f>F35&amp;B35</f>
        <v>RB5</v>
      </c>
      <c r="B35">
        <v>5</v>
      </c>
      <c r="C35" t="str">
        <f>F35&amp;D35</f>
        <v>RB6</v>
      </c>
      <c r="D35" s="62">
        <v>6</v>
      </c>
      <c r="E35" t="s">
        <v>154</v>
      </c>
      <c r="F35" s="63" t="s">
        <v>5</v>
      </c>
      <c r="G35" s="63" t="str">
        <f>IFERROR(IFERROR(VLOOKUP($E35,FFToday!$B$2:$E$301,G$19,FALSE),VLOOKUP($E35&amp;" ",FFToday!$B$2:$E$301,G$19,FALSE))," ")</f>
        <v>CHI</v>
      </c>
      <c r="H35" s="63">
        <f>IFERROR(IFERROR(VLOOKUP($E35,FFToday!$B$2:$E$301,H$19,FALSE),VLOOKUP($E35&amp;" ",FFToday!$B$2:$E$301,H$19,FALSE))," ")</f>
        <v>9</v>
      </c>
      <c r="I35" s="64">
        <f>IFERROR(IFERROR(VLOOKUP($E35,FFToday!$B$2:$E$301,I$19,FALSE),VLOOKUP($E35&amp;" ",FFToday!$B$2:$E$301,I$19,FALSE)),J35)</f>
        <v>201.1</v>
      </c>
      <c r="J35" s="64">
        <f>VLOOKUP(E35,'ESPN proj w Stat'!$C$3:$F$302,3,FALSE)</f>
        <v>204.7</v>
      </c>
      <c r="K35" s="64" t="str">
        <f t="shared" si="5"/>
        <v>$45/-8 Jordan Howard</v>
      </c>
      <c r="L35" s="65">
        <f>MAX(I35-VLOOKUP(F35,$E$3:$K$8,7,FALSE),0)</f>
        <v>93.399999999999991</v>
      </c>
      <c r="M35" s="65">
        <f>MAX(J35-VLOOKUP(F35,$E$3:$J$7,6,FALSE),0)</f>
        <v>89.266666666666652</v>
      </c>
      <c r="N35" s="76">
        <f>L35*$O$17</f>
        <v>37.127464825566186</v>
      </c>
      <c r="O35" s="76">
        <f>M35*$O$17</f>
        <v>35.484422128075032</v>
      </c>
      <c r="P35" s="76">
        <f>AVERAGE(N35:O35)</f>
        <v>36.305943476820609</v>
      </c>
      <c r="Q35" s="76">
        <f>VLOOKUP(E35,'ESPN proj w Stat'!$C$3:$F$302,4,FALSE)</f>
        <v>44.660000000000004</v>
      </c>
      <c r="R35" s="76">
        <f>P35-Q35</f>
        <v>-8.3540565231793948</v>
      </c>
      <c r="S35" s="48" t="str">
        <f>"$"&amp;ROUND(MIN(N35,O35),0)&amp;"-"&amp;ROUND(MAX(N35:O35),0)</f>
        <v>$35-37</v>
      </c>
      <c r="T35" s="77">
        <f>ABS(O35-N35)</f>
        <v>1.6430426974911541</v>
      </c>
    </row>
    <row r="36" spans="1:20" ht="14.25" hidden="1" customHeight="1">
      <c r="A36" t="str">
        <f>F36&amp;B36</f>
        <v>RB8</v>
      </c>
      <c r="B36">
        <v>8</v>
      </c>
      <c r="C36" t="str">
        <f>F36&amp;D36</f>
        <v>RB10</v>
      </c>
      <c r="D36" s="62">
        <v>10</v>
      </c>
      <c r="E36" t="s">
        <v>73</v>
      </c>
      <c r="F36" s="63" t="s">
        <v>5</v>
      </c>
      <c r="G36" s="63" t="str">
        <f>IFERROR(IFERROR(VLOOKUP($E36,FFToday!$B$2:$E$301,G$19,FALSE),VLOOKUP($E36&amp;" ",FFToday!$B$2:$E$301,G$19,FALSE))," ")</f>
        <v>TEN</v>
      </c>
      <c r="H36" s="63">
        <f>IFERROR(IFERROR(VLOOKUP($E36,FFToday!$B$2:$E$301,H$19,FALSE),VLOOKUP($E36&amp;" ",FFToday!$B$2:$E$301,H$19,FALSE))," ")</f>
        <v>8</v>
      </c>
      <c r="I36" s="64">
        <f>IFERROR(IFERROR(VLOOKUP($E36,FFToday!$B$2:$E$301,I$19,FALSE),VLOOKUP($E36&amp;" ",FFToday!$B$2:$E$301,I$19,FALSE)),J36)</f>
        <v>189.7</v>
      </c>
      <c r="J36" s="64">
        <f>VLOOKUP(E36,'ESPN proj w Stat'!$C$3:$F$302,3,FALSE)</f>
        <v>189.6</v>
      </c>
      <c r="K36" s="64" t="str">
        <f>"$"&amp;MAX(1,ROUND(Q36,0))&amp;"/"&amp;ROUND(R36,0)&amp;" "&amp;E36</f>
        <v>$44/-13 DeMarco Murray</v>
      </c>
      <c r="L36" s="65">
        <f>MAX(I36-VLOOKUP(F36,$E$3:$K$8,7,FALSE),0)</f>
        <v>81.999999999999986</v>
      </c>
      <c r="M36" s="65">
        <f>MAX(J36-VLOOKUP(F36,$E$3:$J$7,6,FALSE),0)</f>
        <v>74.166666666666657</v>
      </c>
      <c r="N36" s="76">
        <f>L36*$O$17</f>
        <v>32.595847063130911</v>
      </c>
      <c r="O36" s="76">
        <f>M36*$O$17</f>
        <v>29.482016144498488</v>
      </c>
      <c r="P36" s="76">
        <f>AVERAGE(N36:O36)</f>
        <v>31.038931603814699</v>
      </c>
      <c r="Q36" s="76">
        <f>VLOOKUP(E36,'ESPN proj w Stat'!$C$3:$F$302,4,FALSE)</f>
        <v>44</v>
      </c>
      <c r="R36" s="76">
        <f>P36-Q36</f>
        <v>-12.961068396185301</v>
      </c>
      <c r="S36" s="48" t="str">
        <f>"$"&amp;ROUND(MIN(N36,O36),0)&amp;"-"&amp;ROUND(MAX(N36:O36),0)</f>
        <v>$29-33</v>
      </c>
      <c r="T36" s="77">
        <f>ABS(O36-N36)</f>
        <v>3.1138309186324236</v>
      </c>
    </row>
    <row r="37" spans="1:20" ht="14.25" hidden="1" customHeight="1">
      <c r="A37" t="str">
        <f>F37&amp;B37</f>
        <v>WR10</v>
      </c>
      <c r="B37">
        <v>10</v>
      </c>
      <c r="C37" t="str">
        <f>F37&amp;D37</f>
        <v>WR13</v>
      </c>
      <c r="D37" s="62">
        <v>13</v>
      </c>
      <c r="E37" t="s">
        <v>35</v>
      </c>
      <c r="F37" s="63" t="s">
        <v>1</v>
      </c>
      <c r="G37" s="63" t="str">
        <f>IFERROR(IFERROR(VLOOKUP($E37,FFToday!$B$2:$E$301,G$19,FALSE),VLOOKUP($E37&amp;" ",FFToday!$B$2:$E$301,G$19,FALSE))," ")</f>
        <v>DAL</v>
      </c>
      <c r="H37" s="63">
        <f>IFERROR(IFERROR(VLOOKUP($E37,FFToday!$B$2:$E$301,H$19,FALSE),VLOOKUP($E37&amp;" ",FFToday!$B$2:$E$301,H$19,FALSE))," ")</f>
        <v>6</v>
      </c>
      <c r="I37" s="64">
        <f>IFERROR(IFERROR(VLOOKUP($E37,FFToday!$B$2:$E$301,I$19,FALSE),VLOOKUP($E37&amp;" ",FFToday!$B$2:$E$301,I$19,FALSE)),J37)</f>
        <v>152.69999999999999</v>
      </c>
      <c r="J37" s="64">
        <f>VLOOKUP(E37,'ESPN proj w Stat'!$C$3:$F$302,3,FALSE)</f>
        <v>144.80000000000001</v>
      </c>
      <c r="K37" s="64" t="str">
        <f t="shared" ref="K37:K100" si="6">"$"&amp;MAX(1,ROUND(Q37,0))&amp;"/"&amp;ROUND(R37,0)&amp;" "&amp;E37</f>
        <v>$42/-20 Dez Bryant</v>
      </c>
      <c r="L37" s="65">
        <f>MAX(I37-VLOOKUP(F37,$E$3:$K$8,7,FALSE),0)</f>
        <v>63.166666666666643</v>
      </c>
      <c r="M37" s="65">
        <f>MAX(J37-VLOOKUP(F37,$E$3:$J$7,6,FALSE),0)</f>
        <v>46.40000000000002</v>
      </c>
      <c r="N37" s="76">
        <f>L37*$O$17</f>
        <v>25.109402514078482</v>
      </c>
      <c r="O37" s="76">
        <f>M37*$O$17</f>
        <v>18.444479313771648</v>
      </c>
      <c r="P37" s="76">
        <f>AVERAGE(N37:O37)</f>
        <v>21.776940913925067</v>
      </c>
      <c r="Q37" s="76">
        <f>VLOOKUP(E37,'ESPN proj w Stat'!$C$3:$F$302,4,FALSE)</f>
        <v>42.24</v>
      </c>
      <c r="R37" s="76">
        <f>P37-Q37</f>
        <v>-20.463059086074935</v>
      </c>
      <c r="S37" s="48" t="str">
        <f>"$"&amp;ROUND(MIN(N37,O37),0)&amp;"-"&amp;ROUND(MAX(N37:O37),0)</f>
        <v>$18-25</v>
      </c>
      <c r="T37" s="77">
        <f>ABS(O37-N37)</f>
        <v>6.6649232003068342</v>
      </c>
    </row>
    <row r="38" spans="1:20" ht="14.25" hidden="1" customHeight="1">
      <c r="A38" t="str">
        <f>F38&amp;B38</f>
        <v>RB7</v>
      </c>
      <c r="B38">
        <v>7</v>
      </c>
      <c r="C38" t="str">
        <f>F38&amp;D38</f>
        <v>RB4</v>
      </c>
      <c r="D38" s="62">
        <v>4</v>
      </c>
      <c r="E38" t="s">
        <v>85</v>
      </c>
      <c r="F38" s="63" t="s">
        <v>5</v>
      </c>
      <c r="G38" s="63" t="str">
        <f>IFERROR(IFERROR(VLOOKUP($E38,FFToday!$B$2:$E$301,G$19,FALSE),VLOOKUP($E38&amp;" ",FFToday!$B$2:$E$301,G$19,FALSE))," ")</f>
        <v>MIA</v>
      </c>
      <c r="H38" s="63">
        <f>IFERROR(IFERROR(VLOOKUP($E38,FFToday!$B$2:$E$301,H$19,FALSE),VLOOKUP($E38&amp;" ",FFToday!$B$2:$E$301,H$19,FALSE))," ")</f>
        <v>11</v>
      </c>
      <c r="I38" s="64">
        <f>IFERROR(IFERROR(VLOOKUP($E38,FFToday!$B$2:$E$301,I$19,FALSE),VLOOKUP($E38&amp;" ",FFToday!$B$2:$E$301,I$19,FALSE)),J38)</f>
        <v>194.1</v>
      </c>
      <c r="J38" s="64">
        <f>VLOOKUP(E38,'ESPN proj w Stat'!$C$3:$F$302,3,FALSE)</f>
        <v>209.9</v>
      </c>
      <c r="K38" s="64" t="str">
        <f t="shared" si="6"/>
        <v>$42/-6 Jay Ajayi</v>
      </c>
      <c r="L38" s="65">
        <f>MAX(I38-VLOOKUP(F38,$E$3:$K$8,7,FALSE),0)</f>
        <v>86.399999999999991</v>
      </c>
      <c r="M38" s="65">
        <f>MAX(J38-VLOOKUP(F38,$E$3:$J$7,6,FALSE),0)</f>
        <v>94.466666666666669</v>
      </c>
      <c r="N38" s="76">
        <f>L38*$O$17</f>
        <v>34.344892515298916</v>
      </c>
      <c r="O38" s="76">
        <f>M38*$O$17</f>
        <v>37.55147584427359</v>
      </c>
      <c r="P38" s="76">
        <f>AVERAGE(N38:O38)</f>
        <v>35.948184179786253</v>
      </c>
      <c r="Q38" s="76">
        <f>VLOOKUP(E38,'ESPN proj w Stat'!$C$3:$F$302,4,FALSE)</f>
        <v>42.13</v>
      </c>
      <c r="R38" s="76">
        <f>P38-Q38</f>
        <v>-6.1818158202137496</v>
      </c>
      <c r="S38" s="48" t="str">
        <f>"$"&amp;ROUND(MIN(N38,O38),0)&amp;"-"&amp;ROUND(MAX(N38:O38),0)</f>
        <v>$34-38</v>
      </c>
      <c r="T38" s="77">
        <f>ABS(O38-N38)</f>
        <v>3.2065833289746735</v>
      </c>
    </row>
    <row r="39" spans="1:20" ht="14.25" hidden="1" customHeight="1">
      <c r="A39" t="str">
        <f>F39&amp;B39</f>
        <v>TE1</v>
      </c>
      <c r="B39">
        <v>1</v>
      </c>
      <c r="C39" t="str">
        <f>F39&amp;D39</f>
        <v>TE1</v>
      </c>
      <c r="D39" s="62">
        <v>1</v>
      </c>
      <c r="E39" t="s">
        <v>34</v>
      </c>
      <c r="F39" s="63" t="s">
        <v>8</v>
      </c>
      <c r="G39" s="63" t="str">
        <f>IFERROR(IFERROR(VLOOKUP($E39,FFToday!$B$2:$E$301,G$19,FALSE),VLOOKUP($E39&amp;" ",FFToday!$B$2:$E$301,G$19,FALSE))," ")</f>
        <v>NE</v>
      </c>
      <c r="H39" s="63">
        <f>IFERROR(IFERROR(VLOOKUP($E39,FFToday!$B$2:$E$301,H$19,FALSE),VLOOKUP($E39&amp;" ",FFToday!$B$2:$E$301,H$19,FALSE))," ")</f>
        <v>9</v>
      </c>
      <c r="I39" s="64">
        <f>IFERROR(IFERROR(VLOOKUP($E39,FFToday!$B$2:$E$301,I$19,FALSE),VLOOKUP($E39&amp;" ",FFToday!$B$2:$E$301,I$19,FALSE)),J39)</f>
        <v>144</v>
      </c>
      <c r="J39" s="64">
        <f>VLOOKUP(E39,'ESPN proj w Stat'!$C$3:$F$302,3,FALSE)</f>
        <v>156.1</v>
      </c>
      <c r="K39" s="64" t="str">
        <f t="shared" si="6"/>
        <v>$41/-16 Rob Gronkowski</v>
      </c>
      <c r="L39" s="65">
        <f>MAX(I39-VLOOKUP(F39,$E$3:$K$8,7,FALSE),0)</f>
        <v>58.166666666666671</v>
      </c>
      <c r="M39" s="65">
        <f>MAX(J39-VLOOKUP(F39,$E$3:$J$7,6,FALSE),0)</f>
        <v>66.899999999999991</v>
      </c>
      <c r="N39" s="76">
        <f>L39*$O$17</f>
        <v>23.121850863887584</v>
      </c>
      <c r="O39" s="76">
        <f>M39*$O$17</f>
        <v>26.593441079554367</v>
      </c>
      <c r="P39" s="76">
        <f>AVERAGE(N39:O39)</f>
        <v>24.857645971720977</v>
      </c>
      <c r="Q39" s="76">
        <f>VLOOKUP(E39,'ESPN proj w Stat'!$C$3:$F$302,4,FALSE)</f>
        <v>41.03</v>
      </c>
      <c r="R39" s="76">
        <f>P39-Q39</f>
        <v>-16.172354028279024</v>
      </c>
      <c r="S39" s="48" t="str">
        <f>"$"&amp;ROUND(MIN(N39,O39),0)&amp;"-"&amp;ROUND(MAX(N39:O39),0)</f>
        <v>$23-27</v>
      </c>
      <c r="T39" s="77">
        <f>ABS(O39-N39)</f>
        <v>3.4715902156667831</v>
      </c>
    </row>
    <row r="40" spans="1:20" ht="14.25" hidden="1" customHeight="1">
      <c r="A40" t="str">
        <f>F40&amp;B40</f>
        <v>WR11</v>
      </c>
      <c r="B40">
        <v>11</v>
      </c>
      <c r="C40" t="str">
        <f>F40&amp;D40</f>
        <v>WR11</v>
      </c>
      <c r="D40" s="62">
        <v>11</v>
      </c>
      <c r="E40" t="s">
        <v>55</v>
      </c>
      <c r="F40" s="63" t="s">
        <v>1</v>
      </c>
      <c r="G40" s="63" t="str">
        <f>IFERROR(IFERROR(VLOOKUP($E40,FFToday!$B$2:$E$301,G$19,FALSE),VLOOKUP($E40&amp;" ",FFToday!$B$2:$E$301,G$19,FALSE))," ")</f>
        <v>OAK</v>
      </c>
      <c r="H40" s="63">
        <f>IFERROR(IFERROR(VLOOKUP($E40,FFToday!$B$2:$E$301,H$19,FALSE),VLOOKUP($E40&amp;" ",FFToday!$B$2:$E$301,H$19,FALSE))," ")</f>
        <v>10</v>
      </c>
      <c r="I40" s="64">
        <f>IFERROR(IFERROR(VLOOKUP($E40,FFToday!$B$2:$E$301,I$19,FALSE),VLOOKUP($E40&amp;" ",FFToday!$B$2:$E$301,I$19,FALSE)),J40)</f>
        <v>152.19999999999999</v>
      </c>
      <c r="J40" s="64">
        <f>VLOOKUP(E40,'ESPN proj w Stat'!$C$3:$F$302,3,FALSE)</f>
        <v>146.30000000000001</v>
      </c>
      <c r="K40" s="64" t="str">
        <f t="shared" si="6"/>
        <v>$39/-17 Amari Cooper</v>
      </c>
      <c r="L40" s="65">
        <f>MAX(I40-VLOOKUP(F40,$E$3:$K$8,7,FALSE),0)</f>
        <v>62.666666666666643</v>
      </c>
      <c r="M40" s="65">
        <f>MAX(J40-VLOOKUP(F40,$E$3:$J$7,6,FALSE),0)</f>
        <v>47.90000000000002</v>
      </c>
      <c r="N40" s="76">
        <f>L40*$O$17</f>
        <v>24.910647349059392</v>
      </c>
      <c r="O40" s="76">
        <f>M40*$O$17</f>
        <v>19.040744808828922</v>
      </c>
      <c r="P40" s="76">
        <f>AVERAGE(N40:O40)</f>
        <v>21.975696078944157</v>
      </c>
      <c r="Q40" s="76">
        <f>VLOOKUP(E40,'ESPN proj w Stat'!$C$3:$F$302,4,FALSE)</f>
        <v>38.610000000000007</v>
      </c>
      <c r="R40" s="76">
        <f>P40-Q40</f>
        <v>-16.634303921055849</v>
      </c>
      <c r="S40" s="48" t="str">
        <f>"$"&amp;ROUND(MIN(N40,O40),0)&amp;"-"&amp;ROUND(MAX(N40:O40),0)</f>
        <v>$19-25</v>
      </c>
      <c r="T40" s="77">
        <f>ABS(O40-N40)</f>
        <v>5.8699025402304699</v>
      </c>
    </row>
    <row r="41" spans="1:20" ht="14.25" hidden="1" customHeight="1">
      <c r="A41" t="str">
        <f>F41&amp;B41</f>
        <v>RB12</v>
      </c>
      <c r="B41">
        <v>12</v>
      </c>
      <c r="C41" t="str">
        <f>F41&amp;D41</f>
        <v>RB9</v>
      </c>
      <c r="D41" s="62">
        <v>9</v>
      </c>
      <c r="E41" t="s">
        <v>266</v>
      </c>
      <c r="F41" s="63" t="s">
        <v>5</v>
      </c>
      <c r="G41" s="63" t="str">
        <f>IFERROR(IFERROR(VLOOKUP($E41,FFToday!$B$2:$E$301,G$19,FALSE),VLOOKUP($E41&amp;" ",FFToday!$B$2:$E$301,G$19,FALSE))," ")</f>
        <v>JAC</v>
      </c>
      <c r="H41" s="63">
        <f>IFERROR(IFERROR(VLOOKUP($E41,FFToday!$B$2:$E$301,H$19,FALSE),VLOOKUP($E41&amp;" ",FFToday!$B$2:$E$301,H$19,FALSE))," ")</f>
        <v>8</v>
      </c>
      <c r="I41" s="64">
        <f>IFERROR(IFERROR(VLOOKUP($E41,FFToday!$B$2:$E$301,I$19,FALSE),VLOOKUP($E41&amp;" ",FFToday!$B$2:$E$301,I$19,FALSE)),J41)</f>
        <v>170.8</v>
      </c>
      <c r="J41" s="64">
        <f>VLOOKUP(E41,'ESPN proj w Stat'!$C$3:$F$302,3,FALSE)</f>
        <v>199.7</v>
      </c>
      <c r="K41" s="64" t="str">
        <f t="shared" si="6"/>
        <v>$37/-8 Leonard Fournette</v>
      </c>
      <c r="L41" s="65">
        <f>MAX(I41-VLOOKUP(F41,$E$3:$K$8,7,FALSE),0)</f>
        <v>63.100000000000009</v>
      </c>
      <c r="M41" s="65">
        <f>MAX(J41-VLOOKUP(F41,$E$3:$J$7,6,FALSE),0)</f>
        <v>84.266666666666652</v>
      </c>
      <c r="N41" s="76">
        <f>L41*$O$17</f>
        <v>25.082901825409284</v>
      </c>
      <c r="O41" s="76">
        <f>M41*$O$17</f>
        <v>33.496870477884123</v>
      </c>
      <c r="P41" s="76">
        <f>AVERAGE(N41:O41)</f>
        <v>29.289886151646705</v>
      </c>
      <c r="Q41" s="76">
        <f>VLOOKUP(E41,'ESPN proj w Stat'!$C$3:$F$302,4,FALSE)</f>
        <v>37.400000000000006</v>
      </c>
      <c r="R41" s="76">
        <f>P41-Q41</f>
        <v>-8.1101138483533006</v>
      </c>
      <c r="S41" s="48" t="str">
        <f>"$"&amp;ROUND(MIN(N41,O41),0)&amp;"-"&amp;ROUND(MAX(N41:O41),0)</f>
        <v>$25-33</v>
      </c>
      <c r="T41" s="77">
        <f>ABS(O41-N41)</f>
        <v>8.4139686524748392</v>
      </c>
    </row>
    <row r="42" spans="1:20" ht="14.25" hidden="1" customHeight="1">
      <c r="A42" t="str">
        <f>F42&amp;B42</f>
        <v>RB9</v>
      </c>
      <c r="B42">
        <v>9</v>
      </c>
      <c r="C42" t="str">
        <f>F42&amp;D42</f>
        <v>RB7</v>
      </c>
      <c r="D42" s="62">
        <v>7</v>
      </c>
      <c r="E42" t="s">
        <v>29</v>
      </c>
      <c r="F42" s="63" t="s">
        <v>5</v>
      </c>
      <c r="G42" s="63" t="str">
        <f>IFERROR(IFERROR(VLOOKUP($E42,FFToday!$B$2:$E$301,G$19,FALSE),VLOOKUP($E42&amp;" ",FFToday!$B$2:$E$301,G$19,FALSE))," ")</f>
        <v>LAR</v>
      </c>
      <c r="H42" s="63">
        <f>IFERROR(IFERROR(VLOOKUP($E42,FFToday!$B$2:$E$301,H$19,FALSE),VLOOKUP($E42&amp;" ",FFToday!$B$2:$E$301,H$19,FALSE))," ")</f>
        <v>8</v>
      </c>
      <c r="I42" s="64">
        <f>IFERROR(IFERROR(VLOOKUP($E42,FFToday!$B$2:$E$301,I$19,FALSE),VLOOKUP($E42&amp;" ",FFToday!$B$2:$E$301,I$19,FALSE)),J42)</f>
        <v>181.2</v>
      </c>
      <c r="J42" s="64">
        <f>VLOOKUP(E42,'ESPN proj w Stat'!$C$3:$F$302,3,FALSE)</f>
        <v>203.4</v>
      </c>
      <c r="K42" s="64" t="str">
        <f t="shared" si="6"/>
        <v>$37/-5 Todd Gurley</v>
      </c>
      <c r="L42" s="65">
        <f>MAX(I42-VLOOKUP(F42,$E$3:$K$8,7,FALSE),0)</f>
        <v>73.499999999999986</v>
      </c>
      <c r="M42" s="65">
        <f>MAX(J42-VLOOKUP(F42,$E$3:$J$7,6,FALSE),0)</f>
        <v>87.966666666666669</v>
      </c>
      <c r="N42" s="76">
        <f>L42*$O$17</f>
        <v>29.217009257806367</v>
      </c>
      <c r="O42" s="76">
        <f>M42*$O$17</f>
        <v>34.967658699025407</v>
      </c>
      <c r="P42" s="76">
        <f>AVERAGE(N42:O42)</f>
        <v>32.092333978415887</v>
      </c>
      <c r="Q42" s="76">
        <f>VLOOKUP(E42,'ESPN proj w Stat'!$C$3:$F$302,4,FALSE)</f>
        <v>36.630000000000003</v>
      </c>
      <c r="R42" s="76">
        <f>P42-Q42</f>
        <v>-4.5376660215841156</v>
      </c>
      <c r="S42" s="48" t="str">
        <f>"$"&amp;ROUND(MIN(N42,O42),0)&amp;"-"&amp;ROUND(MAX(N42:O42),0)</f>
        <v>$29-35</v>
      </c>
      <c r="T42" s="77">
        <f>ABS(O42-N42)</f>
        <v>5.7506494412190392</v>
      </c>
    </row>
    <row r="43" spans="1:20" ht="14.25" hidden="1" customHeight="1">
      <c r="A43" t="str">
        <f>F43&amp;B43</f>
        <v>RB10</v>
      </c>
      <c r="B43">
        <v>10</v>
      </c>
      <c r="C43" t="str">
        <f>F43&amp;D43</f>
        <v>RB12</v>
      </c>
      <c r="D43" s="62">
        <v>12</v>
      </c>
      <c r="E43" t="s">
        <v>41</v>
      </c>
      <c r="F43" s="63" t="s">
        <v>5</v>
      </c>
      <c r="G43" s="63" t="str">
        <f>IFERROR(IFERROR(VLOOKUP($E43,FFToday!$B$2:$E$301,G$19,FALSE),VLOOKUP($E43&amp;" ",FFToday!$B$2:$E$301,G$19,FALSE))," ")</f>
        <v>HOU</v>
      </c>
      <c r="H43" s="63">
        <f>IFERROR(IFERROR(VLOOKUP($E43,FFToday!$B$2:$E$301,H$19,FALSE),VLOOKUP($E43&amp;" ",FFToday!$B$2:$E$301,H$19,FALSE))," ")</f>
        <v>7</v>
      </c>
      <c r="I43" s="64">
        <f>IFERROR(IFERROR(VLOOKUP($E43,FFToday!$B$2:$E$301,I$19,FALSE),VLOOKUP($E43&amp;" ",FFToday!$B$2:$E$301,I$19,FALSE)),J43)</f>
        <v>179.5</v>
      </c>
      <c r="J43" s="64">
        <f>VLOOKUP(E43,'ESPN proj w Stat'!$C$3:$F$302,3,FALSE)</f>
        <v>176.8</v>
      </c>
      <c r="K43" s="64" t="str">
        <f t="shared" si="6"/>
        <v>$34/-8 Lamar Miller</v>
      </c>
      <c r="L43" s="65">
        <f>MAX(I43-VLOOKUP(F43,$E$3:$K$8,7,FALSE),0)</f>
        <v>71.8</v>
      </c>
      <c r="M43" s="65">
        <f>MAX(J43-VLOOKUP(F43,$E$3:$J$7,6,FALSE),0)</f>
        <v>61.366666666666674</v>
      </c>
      <c r="N43" s="76">
        <f>L43*$O$17</f>
        <v>28.541241696741462</v>
      </c>
      <c r="O43" s="76">
        <f>M43*$O$17</f>
        <v>24.393883920009767</v>
      </c>
      <c r="P43" s="76">
        <f>AVERAGE(N43:O43)</f>
        <v>26.467562808375614</v>
      </c>
      <c r="Q43" s="76">
        <f>VLOOKUP(E43,'ESPN proj w Stat'!$C$3:$F$302,4,FALSE)</f>
        <v>34.32</v>
      </c>
      <c r="R43" s="76">
        <f>P43-Q43</f>
        <v>-7.8524371916243858</v>
      </c>
      <c r="S43" s="48" t="str">
        <f>"$"&amp;ROUND(MIN(N43,O43),0)&amp;"-"&amp;ROUND(MAX(N43:O43),0)</f>
        <v>$24-29</v>
      </c>
      <c r="T43" s="77">
        <f>ABS(O43-N43)</f>
        <v>4.1473577767316954</v>
      </c>
    </row>
    <row r="44" spans="1:20" ht="14.25" hidden="1" customHeight="1">
      <c r="A44" t="str">
        <f>F44&amp;B44</f>
        <v>WR9</v>
      </c>
      <c r="B44">
        <v>9</v>
      </c>
      <c r="C44" t="str">
        <f>F44&amp;D44</f>
        <v>WR9</v>
      </c>
      <c r="D44" s="62">
        <v>9</v>
      </c>
      <c r="E44" t="s">
        <v>67</v>
      </c>
      <c r="F44" s="63" t="s">
        <v>1</v>
      </c>
      <c r="G44" s="63" t="str">
        <f>IFERROR(IFERROR(VLOOKUP($E44,FFToday!$B$2:$E$301,G$19,FALSE),VLOOKUP($E44&amp;" ",FFToday!$B$2:$E$301,G$19,FALSE))," ")</f>
        <v>SEA</v>
      </c>
      <c r="H44" s="63">
        <f>IFERROR(IFERROR(VLOOKUP($E44,FFToday!$B$2:$E$301,H$19,FALSE),VLOOKUP($E44&amp;" ",FFToday!$B$2:$E$301,H$19,FALSE))," ")</f>
        <v>6</v>
      </c>
      <c r="I44" s="64">
        <f>IFERROR(IFERROR(VLOOKUP($E44,FFToday!$B$2:$E$301,I$19,FALSE),VLOOKUP($E44&amp;" ",FFToday!$B$2:$E$301,I$19,FALSE)),J44)</f>
        <v>156.19999999999999</v>
      </c>
      <c r="J44" s="64">
        <f>VLOOKUP(E44,'ESPN proj w Stat'!$C$3:$F$302,3,FALSE)</f>
        <v>151.1</v>
      </c>
      <c r="K44" s="64" t="str">
        <f t="shared" si="6"/>
        <v>$34/-10 Doug Baldwin</v>
      </c>
      <c r="L44" s="65">
        <f>MAX(I44-VLOOKUP(F44,$E$3:$K$8,7,FALSE),0)</f>
        <v>66.666666666666643</v>
      </c>
      <c r="M44" s="65">
        <f>MAX(J44-VLOOKUP(F44,$E$3:$J$7,6,FALSE),0)</f>
        <v>52.7</v>
      </c>
      <c r="N44" s="76">
        <f>L44*$O$17</f>
        <v>26.500688669212121</v>
      </c>
      <c r="O44" s="76">
        <f>M44*$O$17</f>
        <v>20.948794393012189</v>
      </c>
      <c r="P44" s="76">
        <f>AVERAGE(N44:O44)</f>
        <v>23.724741531112155</v>
      </c>
      <c r="Q44" s="76">
        <f>VLOOKUP(E44,'ESPN proj w Stat'!$C$3:$F$302,4,FALSE)</f>
        <v>33.660000000000004</v>
      </c>
      <c r="R44" s="76">
        <f>P44-Q44</f>
        <v>-9.9352584688878487</v>
      </c>
      <c r="S44" s="48" t="str">
        <f>"$"&amp;ROUND(MIN(N44,O44),0)&amp;"-"&amp;ROUND(MAX(N44:O44),0)</f>
        <v>$21-27</v>
      </c>
      <c r="T44" s="77">
        <f>ABS(O44-N44)</f>
        <v>5.5518942761999313</v>
      </c>
    </row>
    <row r="45" spans="1:20" hidden="1">
      <c r="A45" t="str">
        <f>F45&amp;B45</f>
        <v>WR12</v>
      </c>
      <c r="B45">
        <v>12</v>
      </c>
      <c r="C45" t="str">
        <f>F45&amp;D45</f>
        <v>WR16</v>
      </c>
      <c r="D45" s="62">
        <v>16</v>
      </c>
      <c r="E45" t="s">
        <v>64</v>
      </c>
      <c r="F45" s="63" t="s">
        <v>1</v>
      </c>
      <c r="G45" s="63" t="str">
        <f>IFERROR(IFERROR(VLOOKUP($E45,FFToday!$B$2:$E$301,G$19,FALSE),VLOOKUP($E45&amp;" ",FFToday!$B$2:$E$301,G$19,FALSE))," ")</f>
        <v>DEN</v>
      </c>
      <c r="H45" s="63">
        <f>IFERROR(IFERROR(VLOOKUP($E45,FFToday!$B$2:$E$301,H$19,FALSE),VLOOKUP($E45&amp;" ",FFToday!$B$2:$E$301,H$19,FALSE))," ")</f>
        <v>5</v>
      </c>
      <c r="I45" s="64">
        <f>IFERROR(IFERROR(VLOOKUP($E45,FFToday!$B$2:$E$301,I$19,FALSE),VLOOKUP($E45&amp;" ",FFToday!$B$2:$E$301,I$19,FALSE)),J45)</f>
        <v>149.5</v>
      </c>
      <c r="J45" s="64">
        <f>VLOOKUP(E45,'ESPN proj w Stat'!$C$3:$F$302,3,FALSE)</f>
        <v>142.30000000000001</v>
      </c>
      <c r="K45" s="64" t="str">
        <f t="shared" si="6"/>
        <v>$33/-12 Demaryius Thomas</v>
      </c>
      <c r="L45" s="65">
        <f>MAX(I45-VLOOKUP(F45,$E$3:$K$8,7,FALSE),0)</f>
        <v>59.966666666666654</v>
      </c>
      <c r="M45" s="65">
        <f>MAX(J45-VLOOKUP(F45,$E$3:$J$7,6,FALSE),0)</f>
        <v>43.90000000000002</v>
      </c>
      <c r="N45" s="76">
        <f>L45*$O$17</f>
        <v>23.837369457956303</v>
      </c>
      <c r="O45" s="76">
        <f>M45*$O$17</f>
        <v>17.450703488676194</v>
      </c>
      <c r="P45" s="76">
        <f>AVERAGE(N45:O45)</f>
        <v>20.644036473316248</v>
      </c>
      <c r="Q45" s="76">
        <f>VLOOKUP(E45,'ESPN proj w Stat'!$C$3:$F$302,4,FALSE)</f>
        <v>33.110000000000007</v>
      </c>
      <c r="R45" s="76">
        <f>P45-Q45</f>
        <v>-12.465963526683758</v>
      </c>
      <c r="S45" s="48" t="str">
        <f>"$"&amp;ROUND(MIN(N45,O45),0)&amp;"-"&amp;ROUND(MAX(N45:O45),0)</f>
        <v>$17-24</v>
      </c>
      <c r="T45" s="77">
        <f>ABS(O45-N45)</f>
        <v>6.3866659692801093</v>
      </c>
    </row>
    <row r="46" spans="1:20" hidden="1">
      <c r="A46" t="str">
        <f>F46&amp;B46</f>
        <v>WR16</v>
      </c>
      <c r="B46">
        <v>16</v>
      </c>
      <c r="C46" t="str">
        <f>F46&amp;D46</f>
        <v>WR12</v>
      </c>
      <c r="D46" s="62">
        <v>12</v>
      </c>
      <c r="E46" t="s">
        <v>28</v>
      </c>
      <c r="F46" s="63" t="s">
        <v>1</v>
      </c>
      <c r="G46" s="63" t="str">
        <f>IFERROR(IFERROR(VLOOKUP($E46,FFToday!$B$2:$E$301,G$19,FALSE),VLOOKUP($E46&amp;" ",FFToday!$B$2:$E$301,G$19,FALSE))," ")</f>
        <v>HOU</v>
      </c>
      <c r="H46" s="63">
        <f>IFERROR(IFERROR(VLOOKUP($E46,FFToday!$B$2:$E$301,H$19,FALSE),VLOOKUP($E46&amp;" ",FFToday!$B$2:$E$301,H$19,FALSE))," ")</f>
        <v>7</v>
      </c>
      <c r="I46" s="64">
        <f>IFERROR(IFERROR(VLOOKUP($E46,FFToday!$B$2:$E$301,I$19,FALSE),VLOOKUP($E46&amp;" ",FFToday!$B$2:$E$301,I$19,FALSE)),J46)</f>
        <v>143.5</v>
      </c>
      <c r="J46" s="64">
        <f>VLOOKUP(E46,'ESPN proj w Stat'!$C$3:$F$302,3,FALSE)</f>
        <v>145.6</v>
      </c>
      <c r="K46" s="64" t="str">
        <f t="shared" si="6"/>
        <v>$32/-12 DeAndre Hopkins</v>
      </c>
      <c r="L46" s="65">
        <f>MAX(I46-VLOOKUP(F46,$E$3:$K$8,7,FALSE),0)</f>
        <v>53.966666666666654</v>
      </c>
      <c r="M46" s="65">
        <f>MAX(J46-VLOOKUP(F46,$E$3:$J$7,6,FALSE),0)</f>
        <v>47.2</v>
      </c>
      <c r="N46" s="76">
        <f>L46*$O$17</f>
        <v>21.452307477727214</v>
      </c>
      <c r="O46" s="76">
        <f>M46*$O$17</f>
        <v>18.762487577802187</v>
      </c>
      <c r="P46" s="76">
        <f>AVERAGE(N46:O46)</f>
        <v>20.1073975277647</v>
      </c>
      <c r="Q46" s="76">
        <f>VLOOKUP(E46,'ESPN proj w Stat'!$C$3:$F$302,4,FALSE)</f>
        <v>32.340000000000003</v>
      </c>
      <c r="R46" s="76">
        <f>P46-Q46</f>
        <v>-12.232602472235303</v>
      </c>
      <c r="S46" s="48" t="str">
        <f>"$"&amp;ROUND(MIN(N46,O46),0)&amp;"-"&amp;ROUND(MAX(N46:O46),0)</f>
        <v>$19-21</v>
      </c>
      <c r="T46" s="77">
        <f>ABS(O46-N46)</f>
        <v>2.6898198999250269</v>
      </c>
    </row>
    <row r="47" spans="1:20" hidden="1">
      <c r="A47" t="str">
        <f>F47&amp;B47</f>
        <v>WR17</v>
      </c>
      <c r="B47">
        <v>17</v>
      </c>
      <c r="C47" t="str">
        <f>F47&amp;D47</f>
        <v>WR14</v>
      </c>
      <c r="D47" s="62">
        <v>14</v>
      </c>
      <c r="E47" t="s">
        <v>53</v>
      </c>
      <c r="F47" s="63" t="s">
        <v>1</v>
      </c>
      <c r="G47" s="63" t="str">
        <f>IFERROR(IFERROR(VLOOKUP($E47,FFToday!$B$2:$E$301,G$19,FALSE),VLOOKUP($E47&amp;" ",FFToday!$B$2:$E$301,G$19,FALSE))," ")</f>
        <v>NE</v>
      </c>
      <c r="H47" s="63">
        <f>IFERROR(IFERROR(VLOOKUP($E47,FFToday!$B$2:$E$301,H$19,FALSE),VLOOKUP($E47&amp;" ",FFToday!$B$2:$E$301,H$19,FALSE))," ")</f>
        <v>9</v>
      </c>
      <c r="I47" s="64">
        <f>IFERROR(IFERROR(VLOOKUP($E47,FFToday!$B$2:$E$301,I$19,FALSE),VLOOKUP($E47&amp;" ",FFToday!$B$2:$E$301,I$19,FALSE)),J47)</f>
        <v>143</v>
      </c>
      <c r="J47" s="64">
        <f>VLOOKUP(E47,'ESPN proj w Stat'!$C$3:$F$302,3,FALSE)</f>
        <v>144.5</v>
      </c>
      <c r="K47" s="64" t="str">
        <f t="shared" si="6"/>
        <v>$31/-12 Brandin Cooks</v>
      </c>
      <c r="L47" s="65">
        <f>MAX(I47-VLOOKUP(F47,$E$3:$K$8,7,FALSE),0)</f>
        <v>53.466666666666654</v>
      </c>
      <c r="M47" s="65">
        <f>MAX(J47-VLOOKUP(F47,$E$3:$J$7,6,FALSE),0)</f>
        <v>46.100000000000009</v>
      </c>
      <c r="N47" s="76">
        <f>L47*$O$17</f>
        <v>21.253552312708123</v>
      </c>
      <c r="O47" s="76">
        <f>M47*$O$17</f>
        <v>18.325226214760189</v>
      </c>
      <c r="P47" s="76">
        <f>AVERAGE(N47:O47)</f>
        <v>19.789389263734158</v>
      </c>
      <c r="Q47" s="76">
        <f>VLOOKUP(E47,'ESPN proj w Stat'!$C$3:$F$302,4,FALSE)</f>
        <v>31.460000000000004</v>
      </c>
      <c r="R47" s="76">
        <f>P47-Q47</f>
        <v>-11.670610736265846</v>
      </c>
      <c r="S47" s="48" t="str">
        <f>"$"&amp;ROUND(MIN(N47,O47),0)&amp;"-"&amp;ROUND(MAX(N47:O47),0)</f>
        <v>$18-21</v>
      </c>
      <c r="T47" s="77">
        <f>ABS(O47-N47)</f>
        <v>2.9283260979479344</v>
      </c>
    </row>
    <row r="48" spans="1:20" hidden="1">
      <c r="A48" t="str">
        <f>F48&amp;B48</f>
        <v>WR26</v>
      </c>
      <c r="B48">
        <v>26</v>
      </c>
      <c r="C48" t="str">
        <f>F48&amp;D48</f>
        <v>WR19</v>
      </c>
      <c r="D48" s="62">
        <v>19</v>
      </c>
      <c r="E48" t="s">
        <v>43</v>
      </c>
      <c r="F48" s="63" t="s">
        <v>1</v>
      </c>
      <c r="G48" s="63" t="str">
        <f>IFERROR(IFERROR(VLOOKUP($E48,FFToday!$B$2:$E$301,G$19,FALSE),VLOOKUP($E48&amp;" ",FFToday!$B$2:$E$301,G$19,FALSE))," ")</f>
        <v>PHI</v>
      </c>
      <c r="H48" s="63">
        <f>IFERROR(IFERROR(VLOOKUP($E48,FFToday!$B$2:$E$301,H$19,FALSE),VLOOKUP($E48&amp;" ",FFToday!$B$2:$E$301,H$19,FALSE))," ")</f>
        <v>10</v>
      </c>
      <c r="I48" s="64">
        <f>IFERROR(IFERROR(VLOOKUP($E48,FFToday!$B$2:$E$301,I$19,FALSE),VLOOKUP($E48&amp;" ",FFToday!$B$2:$E$301,I$19,FALSE)),J48)</f>
        <v>127.9</v>
      </c>
      <c r="J48" s="64">
        <f>VLOOKUP(E48,'ESPN proj w Stat'!$C$3:$F$302,3,FALSE)</f>
        <v>139.5</v>
      </c>
      <c r="K48" s="64" t="str">
        <f t="shared" si="6"/>
        <v>$31/-15 Alshon Jeffery</v>
      </c>
      <c r="L48" s="65">
        <f>MAX(I48-VLOOKUP(F48,$E$3:$K$8,7,FALSE),0)</f>
        <v>38.36666666666666</v>
      </c>
      <c r="M48" s="65">
        <f>MAX(J48-VLOOKUP(F48,$E$3:$J$7,6,FALSE),0)</f>
        <v>41.100000000000009</v>
      </c>
      <c r="N48" s="76">
        <f>L48*$O$17</f>
        <v>15.251146329131577</v>
      </c>
      <c r="O48" s="76">
        <f>M48*$O$17</f>
        <v>16.33767456456928</v>
      </c>
      <c r="P48" s="76">
        <f>AVERAGE(N48:O48)</f>
        <v>15.794410446850428</v>
      </c>
      <c r="Q48" s="76">
        <f>VLOOKUP(E48,'ESPN proj w Stat'!$C$3:$F$302,4,FALSE)</f>
        <v>31.240000000000002</v>
      </c>
      <c r="R48" s="76">
        <f>P48-Q48</f>
        <v>-15.445589553149574</v>
      </c>
      <c r="S48" s="48" t="str">
        <f>"$"&amp;ROUND(MIN(N48,O48),0)&amp;"-"&amp;ROUND(MAX(N48:O48),0)</f>
        <v>$15-16</v>
      </c>
      <c r="T48" s="77">
        <f>ABS(O48-N48)</f>
        <v>1.0865282354377026</v>
      </c>
    </row>
    <row r="49" spans="1:20" hidden="1">
      <c r="A49" t="str">
        <f>F49&amp;B49</f>
        <v>RB16</v>
      </c>
      <c r="B49">
        <v>16</v>
      </c>
      <c r="C49" t="str">
        <f>F49&amp;D49</f>
        <v>RB11</v>
      </c>
      <c r="D49" s="62">
        <v>11</v>
      </c>
      <c r="E49" t="s">
        <v>262</v>
      </c>
      <c r="F49" s="63" t="s">
        <v>5</v>
      </c>
      <c r="G49" s="63" t="str">
        <f>IFERROR(IFERROR(VLOOKUP($E49,FFToday!$B$2:$E$301,G$19,FALSE),VLOOKUP($E49&amp;" ",FFToday!$B$2:$E$301,G$19,FALSE))," ")</f>
        <v>OAK</v>
      </c>
      <c r="H49" s="63">
        <f>IFERROR(IFERROR(VLOOKUP($E49,FFToday!$B$2:$E$301,H$19,FALSE),VLOOKUP($E49&amp;" ",FFToday!$B$2:$E$301,H$19,FALSE))," ")</f>
        <v>10</v>
      </c>
      <c r="I49" s="64">
        <f>IFERROR(IFERROR(VLOOKUP($E49,FFToday!$B$2:$E$301,I$19,FALSE),VLOOKUP($E49&amp;" ",FFToday!$B$2:$E$301,I$19,FALSE)),J49)</f>
        <v>154.6</v>
      </c>
      <c r="J49" s="64">
        <f>VLOOKUP(E49,'ESPN proj w Stat'!$C$3:$F$302,3,FALSE)</f>
        <v>179.1</v>
      </c>
      <c r="K49" s="64" t="str">
        <f t="shared" si="6"/>
        <v>$31/-9 Marshawn Lynch</v>
      </c>
      <c r="L49" s="65">
        <f>MAX(I49-VLOOKUP(F49,$E$3:$K$8,7,FALSE),0)</f>
        <v>46.899999999999991</v>
      </c>
      <c r="M49" s="65">
        <f>MAX(J49-VLOOKUP(F49,$E$3:$J$7,6,FALSE),0)</f>
        <v>63.666666666666657</v>
      </c>
      <c r="N49" s="76">
        <f>L49*$O$17</f>
        <v>18.643234478790728</v>
      </c>
      <c r="O49" s="76">
        <f>M49*$O$17</f>
        <v>25.30815767909758</v>
      </c>
      <c r="P49" s="76">
        <f>AVERAGE(N49:O49)</f>
        <v>21.975696078944154</v>
      </c>
      <c r="Q49" s="76">
        <f>VLOOKUP(E49,'ESPN proj w Stat'!$C$3:$F$302,4,FALSE)</f>
        <v>30.580000000000002</v>
      </c>
      <c r="R49" s="76">
        <f>P49-Q49</f>
        <v>-8.6043039210558483</v>
      </c>
      <c r="S49" s="48" t="str">
        <f>"$"&amp;ROUND(MIN(N49,O49),0)&amp;"-"&amp;ROUND(MAX(N49:O49),0)</f>
        <v>$19-25</v>
      </c>
      <c r="T49" s="77">
        <f>ABS(O49-N49)</f>
        <v>6.6649232003068519</v>
      </c>
    </row>
    <row r="50" spans="1:20" ht="14.25" customHeight="1">
      <c r="A50" t="str">
        <f>F50&amp;B50</f>
        <v>QB1</v>
      </c>
      <c r="B50">
        <v>1</v>
      </c>
      <c r="C50" t="str">
        <f>F50&amp;D50</f>
        <v>QB1</v>
      </c>
      <c r="D50" s="62">
        <v>1</v>
      </c>
      <c r="E50" t="s">
        <v>51</v>
      </c>
      <c r="F50" s="63" t="s">
        <v>16</v>
      </c>
      <c r="G50" s="63" t="str">
        <f>IFERROR(IFERROR(VLOOKUP($E50,FFToday!$B$2:$E$301,G$19,FALSE),VLOOKUP($E50&amp;" ",FFToday!$B$2:$E$301,G$19,FALSE))," ")</f>
        <v>GB</v>
      </c>
      <c r="H50" s="63">
        <f>IFERROR(IFERROR(VLOOKUP($E50,FFToday!$B$2:$E$301,H$19,FALSE),VLOOKUP($E50&amp;" ",FFToday!$B$2:$E$301,H$19,FALSE))," ")</f>
        <v>8</v>
      </c>
      <c r="I50" s="64">
        <f>IFERROR(IFERROR(VLOOKUP($E50,FFToday!$B$2:$E$301,I$19,FALSE),VLOOKUP($E50&amp;" ",FFToday!$B$2:$E$301,I$19,FALSE)),J50)</f>
        <v>348.7</v>
      </c>
      <c r="J50" s="64">
        <f>VLOOKUP(E50,'ESPN proj w Stat'!$C$3:$F$302,3,FALSE)</f>
        <v>330.2</v>
      </c>
      <c r="K50" s="64" t="str">
        <f t="shared" si="6"/>
        <v>$30/31 Aaron Rodgers</v>
      </c>
      <c r="L50" s="65">
        <f>MAX(I50-VLOOKUP(F50,$E$3:$K$8,7,FALSE),0)</f>
        <v>171.73333333333332</v>
      </c>
      <c r="M50" s="65">
        <f>MAX(J50-VLOOKUP(F50,$E$3:$J$7,6,FALSE),0)</f>
        <v>135.4</v>
      </c>
      <c r="N50" s="76">
        <f>L50*$O$17</f>
        <v>68.265774011890443</v>
      </c>
      <c r="O50" s="76">
        <f>M50*$O$17</f>
        <v>53.822898687169832</v>
      </c>
      <c r="P50" s="76">
        <f>AVERAGE(N50:O50)</f>
        <v>61.044336349530141</v>
      </c>
      <c r="Q50" s="76">
        <f>VLOOKUP(E50,'ESPN proj w Stat'!$C$3:$F$302,4,FALSE)</f>
        <v>30.030000000000005</v>
      </c>
      <c r="R50" s="76">
        <f>P50-Q50</f>
        <v>31.014336349530137</v>
      </c>
      <c r="S50" s="48" t="str">
        <f>"$"&amp;ROUND(MIN(N50,O50),0)&amp;"-"&amp;ROUND(MAX(N50:O50),0)</f>
        <v>$54-68</v>
      </c>
      <c r="T50" s="77">
        <f>ABS(O50-N50)</f>
        <v>14.44287532472061</v>
      </c>
    </row>
    <row r="51" spans="1:20" ht="14.25" customHeight="1">
      <c r="A51" t="str">
        <f>F51&amp;B51</f>
        <v>QB2</v>
      </c>
      <c r="B51">
        <v>2</v>
      </c>
      <c r="C51" t="str">
        <f>F51&amp;D51</f>
        <v>QB2</v>
      </c>
      <c r="D51" s="62">
        <v>2</v>
      </c>
      <c r="E51" t="s">
        <v>82</v>
      </c>
      <c r="F51" s="63" t="s">
        <v>16</v>
      </c>
      <c r="G51" s="63" t="str">
        <f>IFERROR(IFERROR(VLOOKUP($E51,FFToday!$B$2:$E$301,G$19,FALSE),VLOOKUP($E51&amp;" ",FFToday!$B$2:$E$301,G$19,FALSE))," ")</f>
        <v>NE</v>
      </c>
      <c r="H51" s="63">
        <f>IFERROR(IFERROR(VLOOKUP($E51,FFToday!$B$2:$E$301,H$19,FALSE),VLOOKUP($E51&amp;" ",FFToday!$B$2:$E$301,H$19,FALSE))," ")</f>
        <v>9</v>
      </c>
      <c r="I51" s="64">
        <f>IFERROR(IFERROR(VLOOKUP($E51,FFToday!$B$2:$E$301,I$19,FALSE),VLOOKUP($E51&amp;" ",FFToday!$B$2:$E$301,I$19,FALSE)),J51)</f>
        <v>327.39999999999998</v>
      </c>
      <c r="J51" s="64">
        <f>VLOOKUP(E51,'ESPN proj w Stat'!$C$3:$F$302,3,FALSE)</f>
        <v>320.39999999999998</v>
      </c>
      <c r="K51" s="64" t="str">
        <f t="shared" si="6"/>
        <v>$26/29 Tom Brady</v>
      </c>
      <c r="L51" s="65">
        <f>MAX(I51-VLOOKUP(F51,$E$3:$K$8,7,FALSE),0)</f>
        <v>150.43333333333331</v>
      </c>
      <c r="M51" s="65">
        <f>MAX(J51-VLOOKUP(F51,$E$3:$J$7,6,FALSE),0)</f>
        <v>125.6</v>
      </c>
      <c r="N51" s="76">
        <f>L51*$O$17</f>
        <v>59.79880398207716</v>
      </c>
      <c r="O51" s="76">
        <f>M51*$O$17</f>
        <v>49.927297452795649</v>
      </c>
      <c r="P51" s="76">
        <f>AVERAGE(N51:O51)</f>
        <v>54.863050717436408</v>
      </c>
      <c r="Q51" s="76">
        <f>VLOOKUP(E51,'ESPN proj w Stat'!$C$3:$F$302,4,FALSE)</f>
        <v>25.960000000000004</v>
      </c>
      <c r="R51" s="76">
        <f>P51-Q51</f>
        <v>28.903050717436404</v>
      </c>
      <c r="S51" s="48" t="str">
        <f>"$"&amp;ROUND(MIN(N51,O51),0)&amp;"-"&amp;ROUND(MAX(N51:O51),0)</f>
        <v>$50-60</v>
      </c>
      <c r="T51" s="77">
        <f>ABS(O51-N51)</f>
        <v>9.8715065292815112</v>
      </c>
    </row>
    <row r="52" spans="1:20" ht="14.25" hidden="1" customHeight="1">
      <c r="A52" t="str">
        <f>F52&amp;B52</f>
        <v>RB27</v>
      </c>
      <c r="B52">
        <v>27</v>
      </c>
      <c r="C52" t="str">
        <f>F52&amp;D52</f>
        <v>RB22</v>
      </c>
      <c r="D52" s="62">
        <v>22</v>
      </c>
      <c r="E52" t="s">
        <v>276</v>
      </c>
      <c r="F52" s="63" t="s">
        <v>5</v>
      </c>
      <c r="G52" s="63" t="str">
        <f>IFERROR(IFERROR(VLOOKUP($E52,FFToday!$B$2:$E$301,G$19,FALSE),VLOOKUP($E52&amp;" ",FFToday!$B$2:$E$301,G$19,FALSE))," ")</f>
        <v>CAR</v>
      </c>
      <c r="H52" s="63">
        <f>IFERROR(IFERROR(VLOOKUP($E52,FFToday!$B$2:$E$301,H$19,FALSE),VLOOKUP($E52&amp;" ",FFToday!$B$2:$E$301,H$19,FALSE))," ")</f>
        <v>11</v>
      </c>
      <c r="I52" s="64">
        <f>IFERROR(IFERROR(VLOOKUP($E52,FFToday!$B$2:$E$301,I$19,FALSE),VLOOKUP($E52&amp;" ",FFToday!$B$2:$E$301,I$19,FALSE)),J52)</f>
        <v>129.1</v>
      </c>
      <c r="J52" s="64">
        <f>VLOOKUP(E52,'ESPN proj w Stat'!$C$3:$F$302,3,FALSE)</f>
        <v>148.1</v>
      </c>
      <c r="K52" s="64" t="str">
        <f t="shared" si="6"/>
        <v>$25/-14 Christian McCaffrey</v>
      </c>
      <c r="L52" s="65">
        <f>MAX(I52-VLOOKUP(F52,$E$3:$K$8,7,FALSE),0)</f>
        <v>21.399999999999991</v>
      </c>
      <c r="M52" s="65">
        <f>MAX(J52-VLOOKUP(F52,$E$3:$J$7,6,FALSE),0)</f>
        <v>32.666666666666657</v>
      </c>
      <c r="N52" s="76">
        <f>L52*$O$17</f>
        <v>8.5067210628170891</v>
      </c>
      <c r="O52" s="76">
        <f>M52*$O$17</f>
        <v>12.985337447913938</v>
      </c>
      <c r="P52" s="76">
        <f>AVERAGE(N52:O52)</f>
        <v>10.746029255365514</v>
      </c>
      <c r="Q52" s="76">
        <f>VLOOKUP(E52,'ESPN proj w Stat'!$C$3:$F$302,4,FALSE)</f>
        <v>24.750000000000004</v>
      </c>
      <c r="R52" s="76">
        <f>P52-Q52</f>
        <v>-14.00397074463449</v>
      </c>
      <c r="S52" s="48" t="str">
        <f>"$"&amp;ROUND(MIN(N52,O52),0)&amp;"-"&amp;ROUND(MAX(N52:O52),0)</f>
        <v>$9-13</v>
      </c>
      <c r="T52" s="77">
        <f>ABS(O52-N52)</f>
        <v>4.4786163850968492</v>
      </c>
    </row>
    <row r="53" spans="1:20" ht="14.25" hidden="1" customHeight="1">
      <c r="A53" t="str">
        <f>F53&amp;B53</f>
        <v>TE5</v>
      </c>
      <c r="B53">
        <v>5</v>
      </c>
      <c r="C53" t="str">
        <f>F53&amp;D53</f>
        <v>TE4</v>
      </c>
      <c r="D53" s="62">
        <v>4</v>
      </c>
      <c r="E53" t="s">
        <v>57</v>
      </c>
      <c r="F53" s="63" t="s">
        <v>8</v>
      </c>
      <c r="G53" s="63" t="str">
        <f>IFERROR(IFERROR(VLOOKUP($E53,FFToday!$B$2:$E$301,G$19,FALSE),VLOOKUP($E53&amp;" ",FFToday!$B$2:$E$301,G$19,FALSE))," ")</f>
        <v>WAS</v>
      </c>
      <c r="H53" s="63">
        <f>IFERROR(IFERROR(VLOOKUP($E53,FFToday!$B$2:$E$301,H$19,FALSE),VLOOKUP($E53&amp;" ",FFToday!$B$2:$E$301,H$19,FALSE))," ")</f>
        <v>5</v>
      </c>
      <c r="I53" s="64">
        <f>IFERROR(IFERROR(VLOOKUP($E53,FFToday!$B$2:$E$301,I$19,FALSE),VLOOKUP($E53&amp;" ",FFToday!$B$2:$E$301,I$19,FALSE)),J53)</f>
        <v>123.5</v>
      </c>
      <c r="J53" s="64">
        <f>VLOOKUP(E53,'ESPN proj w Stat'!$C$3:$F$302,3,FALSE)</f>
        <v>129</v>
      </c>
      <c r="K53" s="64" t="str">
        <f t="shared" si="6"/>
        <v>$24/-9 Jordan Reed</v>
      </c>
      <c r="L53" s="65">
        <f>MAX(I53-VLOOKUP(F53,$E$3:$K$8,7,FALSE),0)</f>
        <v>37.666666666666671</v>
      </c>
      <c r="M53" s="65">
        <f>MAX(J53-VLOOKUP(F53,$E$3:$J$7,6,FALSE),0)</f>
        <v>39.799999999999997</v>
      </c>
      <c r="N53" s="76">
        <f>L53*$O$17</f>
        <v>14.972889098104854</v>
      </c>
      <c r="O53" s="76">
        <f>M53*$O$17</f>
        <v>15.820911135519639</v>
      </c>
      <c r="P53" s="76">
        <f>AVERAGE(N53:O53)</f>
        <v>15.396900116812247</v>
      </c>
      <c r="Q53" s="76">
        <f>VLOOKUP(E53,'ESPN proj w Stat'!$C$3:$F$302,4,FALSE)</f>
        <v>24.42</v>
      </c>
      <c r="R53" s="76">
        <f>P53-Q53</f>
        <v>-9.0230998831877542</v>
      </c>
      <c r="S53" s="48" t="str">
        <f>"$"&amp;ROUND(MIN(N53,O53),0)&amp;"-"&amp;ROUND(MAX(N53:O53),0)</f>
        <v>$15-16</v>
      </c>
      <c r="T53" s="77">
        <f>ABS(O53-N53)</f>
        <v>0.84802203741478444</v>
      </c>
    </row>
    <row r="54" spans="1:20" ht="14.25" hidden="1" customHeight="1">
      <c r="A54" t="str">
        <f>F54&amp;B54</f>
        <v>WR39</v>
      </c>
      <c r="B54">
        <v>39</v>
      </c>
      <c r="C54" t="str">
        <f>F54&amp;D54</f>
        <v>WR32</v>
      </c>
      <c r="D54" s="62">
        <v>32</v>
      </c>
      <c r="E54" t="s">
        <v>56</v>
      </c>
      <c r="F54" s="63" t="s">
        <v>1</v>
      </c>
      <c r="G54" s="63" t="str">
        <f>IFERROR(IFERROR(VLOOKUP($E54,FFToday!$B$2:$E$301,G$19,FALSE),VLOOKUP($E54&amp;" ",FFToday!$B$2:$E$301,G$19,FALSE))," ")</f>
        <v>LAC</v>
      </c>
      <c r="H54" s="63">
        <f>IFERROR(IFERROR(VLOOKUP($E54,FFToday!$B$2:$E$301,H$19,FALSE),VLOOKUP($E54&amp;" ",FFToday!$B$2:$E$301,H$19,FALSE))," ")</f>
        <v>9</v>
      </c>
      <c r="I54" s="64">
        <f>IFERROR(IFERROR(VLOOKUP($E54,FFToday!$B$2:$E$301,I$19,FALSE),VLOOKUP($E54&amp;" ",FFToday!$B$2:$E$301,I$19,FALSE)),J54)</f>
        <v>117.6</v>
      </c>
      <c r="J54" s="64">
        <f>VLOOKUP(E54,'ESPN proj w Stat'!$C$3:$F$302,3,FALSE)</f>
        <v>124</v>
      </c>
      <c r="K54" s="64" t="str">
        <f t="shared" si="6"/>
        <v>$24/-13 Keenan Allen</v>
      </c>
      <c r="L54" s="65">
        <f>MAX(I54-VLOOKUP(F54,$E$3:$K$8,7,FALSE),0)</f>
        <v>28.066666666666649</v>
      </c>
      <c r="M54" s="65">
        <f>MAX(J54-VLOOKUP(F54,$E$3:$J$7,6,FALSE),0)</f>
        <v>25.600000000000009</v>
      </c>
      <c r="N54" s="76">
        <f>L54*$O$17</f>
        <v>11.156789929738299</v>
      </c>
      <c r="O54" s="76">
        <f>M54*$O$17</f>
        <v>10.176264448977461</v>
      </c>
      <c r="P54" s="76">
        <f>AVERAGE(N54:O54)</f>
        <v>10.666527189357879</v>
      </c>
      <c r="Q54" s="76">
        <f>VLOOKUP(E54,'ESPN proj w Stat'!$C$3:$F$302,4,FALSE)</f>
        <v>23.650000000000002</v>
      </c>
      <c r="R54" s="76">
        <f>P54-Q54</f>
        <v>-12.983472810642123</v>
      </c>
      <c r="S54" s="48" t="str">
        <f>"$"&amp;ROUND(MIN(N54,O54),0)&amp;"-"&amp;ROUND(MAX(N54:O54),0)</f>
        <v>$10-11</v>
      </c>
      <c r="T54" s="77">
        <f>ABS(O54-N54)</f>
        <v>0.98052548076083745</v>
      </c>
    </row>
    <row r="55" spans="1:20" ht="14.25" hidden="1" customHeight="1">
      <c r="A55" t="str">
        <f>F55&amp;B55</f>
        <v>WR40</v>
      </c>
      <c r="B55">
        <v>40</v>
      </c>
      <c r="C55" t="str">
        <f>F55&amp;D55</f>
        <v>WR10</v>
      </c>
      <c r="D55" s="62">
        <v>10</v>
      </c>
      <c r="E55" t="s">
        <v>345</v>
      </c>
      <c r="F55" s="63" t="s">
        <v>1</v>
      </c>
      <c r="G55" s="63" t="str">
        <f>IFERROR(IFERROR(VLOOKUP($E55,FFToday!$B$2:$E$301,G$19,FALSE),VLOOKUP($E55&amp;" ",FFToday!$B$2:$E$301,G$19,FALSE))," ")</f>
        <v>WAS</v>
      </c>
      <c r="H55" s="63">
        <f>IFERROR(IFERROR(VLOOKUP($E55,FFToday!$B$2:$E$301,H$19,FALSE),VLOOKUP($E55&amp;" ",FFToday!$B$2:$E$301,H$19,FALSE))," ")</f>
        <v>5</v>
      </c>
      <c r="I55" s="64">
        <f>IFERROR(IFERROR(VLOOKUP($E55,FFToday!$B$2:$E$301,I$19,FALSE),VLOOKUP($E55&amp;" ",FFToday!$B$2:$E$301,I$19,FALSE)),J55)</f>
        <v>115.5</v>
      </c>
      <c r="J55" s="64">
        <f>VLOOKUP(E55,'ESPN proj w Stat'!$C$3:$F$302,3,FALSE)</f>
        <v>148.6</v>
      </c>
      <c r="K55" s="64" t="str">
        <f t="shared" si="6"/>
        <v>$23/-8 Terrelle Pryor Sr.</v>
      </c>
      <c r="L55" s="65">
        <f>MAX(I55-VLOOKUP(F55,$E$3:$K$8,7,FALSE),0)</f>
        <v>25.966666666666654</v>
      </c>
      <c r="M55" s="65">
        <f>MAX(J55-VLOOKUP(F55,$E$3:$J$7,6,FALSE),0)</f>
        <v>50.2</v>
      </c>
      <c r="N55" s="76">
        <f>L55*$O$17</f>
        <v>10.322018236658119</v>
      </c>
      <c r="O55" s="76">
        <f>M55*$O$17</f>
        <v>19.955018567916735</v>
      </c>
      <c r="P55" s="76">
        <f>AVERAGE(N55:O55)</f>
        <v>15.138518402287428</v>
      </c>
      <c r="Q55" s="76">
        <f>VLOOKUP(E55,'ESPN proj w Stat'!$C$3:$F$302,4,FALSE)</f>
        <v>23.430000000000003</v>
      </c>
      <c r="R55" s="76">
        <f>P55-Q55</f>
        <v>-8.2914815977125755</v>
      </c>
      <c r="S55" s="48" t="str">
        <f>"$"&amp;ROUND(MIN(N55,O55),0)&amp;"-"&amp;ROUND(MAX(N55:O55),0)</f>
        <v>$10-20</v>
      </c>
      <c r="T55" s="77">
        <f>ABS(O55-N55)</f>
        <v>9.6330003312586161</v>
      </c>
    </row>
    <row r="56" spans="1:20" hidden="1">
      <c r="A56" t="str">
        <f>F56&amp;B56</f>
        <v>RB22</v>
      </c>
      <c r="B56">
        <v>22</v>
      </c>
      <c r="C56" t="str">
        <f>F56&amp;D56</f>
        <v>RB13</v>
      </c>
      <c r="D56" s="62">
        <v>13</v>
      </c>
      <c r="E56" t="s">
        <v>151</v>
      </c>
      <c r="F56" s="63" t="s">
        <v>5</v>
      </c>
      <c r="G56" s="63" t="str">
        <f>IFERROR(IFERROR(VLOOKUP($E56,FFToday!$B$2:$E$301,G$19,FALSE),VLOOKUP($E56&amp;" ",FFToday!$B$2:$E$301,G$19,FALSE))," ")</f>
        <v>CLE</v>
      </c>
      <c r="H56" s="63">
        <f>IFERROR(IFERROR(VLOOKUP($E56,FFToday!$B$2:$E$301,H$19,FALSE),VLOOKUP($E56&amp;" ",FFToday!$B$2:$E$301,H$19,FALSE))," ")</f>
        <v>9</v>
      </c>
      <c r="I56" s="64">
        <f>IFERROR(IFERROR(VLOOKUP($E56,FFToday!$B$2:$E$301,I$19,FALSE),VLOOKUP($E56&amp;" ",FFToday!$B$2:$E$301,I$19,FALSE)),J56)</f>
        <v>144</v>
      </c>
      <c r="J56" s="64">
        <f>VLOOKUP(E56,'ESPN proj w Stat'!$C$3:$F$302,3,FALSE)</f>
        <v>170</v>
      </c>
      <c r="K56" s="64" t="str">
        <f t="shared" si="6"/>
        <v>$23/-5 Isaiah Crowell</v>
      </c>
      <c r="L56" s="65">
        <f>MAX(I56-VLOOKUP(F56,$E$3:$K$8,7,FALSE),0)</f>
        <v>36.299999999999997</v>
      </c>
      <c r="M56" s="65">
        <f>MAX(J56-VLOOKUP(F56,$E$3:$J$7,6,FALSE),0)</f>
        <v>54.566666666666663</v>
      </c>
      <c r="N56" s="76">
        <f>L56*$O$17</f>
        <v>14.429624980386002</v>
      </c>
      <c r="O56" s="76">
        <f>M56*$O$17</f>
        <v>21.690813675750125</v>
      </c>
      <c r="P56" s="76">
        <f>AVERAGE(N56:O56)</f>
        <v>18.060219328068065</v>
      </c>
      <c r="Q56" s="76">
        <f>VLOOKUP(E56,'ESPN proj w Stat'!$C$3:$F$302,4,FALSE)</f>
        <v>23.1</v>
      </c>
      <c r="R56" s="76">
        <f>P56-Q56</f>
        <v>-5.0397806719319362</v>
      </c>
      <c r="S56" s="48" t="str">
        <f>"$"&amp;ROUND(MIN(N56,O56),0)&amp;"-"&amp;ROUND(MAX(N56:O56),0)</f>
        <v>$14-22</v>
      </c>
      <c r="T56" s="77">
        <f>ABS(O56-N56)</f>
        <v>7.2611886953641225</v>
      </c>
    </row>
    <row r="57" spans="1:20" hidden="1">
      <c r="A57" t="str">
        <f>F57&amp;B57</f>
        <v>WR22</v>
      </c>
      <c r="B57">
        <v>22</v>
      </c>
      <c r="C57" t="str">
        <f>F57&amp;D57</f>
        <v>WR30</v>
      </c>
      <c r="D57" s="62">
        <v>30</v>
      </c>
      <c r="E57" t="s">
        <v>69</v>
      </c>
      <c r="F57" s="63" t="s">
        <v>1</v>
      </c>
      <c r="G57" s="63" t="str">
        <f>IFERROR(IFERROR(VLOOKUP($E57,FFToday!$B$2:$E$301,G$19,FALSE),VLOOKUP($E57&amp;" ",FFToday!$B$2:$E$301,G$19,FALSE))," ")</f>
        <v>MIA</v>
      </c>
      <c r="H57" s="63">
        <f>IFERROR(IFERROR(VLOOKUP($E57,FFToday!$B$2:$E$301,H$19,FALSE),VLOOKUP($E57&amp;" ",FFToday!$B$2:$E$301,H$19,FALSE))," ")</f>
        <v>11</v>
      </c>
      <c r="I57" s="64">
        <f>IFERROR(IFERROR(VLOOKUP($E57,FFToday!$B$2:$E$301,I$19,FALSE),VLOOKUP($E57&amp;" ",FFToday!$B$2:$E$301,I$19,FALSE)),J57)</f>
        <v>133.80000000000001</v>
      </c>
      <c r="J57" s="64">
        <f>VLOOKUP(E57,'ESPN proj w Stat'!$C$3:$F$302,3,FALSE)</f>
        <v>124.2</v>
      </c>
      <c r="K57" s="64" t="str">
        <f t="shared" si="6"/>
        <v>$22/-8 Jarvis Landry</v>
      </c>
      <c r="L57" s="65">
        <f>MAX(I57-VLOOKUP(F57,$E$3:$K$8,7,FALSE),0)</f>
        <v>44.266666666666666</v>
      </c>
      <c r="M57" s="65">
        <f>MAX(J57-VLOOKUP(F57,$E$3:$J$7,6,FALSE),0)</f>
        <v>25.800000000000011</v>
      </c>
      <c r="N57" s="76">
        <f>L57*$O$17</f>
        <v>17.596457276356851</v>
      </c>
      <c r="O57" s="76">
        <f>M57*$O$17</f>
        <v>10.255766514985098</v>
      </c>
      <c r="P57" s="76">
        <f>AVERAGE(N57:O57)</f>
        <v>13.926111895670974</v>
      </c>
      <c r="Q57" s="76">
        <f>VLOOKUP(E57,'ESPN proj w Stat'!$C$3:$F$302,4,FALSE)</f>
        <v>21.89</v>
      </c>
      <c r="R57" s="76">
        <f>P57-Q57</f>
        <v>-7.9638881043290262</v>
      </c>
      <c r="S57" s="48" t="str">
        <f>"$"&amp;ROUND(MIN(N57,O57),0)&amp;"-"&amp;ROUND(MAX(N57:O57),0)</f>
        <v>$10-18</v>
      </c>
      <c r="T57" s="77">
        <f>ABS(O57-N57)</f>
        <v>7.3406907613717536</v>
      </c>
    </row>
    <row r="58" spans="1:20" hidden="1">
      <c r="A58" t="str">
        <f>F58&amp;B58</f>
        <v>WR15</v>
      </c>
      <c r="B58">
        <v>15</v>
      </c>
      <c r="C58" t="str">
        <f>F58&amp;D58</f>
        <v>WR18</v>
      </c>
      <c r="D58" s="62">
        <v>18</v>
      </c>
      <c r="E58" t="s">
        <v>91</v>
      </c>
      <c r="F58" s="63" t="s">
        <v>1</v>
      </c>
      <c r="G58" s="63" t="str">
        <f>IFERROR(IFERROR(VLOOKUP($E58,FFToday!$B$2:$E$301,G$19,FALSE),VLOOKUP($E58&amp;" ",FFToday!$B$2:$E$301,G$19,FALSE))," ")</f>
        <v>OAK</v>
      </c>
      <c r="H58" s="63">
        <f>IFERROR(IFERROR(VLOOKUP($E58,FFToday!$B$2:$E$301,H$19,FALSE),VLOOKUP($E58&amp;" ",FFToday!$B$2:$E$301,H$19,FALSE))," ")</f>
        <v>10</v>
      </c>
      <c r="I58" s="64">
        <f>IFERROR(IFERROR(VLOOKUP($E58,FFToday!$B$2:$E$301,I$19,FALSE),VLOOKUP($E58&amp;" ",FFToday!$B$2:$E$301,I$19,FALSE)),J58)</f>
        <v>144.5</v>
      </c>
      <c r="J58" s="64">
        <f>VLOOKUP(E58,'ESPN proj w Stat'!$C$3:$F$302,3,FALSE)</f>
        <v>140.9</v>
      </c>
      <c r="K58" s="64" t="str">
        <f t="shared" si="6"/>
        <v>$21/-1 Michael Crabtree</v>
      </c>
      <c r="L58" s="65">
        <f>MAX(I58-VLOOKUP(F58,$E$3:$K$8,7,FALSE),0)</f>
        <v>54.966666666666654</v>
      </c>
      <c r="M58" s="65">
        <f>MAX(J58-VLOOKUP(F58,$E$3:$J$7,6,FALSE),0)</f>
        <v>42.500000000000014</v>
      </c>
      <c r="N58" s="76">
        <f>L58*$O$17</f>
        <v>21.849817807765394</v>
      </c>
      <c r="O58" s="76">
        <f>M58*$O$17</f>
        <v>16.894189026622737</v>
      </c>
      <c r="P58" s="76">
        <f>AVERAGE(N58:O58)</f>
        <v>19.372003417194065</v>
      </c>
      <c r="Q58" s="76">
        <f>VLOOKUP(E58,'ESPN proj w Stat'!$C$3:$F$302,4,FALSE)</f>
        <v>20.79</v>
      </c>
      <c r="R58" s="76">
        <f>P58-Q58</f>
        <v>-1.4179965828059338</v>
      </c>
      <c r="S58" s="48" t="str">
        <f>"$"&amp;ROUND(MIN(N58,O58),0)&amp;"-"&amp;ROUND(MAX(N58:O58),0)</f>
        <v>$17-22</v>
      </c>
      <c r="T58" s="77">
        <f>ABS(O58-N58)</f>
        <v>4.9556287811426571</v>
      </c>
    </row>
    <row r="59" spans="1:20" hidden="1">
      <c r="A59" t="str">
        <f>F59&amp;B59</f>
        <v>WR21</v>
      </c>
      <c r="B59">
        <v>21</v>
      </c>
      <c r="C59" t="str">
        <f>F59&amp;D59</f>
        <v>WR23</v>
      </c>
      <c r="D59" s="62">
        <v>23</v>
      </c>
      <c r="E59" t="s">
        <v>77</v>
      </c>
      <c r="F59" s="63" t="s">
        <v>1</v>
      </c>
      <c r="G59" s="63" t="str">
        <f>IFERROR(IFERROR(VLOOKUP($E59,FFToday!$B$2:$E$301,G$19,FALSE),VLOOKUP($E59&amp;" ",FFToday!$B$2:$E$301,G$19,FALSE))," ")</f>
        <v>DET</v>
      </c>
      <c r="H59" s="63">
        <f>IFERROR(IFERROR(VLOOKUP($E59,FFToday!$B$2:$E$301,H$19,FALSE),VLOOKUP($E59&amp;" ",FFToday!$B$2:$E$301,H$19,FALSE))," ")</f>
        <v>7</v>
      </c>
      <c r="I59" s="64">
        <f>IFERROR(IFERROR(VLOOKUP($E59,FFToday!$B$2:$E$301,I$19,FALSE),VLOOKUP($E59&amp;" ",FFToday!$B$2:$E$301,I$19,FALSE)),J59)</f>
        <v>134.69999999999999</v>
      </c>
      <c r="J59" s="64">
        <f>VLOOKUP(E59,'ESPN proj w Stat'!$C$3:$F$302,3,FALSE)</f>
        <v>135.30000000000001</v>
      </c>
      <c r="K59" s="64" t="str">
        <f t="shared" si="6"/>
        <v>$21/-4 Golden Tate</v>
      </c>
      <c r="L59" s="65">
        <f>MAX(I59-VLOOKUP(F59,$E$3:$K$8,7,FALSE),0)</f>
        <v>45.166666666666643</v>
      </c>
      <c r="M59" s="65">
        <f>MAX(J59-VLOOKUP(F59,$E$3:$J$7,6,FALSE),0)</f>
        <v>36.90000000000002</v>
      </c>
      <c r="N59" s="76">
        <f>L59*$O$17</f>
        <v>17.954216573391207</v>
      </c>
      <c r="O59" s="76">
        <f>M59*$O$17</f>
        <v>14.66813117840892</v>
      </c>
      <c r="P59" s="76">
        <f>AVERAGE(N59:O59)</f>
        <v>16.311173875900064</v>
      </c>
      <c r="Q59" s="76">
        <f>VLOOKUP(E59,'ESPN proj w Stat'!$C$3:$F$302,4,FALSE)</f>
        <v>20.680000000000003</v>
      </c>
      <c r="R59" s="76">
        <f>P59-Q59</f>
        <v>-4.3688261240999395</v>
      </c>
      <c r="S59" s="48" t="str">
        <f>"$"&amp;ROUND(MIN(N59,O59),0)&amp;"-"&amp;ROUND(MAX(N59:O59),0)</f>
        <v>$15-18</v>
      </c>
      <c r="T59" s="77">
        <f>ABS(O59-N59)</f>
        <v>3.2860853949822868</v>
      </c>
    </row>
    <row r="60" spans="1:20" hidden="1">
      <c r="A60" t="str">
        <f>F60&amp;B60</f>
        <v>RB21</v>
      </c>
      <c r="B60">
        <v>21</v>
      </c>
      <c r="C60" t="str">
        <f>F60&amp;D60</f>
        <v>RB15</v>
      </c>
      <c r="D60" s="62">
        <v>15</v>
      </c>
      <c r="E60" t="s">
        <v>59</v>
      </c>
      <c r="F60" s="63" t="s">
        <v>5</v>
      </c>
      <c r="G60" s="63" t="str">
        <f>IFERROR(IFERROR(VLOOKUP($E60,FFToday!$B$2:$E$301,G$19,FALSE),VLOOKUP($E60&amp;" ",FFToday!$B$2:$E$301,G$19,FALSE))," ")</f>
        <v>SF</v>
      </c>
      <c r="H60" s="63">
        <f>IFERROR(IFERROR(VLOOKUP($E60,FFToday!$B$2:$E$301,H$19,FALSE),VLOOKUP($E60&amp;" ",FFToday!$B$2:$E$301,H$19,FALSE))," ")</f>
        <v>11</v>
      </c>
      <c r="I60" s="64">
        <f>IFERROR(IFERROR(VLOOKUP($E60,FFToday!$B$2:$E$301,I$19,FALSE),VLOOKUP($E60&amp;" ",FFToday!$B$2:$E$301,I$19,FALSE)),J60)</f>
        <v>144.30000000000001</v>
      </c>
      <c r="J60" s="64">
        <f>VLOOKUP(E60,'ESPN proj w Stat'!$C$3:$F$302,3,FALSE)</f>
        <v>160.4</v>
      </c>
      <c r="K60" s="64" t="str">
        <f t="shared" si="6"/>
        <v>$20/-4 Carlos Hyde</v>
      </c>
      <c r="L60" s="65">
        <f>MAX(I60-VLOOKUP(F60,$E$3:$K$8,7,FALSE),0)</f>
        <v>36.600000000000009</v>
      </c>
      <c r="M60" s="65">
        <f>MAX(J60-VLOOKUP(F60,$E$3:$J$7,6,FALSE),0)</f>
        <v>44.966666666666669</v>
      </c>
      <c r="N60" s="76">
        <f>L60*$O$17</f>
        <v>14.548878079397461</v>
      </c>
      <c r="O60" s="76">
        <f>M60*$O$17</f>
        <v>17.87471450738358</v>
      </c>
      <c r="P60" s="76">
        <f>AVERAGE(N60:O60)</f>
        <v>16.21179629339052</v>
      </c>
      <c r="Q60" s="76">
        <f>VLOOKUP(E60,'ESPN proj w Stat'!$C$3:$F$302,4,FALSE)</f>
        <v>20.130000000000003</v>
      </c>
      <c r="R60" s="76">
        <f>P60-Q60</f>
        <v>-3.9182037066094821</v>
      </c>
      <c r="S60" s="48" t="str">
        <f>"$"&amp;ROUND(MIN(N60,O60),0)&amp;"-"&amp;ROUND(MAX(N60:O60),0)</f>
        <v>$15-18</v>
      </c>
      <c r="T60" s="77">
        <f>ABS(O60-N60)</f>
        <v>3.3258364279861183</v>
      </c>
    </row>
    <row r="61" spans="1:20" hidden="1">
      <c r="A61" t="str">
        <f>F61&amp;B61</f>
        <v>WR29</v>
      </c>
      <c r="B61">
        <v>29</v>
      </c>
      <c r="C61" t="str">
        <f>F61&amp;D61</f>
        <v>WR25</v>
      </c>
      <c r="D61" s="62">
        <v>25</v>
      </c>
      <c r="E61" t="s">
        <v>62</v>
      </c>
      <c r="F61" s="63" t="s">
        <v>1</v>
      </c>
      <c r="G61" s="63" t="str">
        <f>IFERROR(IFERROR(VLOOKUP($E61,FFToday!$B$2:$E$301,G$19,FALSE),VLOOKUP($E61&amp;" ",FFToday!$B$2:$E$301,G$19,FALSE))," ")</f>
        <v>NE</v>
      </c>
      <c r="H61" s="63">
        <f>IFERROR(IFERROR(VLOOKUP($E61,FFToday!$B$2:$E$301,H$19,FALSE),VLOOKUP($E61&amp;" ",FFToday!$B$2:$E$301,H$19,FALSE))," ")</f>
        <v>9</v>
      </c>
      <c r="I61" s="64">
        <f>IFERROR(IFERROR(VLOOKUP($E61,FFToday!$B$2:$E$301,I$19,FALSE),VLOOKUP($E61&amp;" ",FFToday!$B$2:$E$301,I$19,FALSE)),J61)</f>
        <v>127.1</v>
      </c>
      <c r="J61" s="64">
        <f>VLOOKUP(E61,'ESPN proj w Stat'!$C$3:$F$302,3,FALSE)</f>
        <v>133.30000000000001</v>
      </c>
      <c r="K61" s="64" t="str">
        <f t="shared" si="6"/>
        <v>$20/-5 Julian Edelman</v>
      </c>
      <c r="L61" s="65">
        <f>MAX(I61-VLOOKUP(F61,$E$3:$K$8,7,FALSE),0)</f>
        <v>37.566666666666649</v>
      </c>
      <c r="M61" s="65">
        <f>MAX(J61-VLOOKUP(F61,$E$3:$J$7,6,FALSE),0)</f>
        <v>34.90000000000002</v>
      </c>
      <c r="N61" s="76">
        <f>L61*$O$17</f>
        <v>14.933138065101026</v>
      </c>
      <c r="O61" s="76">
        <f>M61*$O$17</f>
        <v>13.873110518332558</v>
      </c>
      <c r="P61" s="76">
        <f>AVERAGE(N61:O61)</f>
        <v>14.403124291716793</v>
      </c>
      <c r="Q61" s="76">
        <f>VLOOKUP(E61,'ESPN proj w Stat'!$C$3:$F$302,4,FALSE)</f>
        <v>19.8</v>
      </c>
      <c r="R61" s="76">
        <f>P61-Q61</f>
        <v>-5.3968757082832077</v>
      </c>
      <c r="S61" s="48" t="str">
        <f>"$"&amp;ROUND(MIN(N61,O61),0)&amp;"-"&amp;ROUND(MAX(N61:O61),0)</f>
        <v>$14-15</v>
      </c>
      <c r="T61" s="77">
        <f>ABS(O61-N61)</f>
        <v>1.0600275467684686</v>
      </c>
    </row>
    <row r="62" spans="1:20" hidden="1">
      <c r="A62" t="str">
        <f>F62&amp;B62</f>
        <v>WR28</v>
      </c>
      <c r="B62">
        <v>28</v>
      </c>
      <c r="C62" t="str">
        <f>F62&amp;D62</f>
        <v>WR26</v>
      </c>
      <c r="D62" s="62">
        <v>26</v>
      </c>
      <c r="E62" t="s">
        <v>40</v>
      </c>
      <c r="F62" s="63" t="s">
        <v>1</v>
      </c>
      <c r="G62" s="63" t="str">
        <f>IFERROR(IFERROR(VLOOKUP($E62,FFToday!$B$2:$E$301,G$19,FALSE),VLOOKUP($E62&amp;" ",FFToday!$B$2:$E$301,G$19,FALSE))," ")</f>
        <v>LAR</v>
      </c>
      <c r="H62" s="63">
        <f>IFERROR(IFERROR(VLOOKUP($E62,FFToday!$B$2:$E$301,H$19,FALSE),VLOOKUP($E62&amp;" ",FFToday!$B$2:$E$301,H$19,FALSE))," ")</f>
        <v>8</v>
      </c>
      <c r="I62" s="64">
        <f>IFERROR(IFERROR(VLOOKUP($E62,FFToday!$B$2:$E$301,I$19,FALSE),VLOOKUP($E62&amp;" ",FFToday!$B$2:$E$301,I$19,FALSE)),J62)</f>
        <v>127.2</v>
      </c>
      <c r="J62" s="64">
        <f>VLOOKUP(E62,'ESPN proj w Stat'!$C$3:$F$302,3,FALSE)</f>
        <v>131.80000000000001</v>
      </c>
      <c r="K62" s="64" t="str">
        <f t="shared" si="6"/>
        <v>$18/-4 Sammy Watkins</v>
      </c>
      <c r="L62" s="65">
        <f>MAX(I62-VLOOKUP(F62,$E$3:$K$8,7,FALSE),0)</f>
        <v>37.666666666666657</v>
      </c>
      <c r="M62" s="65">
        <f>MAX(J62-VLOOKUP(F62,$E$3:$J$7,6,FALSE),0)</f>
        <v>33.40000000000002</v>
      </c>
      <c r="N62" s="76">
        <f>L62*$O$17</f>
        <v>14.972889098104849</v>
      </c>
      <c r="O62" s="76">
        <f>M62*$O$17</f>
        <v>13.276845023275284</v>
      </c>
      <c r="P62" s="76">
        <f>AVERAGE(N62:O62)</f>
        <v>14.124867060690066</v>
      </c>
      <c r="Q62" s="76">
        <f>VLOOKUP(E62,'ESPN proj w Stat'!$C$3:$F$302,4,FALSE)</f>
        <v>17.710000000000004</v>
      </c>
      <c r="R62" s="76">
        <f>P62-Q62</f>
        <v>-3.585132939309938</v>
      </c>
      <c r="S62" s="48" t="str">
        <f>"$"&amp;ROUND(MIN(N62,O62),0)&amp;"-"&amp;ROUND(MAX(N62:O62),0)</f>
        <v>$13-15</v>
      </c>
      <c r="T62" s="77">
        <f>ABS(O62-N62)</f>
        <v>1.6960440748295653</v>
      </c>
    </row>
    <row r="63" spans="1:20" hidden="1">
      <c r="A63" t="str">
        <f>F63&amp;B63</f>
        <v>WR13</v>
      </c>
      <c r="B63">
        <v>13</v>
      </c>
      <c r="C63" t="str">
        <f>F63&amp;D63</f>
        <v>WR20</v>
      </c>
      <c r="D63" s="62">
        <v>20</v>
      </c>
      <c r="E63" t="s">
        <v>42</v>
      </c>
      <c r="F63" s="63" t="s">
        <v>1</v>
      </c>
      <c r="G63" s="63" t="str">
        <f>IFERROR(IFERROR(VLOOKUP($E63,FFToday!$B$2:$E$301,G$19,FALSE),VLOOKUP($E63&amp;" ",FFToday!$B$2:$E$301,G$19,FALSE))," ")</f>
        <v>JAC</v>
      </c>
      <c r="H63" s="63">
        <f>IFERROR(IFERROR(VLOOKUP($E63,FFToday!$B$2:$E$301,H$19,FALSE),VLOOKUP($E63&amp;" ",FFToday!$B$2:$E$301,H$19,FALSE))," ")</f>
        <v>8</v>
      </c>
      <c r="I63" s="64">
        <f>IFERROR(IFERROR(VLOOKUP($E63,FFToday!$B$2:$E$301,I$19,FALSE),VLOOKUP($E63&amp;" ",FFToday!$B$2:$E$301,I$19,FALSE)),J63)</f>
        <v>148.6</v>
      </c>
      <c r="J63" s="64">
        <f>VLOOKUP(E63,'ESPN proj w Stat'!$C$3:$F$302,3,FALSE)</f>
        <v>139</v>
      </c>
      <c r="K63" s="64" t="str">
        <f t="shared" si="6"/>
        <v>$17/2 Allen Robinson</v>
      </c>
      <c r="L63" s="65">
        <f>MAX(I63-VLOOKUP(F63,$E$3:$K$8,7,FALSE),0)</f>
        <v>59.066666666666649</v>
      </c>
      <c r="M63" s="65">
        <f>MAX(J63-VLOOKUP(F63,$E$3:$J$7,6,FALSE),0)</f>
        <v>40.600000000000009</v>
      </c>
      <c r="N63" s="76">
        <f>L63*$O$17</f>
        <v>23.47961016092194</v>
      </c>
      <c r="O63" s="76">
        <f>M63*$O$17</f>
        <v>16.13891939955019</v>
      </c>
      <c r="P63" s="76">
        <f>AVERAGE(N63:O63)</f>
        <v>19.809264780236063</v>
      </c>
      <c r="Q63" s="76">
        <f>VLOOKUP(E63,'ESPN proj w Stat'!$C$3:$F$302,4,FALSE)</f>
        <v>17.490000000000002</v>
      </c>
      <c r="R63" s="76">
        <f>P63-Q63</f>
        <v>2.3192647802360611</v>
      </c>
      <c r="S63" s="48" t="str">
        <f>"$"&amp;ROUND(MIN(N63,O63),0)&amp;"-"&amp;ROUND(MAX(N63:O63),0)</f>
        <v>$16-23</v>
      </c>
      <c r="T63" s="77">
        <f>ABS(O63-N63)</f>
        <v>7.34069076137175</v>
      </c>
    </row>
    <row r="64" spans="1:20" hidden="1">
      <c r="A64" t="str">
        <f>F64&amp;B64</f>
        <v>TE2</v>
      </c>
      <c r="B64">
        <v>2</v>
      </c>
      <c r="C64" t="str">
        <f>F64&amp;D64</f>
        <v>TE3</v>
      </c>
      <c r="D64" s="62">
        <v>3</v>
      </c>
      <c r="E64" t="s">
        <v>87</v>
      </c>
      <c r="F64" s="63" t="s">
        <v>8</v>
      </c>
      <c r="G64" s="63" t="str">
        <f>IFERROR(IFERROR(VLOOKUP($E64,FFToday!$B$2:$E$301,G$19,FALSE),VLOOKUP($E64&amp;" ",FFToday!$B$2:$E$301,G$19,FALSE))," ")</f>
        <v>KC</v>
      </c>
      <c r="H64" s="63">
        <f>IFERROR(IFERROR(VLOOKUP($E64,FFToday!$B$2:$E$301,H$19,FALSE),VLOOKUP($E64&amp;" ",FFToday!$B$2:$E$301,H$19,FALSE))," ")</f>
        <v>10</v>
      </c>
      <c r="I64" s="64">
        <f>IFERROR(IFERROR(VLOOKUP($E64,FFToday!$B$2:$E$301,I$19,FALSE),VLOOKUP($E64&amp;" ",FFToday!$B$2:$E$301,I$19,FALSE)),J64)</f>
        <v>141.5</v>
      </c>
      <c r="J64" s="64">
        <f>VLOOKUP(E64,'ESPN proj w Stat'!$C$3:$F$302,3,FALSE)</f>
        <v>131.1</v>
      </c>
      <c r="K64" s="64" t="str">
        <f t="shared" si="6"/>
        <v>$17/3 Travis Kelce</v>
      </c>
      <c r="L64" s="65">
        <f>MAX(I64-VLOOKUP(F64,$E$3:$K$8,7,FALSE),0)</f>
        <v>55.666666666666671</v>
      </c>
      <c r="M64" s="65">
        <f>MAX(J64-VLOOKUP(F64,$E$3:$J$7,6,FALSE),0)</f>
        <v>41.899999999999991</v>
      </c>
      <c r="N64" s="76">
        <f>L64*$O$17</f>
        <v>22.128075038792129</v>
      </c>
      <c r="O64" s="76">
        <f>M64*$O$17</f>
        <v>16.655682828599819</v>
      </c>
      <c r="P64" s="76">
        <f>AVERAGE(N64:O64)</f>
        <v>19.391878933695974</v>
      </c>
      <c r="Q64" s="76">
        <f>VLOOKUP(E64,'ESPN proj w Stat'!$C$3:$F$302,4,FALSE)</f>
        <v>16.830000000000002</v>
      </c>
      <c r="R64" s="76">
        <f>P64-Q64</f>
        <v>2.5618789336959722</v>
      </c>
      <c r="S64" s="48" t="str">
        <f>"$"&amp;ROUND(MIN(N64,O64),0)&amp;"-"&amp;ROUND(MAX(N64:O64),0)</f>
        <v>$17-22</v>
      </c>
      <c r="T64" s="77">
        <f>ABS(O64-N64)</f>
        <v>5.4723922101923108</v>
      </c>
    </row>
    <row r="65" spans="1:20" hidden="1">
      <c r="A65" t="str">
        <f>F65&amp;B65</f>
        <v>RB17</v>
      </c>
      <c r="B65">
        <v>17</v>
      </c>
      <c r="C65" t="str">
        <f>F65&amp;D65</f>
        <v>RB20</v>
      </c>
      <c r="D65" s="62">
        <v>20</v>
      </c>
      <c r="E65" t="s">
        <v>214</v>
      </c>
      <c r="F65" s="63" t="s">
        <v>5</v>
      </c>
      <c r="G65" s="63" t="str">
        <f>IFERROR(IFERROR(VLOOKUP($E65,FFToday!$B$2:$E$301,G$19,FALSE),VLOOKUP($E65&amp;" ",FFToday!$B$2:$E$301,G$19,FALSE))," ")</f>
        <v>GB</v>
      </c>
      <c r="H65" s="63">
        <f>IFERROR(IFERROR(VLOOKUP($E65,FFToday!$B$2:$E$301,H$19,FALSE),VLOOKUP($E65&amp;" ",FFToday!$B$2:$E$301,H$19,FALSE))," ")</f>
        <v>8</v>
      </c>
      <c r="I65" s="64">
        <f>IFERROR(IFERROR(VLOOKUP($E65,FFToday!$B$2:$E$301,I$19,FALSE),VLOOKUP($E65&amp;" ",FFToday!$B$2:$E$301,I$19,FALSE)),J65)</f>
        <v>152</v>
      </c>
      <c r="J65" s="64">
        <f>VLOOKUP(E65,'ESPN proj w Stat'!$C$3:$F$302,3,FALSE)</f>
        <v>149.9</v>
      </c>
      <c r="K65" s="64" t="str">
        <f t="shared" si="6"/>
        <v>$16/0 Ty Montgomery</v>
      </c>
      <c r="L65" s="65">
        <f>MAX(I65-VLOOKUP(F65,$E$3:$K$8,7,FALSE),0)</f>
        <v>44.3</v>
      </c>
      <c r="M65" s="65">
        <f>MAX(J65-VLOOKUP(F65,$E$3:$J$7,6,FALSE),0)</f>
        <v>34.466666666666669</v>
      </c>
      <c r="N65" s="76">
        <f>L65*$O$17</f>
        <v>17.609707620691459</v>
      </c>
      <c r="O65" s="76">
        <f>M65*$O$17</f>
        <v>13.700856041982671</v>
      </c>
      <c r="P65" s="76">
        <f>AVERAGE(N65:O65)</f>
        <v>15.655281831337065</v>
      </c>
      <c r="Q65" s="76">
        <f>VLOOKUP(E65,'ESPN proj w Stat'!$C$3:$F$302,4,FALSE)</f>
        <v>16.060000000000002</v>
      </c>
      <c r="R65" s="76">
        <f>P65-Q65</f>
        <v>-0.40471816866293686</v>
      </c>
      <c r="S65" s="48" t="str">
        <f>"$"&amp;ROUND(MIN(N65,O65),0)&amp;"-"&amp;ROUND(MAX(N65:O65),0)</f>
        <v>$14-18</v>
      </c>
      <c r="T65" s="77">
        <f>ABS(O65-N65)</f>
        <v>3.9088515787087879</v>
      </c>
    </row>
    <row r="66" spans="1:20" ht="14.25" customHeight="1">
      <c r="A66" t="str">
        <f>F66&amp;B66</f>
        <v>QB3</v>
      </c>
      <c r="B66">
        <v>3</v>
      </c>
      <c r="C66" t="str">
        <f>F66&amp;D66</f>
        <v>QB3</v>
      </c>
      <c r="D66" s="62">
        <v>3</v>
      </c>
      <c r="E66" t="s">
        <v>79</v>
      </c>
      <c r="F66" s="63" t="s">
        <v>16</v>
      </c>
      <c r="G66" s="63" t="str">
        <f>IFERROR(IFERROR(VLOOKUP($E66,FFToday!$B$2:$E$301,G$19,FALSE),VLOOKUP($E66&amp;" ",FFToday!$B$2:$E$301,G$19,FALSE))," ")</f>
        <v>NO</v>
      </c>
      <c r="H66" s="63">
        <f>IFERROR(IFERROR(VLOOKUP($E66,FFToday!$B$2:$E$301,H$19,FALSE),VLOOKUP($E66&amp;" ",FFToday!$B$2:$E$301,H$19,FALSE))," ")</f>
        <v>5</v>
      </c>
      <c r="I66" s="64">
        <f>IFERROR(IFERROR(VLOOKUP($E66,FFToday!$B$2:$E$301,I$19,FALSE),VLOOKUP($E66&amp;" ",FFToday!$B$2:$E$301,I$19,FALSE)),J66)</f>
        <v>302.10000000000002</v>
      </c>
      <c r="J66" s="64">
        <f>VLOOKUP(E66,'ESPN proj w Stat'!$C$3:$F$302,3,FALSE)</f>
        <v>311.39999999999998</v>
      </c>
      <c r="K66" s="64" t="str">
        <f t="shared" si="6"/>
        <v>$16/32 Drew Brees</v>
      </c>
      <c r="L66" s="65">
        <f>MAX(I66-VLOOKUP(F66,$E$3:$K$8,7,FALSE),0)</f>
        <v>125.13333333333335</v>
      </c>
      <c r="M66" s="65">
        <f>MAX(J66-VLOOKUP(F66,$E$3:$J$7,6,FALSE),0)</f>
        <v>116.6</v>
      </c>
      <c r="N66" s="76">
        <f>L66*$O$17</f>
        <v>49.741792632111171</v>
      </c>
      <c r="O66" s="76">
        <f>M66*$O$17</f>
        <v>46.349704482452012</v>
      </c>
      <c r="P66" s="76">
        <f>AVERAGE(N66:O66)</f>
        <v>48.045748557281591</v>
      </c>
      <c r="Q66" s="76">
        <f>VLOOKUP(E66,'ESPN proj w Stat'!$C$3:$F$302,4,FALSE)</f>
        <v>15.730000000000002</v>
      </c>
      <c r="R66" s="76">
        <f>P66-Q66</f>
        <v>32.315748557281587</v>
      </c>
      <c r="S66" s="48" t="str">
        <f>"$"&amp;ROUND(MIN(N66,O66),0)&amp;"-"&amp;ROUND(MAX(N66:O66),0)</f>
        <v>$46-50</v>
      </c>
      <c r="T66" s="77">
        <f>ABS(O66-N66)</f>
        <v>3.3920881496591591</v>
      </c>
    </row>
    <row r="67" spans="1:20" ht="14.25" hidden="1" customHeight="1">
      <c r="A67" t="str">
        <f>F67&amp;B67</f>
        <v>WR18</v>
      </c>
      <c r="B67">
        <v>18</v>
      </c>
      <c r="C67" t="str">
        <f>F67&amp;D67</f>
        <v>WR24</v>
      </c>
      <c r="D67" s="62">
        <v>24</v>
      </c>
      <c r="E67" t="s">
        <v>81</v>
      </c>
      <c r="F67" s="63" t="s">
        <v>1</v>
      </c>
      <c r="G67" s="63" t="str">
        <f>IFERROR(IFERROR(VLOOKUP($E67,FFToday!$B$2:$E$301,G$19,FALSE),VLOOKUP($E67&amp;" ",FFToday!$B$2:$E$301,G$19,FALSE))," ")</f>
        <v>ARI</v>
      </c>
      <c r="H67" s="63">
        <f>IFERROR(IFERROR(VLOOKUP($E67,FFToday!$B$2:$E$301,H$19,FALSE),VLOOKUP($E67&amp;" ",FFToday!$B$2:$E$301,H$19,FALSE))," ")</f>
        <v>8</v>
      </c>
      <c r="I67" s="64">
        <f>IFERROR(IFERROR(VLOOKUP($E67,FFToday!$B$2:$E$301,I$19,FALSE),VLOOKUP($E67&amp;" ",FFToday!$B$2:$E$301,I$19,FALSE)),J67)</f>
        <v>139.19999999999999</v>
      </c>
      <c r="J67" s="64">
        <f>VLOOKUP(E67,'ESPN proj w Stat'!$C$3:$F$302,3,FALSE)</f>
        <v>134.30000000000001</v>
      </c>
      <c r="K67" s="64" t="str">
        <f t="shared" si="6"/>
        <v>$15/2 Larry Fitzgerald</v>
      </c>
      <c r="L67" s="65">
        <f>MAX(I67-VLOOKUP(F67,$E$3:$K$8,7,FALSE),0)</f>
        <v>49.666666666666643</v>
      </c>
      <c r="M67" s="65">
        <f>MAX(J67-VLOOKUP(F67,$E$3:$J$7,6,FALSE),0)</f>
        <v>35.90000000000002</v>
      </c>
      <c r="N67" s="76">
        <f>L67*$O$17</f>
        <v>19.743013058563026</v>
      </c>
      <c r="O67" s="76">
        <f>M67*$O$17</f>
        <v>14.270620848370738</v>
      </c>
      <c r="P67" s="76">
        <f>AVERAGE(N67:O67)</f>
        <v>17.006816953466881</v>
      </c>
      <c r="Q67" s="76">
        <f>VLOOKUP(E67,'ESPN proj w Stat'!$C$3:$F$302,4,FALSE)</f>
        <v>15.290000000000001</v>
      </c>
      <c r="R67" s="76">
        <f>P67-Q67</f>
        <v>1.7168169534668802</v>
      </c>
      <c r="S67" s="48" t="str">
        <f>"$"&amp;ROUND(MIN(N67,O67),0)&amp;"-"&amp;ROUND(MAX(N67:O67),0)</f>
        <v>$14-20</v>
      </c>
      <c r="T67" s="77">
        <f>ABS(O67-N67)</f>
        <v>5.4723922101922877</v>
      </c>
    </row>
    <row r="68" spans="1:20" ht="14.25" hidden="1" customHeight="1">
      <c r="A68" t="str">
        <f>F68&amp;B68</f>
        <v>TE3</v>
      </c>
      <c r="B68">
        <v>3</v>
      </c>
      <c r="C68" t="str">
        <f>F68&amp;D68</f>
        <v>TE2</v>
      </c>
      <c r="D68" s="62">
        <v>2</v>
      </c>
      <c r="E68" t="s">
        <v>60</v>
      </c>
      <c r="F68" s="63" t="s">
        <v>8</v>
      </c>
      <c r="G68" s="63" t="str">
        <f>IFERROR(IFERROR(VLOOKUP($E68,FFToday!$B$2:$E$301,G$19,FALSE),VLOOKUP($E68&amp;" ",FFToday!$B$2:$E$301,G$19,FALSE))," ")</f>
        <v>CAR</v>
      </c>
      <c r="H68" s="63">
        <f>IFERROR(IFERROR(VLOOKUP($E68,FFToday!$B$2:$E$301,H$19,FALSE),VLOOKUP($E68&amp;" ",FFToday!$B$2:$E$301,H$19,FALSE))," ")</f>
        <v>11</v>
      </c>
      <c r="I68" s="64">
        <f>IFERROR(IFERROR(VLOOKUP($E68,FFToday!$B$2:$E$301,I$19,FALSE),VLOOKUP($E68&amp;" ",FFToday!$B$2:$E$301,I$19,FALSE)),J68)</f>
        <v>132.5</v>
      </c>
      <c r="J68" s="64">
        <f>VLOOKUP(E68,'ESPN proj w Stat'!$C$3:$F$302,3,FALSE)</f>
        <v>144.9</v>
      </c>
      <c r="K68" s="64" t="str">
        <f t="shared" si="6"/>
        <v>$15/5 Greg Olsen</v>
      </c>
      <c r="L68" s="65">
        <f>MAX(I68-VLOOKUP(F68,$E$3:$K$8,7,FALSE),0)</f>
        <v>46.666666666666671</v>
      </c>
      <c r="M68" s="65">
        <f>MAX(J68-VLOOKUP(F68,$E$3:$J$7,6,FALSE),0)</f>
        <v>55.7</v>
      </c>
      <c r="N68" s="76">
        <f>L68*$O$17</f>
        <v>18.550482068448492</v>
      </c>
      <c r="O68" s="76">
        <f>M68*$O$17</f>
        <v>22.141325383126734</v>
      </c>
      <c r="P68" s="76">
        <f>AVERAGE(N68:O68)</f>
        <v>20.345903725787615</v>
      </c>
      <c r="Q68" s="76">
        <f>VLOOKUP(E68,'ESPN proj w Stat'!$C$3:$F$302,4,FALSE)</f>
        <v>14.850000000000001</v>
      </c>
      <c r="R68" s="76">
        <f>P68-Q68</f>
        <v>5.4959037257876133</v>
      </c>
      <c r="S68" s="48" t="str">
        <f>"$"&amp;ROUND(MIN(N68,O68),0)&amp;"-"&amp;ROUND(MAX(N68:O68),0)</f>
        <v>$19-22</v>
      </c>
      <c r="T68" s="77">
        <f>ABS(O68-N68)</f>
        <v>3.5908433146782421</v>
      </c>
    </row>
    <row r="69" spans="1:20" ht="14.25" hidden="1" customHeight="1">
      <c r="A69" t="str">
        <f>F69&amp;B69</f>
        <v>WR31</v>
      </c>
      <c r="B69">
        <v>31</v>
      </c>
      <c r="C69" t="str">
        <f>F69&amp;D69</f>
        <v>WR15</v>
      </c>
      <c r="D69" s="62">
        <v>15</v>
      </c>
      <c r="E69" t="s">
        <v>200</v>
      </c>
      <c r="F69" s="63" t="s">
        <v>1</v>
      </c>
      <c r="G69" s="63" t="str">
        <f>IFERROR(IFERROR(VLOOKUP($E69,FFToday!$B$2:$E$301,G$19,FALSE),VLOOKUP($E69&amp;" ",FFToday!$B$2:$E$301,G$19,FALSE))," ")</f>
        <v>GB</v>
      </c>
      <c r="H69" s="63">
        <f>IFERROR(IFERROR(VLOOKUP($E69,FFToday!$B$2:$E$301,H$19,FALSE),VLOOKUP($E69&amp;" ",FFToday!$B$2:$E$301,H$19,FALSE))," ")</f>
        <v>8</v>
      </c>
      <c r="I69" s="64">
        <f>IFERROR(IFERROR(VLOOKUP($E69,FFToday!$B$2:$E$301,I$19,FALSE),VLOOKUP($E69&amp;" ",FFToday!$B$2:$E$301,I$19,FALSE)),J69)</f>
        <v>122.4</v>
      </c>
      <c r="J69" s="64">
        <f>VLOOKUP(E69,'ESPN proj w Stat'!$C$3:$F$302,3,FALSE)</f>
        <v>142.4</v>
      </c>
      <c r="K69" s="64" t="str">
        <f t="shared" si="6"/>
        <v>$15/0 Davante Adams</v>
      </c>
      <c r="L69" s="65">
        <f>MAX(I69-VLOOKUP(F69,$E$3:$K$8,7,FALSE),0)</f>
        <v>32.86666666666666</v>
      </c>
      <c r="M69" s="65">
        <f>MAX(J69-VLOOKUP(F69,$E$3:$J$7,6,FALSE),0)</f>
        <v>44.000000000000014</v>
      </c>
      <c r="N69" s="76">
        <f>L69*$O$17</f>
        <v>13.064839513921576</v>
      </c>
      <c r="O69" s="76">
        <f>M69*$O$17</f>
        <v>17.490454521680011</v>
      </c>
      <c r="P69" s="76">
        <f>AVERAGE(N69:O69)</f>
        <v>15.277647017800794</v>
      </c>
      <c r="Q69" s="76">
        <f>VLOOKUP(E69,'ESPN proj w Stat'!$C$3:$F$302,4,FALSE)</f>
        <v>14.850000000000001</v>
      </c>
      <c r="R69" s="76">
        <f>P69-Q69</f>
        <v>0.42764701780079228</v>
      </c>
      <c r="S69" s="48" t="str">
        <f>"$"&amp;ROUND(MIN(N69,O69),0)&amp;"-"&amp;ROUND(MAX(N69:O69),0)</f>
        <v>$13-17</v>
      </c>
      <c r="T69" s="77">
        <f>ABS(O69-N69)</f>
        <v>4.4256150077584344</v>
      </c>
    </row>
    <row r="70" spans="1:20" ht="14.25" hidden="1" customHeight="1">
      <c r="A70" t="str">
        <f>F70&amp;B70</f>
        <v>WR24</v>
      </c>
      <c r="B70">
        <v>24</v>
      </c>
      <c r="C70" t="str">
        <f>F70&amp;D70</f>
        <v>WR17</v>
      </c>
      <c r="D70" s="62">
        <v>17</v>
      </c>
      <c r="E70" t="s">
        <v>86</v>
      </c>
      <c r="F70" s="63" t="s">
        <v>1</v>
      </c>
      <c r="G70" s="63" t="str">
        <f>IFERROR(IFERROR(VLOOKUP($E70,FFToday!$B$2:$E$301,G$19,FALSE),VLOOKUP($E70&amp;" ",FFToday!$B$2:$E$301,G$19,FALSE))," ")</f>
        <v>DEN</v>
      </c>
      <c r="H70" s="63">
        <f>IFERROR(IFERROR(VLOOKUP($E70,FFToday!$B$2:$E$301,H$19,FALSE),VLOOKUP($E70&amp;" ",FFToday!$B$2:$E$301,H$19,FALSE))," ")</f>
        <v>5</v>
      </c>
      <c r="I70" s="64">
        <f>IFERROR(IFERROR(VLOOKUP($E70,FFToday!$B$2:$E$301,I$19,FALSE),VLOOKUP($E70&amp;" ",FFToday!$B$2:$E$301,I$19,FALSE)),J70)</f>
        <v>130.6</v>
      </c>
      <c r="J70" s="64">
        <f>VLOOKUP(E70,'ESPN proj w Stat'!$C$3:$F$302,3,FALSE)</f>
        <v>142.19999999999999</v>
      </c>
      <c r="K70" s="64" t="str">
        <f t="shared" si="6"/>
        <v>$15/2 Emmanuel Sanders</v>
      </c>
      <c r="L70" s="65">
        <f>MAX(I70-VLOOKUP(F70,$E$3:$K$8,7,FALSE),0)</f>
        <v>41.066666666666649</v>
      </c>
      <c r="M70" s="65">
        <f>MAX(J70-VLOOKUP(F70,$E$3:$J$7,6,FALSE),0)</f>
        <v>43.8</v>
      </c>
      <c r="N70" s="76">
        <f>L70*$O$17</f>
        <v>16.324424220234665</v>
      </c>
      <c r="O70" s="76">
        <f>M70*$O$17</f>
        <v>17.410952455672366</v>
      </c>
      <c r="P70" s="76">
        <f>AVERAGE(N70:O70)</f>
        <v>16.867688337953517</v>
      </c>
      <c r="Q70" s="76">
        <f>VLOOKUP(E70,'ESPN proj w Stat'!$C$3:$F$302,4,FALSE)</f>
        <v>14.740000000000002</v>
      </c>
      <c r="R70" s="76">
        <f>P70-Q70</f>
        <v>2.127688337953515</v>
      </c>
      <c r="S70" s="48" t="str">
        <f>"$"&amp;ROUND(MIN(N70,O70),0)&amp;"-"&amp;ROUND(MAX(N70:O70),0)</f>
        <v>$16-17</v>
      </c>
      <c r="T70" s="77">
        <f>ABS(O70-N70)</f>
        <v>1.0865282354377008</v>
      </c>
    </row>
    <row r="71" spans="1:20" ht="14.25" hidden="1" customHeight="1">
      <c r="A71" t="str">
        <f>F71&amp;B71</f>
        <v>RB11</v>
      </c>
      <c r="B71">
        <v>11</v>
      </c>
      <c r="C71" t="str">
        <f>F71&amp;D71</f>
        <v>RB16</v>
      </c>
      <c r="D71" s="62">
        <v>16</v>
      </c>
      <c r="E71" t="s">
        <v>282</v>
      </c>
      <c r="F71" s="63" t="s">
        <v>5</v>
      </c>
      <c r="G71" s="63" t="str">
        <f>IFERROR(IFERROR(VLOOKUP($E71,FFToday!$B$2:$E$301,G$19,FALSE),VLOOKUP($E71&amp;" ",FFToday!$B$2:$E$301,G$19,FALSE))," ")</f>
        <v>MIN</v>
      </c>
      <c r="H71" s="63">
        <f>IFERROR(IFERROR(VLOOKUP($E71,FFToday!$B$2:$E$301,H$19,FALSE),VLOOKUP($E71&amp;" ",FFToday!$B$2:$E$301,H$19,FALSE))," ")</f>
        <v>9</v>
      </c>
      <c r="I71" s="64">
        <f>IFERROR(IFERROR(VLOOKUP($E71,FFToday!$B$2:$E$301,I$19,FALSE),VLOOKUP($E71&amp;" ",FFToday!$B$2:$E$301,I$19,FALSE)),J71)</f>
        <v>171</v>
      </c>
      <c r="J71" s="64">
        <f>VLOOKUP(E71,'ESPN proj w Stat'!$C$3:$F$302,3,FALSE)</f>
        <v>159.80000000000001</v>
      </c>
      <c r="K71" s="64" t="str">
        <f t="shared" si="6"/>
        <v>$15/7 Dalvin Cook</v>
      </c>
      <c r="L71" s="65">
        <f>MAX(I71-VLOOKUP(F71,$E$3:$K$8,7,FALSE),0)</f>
        <v>63.3</v>
      </c>
      <c r="M71" s="65">
        <f>MAX(J71-VLOOKUP(F71,$E$3:$J$7,6,FALSE),0)</f>
        <v>44.366666666666674</v>
      </c>
      <c r="N71" s="76">
        <f>L71*$O$17</f>
        <v>25.162403891416915</v>
      </c>
      <c r="O71" s="76">
        <f>M71*$O$17</f>
        <v>17.636208309360676</v>
      </c>
      <c r="P71" s="76">
        <f>AVERAGE(N71:O71)</f>
        <v>21.399306100388795</v>
      </c>
      <c r="Q71" s="76">
        <f>VLOOKUP(E71,'ESPN proj w Stat'!$C$3:$F$302,4,FALSE)</f>
        <v>14.52</v>
      </c>
      <c r="R71" s="76">
        <f>P71-Q71</f>
        <v>6.8793061003887956</v>
      </c>
      <c r="S71" s="48" t="str">
        <f>"$"&amp;ROUND(MIN(N71,O71),0)&amp;"-"&amp;ROUND(MAX(N71:O71),0)</f>
        <v>$18-25</v>
      </c>
      <c r="T71" s="77">
        <f>ABS(O71-N71)</f>
        <v>7.5261955820562392</v>
      </c>
    </row>
    <row r="72" spans="1:20" ht="14.25" hidden="1" customHeight="1">
      <c r="A72" t="str">
        <f>F72&amp;B72</f>
        <v>RB19</v>
      </c>
      <c r="B72">
        <v>19</v>
      </c>
      <c r="C72" t="str">
        <f>F72&amp;D72</f>
        <v>RB21</v>
      </c>
      <c r="D72" s="62">
        <v>21</v>
      </c>
      <c r="E72" t="s">
        <v>271</v>
      </c>
      <c r="F72" s="63" t="s">
        <v>5</v>
      </c>
      <c r="G72" s="63" t="str">
        <f>IFERROR(IFERROR(VLOOKUP($E72,FFToday!$B$2:$E$301,G$19,FALSE),VLOOKUP($E72&amp;" ",FFToday!$B$2:$E$301,G$19,FALSE))," ")</f>
        <v>CIN</v>
      </c>
      <c r="H72" s="63">
        <f>IFERROR(IFERROR(VLOOKUP($E72,FFToday!$B$2:$E$301,H$19,FALSE),VLOOKUP($E72&amp;" ",FFToday!$B$2:$E$301,H$19,FALSE))," ")</f>
        <v>6</v>
      </c>
      <c r="I72" s="64">
        <f>IFERROR(IFERROR(VLOOKUP($E72,FFToday!$B$2:$E$301,I$19,FALSE),VLOOKUP($E72&amp;" ",FFToday!$B$2:$E$301,I$19,FALSE)),J72)</f>
        <v>145.19999999999999</v>
      </c>
      <c r="J72" s="64">
        <f>VLOOKUP(E72,'ESPN proj w Stat'!$C$3:$F$302,3,FALSE)</f>
        <v>149</v>
      </c>
      <c r="K72" s="64" t="str">
        <f t="shared" si="6"/>
        <v>$14/0 Joe Mixon</v>
      </c>
      <c r="L72" s="65">
        <f>MAX(I72-VLOOKUP(F72,$E$3:$K$8,7,FALSE),0)</f>
        <v>37.499999999999986</v>
      </c>
      <c r="M72" s="65">
        <f>MAX(J72-VLOOKUP(F72,$E$3:$J$7,6,FALSE),0)</f>
        <v>33.566666666666663</v>
      </c>
      <c r="N72" s="76">
        <f>L72*$O$17</f>
        <v>14.906637376431817</v>
      </c>
      <c r="O72" s="76">
        <f>M72*$O$17</f>
        <v>13.343096744948305</v>
      </c>
      <c r="P72" s="76">
        <f>AVERAGE(N72:O72)</f>
        <v>14.124867060690061</v>
      </c>
      <c r="Q72" s="76">
        <f>VLOOKUP(E72,'ESPN proj w Stat'!$C$3:$F$302,4,FALSE)</f>
        <v>14.41</v>
      </c>
      <c r="R72" s="76">
        <f>P72-Q72</f>
        <v>-0.2851329393099391</v>
      </c>
      <c r="S72" s="48" t="str">
        <f>"$"&amp;ROUND(MIN(N72,O72),0)&amp;"-"&amp;ROUND(MAX(N72:O72),0)</f>
        <v>$13-15</v>
      </c>
      <c r="T72" s="77">
        <f>ABS(O72-N72)</f>
        <v>1.5635406314835123</v>
      </c>
    </row>
    <row r="73" spans="1:20" ht="14.25" hidden="1" customHeight="1">
      <c r="A73" t="str">
        <f>F73&amp;B73</f>
        <v>RB14</v>
      </c>
      <c r="B73">
        <v>14</v>
      </c>
      <c r="C73" t="str">
        <f>F73&amp;D73</f>
        <v>RB19</v>
      </c>
      <c r="D73" s="62">
        <v>19</v>
      </c>
      <c r="E73" t="s">
        <v>44</v>
      </c>
      <c r="F73" s="63" t="s">
        <v>5</v>
      </c>
      <c r="G73" s="63" t="str">
        <f>IFERROR(IFERROR(VLOOKUP($E73,FFToday!$B$2:$E$301,G$19,FALSE),VLOOKUP($E73&amp;" ",FFToday!$B$2:$E$301,G$19,FALSE))," ")</f>
        <v>NO</v>
      </c>
      <c r="H73" s="63">
        <f>IFERROR(IFERROR(VLOOKUP($E73,FFToday!$B$2:$E$301,H$19,FALSE),VLOOKUP($E73&amp;" ",FFToday!$B$2:$E$301,H$19,FALSE))," ")</f>
        <v>5</v>
      </c>
      <c r="I73" s="64">
        <f>IFERROR(IFERROR(VLOOKUP($E73,FFToday!$B$2:$E$301,I$19,FALSE),VLOOKUP($E73&amp;" ",FFToday!$B$2:$E$301,I$19,FALSE)),J73)</f>
        <v>157.80000000000001</v>
      </c>
      <c r="J73" s="64">
        <f>VLOOKUP(E73,'ESPN proj w Stat'!$C$3:$F$302,3,FALSE)</f>
        <v>156.6</v>
      </c>
      <c r="K73" s="64" t="str">
        <f t="shared" si="6"/>
        <v>$13/5 Mark Ingram</v>
      </c>
      <c r="L73" s="65">
        <f>MAX(I73-VLOOKUP(F73,$E$3:$K$8,7,FALSE),0)</f>
        <v>50.100000000000009</v>
      </c>
      <c r="M73" s="65">
        <f>MAX(J73-VLOOKUP(F73,$E$3:$J$7,6,FALSE),0)</f>
        <v>41.166666666666657</v>
      </c>
      <c r="N73" s="76">
        <f>L73*$O$17</f>
        <v>19.915267534912918</v>
      </c>
      <c r="O73" s="76">
        <f>M73*$O$17</f>
        <v>16.364175253238486</v>
      </c>
      <c r="P73" s="76">
        <f>AVERAGE(N73:O73)</f>
        <v>18.1397213940757</v>
      </c>
      <c r="Q73" s="76">
        <f>VLOOKUP(E73,'ESPN proj w Stat'!$C$3:$F$302,4,FALSE)</f>
        <v>13.31</v>
      </c>
      <c r="R73" s="76">
        <f>P73-Q73</f>
        <v>4.8297213940756993</v>
      </c>
      <c r="S73" s="48" t="str">
        <f>"$"&amp;ROUND(MIN(N73,O73),0)&amp;"-"&amp;ROUND(MAX(N73:O73),0)</f>
        <v>$16-20</v>
      </c>
      <c r="T73" s="77">
        <f>ABS(O73-N73)</f>
        <v>3.5510922816744319</v>
      </c>
    </row>
    <row r="74" spans="1:20" ht="14.25" hidden="1" customHeight="1">
      <c r="A74" t="str">
        <f>F74&amp;B74</f>
        <v>RB15</v>
      </c>
      <c r="B74">
        <v>15</v>
      </c>
      <c r="C74" t="str">
        <f>F74&amp;D74</f>
        <v>RB26</v>
      </c>
      <c r="D74" s="62">
        <v>26</v>
      </c>
      <c r="E74" t="s">
        <v>176</v>
      </c>
      <c r="F74" s="63" t="s">
        <v>5</v>
      </c>
      <c r="G74" s="63" t="str">
        <f>IFERROR(IFERROR(VLOOKUP($E74,FFToday!$B$2:$E$301,G$19,FALSE),VLOOKUP($E74&amp;" ",FFToday!$B$2:$E$301,G$19,FALSE))," ")</f>
        <v>NYJ</v>
      </c>
      <c r="H74" s="63">
        <f>IFERROR(IFERROR(VLOOKUP($E74,FFToday!$B$2:$E$301,H$19,FALSE),VLOOKUP($E74&amp;" ",FFToday!$B$2:$E$301,H$19,FALSE))," ")</f>
        <v>11</v>
      </c>
      <c r="I74" s="64">
        <f>IFERROR(IFERROR(VLOOKUP($E74,FFToday!$B$2:$E$301,I$19,FALSE),VLOOKUP($E74&amp;" ",FFToday!$B$2:$E$301,I$19,FALSE)),J74)</f>
        <v>157.1</v>
      </c>
      <c r="J74" s="64">
        <f>VLOOKUP(E74,'ESPN proj w Stat'!$C$3:$F$302,3,FALSE)</f>
        <v>135.30000000000001</v>
      </c>
      <c r="K74" s="64" t="str">
        <f t="shared" si="6"/>
        <v>$13/1 Bilal Powell</v>
      </c>
      <c r="L74" s="65">
        <f>MAX(I74-VLOOKUP(F74,$E$3:$K$8,7,FALSE),0)</f>
        <v>49.399999999999991</v>
      </c>
      <c r="M74" s="65">
        <f>MAX(J74-VLOOKUP(F74,$E$3:$J$7,6,FALSE),0)</f>
        <v>19.866666666666674</v>
      </c>
      <c r="N74" s="76">
        <f>L74*$O$17</f>
        <v>19.637010303886182</v>
      </c>
      <c r="O74" s="76">
        <f>M74*$O$17</f>
        <v>7.8972052234252175</v>
      </c>
      <c r="P74" s="76">
        <f>AVERAGE(N74:O74)</f>
        <v>13.7671077636557</v>
      </c>
      <c r="Q74" s="76">
        <f>VLOOKUP(E74,'ESPN proj w Stat'!$C$3:$F$302,4,FALSE)</f>
        <v>13.200000000000001</v>
      </c>
      <c r="R74" s="76">
        <f>P74-Q74</f>
        <v>0.5671077636556987</v>
      </c>
      <c r="S74" s="48" t="str">
        <f>"$"&amp;ROUND(MIN(N74,O74),0)&amp;"-"&amp;ROUND(MAX(N74:O74),0)</f>
        <v>$8-20</v>
      </c>
      <c r="T74" s="77">
        <f>ABS(O74-N74)</f>
        <v>11.739805080460965</v>
      </c>
    </row>
    <row r="75" spans="1:20" ht="14.25" hidden="1" customHeight="1">
      <c r="A75" t="str">
        <f>F75&amp;B75</f>
        <v>RB42</v>
      </c>
      <c r="B75">
        <v>42</v>
      </c>
      <c r="C75" t="str">
        <f>F75&amp;D75</f>
        <v>RB36</v>
      </c>
      <c r="D75" s="62">
        <v>36</v>
      </c>
      <c r="E75" t="s">
        <v>101</v>
      </c>
      <c r="F75" s="63" t="s">
        <v>5</v>
      </c>
      <c r="G75" s="63" t="str">
        <f>IFERROR(IFERROR(VLOOKUP($E75,FFToday!$B$2:$E$301,G$19,FALSE),VLOOKUP($E75&amp;" ",FFToday!$B$2:$E$301,G$19,FALSE))," ")</f>
        <v>BAL</v>
      </c>
      <c r="H75" s="63">
        <f>IFERROR(IFERROR(VLOOKUP($E75,FFToday!$B$2:$E$301,H$19,FALSE),VLOOKUP($E75&amp;" ",FFToday!$B$2:$E$301,H$19,FALSE))," ")</f>
        <v>10</v>
      </c>
      <c r="I75" s="64">
        <f>IFERROR(IFERROR(VLOOKUP($E75,FFToday!$B$2:$E$301,I$19,FALSE),VLOOKUP($E75&amp;" ",FFToday!$B$2:$E$301,I$19,FALSE)),J75)</f>
        <v>94.1</v>
      </c>
      <c r="J75" s="64">
        <f>VLOOKUP(E75,'ESPN proj w Stat'!$C$3:$F$302,3,FALSE)</f>
        <v>116.3</v>
      </c>
      <c r="K75" s="64" t="str">
        <f t="shared" si="6"/>
        <v>$13/-13 Danny Woodhead</v>
      </c>
      <c r="L75" s="65">
        <f>MAX(I75-VLOOKUP(F75,$E$3:$K$8,7,FALSE),0)</f>
        <v>0</v>
      </c>
      <c r="M75" s="65">
        <f>MAX(J75-VLOOKUP(F75,$E$3:$J$7,6,FALSE),0)</f>
        <v>0.86666666666666003</v>
      </c>
      <c r="N75" s="76">
        <f>L75*$O$17</f>
        <v>0</v>
      </c>
      <c r="O75" s="76">
        <f>M75*$O$17</f>
        <v>0.34450895269975501</v>
      </c>
      <c r="P75" s="76">
        <f>AVERAGE(N75:O75)</f>
        <v>0.17225447634987751</v>
      </c>
      <c r="Q75" s="76">
        <f>VLOOKUP(E75,'ESPN proj w Stat'!$C$3:$F$302,4,FALSE)</f>
        <v>12.76</v>
      </c>
      <c r="R75" s="76">
        <f>P75-Q75</f>
        <v>-12.587745523650122</v>
      </c>
      <c r="S75" s="48" t="str">
        <f>"$"&amp;ROUND(MIN(N75,O75),0)&amp;"-"&amp;ROUND(MAX(N75:O75),0)</f>
        <v>$0-0</v>
      </c>
      <c r="T75" s="77">
        <f>ABS(O75-N75)</f>
        <v>0.34450895269975501</v>
      </c>
    </row>
    <row r="76" spans="1:20" ht="14.25" customHeight="1">
      <c r="A76" t="str">
        <f>F76&amp;B76</f>
        <v>QB6</v>
      </c>
      <c r="B76">
        <v>6</v>
      </c>
      <c r="C76" t="str">
        <f>F76&amp;D76</f>
        <v>QB4</v>
      </c>
      <c r="D76" s="62">
        <v>4</v>
      </c>
      <c r="E76" t="s">
        <v>140</v>
      </c>
      <c r="F76" s="63" t="s">
        <v>16</v>
      </c>
      <c r="G76" s="63" t="str">
        <f>IFERROR(IFERROR(VLOOKUP($E76,FFToday!$B$2:$E$301,G$19,FALSE),VLOOKUP($E76&amp;" ",FFToday!$B$2:$E$301,G$19,FALSE))," ")</f>
        <v>ATL</v>
      </c>
      <c r="H76" s="63">
        <f>IFERROR(IFERROR(VLOOKUP($E76,FFToday!$B$2:$E$301,H$19,FALSE),VLOOKUP($E76&amp;" ",FFToday!$B$2:$E$301,H$19,FALSE))," ")</f>
        <v>5</v>
      </c>
      <c r="I76" s="64">
        <f>IFERROR(IFERROR(VLOOKUP($E76,FFToday!$B$2:$E$301,I$19,FALSE),VLOOKUP($E76&amp;" ",FFToday!$B$2:$E$301,I$19,FALSE)),J76)</f>
        <v>280.2</v>
      </c>
      <c r="J76" s="64">
        <f>VLOOKUP(E76,'ESPN proj w Stat'!$C$3:$F$302,3,FALSE)</f>
        <v>300.89999999999998</v>
      </c>
      <c r="K76" s="64" t="str">
        <f t="shared" si="6"/>
        <v>$12/30 Matt Ryan</v>
      </c>
      <c r="L76" s="65">
        <f>MAX(I76-VLOOKUP(F76,$E$3:$K$8,7,FALSE),0)</f>
        <v>103.23333333333332</v>
      </c>
      <c r="M76" s="65">
        <f>MAX(J76-VLOOKUP(F76,$E$3:$J$7,6,FALSE),0)</f>
        <v>106.1</v>
      </c>
      <c r="N76" s="76">
        <f>L76*$O$17</f>
        <v>41.036316404274977</v>
      </c>
      <c r="O76" s="76">
        <f>M76*$O$17</f>
        <v>42.1758460170511</v>
      </c>
      <c r="P76" s="76">
        <f>AVERAGE(N76:O76)</f>
        <v>41.606081210663035</v>
      </c>
      <c r="Q76" s="76">
        <f>VLOOKUP(E76,'ESPN proj w Stat'!$C$3:$F$302,4,FALSE)</f>
        <v>11.880000000000003</v>
      </c>
      <c r="R76" s="76">
        <f>P76-Q76</f>
        <v>29.726081210663033</v>
      </c>
      <c r="S76" s="48" t="str">
        <f>"$"&amp;ROUND(MIN(N76,O76),0)&amp;"-"&amp;ROUND(MAX(N76:O76),0)</f>
        <v>$41-42</v>
      </c>
      <c r="T76" s="77">
        <f>ABS(O76-N76)</f>
        <v>1.1395296127761227</v>
      </c>
    </row>
    <row r="77" spans="1:20" ht="14.25" hidden="1" customHeight="1">
      <c r="A77" t="str">
        <f>F77&amp;B77</f>
        <v>WR14</v>
      </c>
      <c r="B77">
        <v>14</v>
      </c>
      <c r="C77" t="str">
        <f>F77&amp;D77</f>
        <v>WR27</v>
      </c>
      <c r="D77" s="62">
        <v>27</v>
      </c>
      <c r="E77" t="s">
        <v>278</v>
      </c>
      <c r="F77" s="63" t="s">
        <v>1</v>
      </c>
      <c r="G77" s="63" t="str">
        <f>IFERROR(IFERROR(VLOOKUP($E77,FFToday!$B$2:$E$301,G$19,FALSE),VLOOKUP($E77&amp;" ",FFToday!$B$2:$E$301,G$19,FALSE))," ")</f>
        <v>KC</v>
      </c>
      <c r="H77" s="63">
        <f>IFERROR(IFERROR(VLOOKUP($E77,FFToday!$B$2:$E$301,H$19,FALSE),VLOOKUP($E77&amp;" ",FFToday!$B$2:$E$301,H$19,FALSE))," ")</f>
        <v>10</v>
      </c>
      <c r="I77" s="64">
        <f>IFERROR(IFERROR(VLOOKUP($E77,FFToday!$B$2:$E$301,I$19,FALSE),VLOOKUP($E77&amp;" ",FFToday!$B$2:$E$301,I$19,FALSE)),J77)</f>
        <v>145.5</v>
      </c>
      <c r="J77" s="64">
        <f>VLOOKUP(E77,'ESPN proj w Stat'!$C$3:$F$302,3,FALSE)</f>
        <v>130.69999999999999</v>
      </c>
      <c r="K77" s="64" t="str">
        <f t="shared" si="6"/>
        <v>$11/6 Tyreek Hill</v>
      </c>
      <c r="L77" s="65">
        <f>MAX(I77-VLOOKUP(F77,$E$3:$K$8,7,FALSE),0)</f>
        <v>55.966666666666654</v>
      </c>
      <c r="M77" s="65">
        <f>MAX(J77-VLOOKUP(F77,$E$3:$J$7,6,FALSE),0)</f>
        <v>32.299999999999997</v>
      </c>
      <c r="N77" s="76">
        <f>L77*$O$17</f>
        <v>22.247328137803578</v>
      </c>
      <c r="O77" s="76">
        <f>M77*$O$17</f>
        <v>12.839583660233275</v>
      </c>
      <c r="P77" s="76">
        <f>AVERAGE(N77:O77)</f>
        <v>17.543455899018426</v>
      </c>
      <c r="Q77" s="76">
        <f>VLOOKUP(E77,'ESPN proj w Stat'!$C$3:$F$302,4,FALSE)</f>
        <v>11.330000000000002</v>
      </c>
      <c r="R77" s="76">
        <f>P77-Q77</f>
        <v>6.2134558990184239</v>
      </c>
      <c r="S77" s="48" t="str">
        <f>"$"&amp;ROUND(MIN(N77,O77),0)&amp;"-"&amp;ROUND(MAX(N77:O77),0)</f>
        <v>$13-22</v>
      </c>
      <c r="T77" s="77">
        <f>ABS(O77-N77)</f>
        <v>9.4077444775703025</v>
      </c>
    </row>
    <row r="78" spans="1:20" ht="14.25" hidden="1" customHeight="1">
      <c r="A78" t="str">
        <f>F78&amp;B78</f>
        <v>WR19</v>
      </c>
      <c r="B78">
        <v>19</v>
      </c>
      <c r="C78" t="str">
        <f>F78&amp;D78</f>
        <v>WR22</v>
      </c>
      <c r="D78" s="62">
        <v>22</v>
      </c>
      <c r="E78" t="s">
        <v>63</v>
      </c>
      <c r="F78" s="63" t="s">
        <v>1</v>
      </c>
      <c r="G78" s="63" t="str">
        <f>IFERROR(IFERROR(VLOOKUP($E78,FFToday!$B$2:$E$301,G$19,FALSE),VLOOKUP($E78&amp;" ",FFToday!$B$2:$E$301,G$19,FALSE))," ")</f>
        <v>CAR</v>
      </c>
      <c r="H78" s="63">
        <f>IFERROR(IFERROR(VLOOKUP($E78,FFToday!$B$2:$E$301,H$19,FALSE),VLOOKUP($E78&amp;" ",FFToday!$B$2:$E$301,H$19,FALSE))," ")</f>
        <v>11</v>
      </c>
      <c r="I78" s="64">
        <f>IFERROR(IFERROR(VLOOKUP($E78,FFToday!$B$2:$E$301,I$19,FALSE),VLOOKUP($E78&amp;" ",FFToday!$B$2:$E$301,I$19,FALSE)),J78)</f>
        <v>138.5</v>
      </c>
      <c r="J78" s="64">
        <f>VLOOKUP(E78,'ESPN proj w Stat'!$C$3:$F$302,3,FALSE)</f>
        <v>136.5</v>
      </c>
      <c r="K78" s="64" t="str">
        <f t="shared" si="6"/>
        <v>$10/7 Kelvin Benjamin</v>
      </c>
      <c r="L78" s="65">
        <f>MAX(I78-VLOOKUP(F78,$E$3:$K$8,7,FALSE),0)</f>
        <v>48.966666666666654</v>
      </c>
      <c r="M78" s="65">
        <f>MAX(J78-VLOOKUP(F78,$E$3:$J$7,6,FALSE),0)</f>
        <v>38.100000000000009</v>
      </c>
      <c r="N78" s="76">
        <f>L78*$O$17</f>
        <v>19.464755827536305</v>
      </c>
      <c r="O78" s="76">
        <f>M78*$O$17</f>
        <v>15.145143574454735</v>
      </c>
      <c r="P78" s="76">
        <f>AVERAGE(N78:O78)</f>
        <v>17.304949700995522</v>
      </c>
      <c r="Q78" s="76">
        <f>VLOOKUP(E78,'ESPN proj w Stat'!$C$3:$F$302,4,FALSE)</f>
        <v>10.01</v>
      </c>
      <c r="R78" s="76">
        <f>P78-Q78</f>
        <v>7.294949700995522</v>
      </c>
      <c r="S78" s="48" t="str">
        <f>"$"&amp;ROUND(MIN(N78,O78),0)&amp;"-"&amp;ROUND(MAX(N78:O78),0)</f>
        <v>$15-19</v>
      </c>
      <c r="T78" s="77">
        <f>ABS(O78-N78)</f>
        <v>4.3196122530815693</v>
      </c>
    </row>
    <row r="79" spans="1:20" ht="14.25" hidden="1" customHeight="1">
      <c r="A79" t="str">
        <f>F79&amp;B79</f>
        <v>RB20</v>
      </c>
      <c r="B79">
        <v>20</v>
      </c>
      <c r="C79" t="str">
        <f>F79&amp;D79</f>
        <v>RB18</v>
      </c>
      <c r="D79" s="62">
        <v>18</v>
      </c>
      <c r="E79" t="s">
        <v>190</v>
      </c>
      <c r="F79" s="63" t="s">
        <v>5</v>
      </c>
      <c r="G79" s="63" t="str">
        <f>IFERROR(IFERROR(VLOOKUP($E79,FFToday!$B$2:$E$301,G$19,FALSE),VLOOKUP($E79&amp;" ",FFToday!$B$2:$E$301,G$19,FALSE))," ")</f>
        <v>KC</v>
      </c>
      <c r="H79" s="63">
        <f>IFERROR(IFERROR(VLOOKUP($E79,FFToday!$B$2:$E$301,H$19,FALSE),VLOOKUP($E79&amp;" ",FFToday!$B$2:$E$301,H$19,FALSE))," ")</f>
        <v>10</v>
      </c>
      <c r="I79" s="64">
        <f>IFERROR(IFERROR(VLOOKUP($E79,FFToday!$B$2:$E$301,I$19,FALSE),VLOOKUP($E79&amp;" ",FFToday!$B$2:$E$301,I$19,FALSE)),J79)</f>
        <v>144.9</v>
      </c>
      <c r="J79" s="64">
        <f>VLOOKUP(E79,'ESPN proj w Stat'!$C$3:$F$302,3,FALSE)</f>
        <v>157.1</v>
      </c>
      <c r="K79" s="64" t="str">
        <f t="shared" si="6"/>
        <v>$9/7 Spencer Ware</v>
      </c>
      <c r="L79" s="65">
        <f>MAX(I79-VLOOKUP(F79,$E$3:$K$8,7,FALSE),0)</f>
        <v>37.200000000000003</v>
      </c>
      <c r="M79" s="65">
        <f>MAX(J79-VLOOKUP(F79,$E$3:$J$7,6,FALSE),0)</f>
        <v>41.666666666666657</v>
      </c>
      <c r="N79" s="76">
        <f>L79*$O$17</f>
        <v>14.787384277420369</v>
      </c>
      <c r="O79" s="76">
        <f>M79*$O$17</f>
        <v>16.562930418257576</v>
      </c>
      <c r="P79" s="76">
        <f>AVERAGE(N79:O79)</f>
        <v>15.675157347838972</v>
      </c>
      <c r="Q79" s="76">
        <f>VLOOKUP(E79,'ESPN proj w Stat'!$C$3:$F$302,4,FALSE)</f>
        <v>9.02</v>
      </c>
      <c r="R79" s="76">
        <f>P79-Q79</f>
        <v>6.6551573478389727</v>
      </c>
      <c r="S79" s="48" t="str">
        <f>"$"&amp;ROUND(MIN(N79,O79),0)&amp;"-"&amp;ROUND(MAX(N79:O79),0)</f>
        <v>$15-17</v>
      </c>
      <c r="T79" s="77">
        <f>ABS(O79-N79)</f>
        <v>1.7755461408372071</v>
      </c>
    </row>
    <row r="80" spans="1:20" ht="14.25" hidden="1" customHeight="1">
      <c r="A80" t="str">
        <f>F80&amp;B80</f>
        <v>WR27</v>
      </c>
      <c r="B80">
        <v>27</v>
      </c>
      <c r="C80" t="str">
        <f>F80&amp;D80</f>
        <v>WR33</v>
      </c>
      <c r="D80" s="62">
        <v>33</v>
      </c>
      <c r="E80" t="s">
        <v>212</v>
      </c>
      <c r="F80" s="63" t="s">
        <v>1</v>
      </c>
      <c r="G80" s="63" t="str">
        <f>IFERROR(IFERROR(VLOOKUP($E80,FFToday!$B$2:$E$301,G$19,FALSE),VLOOKUP($E80&amp;" ",FFToday!$B$2:$E$301,G$19,FALSE))," ")</f>
        <v>WAS</v>
      </c>
      <c r="H80" s="63">
        <f>IFERROR(IFERROR(VLOOKUP($E80,FFToday!$B$2:$E$301,H$19,FALSE),VLOOKUP($E80&amp;" ",FFToday!$B$2:$E$301,H$19,FALSE))," ")</f>
        <v>5</v>
      </c>
      <c r="I80" s="64">
        <f>IFERROR(IFERROR(VLOOKUP($E80,FFToday!$B$2:$E$301,I$19,FALSE),VLOOKUP($E80&amp;" ",FFToday!$B$2:$E$301,I$19,FALSE)),J80)</f>
        <v>127.3</v>
      </c>
      <c r="J80" s="64">
        <f>VLOOKUP(E80,'ESPN proj w Stat'!$C$3:$F$302,3,FALSE)</f>
        <v>123.4</v>
      </c>
      <c r="K80" s="64" t="str">
        <f t="shared" si="6"/>
        <v>$9/3 Jamison Crowder</v>
      </c>
      <c r="L80" s="65">
        <f>MAX(I80-VLOOKUP(F80,$E$3:$K$8,7,FALSE),0)</f>
        <v>37.766666666666652</v>
      </c>
      <c r="M80" s="65">
        <f>MAX(J80-VLOOKUP(F80,$E$3:$J$7,6,FALSE),0)</f>
        <v>25.000000000000014</v>
      </c>
      <c r="N80" s="76">
        <f>L80*$O$17</f>
        <v>15.012640131108665</v>
      </c>
      <c r="O80" s="76">
        <f>M80*$O$17</f>
        <v>9.9377582509545537</v>
      </c>
      <c r="P80" s="76">
        <f>AVERAGE(N80:O80)</f>
        <v>12.47519919103161</v>
      </c>
      <c r="Q80" s="76">
        <f>VLOOKUP(E80,'ESPN proj w Stat'!$C$3:$F$302,4,FALSE)</f>
        <v>9.02</v>
      </c>
      <c r="R80" s="76">
        <f>P80-Q80</f>
        <v>3.4551991910316104</v>
      </c>
      <c r="S80" s="48" t="str">
        <f>"$"&amp;ROUND(MIN(N80,O80),0)&amp;"-"&amp;ROUND(MAX(N80:O80),0)</f>
        <v>$10-15</v>
      </c>
      <c r="T80" s="77">
        <f>ABS(O80-N80)</f>
        <v>5.0748818801541109</v>
      </c>
    </row>
    <row r="81" spans="1:20" hidden="1">
      <c r="A81" t="str">
        <f>F81&amp;B81</f>
        <v>RB18</v>
      </c>
      <c r="B81">
        <v>18</v>
      </c>
      <c r="C81" t="str">
        <f>F81&amp;D81</f>
        <v>RB17</v>
      </c>
      <c r="D81" s="62">
        <v>17</v>
      </c>
      <c r="E81" t="s">
        <v>99</v>
      </c>
      <c r="F81" s="63" t="s">
        <v>5</v>
      </c>
      <c r="G81" s="63" t="str">
        <f>IFERROR(IFERROR(VLOOKUP($E81,FFToday!$B$2:$E$301,G$19,FALSE),VLOOKUP($E81&amp;" ",FFToday!$B$2:$E$301,G$19,FALSE))," ")</f>
        <v>IND</v>
      </c>
      <c r="H81" s="63">
        <f>IFERROR(IFERROR(VLOOKUP($E81,FFToday!$B$2:$E$301,H$19,FALSE),VLOOKUP($E81&amp;" ",FFToday!$B$2:$E$301,H$19,FALSE))," ")</f>
        <v>11</v>
      </c>
      <c r="I81" s="64">
        <f>IFERROR(IFERROR(VLOOKUP($E81,FFToday!$B$2:$E$301,I$19,FALSE),VLOOKUP($E81&amp;" ",FFToday!$B$2:$E$301,I$19,FALSE)),J81)</f>
        <v>149.6</v>
      </c>
      <c r="J81" s="64">
        <f>VLOOKUP(E81,'ESPN proj w Stat'!$C$3:$F$302,3,FALSE)</f>
        <v>159.5</v>
      </c>
      <c r="K81" s="64" t="str">
        <f t="shared" si="6"/>
        <v>$9/8 Frank Gore</v>
      </c>
      <c r="L81" s="65">
        <f>MAX(I81-VLOOKUP(F81,$E$3:$K$8,7,FALSE),0)</f>
        <v>41.899999999999991</v>
      </c>
      <c r="M81" s="65">
        <f>MAX(J81-VLOOKUP(F81,$E$3:$J$7,6,FALSE),0)</f>
        <v>44.066666666666663</v>
      </c>
      <c r="N81" s="76">
        <f>L81*$O$17</f>
        <v>16.655682828599819</v>
      </c>
      <c r="O81" s="76">
        <f>M81*$O$17</f>
        <v>17.516955210349217</v>
      </c>
      <c r="P81" s="76">
        <f>AVERAGE(N81:O81)</f>
        <v>17.086319019474516</v>
      </c>
      <c r="Q81" s="76">
        <f>VLOOKUP(E81,'ESPN proj w Stat'!$C$3:$F$302,4,FALSE)</f>
        <v>8.6900000000000013</v>
      </c>
      <c r="R81" s="76">
        <f>P81-Q81</f>
        <v>8.3963190194745145</v>
      </c>
      <c r="S81" s="48" t="str">
        <f>"$"&amp;ROUND(MIN(N81,O81),0)&amp;"-"&amp;ROUND(MAX(N81:O81),0)</f>
        <v>$17-18</v>
      </c>
      <c r="T81" s="77">
        <f>ABS(O81-N81)</f>
        <v>0.86127238174939791</v>
      </c>
    </row>
    <row r="82" spans="1:20" hidden="1">
      <c r="A82" t="str">
        <f>F82&amp;B82</f>
        <v>WR34</v>
      </c>
      <c r="B82">
        <v>34</v>
      </c>
      <c r="C82" t="str">
        <f>F82&amp;D82</f>
        <v>WR21</v>
      </c>
      <c r="D82" s="62">
        <v>21</v>
      </c>
      <c r="E82" t="s">
        <v>279</v>
      </c>
      <c r="F82" s="63" t="s">
        <v>1</v>
      </c>
      <c r="G82" s="63" t="str">
        <f>IFERROR(IFERROR(VLOOKUP($E82,FFToday!$B$2:$E$301,G$19,FALSE),VLOOKUP($E82&amp;" ",FFToday!$B$2:$E$301,G$19,FALSE))," ")</f>
        <v>PIT</v>
      </c>
      <c r="H82" s="63">
        <f>IFERROR(IFERROR(VLOOKUP($E82,FFToday!$B$2:$E$301,H$19,FALSE),VLOOKUP($E82&amp;" ",FFToday!$B$2:$E$301,H$19,FALSE))," ")</f>
        <v>9</v>
      </c>
      <c r="I82" s="64">
        <f>IFERROR(IFERROR(VLOOKUP($E82,FFToday!$B$2:$E$301,I$19,FALSE),VLOOKUP($E82&amp;" ",FFToday!$B$2:$E$301,I$19,FALSE)),J82)</f>
        <v>120.4</v>
      </c>
      <c r="J82" s="64">
        <f>VLOOKUP(E82,'ESPN proj w Stat'!$C$3:$F$302,3,FALSE)</f>
        <v>138.80000000000001</v>
      </c>
      <c r="K82" s="64" t="str">
        <f t="shared" si="6"/>
        <v>$9/6 Martavis Bryant</v>
      </c>
      <c r="L82" s="65">
        <f>MAX(I82-VLOOKUP(F82,$E$3:$K$8,7,FALSE),0)</f>
        <v>30.86666666666666</v>
      </c>
      <c r="M82" s="65">
        <f>MAX(J82-VLOOKUP(F82,$E$3:$J$7,6,FALSE),0)</f>
        <v>40.40000000000002</v>
      </c>
      <c r="N82" s="76">
        <f>L82*$O$17</f>
        <v>12.269818853845212</v>
      </c>
      <c r="O82" s="76">
        <f>M82*$O$17</f>
        <v>16.059417333542559</v>
      </c>
      <c r="P82" s="76">
        <f>AVERAGE(N82:O82)</f>
        <v>14.164618093693885</v>
      </c>
      <c r="Q82" s="76">
        <f>VLOOKUP(E82,'ESPN proj w Stat'!$C$3:$F$302,4,FALSE)</f>
        <v>8.58</v>
      </c>
      <c r="R82" s="76">
        <f>P82-Q82</f>
        <v>5.5846180936938854</v>
      </c>
      <c r="S82" s="48" t="str">
        <f>"$"&amp;ROUND(MIN(N82,O82),0)&amp;"-"&amp;ROUND(MAX(N82:O82),0)</f>
        <v>$12-16</v>
      </c>
      <c r="T82" s="77">
        <f>ABS(O82-N82)</f>
        <v>3.7895984796973465</v>
      </c>
    </row>
    <row r="83" spans="1:20" hidden="1">
      <c r="A83" t="str">
        <f>F83&amp;B83</f>
        <v>WR23</v>
      </c>
      <c r="B83">
        <v>23</v>
      </c>
      <c r="C83" t="str">
        <f>F83&amp;D83</f>
        <v>WR37</v>
      </c>
      <c r="D83" s="62">
        <v>37</v>
      </c>
      <c r="E83" t="s">
        <v>105</v>
      </c>
      <c r="F83" s="63" t="s">
        <v>1</v>
      </c>
      <c r="G83" s="63" t="str">
        <f>IFERROR(IFERROR(VLOOKUP($E83,FFToday!$B$2:$E$301,G$19,FALSE),VLOOKUP($E83&amp;" ",FFToday!$B$2:$E$301,G$19,FALSE))," ")</f>
        <v>MIN</v>
      </c>
      <c r="H83" s="63">
        <f>IFERROR(IFERROR(VLOOKUP($E83,FFToday!$B$2:$E$301,H$19,FALSE),VLOOKUP($E83&amp;" ",FFToday!$B$2:$E$301,H$19,FALSE))," ")</f>
        <v>9</v>
      </c>
      <c r="I83" s="64">
        <f>IFERROR(IFERROR(VLOOKUP($E83,FFToday!$B$2:$E$301,I$19,FALSE),VLOOKUP($E83&amp;" ",FFToday!$B$2:$E$301,I$19,FALSE)),J83)</f>
        <v>132.5</v>
      </c>
      <c r="J83" s="64">
        <f>VLOOKUP(E83,'ESPN proj w Stat'!$C$3:$F$302,3,FALSE)</f>
        <v>120.6</v>
      </c>
      <c r="K83" s="64" t="str">
        <f t="shared" si="6"/>
        <v>$8/5 Stefon Diggs</v>
      </c>
      <c r="L83" s="65">
        <f>MAX(I83-VLOOKUP(F83,$E$3:$K$8,7,FALSE),0)</f>
        <v>42.966666666666654</v>
      </c>
      <c r="M83" s="65">
        <f>MAX(J83-VLOOKUP(F83,$E$3:$J$7,6,FALSE),0)</f>
        <v>22.200000000000003</v>
      </c>
      <c r="N83" s="76">
        <f>L83*$O$17</f>
        <v>17.079693847307212</v>
      </c>
      <c r="O83" s="76">
        <f>M83*$O$17</f>
        <v>8.8247293268476401</v>
      </c>
      <c r="P83" s="76">
        <f>AVERAGE(N83:O83)</f>
        <v>12.952211587077425</v>
      </c>
      <c r="Q83" s="76">
        <f>VLOOKUP(E83,'ESPN proj w Stat'!$C$3:$F$302,4,FALSE)</f>
        <v>8.25</v>
      </c>
      <c r="R83" s="76">
        <f>P83-Q83</f>
        <v>4.702211587077425</v>
      </c>
      <c r="S83" s="48" t="str">
        <f>"$"&amp;ROUND(MIN(N83,O83),0)&amp;"-"&amp;ROUND(MAX(N83:O83),0)</f>
        <v>$9-17</v>
      </c>
      <c r="T83" s="77">
        <f>ABS(O83-N83)</f>
        <v>8.2549645204595716</v>
      </c>
    </row>
    <row r="84" spans="1:20" hidden="1">
      <c r="A84" t="str">
        <f>F84&amp;B84</f>
        <v>RB39</v>
      </c>
      <c r="B84">
        <v>39</v>
      </c>
      <c r="C84" t="str">
        <f>F84&amp;D84</f>
        <v>RB28</v>
      </c>
      <c r="D84" s="62">
        <v>28</v>
      </c>
      <c r="E84" t="s">
        <v>32</v>
      </c>
      <c r="F84" s="63" t="s">
        <v>5</v>
      </c>
      <c r="G84" s="63" t="str">
        <f>IFERROR(IFERROR(VLOOKUP($E84,FFToday!$B$2:$E$301,G$19,FALSE),VLOOKUP($E84&amp;" ",FFToday!$B$2:$E$301,G$19,FALSE))," ")</f>
        <v>NO</v>
      </c>
      <c r="H84" s="63">
        <f>IFERROR(IFERROR(VLOOKUP($E84,FFToday!$B$2:$E$301,H$19,FALSE),VLOOKUP($E84&amp;" ",FFToday!$B$2:$E$301,H$19,FALSE))," ")</f>
        <v>5</v>
      </c>
      <c r="I84" s="64">
        <f>IFERROR(IFERROR(VLOOKUP($E84,FFToday!$B$2:$E$301,I$19,FALSE),VLOOKUP($E84&amp;" ",FFToday!$B$2:$E$301,I$19,FALSE)),J84)</f>
        <v>103.2</v>
      </c>
      <c r="J84" s="64">
        <f>VLOOKUP(E84,'ESPN proj w Stat'!$C$3:$F$302,3,FALSE)</f>
        <v>133.6</v>
      </c>
      <c r="K84" s="64" t="str">
        <f t="shared" si="6"/>
        <v>$8/-4 Adrian Peterson</v>
      </c>
      <c r="L84" s="65">
        <f>MAX(I84-VLOOKUP(F84,$E$3:$K$8,7,FALSE),0)</f>
        <v>0</v>
      </c>
      <c r="M84" s="65">
        <f>MAX(J84-VLOOKUP(F84,$E$3:$J$7,6,FALSE),0)</f>
        <v>18.166666666666657</v>
      </c>
      <c r="N84" s="76">
        <f>L84*$O$17</f>
        <v>0</v>
      </c>
      <c r="O84" s="76">
        <f>M84*$O$17</f>
        <v>7.2214376623603016</v>
      </c>
      <c r="P84" s="76">
        <f>AVERAGE(N84:O84)</f>
        <v>3.6107188311801508</v>
      </c>
      <c r="Q84" s="76">
        <f>VLOOKUP(E84,'ESPN proj w Stat'!$C$3:$F$302,4,FALSE)</f>
        <v>8.0300000000000011</v>
      </c>
      <c r="R84" s="76">
        <f>P84-Q84</f>
        <v>-4.4192811688198503</v>
      </c>
      <c r="S84" s="48" t="str">
        <f>"$"&amp;ROUND(MIN(N84,O84),0)&amp;"-"&amp;ROUND(MAX(N84:O84),0)</f>
        <v>$0-7</v>
      </c>
      <c r="T84" s="77">
        <f>ABS(O84-N84)</f>
        <v>7.2214376623603016</v>
      </c>
    </row>
    <row r="85" spans="1:20" hidden="1">
      <c r="A85" t="str">
        <f>F85&amp;B85</f>
        <v>WR43</v>
      </c>
      <c r="B85">
        <v>43</v>
      </c>
      <c r="C85" t="str">
        <f>F85&amp;D85</f>
        <v>WR29</v>
      </c>
      <c r="D85" s="62">
        <v>29</v>
      </c>
      <c r="E85" t="s">
        <v>47</v>
      </c>
      <c r="F85" s="63" t="s">
        <v>1</v>
      </c>
      <c r="G85" s="63" t="str">
        <f>IFERROR(IFERROR(VLOOKUP($E85,FFToday!$B$2:$E$301,G$19,FALSE),VLOOKUP($E85&amp;" ",FFToday!$B$2:$E$301,G$19,FALSE))," ")</f>
        <v>NYG</v>
      </c>
      <c r="H85" s="63">
        <f>IFERROR(IFERROR(VLOOKUP($E85,FFToday!$B$2:$E$301,H$19,FALSE),VLOOKUP($E85&amp;" ",FFToday!$B$2:$E$301,H$19,FALSE))," ")</f>
        <v>8</v>
      </c>
      <c r="I85" s="64">
        <f>IFERROR(IFERROR(VLOOKUP($E85,FFToday!$B$2:$E$301,I$19,FALSE),VLOOKUP($E85&amp;" ",FFToday!$B$2:$E$301,I$19,FALSE)),J85)</f>
        <v>109.5</v>
      </c>
      <c r="J85" s="64">
        <f>VLOOKUP(E85,'ESPN proj w Stat'!$C$3:$F$302,3,FALSE)</f>
        <v>126.1</v>
      </c>
      <c r="K85" s="64" t="str">
        <f t="shared" si="6"/>
        <v>$8/2 Brandon Marshall</v>
      </c>
      <c r="L85" s="65">
        <f>MAX(I85-VLOOKUP(F85,$E$3:$K$8,7,FALSE),0)</f>
        <v>19.966666666666654</v>
      </c>
      <c r="M85" s="65">
        <f>MAX(J85-VLOOKUP(F85,$E$3:$J$7,6,FALSE),0)</f>
        <v>27.700000000000003</v>
      </c>
      <c r="N85" s="76">
        <f>L85*$O$17</f>
        <v>7.9369562564290277</v>
      </c>
      <c r="O85" s="76">
        <f>M85*$O$17</f>
        <v>11.011036142057641</v>
      </c>
      <c r="P85" s="76">
        <f>AVERAGE(N85:O85)</f>
        <v>9.4739961992433344</v>
      </c>
      <c r="Q85" s="76">
        <f>VLOOKUP(E85,'ESPN proj w Stat'!$C$3:$F$302,4,FALSE)</f>
        <v>7.5900000000000007</v>
      </c>
      <c r="R85" s="76">
        <f>P85-Q85</f>
        <v>1.8839961992433336</v>
      </c>
      <c r="S85" s="48" t="str">
        <f>"$"&amp;ROUND(MIN(N85,O85),0)&amp;"-"&amp;ROUND(MAX(N85:O85),0)</f>
        <v>$8-11</v>
      </c>
      <c r="T85" s="77">
        <f>ABS(O85-N85)</f>
        <v>3.0740798856286133</v>
      </c>
    </row>
    <row r="86" spans="1:20" hidden="1">
      <c r="A86" t="str">
        <f>F86&amp;B86</f>
        <v>WR20</v>
      </c>
      <c r="B86">
        <v>20</v>
      </c>
      <c r="C86" t="str">
        <f>F86&amp;D86</f>
        <v>WR35</v>
      </c>
      <c r="D86" s="62">
        <v>35</v>
      </c>
      <c r="E86" t="s">
        <v>155</v>
      </c>
      <c r="F86" s="63" t="s">
        <v>1</v>
      </c>
      <c r="G86" s="63" t="str">
        <f>IFERROR(IFERROR(VLOOKUP($E86,FFToday!$B$2:$E$301,G$19,FALSE),VLOOKUP($E86&amp;" ",FFToday!$B$2:$E$301,G$19,FALSE))," ")</f>
        <v>SF</v>
      </c>
      <c r="H86" s="63">
        <f>IFERROR(IFERROR(VLOOKUP($E86,FFToday!$B$2:$E$301,H$19,FALSE),VLOOKUP($E86&amp;" ",FFToday!$B$2:$E$301,H$19,FALSE))," ")</f>
        <v>11</v>
      </c>
      <c r="I86" s="64">
        <f>IFERROR(IFERROR(VLOOKUP($E86,FFToday!$B$2:$E$301,I$19,FALSE),VLOOKUP($E86&amp;" ",FFToday!$B$2:$E$301,I$19,FALSE)),J86)</f>
        <v>136</v>
      </c>
      <c r="J86" s="64">
        <f>VLOOKUP(E86,'ESPN proj w Stat'!$C$3:$F$302,3,FALSE)</f>
        <v>121.4</v>
      </c>
      <c r="K86" s="64" t="str">
        <f t="shared" si="6"/>
        <v>$8/6 Pierre Garcon</v>
      </c>
      <c r="L86" s="65">
        <f>MAX(I86-VLOOKUP(F86,$E$3:$K$8,7,FALSE),0)</f>
        <v>46.466666666666654</v>
      </c>
      <c r="M86" s="65">
        <f>MAX(J86-VLOOKUP(F86,$E$3:$J$7,6,FALSE),0)</f>
        <v>23.000000000000014</v>
      </c>
      <c r="N86" s="76">
        <f>L86*$O$17</f>
        <v>18.47098000244085</v>
      </c>
      <c r="O86" s="76">
        <f>M86*$O$17</f>
        <v>9.1427375908781894</v>
      </c>
      <c r="P86" s="76">
        <f>AVERAGE(N86:O86)</f>
        <v>13.806858796659519</v>
      </c>
      <c r="Q86" s="76">
        <f>VLOOKUP(E86,'ESPN proj w Stat'!$C$3:$F$302,4,FALSE)</f>
        <v>7.5900000000000007</v>
      </c>
      <c r="R86" s="76">
        <f>P86-Q86</f>
        <v>6.2168587966595181</v>
      </c>
      <c r="S86" s="48" t="str">
        <f>"$"&amp;ROUND(MIN(N86,O86),0)&amp;"-"&amp;ROUND(MAX(N86:O86),0)</f>
        <v>$9-18</v>
      </c>
      <c r="T86" s="77">
        <f>ABS(O86-N86)</f>
        <v>9.3282424115626608</v>
      </c>
    </row>
    <row r="87" spans="1:20">
      <c r="A87" t="str">
        <f>F87&amp;B87</f>
        <v>QB8</v>
      </c>
      <c r="B87">
        <v>8</v>
      </c>
      <c r="C87" t="str">
        <f>F87&amp;D87</f>
        <v>QB7</v>
      </c>
      <c r="D87" s="62">
        <v>7</v>
      </c>
      <c r="E87" t="s">
        <v>71</v>
      </c>
      <c r="F87" s="63" t="s">
        <v>16</v>
      </c>
      <c r="G87" s="63" t="str">
        <f>IFERROR(IFERROR(VLOOKUP($E87,FFToday!$B$2:$E$301,G$19,FALSE),VLOOKUP($E87&amp;" ",FFToday!$B$2:$E$301,G$19,FALSE))," ")</f>
        <v>IND</v>
      </c>
      <c r="H87" s="63">
        <f>IFERROR(IFERROR(VLOOKUP($E87,FFToday!$B$2:$E$301,H$19,FALSE),VLOOKUP($E87&amp;" ",FFToday!$B$2:$E$301,H$19,FALSE))," ")</f>
        <v>11</v>
      </c>
      <c r="I87" s="64">
        <f>IFERROR(IFERROR(VLOOKUP($E87,FFToday!$B$2:$E$301,I$19,FALSE),VLOOKUP($E87&amp;" ",FFToday!$B$2:$E$301,I$19,FALSE)),J87)</f>
        <v>271.8</v>
      </c>
      <c r="J87" s="64">
        <f>VLOOKUP(E87,'ESPN proj w Stat'!$C$3:$F$302,3,FALSE)</f>
        <v>287.3</v>
      </c>
      <c r="K87" s="64" t="str">
        <f t="shared" si="6"/>
        <v>$7/30 Andrew Luck</v>
      </c>
      <c r="L87" s="65">
        <f>MAX(I87-VLOOKUP(F87,$E$3:$K$8,7,FALSE),0)</f>
        <v>94.833333333333343</v>
      </c>
      <c r="M87" s="65">
        <f>MAX(J87-VLOOKUP(F87,$E$3:$J$7,6,FALSE),0)</f>
        <v>92.500000000000028</v>
      </c>
      <c r="N87" s="76">
        <f>L87*$O$17</f>
        <v>37.697229631954258</v>
      </c>
      <c r="O87" s="76">
        <f>M87*$O$17</f>
        <v>36.769705528531837</v>
      </c>
      <c r="P87" s="76">
        <f>AVERAGE(N87:O87)</f>
        <v>37.233467580243044</v>
      </c>
      <c r="Q87" s="76">
        <f>VLOOKUP(E87,'ESPN proj w Stat'!$C$3:$F$302,4,FALSE)</f>
        <v>7.26</v>
      </c>
      <c r="R87" s="76">
        <f>P87-Q87</f>
        <v>29.973467580243046</v>
      </c>
      <c r="S87" s="48" t="str">
        <f>"$"&amp;ROUND(MIN(N87,O87),0)&amp;"-"&amp;ROUND(MAX(N87:O87),0)</f>
        <v>$37-38</v>
      </c>
      <c r="T87" s="77">
        <f>ABS(O87-N87)</f>
        <v>0.92752410342242086</v>
      </c>
    </row>
    <row r="88" spans="1:20" hidden="1">
      <c r="A88" t="str">
        <f>F88&amp;B88</f>
        <v>RB26</v>
      </c>
      <c r="B88">
        <v>26</v>
      </c>
      <c r="C88" t="str">
        <f>F88&amp;D88</f>
        <v>RB31</v>
      </c>
      <c r="D88" s="62">
        <v>31</v>
      </c>
      <c r="E88" t="s">
        <v>50</v>
      </c>
      <c r="F88" s="63" t="s">
        <v>5</v>
      </c>
      <c r="G88" s="63" t="str">
        <f>IFERROR(IFERROR(VLOOKUP($E88,FFToday!$B$2:$E$301,G$19,FALSE),VLOOKUP($E88&amp;" ",FFToday!$B$2:$E$301,G$19,FALSE))," ")</f>
        <v>SEA</v>
      </c>
      <c r="H88" s="63">
        <f>IFERROR(IFERROR(VLOOKUP($E88,FFToday!$B$2:$E$301,H$19,FALSE),VLOOKUP($E88&amp;" ",FFToday!$B$2:$E$301,H$19,FALSE))," ")</f>
        <v>6</v>
      </c>
      <c r="I88" s="64">
        <f>IFERROR(IFERROR(VLOOKUP($E88,FFToday!$B$2:$E$301,I$19,FALSE),VLOOKUP($E88&amp;" ",FFToday!$B$2:$E$301,I$19,FALSE)),J88)</f>
        <v>130.6</v>
      </c>
      <c r="J88" s="64">
        <f>VLOOKUP(E88,'ESPN proj w Stat'!$C$3:$F$302,3,FALSE)</f>
        <v>128.19999999999999</v>
      </c>
      <c r="K88" s="64" t="str">
        <f t="shared" si="6"/>
        <v>$7/0 Eddie Lacy</v>
      </c>
      <c r="L88" s="65">
        <f>MAX(I88-VLOOKUP(F88,$E$3:$K$8,7,FALSE),0)</f>
        <v>22.899999999999991</v>
      </c>
      <c r="M88" s="65">
        <f>MAX(J88-VLOOKUP(F88,$E$3:$J$7,6,FALSE),0)</f>
        <v>12.766666666666652</v>
      </c>
      <c r="N88" s="76">
        <f>L88*$O$17</f>
        <v>9.1029865578743632</v>
      </c>
      <c r="O88" s="76">
        <f>M88*$O$17</f>
        <v>5.0748818801541162</v>
      </c>
      <c r="P88" s="76">
        <f>AVERAGE(N88:O88)</f>
        <v>7.0889342190142397</v>
      </c>
      <c r="Q88" s="76">
        <f>VLOOKUP(E88,'ESPN proj w Stat'!$C$3:$F$302,4,FALSE)</f>
        <v>7.26</v>
      </c>
      <c r="R88" s="76">
        <f>P88-Q88</f>
        <v>-0.17106578098576009</v>
      </c>
      <c r="S88" s="48" t="str">
        <f>"$"&amp;ROUND(MIN(N88,O88),0)&amp;"-"&amp;ROUND(MAX(N88:O88),0)</f>
        <v>$5-9</v>
      </c>
      <c r="T88" s="77">
        <f>ABS(O88-N88)</f>
        <v>4.0281046777202469</v>
      </c>
    </row>
    <row r="89" spans="1:20" hidden="1">
      <c r="A89" t="str">
        <f>F89&amp;B89</f>
        <v>RB36</v>
      </c>
      <c r="B89">
        <v>36</v>
      </c>
      <c r="C89" t="str">
        <f>F89&amp;D89</f>
        <v>RB30</v>
      </c>
      <c r="D89" s="62">
        <v>30</v>
      </c>
      <c r="E89" t="s">
        <v>280</v>
      </c>
      <c r="F89" s="63" t="s">
        <v>5</v>
      </c>
      <c r="G89" s="63" t="str">
        <f>IFERROR(IFERROR(VLOOKUP($E89,FFToday!$B$2:$E$301,G$19,FALSE),VLOOKUP($E89&amp;" ",FFToday!$B$2:$E$301,G$19,FALSE))," ")</f>
        <v>NE</v>
      </c>
      <c r="H89" s="63">
        <f>IFERROR(IFERROR(VLOOKUP($E89,FFToday!$B$2:$E$301,H$19,FALSE),VLOOKUP($E89&amp;" ",FFToday!$B$2:$E$301,H$19,FALSE))," ")</f>
        <v>9</v>
      </c>
      <c r="I89" s="64">
        <f>IFERROR(IFERROR(VLOOKUP($E89,FFToday!$B$2:$E$301,I$19,FALSE),VLOOKUP($E89&amp;" ",FFToday!$B$2:$E$301,I$19,FALSE)),J89)</f>
        <v>110.8</v>
      </c>
      <c r="J89" s="64">
        <f>VLOOKUP(E89,'ESPN proj w Stat'!$C$3:$F$302,3,FALSE)</f>
        <v>128.9</v>
      </c>
      <c r="K89" s="64" t="str">
        <f t="shared" si="6"/>
        <v>$7/-4 Mike Gillislee</v>
      </c>
      <c r="L89" s="65">
        <f>MAX(I89-VLOOKUP(F89,$E$3:$K$8,7,FALSE),0)</f>
        <v>3.0999999999999943</v>
      </c>
      <c r="M89" s="65">
        <f>MAX(J89-VLOOKUP(F89,$E$3:$J$7,6,FALSE),0)</f>
        <v>13.466666666666669</v>
      </c>
      <c r="N89" s="76">
        <f>L89*$O$17</f>
        <v>1.2322820231183618</v>
      </c>
      <c r="O89" s="76">
        <f>M89*$O$17</f>
        <v>5.3531391111808508</v>
      </c>
      <c r="P89" s="76">
        <f>AVERAGE(N89:O89)</f>
        <v>3.2927105671496064</v>
      </c>
      <c r="Q89" s="76">
        <f>VLOOKUP(E89,'ESPN proj w Stat'!$C$3:$F$302,4,FALSE)</f>
        <v>7.0400000000000009</v>
      </c>
      <c r="R89" s="76">
        <f>P89-Q89</f>
        <v>-3.7472894328503945</v>
      </c>
      <c r="S89" s="48" t="str">
        <f>"$"&amp;ROUND(MIN(N89,O89),0)&amp;"-"&amp;ROUND(MAX(N89:O89),0)</f>
        <v>$1-5</v>
      </c>
      <c r="T89" s="77">
        <f>ABS(O89-N89)</f>
        <v>4.1208570880624888</v>
      </c>
    </row>
    <row r="90" spans="1:20" hidden="1">
      <c r="A90" t="str">
        <f>F90&amp;B90</f>
        <v>TE4</v>
      </c>
      <c r="B90">
        <v>4</v>
      </c>
      <c r="C90" t="str">
        <f>F90&amp;D90</f>
        <v>TE5</v>
      </c>
      <c r="D90" s="62">
        <v>5</v>
      </c>
      <c r="E90" t="s">
        <v>112</v>
      </c>
      <c r="F90" s="63" t="s">
        <v>8</v>
      </c>
      <c r="G90" s="63" t="str">
        <f>IFERROR(IFERROR(VLOOKUP($E90,FFToday!$B$2:$E$301,G$19,FALSE),VLOOKUP($E90&amp;" ",FFToday!$B$2:$E$301,G$19,FALSE))," ")</f>
        <v>SEA</v>
      </c>
      <c r="H90" s="63">
        <f>IFERROR(IFERROR(VLOOKUP($E90,FFToday!$B$2:$E$301,H$19,FALSE),VLOOKUP($E90&amp;" ",FFToday!$B$2:$E$301,H$19,FALSE))," ")</f>
        <v>6</v>
      </c>
      <c r="I90" s="64">
        <f>IFERROR(IFERROR(VLOOKUP($E90,FFToday!$B$2:$E$301,I$19,FALSE),VLOOKUP($E90&amp;" ",FFToday!$B$2:$E$301,I$19,FALSE)),J90)</f>
        <v>127.5</v>
      </c>
      <c r="J90" s="64">
        <f>VLOOKUP(E90,'ESPN proj w Stat'!$C$3:$F$302,3,FALSE)</f>
        <v>116.5</v>
      </c>
      <c r="K90" s="64" t="str">
        <f t="shared" si="6"/>
        <v>$7/7 Jimmy Graham</v>
      </c>
      <c r="L90" s="65">
        <f>MAX(I90-VLOOKUP(F90,$E$3:$K$8,7,FALSE),0)</f>
        <v>41.666666666666671</v>
      </c>
      <c r="M90" s="65">
        <f>MAX(J90-VLOOKUP(F90,$E$3:$J$7,6,FALSE),0)</f>
        <v>27.299999999999997</v>
      </c>
      <c r="N90" s="76">
        <f>L90*$O$17</f>
        <v>16.562930418257583</v>
      </c>
      <c r="O90" s="76">
        <f>M90*$O$17</f>
        <v>10.852032010042365</v>
      </c>
      <c r="P90" s="76">
        <f>AVERAGE(N90:O90)</f>
        <v>13.707481214149974</v>
      </c>
      <c r="Q90" s="76">
        <f>VLOOKUP(E90,'ESPN proj w Stat'!$C$3:$F$302,4,FALSE)</f>
        <v>6.71</v>
      </c>
      <c r="R90" s="76">
        <f>P90-Q90</f>
        <v>6.9974812141499738</v>
      </c>
      <c r="S90" s="48" t="str">
        <f>"$"&amp;ROUND(MIN(N90,O90),0)&amp;"-"&amp;ROUND(MAX(N90:O90),0)</f>
        <v>$11-17</v>
      </c>
      <c r="T90" s="77">
        <f>ABS(O90-N90)</f>
        <v>5.7108984082152183</v>
      </c>
    </row>
    <row r="91" spans="1:20">
      <c r="A91" t="str">
        <f>F91&amp;B91</f>
        <v>QB4</v>
      </c>
      <c r="B91">
        <v>4</v>
      </c>
      <c r="C91" t="str">
        <f>F91&amp;D91</f>
        <v>QB5</v>
      </c>
      <c r="D91" s="62">
        <v>5</v>
      </c>
      <c r="E91" t="s">
        <v>52</v>
      </c>
      <c r="F91" s="63" t="s">
        <v>16</v>
      </c>
      <c r="G91" s="63" t="str">
        <f>IFERROR(IFERROR(VLOOKUP($E91,FFToday!$B$2:$E$301,G$19,FALSE),VLOOKUP($E91&amp;" ",FFToday!$B$2:$E$301,G$19,FALSE))," ")</f>
        <v>SEA</v>
      </c>
      <c r="H91" s="63">
        <f>IFERROR(IFERROR(VLOOKUP($E91,FFToday!$B$2:$E$301,H$19,FALSE),VLOOKUP($E91&amp;" ",FFToday!$B$2:$E$301,H$19,FALSE))," ")</f>
        <v>6</v>
      </c>
      <c r="I91" s="64">
        <f>IFERROR(IFERROR(VLOOKUP($E91,FFToday!$B$2:$E$301,I$19,FALSE),VLOOKUP($E91&amp;" ",FFToday!$B$2:$E$301,I$19,FALSE)),J91)</f>
        <v>295.60000000000002</v>
      </c>
      <c r="J91" s="64">
        <f>VLOOKUP(E91,'ESPN proj w Stat'!$C$3:$F$302,3,FALSE)</f>
        <v>293.39999999999998</v>
      </c>
      <c r="K91" s="64" t="str">
        <f t="shared" si="6"/>
        <v>$7/37 Russell Wilson</v>
      </c>
      <c r="L91" s="65">
        <f>MAX(I91-VLOOKUP(F91,$E$3:$K$8,7,FALSE),0)</f>
        <v>118.63333333333335</v>
      </c>
      <c r="M91" s="65">
        <f>MAX(J91-VLOOKUP(F91,$E$3:$J$7,6,FALSE),0)</f>
        <v>98.6</v>
      </c>
      <c r="N91" s="76">
        <f>L91*$O$17</f>
        <v>47.157975486862988</v>
      </c>
      <c r="O91" s="76">
        <f>M91*$O$17</f>
        <v>39.194518541764737</v>
      </c>
      <c r="P91" s="76">
        <f>AVERAGE(N91:O91)</f>
        <v>43.176247014313859</v>
      </c>
      <c r="Q91" s="76">
        <f>VLOOKUP(E91,'ESPN proj w Stat'!$C$3:$F$302,4,FALSE)</f>
        <v>6.6000000000000005</v>
      </c>
      <c r="R91" s="76">
        <f>P91-Q91</f>
        <v>36.576247014313857</v>
      </c>
      <c r="S91" s="48" t="str">
        <f>"$"&amp;ROUND(MIN(N91,O91),0)&amp;"-"&amp;ROUND(MAX(N91:O91),0)</f>
        <v>$39-47</v>
      </c>
      <c r="T91" s="77">
        <f>ABS(O91-N91)</f>
        <v>7.9634569450982511</v>
      </c>
    </row>
    <row r="92" spans="1:20" hidden="1">
      <c r="A92" t="str">
        <f>F92&amp;B92</f>
        <v>RB25</v>
      </c>
      <c r="B92">
        <v>25</v>
      </c>
      <c r="C92" t="str">
        <f>F92&amp;D92</f>
        <v>RB27</v>
      </c>
      <c r="D92" s="62">
        <v>27</v>
      </c>
      <c r="E92" t="s">
        <v>61</v>
      </c>
      <c r="F92" s="63" t="s">
        <v>5</v>
      </c>
      <c r="G92" s="63" t="str">
        <f>IFERROR(IFERROR(VLOOKUP($E92,FFToday!$B$2:$E$301,G$19,FALSE),VLOOKUP($E92&amp;" ",FFToday!$B$2:$E$301,G$19,FALSE))," ")</f>
        <v>DEN</v>
      </c>
      <c r="H92" s="63">
        <f>IFERROR(IFERROR(VLOOKUP($E92,FFToday!$B$2:$E$301,H$19,FALSE),VLOOKUP($E92&amp;" ",FFToday!$B$2:$E$301,H$19,FALSE))," ")</f>
        <v>5</v>
      </c>
      <c r="I92" s="64">
        <f>IFERROR(IFERROR(VLOOKUP($E92,FFToday!$B$2:$E$301,I$19,FALSE),VLOOKUP($E92&amp;" ",FFToday!$B$2:$E$301,I$19,FALSE)),J92)</f>
        <v>134.1</v>
      </c>
      <c r="J92" s="64">
        <f>VLOOKUP(E92,'ESPN proj w Stat'!$C$3:$F$302,3,FALSE)</f>
        <v>134.4</v>
      </c>
      <c r="K92" s="64" t="str">
        <f t="shared" si="6"/>
        <v>$7/2 C.J. Anderson</v>
      </c>
      <c r="L92" s="65">
        <f>MAX(I92-VLOOKUP(F92,$E$3:$K$8,7,FALSE),0)</f>
        <v>26.399999999999991</v>
      </c>
      <c r="M92" s="65">
        <f>MAX(J92-VLOOKUP(F92,$E$3:$J$7,6,FALSE),0)</f>
        <v>18.966666666666669</v>
      </c>
      <c r="N92" s="76">
        <f>L92*$O$17</f>
        <v>10.494272713008</v>
      </c>
      <c r="O92" s="76">
        <f>M92*$O$17</f>
        <v>7.5394459263908509</v>
      </c>
      <c r="P92" s="76">
        <f>AVERAGE(N92:O92)</f>
        <v>9.0168593196994244</v>
      </c>
      <c r="Q92" s="76">
        <f>VLOOKUP(E92,'ESPN proj w Stat'!$C$3:$F$302,4,FALSE)</f>
        <v>6.6000000000000005</v>
      </c>
      <c r="R92" s="76">
        <f>P92-Q92</f>
        <v>2.4168593196994239</v>
      </c>
      <c r="S92" s="48" t="str">
        <f>"$"&amp;ROUND(MIN(N92,O92),0)&amp;"-"&amp;ROUND(MAX(N92:O92),0)</f>
        <v>$8-10</v>
      </c>
      <c r="T92" s="77">
        <f>ABS(O92-N92)</f>
        <v>2.9548267866171489</v>
      </c>
    </row>
    <row r="93" spans="1:20" hidden="1">
      <c r="A93" t="str">
        <f>F93&amp;B93</f>
        <v>TE10</v>
      </c>
      <c r="B93">
        <v>10</v>
      </c>
      <c r="C93" t="str">
        <f>F93&amp;D93</f>
        <v>TE7</v>
      </c>
      <c r="D93" s="62">
        <v>7</v>
      </c>
      <c r="E93" t="s">
        <v>76</v>
      </c>
      <c r="F93" s="63" t="s">
        <v>8</v>
      </c>
      <c r="G93" s="63" t="str">
        <f>IFERROR(IFERROR(VLOOKUP($E93,FFToday!$B$2:$E$301,G$19,FALSE),VLOOKUP($E93&amp;" ",FFToday!$B$2:$E$301,G$19,FALSE))," ")</f>
        <v>TEN</v>
      </c>
      <c r="H93" s="63">
        <f>IFERROR(IFERROR(VLOOKUP($E93,FFToday!$B$2:$E$301,H$19,FALSE),VLOOKUP($E93&amp;" ",FFToday!$B$2:$E$301,H$19,FALSE))," ")</f>
        <v>8</v>
      </c>
      <c r="I93" s="64">
        <f>IFERROR(IFERROR(VLOOKUP($E93,FFToday!$B$2:$E$301,I$19,FALSE),VLOOKUP($E93&amp;" ",FFToday!$B$2:$E$301,I$19,FALSE)),J93)</f>
        <v>105.5</v>
      </c>
      <c r="J93" s="64">
        <f>VLOOKUP(E93,'ESPN proj w Stat'!$C$3:$F$302,3,FALSE)</f>
        <v>103.9</v>
      </c>
      <c r="K93" s="64" t="str">
        <f t="shared" si="6"/>
        <v>$6/0 Delanie Walker</v>
      </c>
      <c r="L93" s="65">
        <f>MAX(I93-VLOOKUP(F93,$E$3:$K$8,7,FALSE),0)</f>
        <v>19.666666666666671</v>
      </c>
      <c r="M93" s="65">
        <f>MAX(J93-VLOOKUP(F93,$E$3:$J$7,6,FALSE),0)</f>
        <v>14.700000000000003</v>
      </c>
      <c r="N93" s="76">
        <f>L93*$O$17</f>
        <v>7.8177031574175802</v>
      </c>
      <c r="O93" s="76">
        <f>M93*$O$17</f>
        <v>5.8434018515612758</v>
      </c>
      <c r="P93" s="76">
        <f>AVERAGE(N93:O93)</f>
        <v>6.830552504489428</v>
      </c>
      <c r="Q93" s="76">
        <f>VLOOKUP(E93,'ESPN proj w Stat'!$C$3:$F$302,4,FALSE)</f>
        <v>6.38</v>
      </c>
      <c r="R93" s="76">
        <f>P93-Q93</f>
        <v>0.45055250448942807</v>
      </c>
      <c r="S93" s="48" t="str">
        <f>"$"&amp;ROUND(MIN(N93,O93),0)&amp;"-"&amp;ROUND(MAX(N93:O93),0)</f>
        <v>$6-8</v>
      </c>
      <c r="T93" s="77">
        <f>ABS(O93-N93)</f>
        <v>1.9743013058563044</v>
      </c>
    </row>
    <row r="94" spans="1:20" hidden="1">
      <c r="A94" t="str">
        <f>F94&amp;B94</f>
        <v>RB38</v>
      </c>
      <c r="B94">
        <v>38</v>
      </c>
      <c r="C94" t="str">
        <f>F94&amp;D94</f>
        <v>RB41</v>
      </c>
      <c r="D94" s="62">
        <v>41</v>
      </c>
      <c r="E94" t="s">
        <v>142</v>
      </c>
      <c r="F94" s="63" t="s">
        <v>5</v>
      </c>
      <c r="G94" s="63" t="str">
        <f>IFERROR(IFERROR(VLOOKUP($E94,FFToday!$B$2:$E$301,G$19,FALSE),VLOOKUP($E94&amp;" ",FFToday!$B$2:$E$301,G$19,FALSE))," ")</f>
        <v>PHI</v>
      </c>
      <c r="H94" s="63">
        <f>IFERROR(IFERROR(VLOOKUP($E94,FFToday!$B$2:$E$301,H$19,FALSE),VLOOKUP($E94&amp;" ",FFToday!$B$2:$E$301,H$19,FALSE))," ")</f>
        <v>10</v>
      </c>
      <c r="I94" s="64">
        <f>IFERROR(IFERROR(VLOOKUP($E94,FFToday!$B$2:$E$301,I$19,FALSE),VLOOKUP($E94&amp;" ",FFToday!$B$2:$E$301,I$19,FALSE)),J94)</f>
        <v>105.9</v>
      </c>
      <c r="J94" s="64">
        <f>VLOOKUP(E94,'ESPN proj w Stat'!$C$3:$F$302,3,FALSE)</f>
        <v>109.8</v>
      </c>
      <c r="K94" s="64" t="str">
        <f t="shared" si="6"/>
        <v>$6/-6 LeGarrette Blount</v>
      </c>
      <c r="L94" s="65">
        <f>MAX(I94-VLOOKUP(F94,$E$3:$K$8,7,FALSE),0)</f>
        <v>0</v>
      </c>
      <c r="M94" s="65">
        <f>MAX(J94-VLOOKUP(F94,$E$3:$J$7,6,FALSE),0)</f>
        <v>0</v>
      </c>
      <c r="N94" s="76">
        <f>L94*$O$17</f>
        <v>0</v>
      </c>
      <c r="O94" s="76">
        <f>M94*$O$17</f>
        <v>0</v>
      </c>
      <c r="P94" s="76">
        <f>AVERAGE(N94:O94)</f>
        <v>0</v>
      </c>
      <c r="Q94" s="76">
        <f>VLOOKUP(E94,'ESPN proj w Stat'!$C$3:$F$302,4,FALSE)</f>
        <v>5.83</v>
      </c>
      <c r="R94" s="76">
        <f>P94-Q94</f>
        <v>-5.83</v>
      </c>
      <c r="S94" s="48" t="str">
        <f>"$"&amp;ROUND(MIN(N94,O94),0)&amp;"-"&amp;ROUND(MAX(N94:O94),0)</f>
        <v>$0-0</v>
      </c>
      <c r="T94" s="77">
        <f>ABS(O94-N94)</f>
        <v>0</v>
      </c>
    </row>
    <row r="95" spans="1:20">
      <c r="A95" t="str">
        <f>F95&amp;B95</f>
        <v>QB14</v>
      </c>
      <c r="B95">
        <v>14</v>
      </c>
      <c r="C95" t="str">
        <f>F95&amp;D95</f>
        <v>QB6</v>
      </c>
      <c r="D95" s="62">
        <v>6</v>
      </c>
      <c r="E95" t="s">
        <v>39</v>
      </c>
      <c r="F95" s="63" t="s">
        <v>16</v>
      </c>
      <c r="G95" s="63" t="str">
        <f>IFERROR(IFERROR(VLOOKUP($E95,FFToday!$B$2:$E$301,G$19,FALSE),VLOOKUP($E95&amp;" ",FFToday!$B$2:$E$301,G$19,FALSE))," ")</f>
        <v>CAR</v>
      </c>
      <c r="H95" s="63">
        <f>IFERROR(IFERROR(VLOOKUP($E95,FFToday!$B$2:$E$301,H$19,FALSE),VLOOKUP($E95&amp;" ",FFToday!$B$2:$E$301,H$19,FALSE))," ")</f>
        <v>11</v>
      </c>
      <c r="I95" s="64">
        <f>IFERROR(IFERROR(VLOOKUP($E95,FFToday!$B$2:$E$301,I$19,FALSE),VLOOKUP($E95&amp;" ",FFToday!$B$2:$E$301,I$19,FALSE)),J95)</f>
        <v>262.60000000000002</v>
      </c>
      <c r="J95" s="64">
        <f>VLOOKUP(E95,'ESPN proj w Stat'!$C$3:$F$302,3,FALSE)</f>
        <v>290.89999999999998</v>
      </c>
      <c r="K95" s="64" t="str">
        <f t="shared" si="6"/>
        <v>$6/31 Cam Newton</v>
      </c>
      <c r="L95" s="65">
        <f>MAX(I95-VLOOKUP(F95,$E$3:$K$8,7,FALSE),0)</f>
        <v>85.633333333333354</v>
      </c>
      <c r="M95" s="65">
        <f>MAX(J95-VLOOKUP(F95,$E$3:$J$7,6,FALSE),0)</f>
        <v>96.1</v>
      </c>
      <c r="N95" s="76">
        <f>L95*$O$17</f>
        <v>34.040134595602986</v>
      </c>
      <c r="O95" s="76">
        <f>M95*$O$17</f>
        <v>38.200742716669282</v>
      </c>
      <c r="P95" s="76">
        <f>AVERAGE(N95:O95)</f>
        <v>36.12043865613613</v>
      </c>
      <c r="Q95" s="76">
        <f>VLOOKUP(E95,'ESPN proj w Stat'!$C$3:$F$302,4,FALSE)</f>
        <v>5.5</v>
      </c>
      <c r="R95" s="76">
        <f>P95-Q95</f>
        <v>30.62043865613613</v>
      </c>
      <c r="S95" s="48" t="str">
        <f>"$"&amp;ROUND(MIN(N95,O95),0)&amp;"-"&amp;ROUND(MAX(N95:O95),0)</f>
        <v>$34-38</v>
      </c>
      <c r="T95" s="77">
        <f>ABS(O95-N95)</f>
        <v>4.1606081210662964</v>
      </c>
    </row>
    <row r="96" spans="1:20" hidden="1">
      <c r="A96" t="str">
        <f>F96&amp;B96</f>
        <v>RB23</v>
      </c>
      <c r="B96">
        <v>23</v>
      </c>
      <c r="C96" t="str">
        <f>F96&amp;D96</f>
        <v>RB29</v>
      </c>
      <c r="D96" s="62">
        <v>29</v>
      </c>
      <c r="E96" t="s">
        <v>170</v>
      </c>
      <c r="F96" s="63" t="s">
        <v>5</v>
      </c>
      <c r="G96" s="63" t="str">
        <f>IFERROR(IFERROR(VLOOKUP($E96,FFToday!$B$2:$E$301,G$19,FALSE),VLOOKUP($E96&amp;" ",FFToday!$B$2:$E$301,G$19,FALSE))," ")</f>
        <v>NYG</v>
      </c>
      <c r="H96" s="63">
        <f>IFERROR(IFERROR(VLOOKUP($E96,FFToday!$B$2:$E$301,H$19,FALSE),VLOOKUP($E96&amp;" ",FFToday!$B$2:$E$301,H$19,FALSE))," ")</f>
        <v>8</v>
      </c>
      <c r="I96" s="64">
        <f>IFERROR(IFERROR(VLOOKUP($E96,FFToday!$B$2:$E$301,I$19,FALSE),VLOOKUP($E96&amp;" ",FFToday!$B$2:$E$301,I$19,FALSE)),J96)</f>
        <v>141.69999999999999</v>
      </c>
      <c r="J96" s="64">
        <f>VLOOKUP(E96,'ESPN proj w Stat'!$C$3:$F$302,3,FALSE)</f>
        <v>133.6</v>
      </c>
      <c r="K96" s="64" t="str">
        <f t="shared" si="6"/>
        <v>$5/5 Paul Perkins</v>
      </c>
      <c r="L96" s="65">
        <f>MAX(I96-VLOOKUP(F96,$E$3:$K$8,7,FALSE),0)</f>
        <v>33.999999999999986</v>
      </c>
      <c r="M96" s="65">
        <f>MAX(J96-VLOOKUP(F96,$E$3:$J$7,6,FALSE),0)</f>
        <v>18.166666666666657</v>
      </c>
      <c r="N96" s="76">
        <f>L96*$O$17</f>
        <v>13.515351221298181</v>
      </c>
      <c r="O96" s="76">
        <f>M96*$O$17</f>
        <v>7.2214376623603016</v>
      </c>
      <c r="P96" s="76">
        <f>AVERAGE(N96:O96)</f>
        <v>10.368394441829242</v>
      </c>
      <c r="Q96" s="76">
        <f>VLOOKUP(E96,'ESPN proj w Stat'!$C$3:$F$302,4,FALSE)</f>
        <v>5.3900000000000006</v>
      </c>
      <c r="R96" s="76">
        <f>P96-Q96</f>
        <v>4.9783944418292414</v>
      </c>
      <c r="S96" s="48" t="str">
        <f>"$"&amp;ROUND(MIN(N96,O96),0)&amp;"-"&amp;ROUND(MAX(N96:O96),0)</f>
        <v>$7-14</v>
      </c>
      <c r="T96" s="77">
        <f>ABS(O96-N96)</f>
        <v>6.293913558937879</v>
      </c>
    </row>
    <row r="97" spans="1:20" hidden="1">
      <c r="A97" t="str">
        <f>F97&amp;B97</f>
        <v>WR25</v>
      </c>
      <c r="B97">
        <v>25</v>
      </c>
      <c r="C97" t="str">
        <f>F97&amp;D97</f>
        <v>WR31</v>
      </c>
      <c r="D97" s="62">
        <v>31</v>
      </c>
      <c r="E97" t="s">
        <v>110</v>
      </c>
      <c r="F97" s="63" t="s">
        <v>1</v>
      </c>
      <c r="G97" s="63" t="str">
        <f>IFERROR(IFERROR(VLOOKUP($E97,FFToday!$B$2:$E$301,G$19,FALSE),VLOOKUP($E97&amp;" ",FFToday!$B$2:$E$301,G$19,FALSE))," ")</f>
        <v>NO</v>
      </c>
      <c r="H97" s="63">
        <f>IFERROR(IFERROR(VLOOKUP($E97,FFToday!$B$2:$E$301,H$19,FALSE),VLOOKUP($E97&amp;" ",FFToday!$B$2:$E$301,H$19,FALSE))," ")</f>
        <v>5</v>
      </c>
      <c r="I97" s="64">
        <f>IFERROR(IFERROR(VLOOKUP($E97,FFToday!$B$2:$E$301,I$19,FALSE),VLOOKUP($E97&amp;" ",FFToday!$B$2:$E$301,I$19,FALSE)),J97)</f>
        <v>129.6</v>
      </c>
      <c r="J97" s="64">
        <f>VLOOKUP(E97,'ESPN proj w Stat'!$C$3:$F$302,3,FALSE)</f>
        <v>124.2</v>
      </c>
      <c r="K97" s="64" t="str">
        <f t="shared" si="6"/>
        <v>$5/8 Willie Snead</v>
      </c>
      <c r="L97" s="65">
        <f>MAX(I97-VLOOKUP(F97,$E$3:$K$8,7,FALSE),0)</f>
        <v>40.066666666666649</v>
      </c>
      <c r="M97" s="65">
        <f>MAX(J97-VLOOKUP(F97,$E$3:$J$7,6,FALSE),0)</f>
        <v>25.800000000000011</v>
      </c>
      <c r="N97" s="76">
        <f>L97*$O$17</f>
        <v>15.926913890196483</v>
      </c>
      <c r="O97" s="76">
        <f>M97*$O$17</f>
        <v>10.255766514985098</v>
      </c>
      <c r="P97" s="76">
        <f>AVERAGE(N97:O97)</f>
        <v>13.091340202590789</v>
      </c>
      <c r="Q97" s="76">
        <f>VLOOKUP(E97,'ESPN proj w Stat'!$C$3:$F$302,4,FALSE)</f>
        <v>5.28</v>
      </c>
      <c r="R97" s="76">
        <f>P97-Q97</f>
        <v>7.811340202590789</v>
      </c>
      <c r="S97" s="48" t="str">
        <f>"$"&amp;ROUND(MIN(N97,O97),0)&amp;"-"&amp;ROUND(MAX(N97:O97),0)</f>
        <v>$10-16</v>
      </c>
      <c r="T97" s="77">
        <f>ABS(O97-N97)</f>
        <v>5.671147375211385</v>
      </c>
    </row>
    <row r="98" spans="1:20" ht="14.25" hidden="1" customHeight="1">
      <c r="A98" t="str">
        <f>F98&amp;B98</f>
        <v>RB34</v>
      </c>
      <c r="B98">
        <v>34</v>
      </c>
      <c r="C98" t="str">
        <f>F98&amp;D98</f>
        <v>RB40</v>
      </c>
      <c r="D98" s="62">
        <v>40</v>
      </c>
      <c r="E98" t="s">
        <v>124</v>
      </c>
      <c r="F98" s="63" t="s">
        <v>5</v>
      </c>
      <c r="G98" s="63" t="str">
        <f>IFERROR(IFERROR(VLOOKUP($E98,FFToday!$B$2:$E$301,G$19,FALSE),VLOOKUP($E98&amp;" ",FFToday!$B$2:$E$301,G$19,FALSE))," ")</f>
        <v>DET</v>
      </c>
      <c r="H98" s="63">
        <f>IFERROR(IFERROR(VLOOKUP($E98,FFToday!$B$2:$E$301,H$19,FALSE),VLOOKUP($E98&amp;" ",FFToday!$B$2:$E$301,H$19,FALSE))," ")</f>
        <v>7</v>
      </c>
      <c r="I98" s="64">
        <f>IFERROR(IFERROR(VLOOKUP($E98,FFToday!$B$2:$E$301,I$19,FALSE),VLOOKUP($E98&amp;" ",FFToday!$B$2:$E$301,I$19,FALSE)),J98)</f>
        <v>117.1</v>
      </c>
      <c r="J98" s="64">
        <f>VLOOKUP(E98,'ESPN proj w Stat'!$C$3:$F$302,3,FALSE)</f>
        <v>111.2</v>
      </c>
      <c r="K98" s="64" t="str">
        <f t="shared" si="6"/>
        <v>$5/-3 Theo Riddick</v>
      </c>
      <c r="L98" s="65">
        <f>MAX(I98-VLOOKUP(F98,$E$3:$K$8,7,FALSE),0)</f>
        <v>9.3999999999999915</v>
      </c>
      <c r="M98" s="65">
        <f>MAX(J98-VLOOKUP(F98,$E$3:$J$7,6,FALSE),0)</f>
        <v>0</v>
      </c>
      <c r="N98" s="76">
        <f>L98*$O$17</f>
        <v>3.7365971023589069</v>
      </c>
      <c r="O98" s="76">
        <f>M98*$O$17</f>
        <v>0</v>
      </c>
      <c r="P98" s="76">
        <f>AVERAGE(N98:O98)</f>
        <v>1.8682985511794534</v>
      </c>
      <c r="Q98" s="76">
        <f>VLOOKUP(E98,'ESPN proj w Stat'!$C$3:$F$302,4,FALSE)</f>
        <v>5.0599999999999996</v>
      </c>
      <c r="R98" s="76">
        <f>P98-Q98</f>
        <v>-3.1917014488205462</v>
      </c>
      <c r="S98" s="48" t="str">
        <f>"$"&amp;ROUND(MIN(N98,O98),0)&amp;"-"&amp;ROUND(MAX(N98:O98),0)</f>
        <v>$0-4</v>
      </c>
      <c r="T98" s="77">
        <f>ABS(O98-N98)</f>
        <v>3.7365971023589069</v>
      </c>
    </row>
    <row r="99" spans="1:20" ht="14.25" customHeight="1">
      <c r="A99" t="str">
        <f>F99&amp;B99</f>
        <v>QB15</v>
      </c>
      <c r="B99">
        <v>15</v>
      </c>
      <c r="C99" t="str">
        <f>F99&amp;D99</f>
        <v>QB13</v>
      </c>
      <c r="D99" s="62">
        <v>13</v>
      </c>
      <c r="E99" t="s">
        <v>123</v>
      </c>
      <c r="F99" s="63" t="s">
        <v>16</v>
      </c>
      <c r="G99" s="63" t="str">
        <f>IFERROR(IFERROR(VLOOKUP($E99,FFToday!$B$2:$E$301,G$19,FALSE),VLOOKUP($E99&amp;" ",FFToday!$B$2:$E$301,G$19,FALSE))," ")</f>
        <v>OAK</v>
      </c>
      <c r="H99" s="63">
        <f>IFERROR(IFERROR(VLOOKUP($E99,FFToday!$B$2:$E$301,H$19,FALSE),VLOOKUP($E99&amp;" ",FFToday!$B$2:$E$301,H$19,FALSE))," ")</f>
        <v>10</v>
      </c>
      <c r="I99" s="64">
        <f>IFERROR(IFERROR(VLOOKUP($E99,FFToday!$B$2:$E$301,I$19,FALSE),VLOOKUP($E99&amp;" ",FFToday!$B$2:$E$301,I$19,FALSE)),J99)</f>
        <v>258.2</v>
      </c>
      <c r="J99" s="64">
        <f>VLOOKUP(E99,'ESPN proj w Stat'!$C$3:$F$302,3,FALSE)</f>
        <v>264</v>
      </c>
      <c r="K99" s="64" t="str">
        <f t="shared" si="6"/>
        <v>$5/25 Derek Carr</v>
      </c>
      <c r="L99" s="65">
        <f>MAX(I99-VLOOKUP(F99,$E$3:$K$8,7,FALSE),0)</f>
        <v>81.23333333333332</v>
      </c>
      <c r="M99" s="65">
        <f>MAX(J99-VLOOKUP(F99,$E$3:$J$7,6,FALSE),0)</f>
        <v>69.200000000000017</v>
      </c>
      <c r="N99" s="76">
        <f>L99*$O$17</f>
        <v>32.291089143434974</v>
      </c>
      <c r="O99" s="76">
        <f>M99*$O$17</f>
        <v>27.507714838642197</v>
      </c>
      <c r="P99" s="76">
        <f>AVERAGE(N99:O99)</f>
        <v>29.899401991038587</v>
      </c>
      <c r="Q99" s="76">
        <f>VLOOKUP(E99,'ESPN proj w Stat'!$C$3:$F$302,4,FALSE)</f>
        <v>4.95</v>
      </c>
      <c r="R99" s="76">
        <f>P99-Q99</f>
        <v>24.949401991038588</v>
      </c>
      <c r="S99" s="48" t="str">
        <f>"$"&amp;ROUND(MIN(N99,O99),0)&amp;"-"&amp;ROUND(MAX(N99:O99),0)</f>
        <v>$28-32</v>
      </c>
      <c r="T99" s="77">
        <f>ABS(O99-N99)</f>
        <v>4.7833743047927761</v>
      </c>
    </row>
    <row r="100" spans="1:20" ht="14.25" hidden="1" customHeight="1">
      <c r="A100" t="str">
        <f>F100&amp;B100</f>
        <v>RB29</v>
      </c>
      <c r="B100">
        <v>29</v>
      </c>
      <c r="C100" t="str">
        <f>F100&amp;D100</f>
        <v>RB32</v>
      </c>
      <c r="D100" s="62">
        <v>32</v>
      </c>
      <c r="E100" t="s">
        <v>163</v>
      </c>
      <c r="F100" s="63" t="s">
        <v>5</v>
      </c>
      <c r="G100" s="63" t="str">
        <f>IFERROR(IFERROR(VLOOKUP($E100,FFToday!$B$2:$E$301,G$19,FALSE),VLOOKUP($E100&amp;" ",FFToday!$B$2:$E$301,G$19,FALSE))," ")</f>
        <v>ATL</v>
      </c>
      <c r="H100" s="63">
        <f>IFERROR(IFERROR(VLOOKUP($E100,FFToday!$B$2:$E$301,H$19,FALSE),VLOOKUP($E100&amp;" ",FFToday!$B$2:$E$301,H$19,FALSE))," ")</f>
        <v>5</v>
      </c>
      <c r="I100" s="64">
        <f>IFERROR(IFERROR(VLOOKUP($E100,FFToday!$B$2:$E$301,I$19,FALSE),VLOOKUP($E100&amp;" ",FFToday!$B$2:$E$301,I$19,FALSE)),J100)</f>
        <v>126.3</v>
      </c>
      <c r="J100" s="64">
        <f>VLOOKUP(E100,'ESPN proj w Stat'!$C$3:$F$302,3,FALSE)</f>
        <v>127.6</v>
      </c>
      <c r="K100" s="64" t="str">
        <f t="shared" si="6"/>
        <v>$5/1 Tevin Coleman</v>
      </c>
      <c r="L100" s="65">
        <f>MAX(I100-VLOOKUP(F100,$E$3:$K$8,7,FALSE),0)</f>
        <v>18.599999999999994</v>
      </c>
      <c r="M100" s="65">
        <f>MAX(J100-VLOOKUP(F100,$E$3:$J$7,6,FALSE),0)</f>
        <v>12.166666666666657</v>
      </c>
      <c r="N100" s="76">
        <f>L100*$O$17</f>
        <v>7.3936921387101817</v>
      </c>
      <c r="O100" s="76">
        <f>M100*$O$17</f>
        <v>4.8363756821312096</v>
      </c>
      <c r="P100" s="76">
        <f>AVERAGE(N100:O100)</f>
        <v>6.1150339104206957</v>
      </c>
      <c r="Q100" s="76">
        <f>VLOOKUP(E100,'ESPN proj w Stat'!$C$3:$F$302,4,FALSE)</f>
        <v>4.8400000000000007</v>
      </c>
      <c r="R100" s="76">
        <f>P100-Q100</f>
        <v>1.2750339104206949</v>
      </c>
      <c r="S100" s="48" t="str">
        <f>"$"&amp;ROUND(MIN(N100,O100),0)&amp;"-"&amp;ROUND(MAX(N100:O100),0)</f>
        <v>$5-7</v>
      </c>
      <c r="T100" s="77">
        <f>ABS(O100-N100)</f>
        <v>2.5573164565789721</v>
      </c>
    </row>
    <row r="101" spans="1:20" ht="14.25" hidden="1" customHeight="1">
      <c r="A101" t="str">
        <f>F101&amp;B101</f>
        <v>RB44</v>
      </c>
      <c r="B101">
        <v>44</v>
      </c>
      <c r="C101" t="str">
        <f>F101&amp;D101</f>
        <v>RB37</v>
      </c>
      <c r="D101" s="62">
        <v>37</v>
      </c>
      <c r="E101" t="s">
        <v>194</v>
      </c>
      <c r="F101" s="63" t="s">
        <v>5</v>
      </c>
      <c r="G101" s="63" t="str">
        <f>IFERROR(IFERROR(VLOOKUP($E101,FFToday!$B$2:$E$301,G$19,FALSE),VLOOKUP($E101&amp;" ",FFToday!$B$2:$E$301,G$19,FALSE))," ")</f>
        <v>DAL</v>
      </c>
      <c r="H101" s="63">
        <f>IFERROR(IFERROR(VLOOKUP($E101,FFToday!$B$2:$E$301,H$19,FALSE),VLOOKUP($E101&amp;" ",FFToday!$B$2:$E$301,H$19,FALSE))," ")</f>
        <v>6</v>
      </c>
      <c r="I101" s="64">
        <f>IFERROR(IFERROR(VLOOKUP($E101,FFToday!$B$2:$E$301,I$19,FALSE),VLOOKUP($E101&amp;" ",FFToday!$B$2:$E$301,I$19,FALSE)),J101)</f>
        <v>91.2</v>
      </c>
      <c r="J101" s="64">
        <f>VLOOKUP(E101,'ESPN proj w Stat'!$C$3:$F$302,3,FALSE)</f>
        <v>115</v>
      </c>
      <c r="K101" s="64" t="str">
        <f t="shared" ref="K101:K164" si="7">"$"&amp;MAX(1,ROUND(Q101,0))&amp;"/"&amp;ROUND(R101,0)&amp;" "&amp;E101</f>
        <v>$5/-5 Darren McFadden</v>
      </c>
      <c r="L101" s="65">
        <f>MAX(I101-VLOOKUP(F101,$E$3:$K$8,7,FALSE),0)</f>
        <v>0</v>
      </c>
      <c r="M101" s="65">
        <f>MAX(J101-VLOOKUP(F101,$E$3:$J$7,6,FALSE),0)</f>
        <v>0</v>
      </c>
      <c r="N101" s="76">
        <f>L101*$O$17</f>
        <v>0</v>
      </c>
      <c r="O101" s="76">
        <f>M101*$O$17</f>
        <v>0</v>
      </c>
      <c r="P101" s="76">
        <f>AVERAGE(N101:O101)</f>
        <v>0</v>
      </c>
      <c r="Q101" s="76">
        <f>VLOOKUP(E101,'ESPN proj w Stat'!$C$3:$F$302,4,FALSE)</f>
        <v>4.8400000000000007</v>
      </c>
      <c r="R101" s="76">
        <f>P101-Q101</f>
        <v>-4.8400000000000007</v>
      </c>
      <c r="S101" s="48" t="str">
        <f>"$"&amp;ROUND(MIN(N101,O101),0)&amp;"-"&amp;ROUND(MAX(N101:O101),0)</f>
        <v>$0-0</v>
      </c>
      <c r="T101" s="77">
        <f>ABS(O101-N101)</f>
        <v>0</v>
      </c>
    </row>
    <row r="102" spans="1:20" ht="14.25" hidden="1" customHeight="1">
      <c r="A102" t="str">
        <f>F102&amp;B102</f>
        <v>WR42</v>
      </c>
      <c r="B102">
        <v>42</v>
      </c>
      <c r="C102" t="str">
        <f>F102&amp;D102</f>
        <v>WR36</v>
      </c>
      <c r="D102" s="62">
        <v>36</v>
      </c>
      <c r="E102" t="s">
        <v>89</v>
      </c>
      <c r="F102" s="63" t="s">
        <v>1</v>
      </c>
      <c r="G102" s="63" t="str">
        <f>IFERROR(IFERROR(VLOOKUP($E102,FFToday!$B$2:$E$301,G$19,FALSE),VLOOKUP($E102&amp;" ",FFToday!$B$2:$E$301,G$19,FALSE))," ")</f>
        <v>TB</v>
      </c>
      <c r="H102" s="63">
        <f>IFERROR(IFERROR(VLOOKUP($E102,FFToday!$B$2:$E$301,H$19,FALSE),VLOOKUP($E102&amp;" ",FFToday!$B$2:$E$301,H$19,FALSE))," ")</f>
        <v>11</v>
      </c>
      <c r="I102" s="64">
        <f>IFERROR(IFERROR(VLOOKUP($E102,FFToday!$B$2:$E$301,I$19,FALSE),VLOOKUP($E102&amp;" ",FFToday!$B$2:$E$301,I$19,FALSE)),J102)</f>
        <v>110.5</v>
      </c>
      <c r="J102" s="64">
        <f>VLOOKUP(E102,'ESPN proj w Stat'!$C$3:$F$302,3,FALSE)</f>
        <v>121.1</v>
      </c>
      <c r="K102" s="64" t="str">
        <f t="shared" si="7"/>
        <v>$5/4 DeSean Jackson</v>
      </c>
      <c r="L102" s="65">
        <f>MAX(I102-VLOOKUP(F102,$E$3:$K$8,7,FALSE),0)</f>
        <v>20.966666666666654</v>
      </c>
      <c r="M102" s="65">
        <f>MAX(J102-VLOOKUP(F102,$E$3:$J$7,6,FALSE),0)</f>
        <v>22.700000000000003</v>
      </c>
      <c r="N102" s="76">
        <f>L102*$O$17</f>
        <v>8.3344665864672098</v>
      </c>
      <c r="O102" s="76">
        <f>M102*$O$17</f>
        <v>9.0234844918667303</v>
      </c>
      <c r="P102" s="76">
        <f>AVERAGE(N102:O102)</f>
        <v>8.6789755391669701</v>
      </c>
      <c r="Q102" s="76">
        <f>VLOOKUP(E102,'ESPN proj w Stat'!$C$3:$F$302,4,FALSE)</f>
        <v>4.7300000000000004</v>
      </c>
      <c r="R102" s="76">
        <f>P102-Q102</f>
        <v>3.9489755391669696</v>
      </c>
      <c r="S102" s="48" t="str">
        <f>"$"&amp;ROUND(MIN(N102,O102),0)&amp;"-"&amp;ROUND(MAX(N102:O102),0)</f>
        <v>$8-9</v>
      </c>
      <c r="T102" s="77">
        <f>ABS(O102-N102)</f>
        <v>0.68901790539952046</v>
      </c>
    </row>
    <row r="103" spans="1:20" ht="14.25" hidden="1" customHeight="1">
      <c r="A103" t="str">
        <f>F103&amp;B103</f>
        <v>TE11</v>
      </c>
      <c r="B103">
        <v>11</v>
      </c>
      <c r="C103" t="str">
        <f>F103&amp;D103</f>
        <v>TE6</v>
      </c>
      <c r="D103" s="62">
        <v>6</v>
      </c>
      <c r="E103" t="s">
        <v>159</v>
      </c>
      <c r="F103" s="63" t="s">
        <v>8</v>
      </c>
      <c r="G103" s="63" t="str">
        <f>IFERROR(IFERROR(VLOOKUP($E103,FFToday!$B$2:$E$301,G$19,FALSE),VLOOKUP($E103&amp;" ",FFToday!$B$2:$E$301,G$19,FALSE))," ")</f>
        <v>MIN</v>
      </c>
      <c r="H103" s="63">
        <f>IFERROR(IFERROR(VLOOKUP($E103,FFToday!$B$2:$E$301,H$19,FALSE),VLOOKUP($E103&amp;" ",FFToday!$B$2:$E$301,H$19,FALSE))," ")</f>
        <v>9</v>
      </c>
      <c r="I103" s="64">
        <f>IFERROR(IFERROR(VLOOKUP($E103,FFToday!$B$2:$E$301,I$19,FALSE),VLOOKUP($E103&amp;" ",FFToday!$B$2:$E$301,I$19,FALSE)),J103)</f>
        <v>104.6</v>
      </c>
      <c r="J103" s="64">
        <f>VLOOKUP(E103,'ESPN proj w Stat'!$C$3:$F$302,3,FALSE)</f>
        <v>114.1</v>
      </c>
      <c r="K103" s="64" t="str">
        <f t="shared" si="7"/>
        <v>$5/4 Kyle Rudolph</v>
      </c>
      <c r="L103" s="65">
        <f>MAX(I103-VLOOKUP(F103,$E$3:$K$8,7,FALSE),0)</f>
        <v>18.766666666666666</v>
      </c>
      <c r="M103" s="65">
        <f>MAX(J103-VLOOKUP(F103,$E$3:$J$7,6,FALSE),0)</f>
        <v>24.899999999999991</v>
      </c>
      <c r="N103" s="76">
        <f>L103*$O$17</f>
        <v>7.4599438603832136</v>
      </c>
      <c r="O103" s="76">
        <f>M103*$O$17</f>
        <v>9.8980072179507257</v>
      </c>
      <c r="P103" s="76">
        <f>AVERAGE(N103:O103)</f>
        <v>8.6789755391669701</v>
      </c>
      <c r="Q103" s="76">
        <f>VLOOKUP(E103,'ESPN proj w Stat'!$C$3:$F$302,4,FALSE)</f>
        <v>4.7300000000000004</v>
      </c>
      <c r="R103" s="76">
        <f>P103-Q103</f>
        <v>3.9489755391669696</v>
      </c>
      <c r="S103" s="48" t="str">
        <f>"$"&amp;ROUND(MIN(N103,O103),0)&amp;"-"&amp;ROUND(MAX(N103:O103),0)</f>
        <v>$7-10</v>
      </c>
      <c r="T103" s="77">
        <f>ABS(O103-N103)</f>
        <v>2.4380633575675121</v>
      </c>
    </row>
    <row r="104" spans="1:20" ht="14.25" customHeight="1">
      <c r="A104" t="str">
        <f>F104&amp;B104</f>
        <v>QB10</v>
      </c>
      <c r="B104">
        <v>10</v>
      </c>
      <c r="C104" t="str">
        <f>F104&amp;D104</f>
        <v>QB10</v>
      </c>
      <c r="D104" s="62">
        <v>10</v>
      </c>
      <c r="E104" t="s">
        <v>295</v>
      </c>
      <c r="F104" s="63" t="s">
        <v>16</v>
      </c>
      <c r="G104" s="63" t="str">
        <f>IFERROR(IFERROR(VLOOKUP($E104,FFToday!$B$2:$E$301,G$19,FALSE),VLOOKUP($E104&amp;" ",FFToday!$B$2:$E$301,G$19,FALSE))," ")</f>
        <v>DAL</v>
      </c>
      <c r="H104" s="63">
        <f>IFERROR(IFERROR(VLOOKUP($E104,FFToday!$B$2:$E$301,H$19,FALSE),VLOOKUP($E104&amp;" ",FFToday!$B$2:$E$301,H$19,FALSE))," ")</f>
        <v>6</v>
      </c>
      <c r="I104" s="64">
        <f>IFERROR(IFERROR(VLOOKUP($E104,FFToday!$B$2:$E$301,I$19,FALSE),VLOOKUP($E104&amp;" ",FFToday!$B$2:$E$301,I$19,FALSE)),J104)</f>
        <v>270.7</v>
      </c>
      <c r="J104" s="64">
        <f>VLOOKUP(E104,'ESPN proj w Stat'!$C$3:$F$302,3,FALSE)</f>
        <v>274.10000000000002</v>
      </c>
      <c r="K104" s="64" t="str">
        <f t="shared" si="7"/>
        <v>$4/30 Dak Prescott</v>
      </c>
      <c r="L104" s="65">
        <f>MAX(I104-VLOOKUP(F104,$E$3:$K$8,7,FALSE),0)</f>
        <v>93.73333333333332</v>
      </c>
      <c r="M104" s="65">
        <f>MAX(J104-VLOOKUP(F104,$E$3:$J$7,6,FALSE),0)</f>
        <v>79.30000000000004</v>
      </c>
      <c r="N104" s="76">
        <f>L104*$O$17</f>
        <v>37.259968268912246</v>
      </c>
      <c r="O104" s="76">
        <f>M104*$O$17</f>
        <v>31.522569172027843</v>
      </c>
      <c r="P104" s="76">
        <f>AVERAGE(N104:O104)</f>
        <v>34.391268720470045</v>
      </c>
      <c r="Q104" s="76">
        <f>VLOOKUP(E104,'ESPN proj w Stat'!$C$3:$F$302,4,FALSE)</f>
        <v>4.29</v>
      </c>
      <c r="R104" s="76">
        <f>P104-Q104</f>
        <v>30.101268720470046</v>
      </c>
      <c r="S104" s="48" t="str">
        <f>"$"&amp;ROUND(MIN(N104,O104),0)&amp;"-"&amp;ROUND(MAX(N104:O104),0)</f>
        <v>$32-37</v>
      </c>
      <c r="T104" s="77">
        <f>ABS(O104-N104)</f>
        <v>5.7373990968844026</v>
      </c>
    </row>
    <row r="105" spans="1:20" ht="14.25" hidden="1" customHeight="1">
      <c r="A105" t="str">
        <f>F105&amp;B105</f>
        <v>RB33</v>
      </c>
      <c r="B105">
        <v>33</v>
      </c>
      <c r="C105" t="str">
        <f>F105&amp;D105</f>
        <v>RB23</v>
      </c>
      <c r="D105" s="62">
        <v>23</v>
      </c>
      <c r="E105" t="s">
        <v>109</v>
      </c>
      <c r="F105" s="63" t="s">
        <v>5</v>
      </c>
      <c r="G105" s="63" t="str">
        <f>IFERROR(IFERROR(VLOOKUP($E105,FFToday!$B$2:$E$301,G$19,FALSE),VLOOKUP($E105&amp;" ",FFToday!$B$2:$E$301,G$19,FALSE))," ")</f>
        <v>DET</v>
      </c>
      <c r="H105" s="63">
        <f>IFERROR(IFERROR(VLOOKUP($E105,FFToday!$B$2:$E$301,H$19,FALSE),VLOOKUP($E105&amp;" ",FFToday!$B$2:$E$301,H$19,FALSE))," ")</f>
        <v>7</v>
      </c>
      <c r="I105" s="64">
        <f>IFERROR(IFERROR(VLOOKUP($E105,FFToday!$B$2:$E$301,I$19,FALSE),VLOOKUP($E105&amp;" ",FFToday!$B$2:$E$301,I$19,FALSE)),J105)</f>
        <v>117.1</v>
      </c>
      <c r="J105" s="64">
        <f>VLOOKUP(E105,'ESPN proj w Stat'!$C$3:$F$302,3,FALSE)</f>
        <v>146.6</v>
      </c>
      <c r="K105" s="64" t="str">
        <f t="shared" si="7"/>
        <v>$4/4 Ameer Abdullah</v>
      </c>
      <c r="L105" s="65">
        <f>MAX(I105-VLOOKUP(F105,$E$3:$K$8,7,FALSE),0)</f>
        <v>9.3999999999999915</v>
      </c>
      <c r="M105" s="65">
        <f>MAX(J105-VLOOKUP(F105,$E$3:$J$7,6,FALSE),0)</f>
        <v>31.166666666666657</v>
      </c>
      <c r="N105" s="76">
        <f>L105*$O$17</f>
        <v>3.7365971023589069</v>
      </c>
      <c r="O105" s="76">
        <f>M105*$O$17</f>
        <v>12.389071952856666</v>
      </c>
      <c r="P105" s="76">
        <f>AVERAGE(N105:O105)</f>
        <v>8.0628345276077873</v>
      </c>
      <c r="Q105" s="76">
        <f>VLOOKUP(E105,'ESPN proj w Stat'!$C$3:$F$302,4,FALSE)</f>
        <v>4.29</v>
      </c>
      <c r="R105" s="76">
        <f>P105-Q105</f>
        <v>3.7728345276077873</v>
      </c>
      <c r="S105" s="48" t="str">
        <f>"$"&amp;ROUND(MIN(N105,O105),0)&amp;"-"&amp;ROUND(MAX(N105:O105),0)</f>
        <v>$4-12</v>
      </c>
      <c r="T105" s="77">
        <f>ABS(O105-N105)</f>
        <v>8.6524748504977591</v>
      </c>
    </row>
    <row r="106" spans="1:20" ht="14.25" hidden="1" customHeight="1">
      <c r="A106" t="str">
        <f>F106&amp;B106</f>
        <v>WR44</v>
      </c>
      <c r="B106">
        <v>44</v>
      </c>
      <c r="C106" t="str">
        <f>F106&amp;D106</f>
        <v>WR34</v>
      </c>
      <c r="D106" s="62">
        <v>34</v>
      </c>
      <c r="E106" t="s">
        <v>83</v>
      </c>
      <c r="F106" s="63" t="s">
        <v>1</v>
      </c>
      <c r="G106" s="63" t="str">
        <f>IFERROR(IFERROR(VLOOKUP($E106,FFToday!$B$2:$E$301,G$19,FALSE),VLOOKUP($E106&amp;" ",FFToday!$B$2:$E$301,G$19,FALSE))," ")</f>
        <v>IND</v>
      </c>
      <c r="H106" s="63">
        <f>IFERROR(IFERROR(VLOOKUP($E106,FFToday!$B$2:$E$301,H$19,FALSE),VLOOKUP($E106&amp;" ",FFToday!$B$2:$E$301,H$19,FALSE))," ")</f>
        <v>11</v>
      </c>
      <c r="I106" s="64">
        <f>IFERROR(IFERROR(VLOOKUP($E106,FFToday!$B$2:$E$301,I$19,FALSE),VLOOKUP($E106&amp;" ",FFToday!$B$2:$E$301,I$19,FALSE)),J106)</f>
        <v>109.5</v>
      </c>
      <c r="J106" s="64">
        <f>VLOOKUP(E106,'ESPN proj w Stat'!$C$3:$F$302,3,FALSE)</f>
        <v>122.7</v>
      </c>
      <c r="K106" s="64" t="str">
        <f t="shared" si="7"/>
        <v>$4/5 Donte Moncrief</v>
      </c>
      <c r="L106" s="65">
        <f>MAX(I106-VLOOKUP(F106,$E$3:$K$8,7,FALSE),0)</f>
        <v>19.966666666666654</v>
      </c>
      <c r="M106" s="65">
        <f>MAX(J106-VLOOKUP(F106,$E$3:$J$7,6,FALSE),0)</f>
        <v>24.300000000000011</v>
      </c>
      <c r="N106" s="76">
        <f>L106*$O$17</f>
        <v>7.9369562564290277</v>
      </c>
      <c r="O106" s="76">
        <f>M106*$O$17</f>
        <v>9.6595010199278253</v>
      </c>
      <c r="P106" s="76">
        <f>AVERAGE(N106:O106)</f>
        <v>8.7982286381784256</v>
      </c>
      <c r="Q106" s="76">
        <f>VLOOKUP(E106,'ESPN proj w Stat'!$C$3:$F$302,4,FALSE)</f>
        <v>4.29</v>
      </c>
      <c r="R106" s="76">
        <f>P106-Q106</f>
        <v>4.5082286381784256</v>
      </c>
      <c r="S106" s="48" t="str">
        <f>"$"&amp;ROUND(MIN(N106,O106),0)&amp;"-"&amp;ROUND(MAX(N106:O106),0)</f>
        <v>$8-10</v>
      </c>
      <c r="T106" s="77">
        <f>ABS(O106-N106)</f>
        <v>1.7225447634987976</v>
      </c>
    </row>
    <row r="107" spans="1:20" ht="14.25" hidden="1" customHeight="1">
      <c r="A107" t="str">
        <f>F107&amp;B107</f>
        <v>TE6</v>
      </c>
      <c r="B107">
        <v>6</v>
      </c>
      <c r="C107" t="str">
        <f>F107&amp;D107</f>
        <v>TE14</v>
      </c>
      <c r="D107" s="62">
        <v>14</v>
      </c>
      <c r="E107" t="s">
        <v>84</v>
      </c>
      <c r="F107" s="63" t="s">
        <v>8</v>
      </c>
      <c r="G107" s="63" t="str">
        <f>IFERROR(IFERROR(VLOOKUP($E107,FFToday!$B$2:$E$301,G$19,FALSE),VLOOKUP($E107&amp;" ",FFToday!$B$2:$E$301,G$19,FALSE))," ")</f>
        <v>CIN</v>
      </c>
      <c r="H107" s="63">
        <f>IFERROR(IFERROR(VLOOKUP($E107,FFToday!$B$2:$E$301,H$19,FALSE),VLOOKUP($E107&amp;" ",FFToday!$B$2:$E$301,H$19,FALSE))," ")</f>
        <v>6</v>
      </c>
      <c r="I107" s="64">
        <f>IFERROR(IFERROR(VLOOKUP($E107,FFToday!$B$2:$E$301,I$19,FALSE),VLOOKUP($E107&amp;" ",FFToday!$B$2:$E$301,I$19,FALSE)),J107)</f>
        <v>110.5</v>
      </c>
      <c r="J107" s="64">
        <f>VLOOKUP(E107,'ESPN proj w Stat'!$C$3:$F$302,3,FALSE)</f>
        <v>92.6</v>
      </c>
      <c r="K107" s="64" t="str">
        <f t="shared" si="7"/>
        <v>$4/1 Tyler Eifert</v>
      </c>
      <c r="L107" s="65">
        <f>MAX(I107-VLOOKUP(F107,$E$3:$K$8,7,FALSE),0)</f>
        <v>24.666666666666671</v>
      </c>
      <c r="M107" s="65">
        <f>MAX(J107-VLOOKUP(F107,$E$3:$J$7,6,FALSE),0)</f>
        <v>3.3999999999999915</v>
      </c>
      <c r="N107" s="76">
        <f>L107*$O$17</f>
        <v>9.80525480760849</v>
      </c>
      <c r="O107" s="76">
        <f>M107*$O$17</f>
        <v>1.3515351221298151</v>
      </c>
      <c r="P107" s="76">
        <f>AVERAGE(N107:O107)</f>
        <v>5.5783949648691529</v>
      </c>
      <c r="Q107" s="76">
        <f>VLOOKUP(E107,'ESPN proj w Stat'!$C$3:$F$302,4,FALSE)</f>
        <v>4.29</v>
      </c>
      <c r="R107" s="76">
        <f>P107-Q107</f>
        <v>1.2883949648691528</v>
      </c>
      <c r="S107" s="48" t="str">
        <f>"$"&amp;ROUND(MIN(N107,O107),0)&amp;"-"&amp;ROUND(MAX(N107:O107),0)</f>
        <v>$1-10</v>
      </c>
      <c r="T107" s="77">
        <f>ABS(O107-N107)</f>
        <v>8.4537196854786743</v>
      </c>
    </row>
    <row r="108" spans="1:20" ht="14.25" customHeight="1">
      <c r="A108" t="str">
        <f>F108&amp;B108</f>
        <v>QB17</v>
      </c>
      <c r="B108">
        <v>17</v>
      </c>
      <c r="C108" t="str">
        <f>F108&amp;D108</f>
        <v>QB11</v>
      </c>
      <c r="D108" s="62">
        <v>11</v>
      </c>
      <c r="E108" t="s">
        <v>130</v>
      </c>
      <c r="F108" s="63" t="s">
        <v>16</v>
      </c>
      <c r="G108" s="63" t="str">
        <f>IFERROR(IFERROR(VLOOKUP($E108,FFToday!$B$2:$E$301,G$19,FALSE),VLOOKUP($E108&amp;" ",FFToday!$B$2:$E$301,G$19,FALSE))," ")</f>
        <v>WAS</v>
      </c>
      <c r="H108" s="63">
        <f>IFERROR(IFERROR(VLOOKUP($E108,FFToday!$B$2:$E$301,H$19,FALSE),VLOOKUP($E108&amp;" ",FFToday!$B$2:$E$301,H$19,FALSE))," ")</f>
        <v>5</v>
      </c>
      <c r="I108" s="64">
        <f>IFERROR(IFERROR(VLOOKUP($E108,FFToday!$B$2:$E$301,I$19,FALSE),VLOOKUP($E108&amp;" ",FFToday!$B$2:$E$301,I$19,FALSE)),J108)</f>
        <v>255.5</v>
      </c>
      <c r="J108" s="64">
        <f>VLOOKUP(E108,'ESPN proj w Stat'!$C$3:$F$302,3,FALSE)</f>
        <v>273.89999999999998</v>
      </c>
      <c r="K108" s="64" t="str">
        <f t="shared" si="7"/>
        <v>$4/28 Kirk Cousins</v>
      </c>
      <c r="L108" s="65">
        <f>MAX(I108-VLOOKUP(F108,$E$3:$K$8,7,FALSE),0)</f>
        <v>78.533333333333331</v>
      </c>
      <c r="M108" s="65">
        <f>MAX(J108-VLOOKUP(F108,$E$3:$J$7,6,FALSE),0)</f>
        <v>79.099999999999994</v>
      </c>
      <c r="N108" s="76">
        <f>L108*$O$17</f>
        <v>31.217811252331888</v>
      </c>
      <c r="O108" s="76">
        <f>M108*$O$17</f>
        <v>31.443067106020187</v>
      </c>
      <c r="P108" s="76">
        <f>AVERAGE(N108:O108)</f>
        <v>31.330439179176039</v>
      </c>
      <c r="Q108" s="76">
        <f>VLOOKUP(E108,'ESPN proj w Stat'!$C$3:$F$302,4,FALSE)</f>
        <v>3.74</v>
      </c>
      <c r="R108" s="76">
        <f>P108-Q108</f>
        <v>27.590439179176037</v>
      </c>
      <c r="S108" s="48" t="str">
        <f>"$"&amp;ROUND(MIN(N108,O108),0)&amp;"-"&amp;ROUND(MAX(N108:O108),0)</f>
        <v>$31-31</v>
      </c>
      <c r="T108" s="77">
        <f>ABS(O108-N108)</f>
        <v>0.22525585368829937</v>
      </c>
    </row>
    <row r="109" spans="1:20" ht="14.25" customHeight="1">
      <c r="A109" t="str">
        <f>F109&amp;B109</f>
        <v>QB5</v>
      </c>
      <c r="B109">
        <v>5</v>
      </c>
      <c r="C109" t="str">
        <f>F109&amp;D109</f>
        <v>QB9</v>
      </c>
      <c r="D109" s="62">
        <v>9</v>
      </c>
      <c r="E109" t="s">
        <v>139</v>
      </c>
      <c r="F109" s="63" t="s">
        <v>16</v>
      </c>
      <c r="G109" s="63" t="str">
        <f>IFERROR(IFERROR(VLOOKUP($E109,FFToday!$B$2:$E$301,G$19,FALSE),VLOOKUP($E109&amp;" ",FFToday!$B$2:$E$301,G$19,FALSE))," ")</f>
        <v>TB</v>
      </c>
      <c r="H109" s="63">
        <f>IFERROR(IFERROR(VLOOKUP($E109,FFToday!$B$2:$E$301,H$19,FALSE),VLOOKUP($E109&amp;" ",FFToday!$B$2:$E$301,H$19,FALSE))," ")</f>
        <v>11</v>
      </c>
      <c r="I109" s="64">
        <f>IFERROR(IFERROR(VLOOKUP($E109,FFToday!$B$2:$E$301,I$19,FALSE),VLOOKUP($E109&amp;" ",FFToday!$B$2:$E$301,I$19,FALSE)),J109)</f>
        <v>282</v>
      </c>
      <c r="J109" s="64">
        <f>VLOOKUP(E109,'ESPN proj w Stat'!$C$3:$F$302,3,FALSE)</f>
        <v>276.5</v>
      </c>
      <c r="K109" s="64" t="str">
        <f t="shared" si="7"/>
        <v>$4/33 Jameis Winston</v>
      </c>
      <c r="L109" s="65">
        <f>MAX(I109-VLOOKUP(F109,$E$3:$K$8,7,FALSE),0)</f>
        <v>105.03333333333333</v>
      </c>
      <c r="M109" s="65">
        <f>MAX(J109-VLOOKUP(F109,$E$3:$J$7,6,FALSE),0)</f>
        <v>81.700000000000017</v>
      </c>
      <c r="N109" s="76">
        <f>L109*$O$17</f>
        <v>41.75183499834371</v>
      </c>
      <c r="O109" s="76">
        <f>M109*$O$17</f>
        <v>32.476593964119473</v>
      </c>
      <c r="P109" s="76">
        <f>AVERAGE(N109:O109)</f>
        <v>37.114214481231592</v>
      </c>
      <c r="Q109" s="76">
        <f>VLOOKUP(E109,'ESPN proj w Stat'!$C$3:$F$302,4,FALSE)</f>
        <v>3.63</v>
      </c>
      <c r="R109" s="76">
        <f>P109-Q109</f>
        <v>33.484214481231589</v>
      </c>
      <c r="S109" s="48" t="str">
        <f>"$"&amp;ROUND(MIN(N109,O109),0)&amp;"-"&amp;ROUND(MAX(N109:O109),0)</f>
        <v>$32-42</v>
      </c>
      <c r="T109" s="77">
        <f>ABS(O109-N109)</f>
        <v>9.2752410342242371</v>
      </c>
    </row>
    <row r="110" spans="1:20" ht="14.25" hidden="1" customHeight="1">
      <c r="A110" t="str">
        <f>F110&amp;B110</f>
        <v>TE8</v>
      </c>
      <c r="B110">
        <v>8</v>
      </c>
      <c r="C110" t="str">
        <f>F110&amp;D110</f>
        <v>TE9</v>
      </c>
      <c r="D110" s="62">
        <v>9</v>
      </c>
      <c r="E110" t="s">
        <v>145</v>
      </c>
      <c r="F110" s="63" t="s">
        <v>8</v>
      </c>
      <c r="G110" s="63" t="str">
        <f>IFERROR(IFERROR(VLOOKUP($E110,FFToday!$B$2:$E$301,G$19,FALSE),VLOOKUP($E110&amp;" ",FFToday!$B$2:$E$301,G$19,FALSE))," ")</f>
        <v>GB</v>
      </c>
      <c r="H110" s="63">
        <f>IFERROR(IFERROR(VLOOKUP($E110,FFToday!$B$2:$E$301,H$19,FALSE),VLOOKUP($E110&amp;" ",FFToday!$B$2:$E$301,H$19,FALSE))," ")</f>
        <v>8</v>
      </c>
      <c r="I110" s="64">
        <f>IFERROR(IFERROR(VLOOKUP($E110,FFToday!$B$2:$E$301,I$19,FALSE),VLOOKUP($E110&amp;" ",FFToday!$B$2:$E$301,I$19,FALSE)),J110)</f>
        <v>108.5</v>
      </c>
      <c r="J110" s="64">
        <f>VLOOKUP(E110,'ESPN proj w Stat'!$C$3:$F$302,3,FALSE)</f>
        <v>96.6</v>
      </c>
      <c r="K110" s="64" t="str">
        <f t="shared" si="7"/>
        <v>$4/2 Martellus Bennett</v>
      </c>
      <c r="L110" s="65">
        <f>MAX(I110-VLOOKUP(F110,$E$3:$K$8,7,FALSE),0)</f>
        <v>22.666666666666671</v>
      </c>
      <c r="M110" s="65">
        <f>MAX(J110-VLOOKUP(F110,$E$3:$J$7,6,FALSE),0)</f>
        <v>7.3999999999999915</v>
      </c>
      <c r="N110" s="76">
        <f>L110*$O$17</f>
        <v>9.0102341475321257</v>
      </c>
      <c r="O110" s="76">
        <f>M110*$O$17</f>
        <v>2.941576442282543</v>
      </c>
      <c r="P110" s="76">
        <f>AVERAGE(N110:O110)</f>
        <v>5.9759052949073341</v>
      </c>
      <c r="Q110" s="76">
        <f>VLOOKUP(E110,'ESPN proj w Stat'!$C$3:$F$302,4,FALSE)</f>
        <v>3.5200000000000005</v>
      </c>
      <c r="R110" s="76">
        <f>P110-Q110</f>
        <v>2.4559052949073337</v>
      </c>
      <c r="S110" s="48" t="str">
        <f>"$"&amp;ROUND(MIN(N110,O110),0)&amp;"-"&amp;ROUND(MAX(N110:O110),0)</f>
        <v>$3-9</v>
      </c>
      <c r="T110" s="77">
        <f>ABS(O110-N110)</f>
        <v>6.0686577052495831</v>
      </c>
    </row>
    <row r="111" spans="1:20" ht="14.25" hidden="1" customHeight="1">
      <c r="A111" t="str">
        <f>F111&amp;B111</f>
        <v>RB32</v>
      </c>
      <c r="B111">
        <v>32</v>
      </c>
      <c r="C111" t="str">
        <f>F111&amp;D111</f>
        <v>RB35</v>
      </c>
      <c r="D111" s="62">
        <v>35</v>
      </c>
      <c r="E111" t="s">
        <v>46</v>
      </c>
      <c r="F111" s="63" t="s">
        <v>5</v>
      </c>
      <c r="G111" s="63" t="str">
        <f>IFERROR(IFERROR(VLOOKUP($E111,FFToday!$B$2:$E$301,G$19,FALSE),VLOOKUP($E111&amp;" ",FFToday!$B$2:$E$301,G$19,FALSE))," ")</f>
        <v>TB</v>
      </c>
      <c r="H111" s="63">
        <f>IFERROR(IFERROR(VLOOKUP($E111,FFToday!$B$2:$E$301,H$19,FALSE),VLOOKUP($E111&amp;" ",FFToday!$B$2:$E$301,H$19,FALSE))," ")</f>
        <v>11</v>
      </c>
      <c r="I111" s="64">
        <f>IFERROR(IFERROR(VLOOKUP($E111,FFToday!$B$2:$E$301,I$19,FALSE),VLOOKUP($E111&amp;" ",FFToday!$B$2:$E$301,I$19,FALSE)),J111)</f>
        <v>117.6</v>
      </c>
      <c r="J111" s="64">
        <f>VLOOKUP(E111,'ESPN proj w Stat'!$C$3:$F$302,3,FALSE)</f>
        <v>119.2</v>
      </c>
      <c r="K111" s="64" t="str">
        <f t="shared" si="7"/>
        <v>$3/-1 Doug Martin</v>
      </c>
      <c r="L111" s="65">
        <f>MAX(I111-VLOOKUP(F111,$E$3:$K$8,7,FALSE),0)</f>
        <v>9.8999999999999915</v>
      </c>
      <c r="M111" s="65">
        <f>MAX(J111-VLOOKUP(F111,$E$3:$J$7,6,FALSE),0)</f>
        <v>3.7666666666666657</v>
      </c>
      <c r="N111" s="76">
        <f>L111*$O$17</f>
        <v>3.9353522673779975</v>
      </c>
      <c r="O111" s="76">
        <f>M111*$O$17</f>
        <v>1.4972889098104849</v>
      </c>
      <c r="P111" s="76">
        <f>AVERAGE(N111:O111)</f>
        <v>2.7163205885942414</v>
      </c>
      <c r="Q111" s="76">
        <f>VLOOKUP(E111,'ESPN proj w Stat'!$C$3:$F$302,4,FALSE)</f>
        <v>3.4100000000000006</v>
      </c>
      <c r="R111" s="76">
        <f>P111-Q111</f>
        <v>-0.69367941140575917</v>
      </c>
      <c r="S111" s="48" t="str">
        <f>"$"&amp;ROUND(MIN(N111,O111),0)&amp;"-"&amp;ROUND(MAX(N111:O111),0)</f>
        <v>$1-4</v>
      </c>
      <c r="T111" s="77">
        <f>ABS(O111-N111)</f>
        <v>2.4380633575675126</v>
      </c>
    </row>
    <row r="112" spans="1:20" ht="14.25" hidden="1" customHeight="1">
      <c r="A112" t="str">
        <f>F112&amp;B112</f>
        <v>WR45</v>
      </c>
      <c r="B112">
        <v>45</v>
      </c>
      <c r="C112" t="str">
        <f>F112&amp;D112</f>
        <v>WR41</v>
      </c>
      <c r="D112" s="62">
        <v>41</v>
      </c>
      <c r="E112" t="s">
        <v>66</v>
      </c>
      <c r="F112" s="63" t="s">
        <v>1</v>
      </c>
      <c r="G112" s="63" t="str">
        <f>IFERROR(IFERROR(VLOOKUP($E112,FFToday!$B$2:$E$301,G$19,FALSE),VLOOKUP($E112&amp;" ",FFToday!$B$2:$E$301,G$19,FALSE))," ")</f>
        <v>BAL</v>
      </c>
      <c r="H112" s="63">
        <f>IFERROR(IFERROR(VLOOKUP($E112,FFToday!$B$2:$E$301,H$19,FALSE),VLOOKUP($E112&amp;" ",FFToday!$B$2:$E$301,H$19,FALSE))," ")</f>
        <v>10</v>
      </c>
      <c r="I112" s="64">
        <f>IFERROR(IFERROR(VLOOKUP($E112,FFToday!$B$2:$E$301,I$19,FALSE),VLOOKUP($E112&amp;" ",FFToday!$B$2:$E$301,I$19,FALSE)),J112)</f>
        <v>106.4</v>
      </c>
      <c r="J112" s="64">
        <f>VLOOKUP(E112,'ESPN proj w Stat'!$C$3:$F$302,3,FALSE)</f>
        <v>114.6</v>
      </c>
      <c r="K112" s="64" t="str">
        <f t="shared" si="7"/>
        <v>$3/3 Jeremy Maclin</v>
      </c>
      <c r="L112" s="65">
        <f>MAX(I112-VLOOKUP(F112,$E$3:$K$8,7,FALSE),0)</f>
        <v>16.86666666666666</v>
      </c>
      <c r="M112" s="65">
        <f>MAX(J112-VLOOKUP(F112,$E$3:$J$7,6,FALSE),0)</f>
        <v>16.200000000000003</v>
      </c>
      <c r="N112" s="76">
        <f>L112*$O$17</f>
        <v>6.7046742333106657</v>
      </c>
      <c r="O112" s="76">
        <f>M112*$O$17</f>
        <v>6.4396673466185481</v>
      </c>
      <c r="P112" s="76">
        <f>AVERAGE(N112:O112)</f>
        <v>6.5721707899646074</v>
      </c>
      <c r="Q112" s="76">
        <f>VLOOKUP(E112,'ESPN proj w Stat'!$C$3:$F$302,4,FALSE)</f>
        <v>3.4100000000000006</v>
      </c>
      <c r="R112" s="76">
        <f>P112-Q112</f>
        <v>3.1621707899646068</v>
      </c>
      <c r="S112" s="48" t="str">
        <f>"$"&amp;ROUND(MIN(N112,O112),0)&amp;"-"&amp;ROUND(MAX(N112:O112),0)</f>
        <v>$6-7</v>
      </c>
      <c r="T112" s="77">
        <f>ABS(O112-N112)</f>
        <v>0.26500688669211758</v>
      </c>
    </row>
    <row r="113" spans="1:20" ht="14.25" customHeight="1">
      <c r="A113" t="str">
        <f>F113&amp;B113</f>
        <v>QB21</v>
      </c>
      <c r="B113">
        <v>21</v>
      </c>
      <c r="C113" t="str">
        <f>F113&amp;D113</f>
        <v>QB20</v>
      </c>
      <c r="D113" s="62">
        <v>20</v>
      </c>
      <c r="E113" t="s">
        <v>92</v>
      </c>
      <c r="F113" s="63" t="s">
        <v>16</v>
      </c>
      <c r="G113" s="63" t="str">
        <f>IFERROR(IFERROR(VLOOKUP($E113,FFToday!$B$2:$E$301,G$19,FALSE),VLOOKUP($E113&amp;" ",FFToday!$B$2:$E$301,G$19,FALSE))," ")</f>
        <v>ARI</v>
      </c>
      <c r="H113" s="63">
        <f>IFERROR(IFERROR(VLOOKUP($E113,FFToday!$B$2:$E$301,H$19,FALSE),VLOOKUP($E113&amp;" ",FFToday!$B$2:$E$301,H$19,FALSE))," ")</f>
        <v>8</v>
      </c>
      <c r="I113" s="64">
        <f>IFERROR(IFERROR(VLOOKUP($E113,FFToday!$B$2:$E$301,I$19,FALSE),VLOOKUP($E113&amp;" ",FFToday!$B$2:$E$301,I$19,FALSE)),J113)</f>
        <v>237.1</v>
      </c>
      <c r="J113" s="64">
        <f>VLOOKUP(E113,'ESPN proj w Stat'!$C$3:$F$302,3,FALSE)</f>
        <v>240.9</v>
      </c>
      <c r="K113" s="64" t="str">
        <f t="shared" si="7"/>
        <v>$3/18 Carson Palmer</v>
      </c>
      <c r="L113" s="65">
        <f>MAX(I113-VLOOKUP(F113,$E$3:$K$8,7,FALSE),0)</f>
        <v>60.133333333333326</v>
      </c>
      <c r="M113" s="65">
        <f>MAX(J113-VLOOKUP(F113,$E$3:$J$7,6,FALSE),0)</f>
        <v>46.100000000000023</v>
      </c>
      <c r="N113" s="76">
        <f>L113*$O$17</f>
        <v>23.903621179629337</v>
      </c>
      <c r="O113" s="76">
        <f>M113*$O$17</f>
        <v>18.325226214760196</v>
      </c>
      <c r="P113" s="76">
        <f>AVERAGE(N113:O113)</f>
        <v>21.114423697194766</v>
      </c>
      <c r="Q113" s="76">
        <f>VLOOKUP(E113,'ESPN proj w Stat'!$C$3:$F$302,4,FALSE)</f>
        <v>3.3000000000000003</v>
      </c>
      <c r="R113" s="76">
        <f>P113-Q113</f>
        <v>17.814423697194766</v>
      </c>
      <c r="S113" s="48" t="str">
        <f>"$"&amp;ROUND(MIN(N113,O113),0)&amp;"-"&amp;ROUND(MAX(N113:O113),0)</f>
        <v>$18-24</v>
      </c>
      <c r="T113" s="77">
        <f>ABS(O113-N113)</f>
        <v>5.5783949648691404</v>
      </c>
    </row>
    <row r="114" spans="1:20" ht="14.25" hidden="1" customHeight="1">
      <c r="A114" t="str">
        <f>F114&amp;B114</f>
        <v>WR49</v>
      </c>
      <c r="B114">
        <v>49</v>
      </c>
      <c r="C114" t="str">
        <f>F114&amp;D114</f>
        <v>WR43</v>
      </c>
      <c r="D114" s="62">
        <v>43</v>
      </c>
      <c r="E114" t="s">
        <v>70</v>
      </c>
      <c r="F114" s="63" t="s">
        <v>1</v>
      </c>
      <c r="G114" s="63" t="str">
        <f>IFERROR(IFERROR(VLOOKUP($E114,FFToday!$B$2:$E$301,G$19,FALSE),VLOOKUP($E114&amp;" ",FFToday!$B$2:$E$301,G$19,FALSE))," ")</f>
        <v>TEN</v>
      </c>
      <c r="H114" s="63">
        <f>IFERROR(IFERROR(VLOOKUP($E114,FFToday!$B$2:$E$301,H$19,FALSE),VLOOKUP($E114&amp;" ",FFToday!$B$2:$E$301,H$19,FALSE))," ")</f>
        <v>8</v>
      </c>
      <c r="I114" s="64">
        <f>IFERROR(IFERROR(VLOOKUP($E114,FFToday!$B$2:$E$301,I$19,FALSE),VLOOKUP($E114&amp;" ",FFToday!$B$2:$E$301,I$19,FALSE)),J114)</f>
        <v>101.4</v>
      </c>
      <c r="J114" s="64">
        <f>VLOOKUP(E114,'ESPN proj w Stat'!$C$3:$F$302,3,FALSE)</f>
        <v>112</v>
      </c>
      <c r="K114" s="64" t="str">
        <f t="shared" si="7"/>
        <v>$3/2 Eric Decker</v>
      </c>
      <c r="L114" s="65">
        <f>MAX(I114-VLOOKUP(F114,$E$3:$K$8,7,FALSE),0)</f>
        <v>11.86666666666666</v>
      </c>
      <c r="M114" s="65">
        <f>MAX(J114-VLOOKUP(F114,$E$3:$J$7,6,FALSE),0)</f>
        <v>13.600000000000009</v>
      </c>
      <c r="N114" s="76">
        <f>L114*$O$17</f>
        <v>4.7171225831197559</v>
      </c>
      <c r="O114" s="76">
        <f>M114*$O$17</f>
        <v>5.4061404885192772</v>
      </c>
      <c r="P114" s="76">
        <f>AVERAGE(N114:O114)</f>
        <v>5.061631535819517</v>
      </c>
      <c r="Q114" s="76">
        <f>VLOOKUP(E114,'ESPN proj w Stat'!$C$3:$F$302,4,FALSE)</f>
        <v>3.19</v>
      </c>
      <c r="R114" s="76">
        <f>P114-Q114</f>
        <v>1.871631535819517</v>
      </c>
      <c r="S114" s="48" t="str">
        <f>"$"&amp;ROUND(MIN(N114,O114),0)&amp;"-"&amp;ROUND(MAX(N114:O114),0)</f>
        <v>$5-5</v>
      </c>
      <c r="T114" s="77">
        <f>ABS(O114-N114)</f>
        <v>0.68901790539952135</v>
      </c>
    </row>
    <row r="115" spans="1:20" ht="14.25" customHeight="1">
      <c r="A115" t="str">
        <f>F115&amp;B115</f>
        <v>QB7</v>
      </c>
      <c r="B115">
        <v>7</v>
      </c>
      <c r="C115" t="str">
        <f>F115&amp;D115</f>
        <v>QB12</v>
      </c>
      <c r="D115" s="62">
        <v>12</v>
      </c>
      <c r="E115" t="s">
        <v>143</v>
      </c>
      <c r="F115" s="63" t="s">
        <v>16</v>
      </c>
      <c r="G115" s="63" t="str">
        <f>IFERROR(IFERROR(VLOOKUP($E115,FFToday!$B$2:$E$301,G$19,FALSE),VLOOKUP($E115&amp;" ",FFToday!$B$2:$E$301,G$19,FALSE))," ")</f>
        <v>TEN</v>
      </c>
      <c r="H115" s="63">
        <f>IFERROR(IFERROR(VLOOKUP($E115,FFToday!$B$2:$E$301,H$19,FALSE),VLOOKUP($E115&amp;" ",FFToday!$B$2:$E$301,H$19,FALSE))," ")</f>
        <v>8</v>
      </c>
      <c r="I115" s="64">
        <f>IFERROR(IFERROR(VLOOKUP($E115,FFToday!$B$2:$E$301,I$19,FALSE),VLOOKUP($E115&amp;" ",FFToday!$B$2:$E$301,I$19,FALSE)),J115)</f>
        <v>273.60000000000002</v>
      </c>
      <c r="J115" s="64">
        <f>VLOOKUP(E115,'ESPN proj w Stat'!$C$3:$F$302,3,FALSE)</f>
        <v>265.7</v>
      </c>
      <c r="K115" s="64" t="str">
        <f t="shared" si="7"/>
        <v>$3/30 Marcus Mariota</v>
      </c>
      <c r="L115" s="65">
        <f>MAX(I115-VLOOKUP(F115,$E$3:$K$8,7,FALSE),0)</f>
        <v>96.633333333333354</v>
      </c>
      <c r="M115" s="65">
        <f>MAX(J115-VLOOKUP(F115,$E$3:$J$7,6,FALSE),0)</f>
        <v>70.900000000000006</v>
      </c>
      <c r="N115" s="76">
        <f>L115*$O$17</f>
        <v>38.412748226022991</v>
      </c>
      <c r="O115" s="76">
        <f>M115*$O$17</f>
        <v>28.183482399707099</v>
      </c>
      <c r="P115" s="76">
        <f>AVERAGE(N115:O115)</f>
        <v>33.298115312865043</v>
      </c>
      <c r="Q115" s="76">
        <f>VLOOKUP(E115,'ESPN proj w Stat'!$C$3:$F$302,4,FALSE)</f>
        <v>3.08</v>
      </c>
      <c r="R115" s="76">
        <f>P115-Q115</f>
        <v>30.218115312865045</v>
      </c>
      <c r="S115" s="48" t="str">
        <f>"$"&amp;ROUND(MIN(N115,O115),0)&amp;"-"&amp;ROUND(MAX(N115:O115),0)</f>
        <v>$28-38</v>
      </c>
      <c r="T115" s="77">
        <f>ABS(O115-N115)</f>
        <v>10.229265826315892</v>
      </c>
    </row>
    <row r="116" spans="1:20" ht="14.25" customHeight="1">
      <c r="A116" t="str">
        <f>F116&amp;B116</f>
        <v>QB12</v>
      </c>
      <c r="B116">
        <v>12</v>
      </c>
      <c r="C116" t="str">
        <f>F116&amp;D116</f>
        <v>QB16</v>
      </c>
      <c r="D116" s="62">
        <v>16</v>
      </c>
      <c r="E116" t="s">
        <v>128</v>
      </c>
      <c r="F116" s="63" t="s">
        <v>16</v>
      </c>
      <c r="G116" s="63" t="str">
        <f>IFERROR(IFERROR(VLOOKUP($E116,FFToday!$B$2:$E$301,G$19,FALSE),VLOOKUP($E116&amp;" ",FFToday!$B$2:$E$301,G$19,FALSE))," ")</f>
        <v>CIN</v>
      </c>
      <c r="H116" s="63">
        <f>IFERROR(IFERROR(VLOOKUP($E116,FFToday!$B$2:$E$301,H$19,FALSE),VLOOKUP($E116&amp;" ",FFToday!$B$2:$E$301,H$19,FALSE))," ")</f>
        <v>6</v>
      </c>
      <c r="I116" s="64">
        <f>IFERROR(IFERROR(VLOOKUP($E116,FFToday!$B$2:$E$301,I$19,FALSE),VLOOKUP($E116&amp;" ",FFToday!$B$2:$E$301,I$19,FALSE)),J116)</f>
        <v>264.8</v>
      </c>
      <c r="J116" s="64">
        <f>VLOOKUP(E116,'ESPN proj w Stat'!$C$3:$F$302,3,FALSE)</f>
        <v>252</v>
      </c>
      <c r="K116" s="64" t="str">
        <f t="shared" si="7"/>
        <v>$3/26 Andy Dalton</v>
      </c>
      <c r="L116" s="65">
        <f>MAX(I116-VLOOKUP(F116,$E$3:$K$8,7,FALSE),0)</f>
        <v>87.833333333333343</v>
      </c>
      <c r="M116" s="65">
        <f>MAX(J116-VLOOKUP(F116,$E$3:$J$7,6,FALSE),0)</f>
        <v>57.200000000000017</v>
      </c>
      <c r="N116" s="76">
        <f>L116*$O$17</f>
        <v>34.914657321686981</v>
      </c>
      <c r="O116" s="76">
        <f>M116*$O$17</f>
        <v>22.737590878184012</v>
      </c>
      <c r="P116" s="76">
        <f>AVERAGE(N116:O116)</f>
        <v>28.826124099935498</v>
      </c>
      <c r="Q116" s="76">
        <f>VLOOKUP(E116,'ESPN proj w Stat'!$C$3:$F$302,4,FALSE)</f>
        <v>3.08</v>
      </c>
      <c r="R116" s="76">
        <f>P116-Q116</f>
        <v>25.7461240999355</v>
      </c>
      <c r="S116" s="48" t="str">
        <f>"$"&amp;ROUND(MIN(N116,O116),0)&amp;"-"&amp;ROUND(MAX(N116:O116),0)</f>
        <v>$23-35</v>
      </c>
      <c r="T116" s="77">
        <f>ABS(O116-N116)</f>
        <v>12.177066443502969</v>
      </c>
    </row>
    <row r="117" spans="1:20" ht="14.25" customHeight="1">
      <c r="A117" t="str">
        <f>F117&amp;B117</f>
        <v>QB19</v>
      </c>
      <c r="B117">
        <v>19</v>
      </c>
      <c r="C117" t="str">
        <f>F117&amp;D117</f>
        <v>QB18</v>
      </c>
      <c r="D117" s="62">
        <v>18</v>
      </c>
      <c r="E117" t="s">
        <v>119</v>
      </c>
      <c r="F117" s="63" t="s">
        <v>16</v>
      </c>
      <c r="G117" s="63" t="str">
        <f>IFERROR(IFERROR(VLOOKUP($E117,FFToday!$B$2:$E$301,G$19,FALSE),VLOOKUP($E117&amp;" ",FFToday!$B$2:$E$301,G$19,FALSE))," ")</f>
        <v>NYG</v>
      </c>
      <c r="H117" s="63">
        <f>IFERROR(IFERROR(VLOOKUP($E117,FFToday!$B$2:$E$301,H$19,FALSE),VLOOKUP($E117&amp;" ",FFToday!$B$2:$E$301,H$19,FALSE))," ")</f>
        <v>8</v>
      </c>
      <c r="I117" s="64">
        <f>IFERROR(IFERROR(VLOOKUP($E117,FFToday!$B$2:$E$301,I$19,FALSE),VLOOKUP($E117&amp;" ",FFToday!$B$2:$E$301,I$19,FALSE)),J117)</f>
        <v>240.5</v>
      </c>
      <c r="J117" s="64">
        <f>VLOOKUP(E117,'ESPN proj w Stat'!$C$3:$F$302,3,FALSE)</f>
        <v>249.6</v>
      </c>
      <c r="K117" s="64" t="str">
        <f t="shared" si="7"/>
        <v>$3/20 Eli Manning</v>
      </c>
      <c r="L117" s="65">
        <f>MAX(I117-VLOOKUP(F117,$E$3:$K$8,7,FALSE),0)</f>
        <v>63.533333333333331</v>
      </c>
      <c r="M117" s="65">
        <f>MAX(J117-VLOOKUP(F117,$E$3:$J$7,6,FALSE),0)</f>
        <v>54.800000000000011</v>
      </c>
      <c r="N117" s="76">
        <f>L117*$O$17</f>
        <v>25.255156301759158</v>
      </c>
      <c r="O117" s="76">
        <f>M117*$O$17</f>
        <v>21.783566086092375</v>
      </c>
      <c r="P117" s="76">
        <f>AVERAGE(N117:O117)</f>
        <v>23.519361193925768</v>
      </c>
      <c r="Q117" s="76">
        <f>VLOOKUP(E117,'ESPN proj w Stat'!$C$3:$F$302,4,FALSE)</f>
        <v>3.08</v>
      </c>
      <c r="R117" s="76">
        <f>P117-Q117</f>
        <v>20.43936119392577</v>
      </c>
      <c r="S117" s="48" t="str">
        <f>"$"&amp;ROUND(MIN(N117,O117),0)&amp;"-"&amp;ROUND(MAX(N117:O117),0)</f>
        <v>$22-25</v>
      </c>
      <c r="T117" s="77">
        <f>ABS(O117-N117)</f>
        <v>3.4715902156667831</v>
      </c>
    </row>
    <row r="118" spans="1:20" ht="14.25" customHeight="1">
      <c r="A118" t="str">
        <f>F118&amp;B118</f>
        <v>QB16</v>
      </c>
      <c r="B118">
        <v>16</v>
      </c>
      <c r="C118" t="str">
        <f>F118&amp;D118</f>
        <v>QB14</v>
      </c>
      <c r="D118" s="62">
        <v>14</v>
      </c>
      <c r="E118" t="s">
        <v>68</v>
      </c>
      <c r="F118" s="63" t="s">
        <v>16</v>
      </c>
      <c r="G118" s="63" t="str">
        <f>IFERROR(IFERROR(VLOOKUP($E118,FFToday!$B$2:$E$301,G$19,FALSE),VLOOKUP($E118&amp;" ",FFToday!$B$2:$E$301,G$19,FALSE))," ")</f>
        <v>PIT</v>
      </c>
      <c r="H118" s="63">
        <f>IFERROR(IFERROR(VLOOKUP($E118,FFToday!$B$2:$E$301,H$19,FALSE),VLOOKUP($E118&amp;" ",FFToday!$B$2:$E$301,H$19,FALSE))," ")</f>
        <v>9</v>
      </c>
      <c r="I118" s="64">
        <f>IFERROR(IFERROR(VLOOKUP($E118,FFToday!$B$2:$E$301,I$19,FALSE),VLOOKUP($E118&amp;" ",FFToday!$B$2:$E$301,I$19,FALSE)),J118)</f>
        <v>256.8</v>
      </c>
      <c r="J118" s="64">
        <f>VLOOKUP(E118,'ESPN proj w Stat'!$C$3:$F$302,3,FALSE)</f>
        <v>258.7</v>
      </c>
      <c r="K118" s="64" t="str">
        <f t="shared" si="7"/>
        <v>$3/26 Ben Roethlisberger</v>
      </c>
      <c r="L118" s="65">
        <f>MAX(I118-VLOOKUP(F118,$E$3:$K$8,7,FALSE),0)</f>
        <v>79.833333333333343</v>
      </c>
      <c r="M118" s="65">
        <f>MAX(J118-VLOOKUP(F118,$E$3:$J$7,6,FALSE),0)</f>
        <v>63.900000000000006</v>
      </c>
      <c r="N118" s="76">
        <f>L118*$O$17</f>
        <v>31.734574681381527</v>
      </c>
      <c r="O118" s="76">
        <f>M118*$O$17</f>
        <v>25.400910089439826</v>
      </c>
      <c r="P118" s="76">
        <f>AVERAGE(N118:O118)</f>
        <v>28.567742385410675</v>
      </c>
      <c r="Q118" s="76">
        <f>VLOOKUP(E118,'ESPN proj w Stat'!$C$3:$F$302,4,FALSE)</f>
        <v>2.9700000000000006</v>
      </c>
      <c r="R118" s="76">
        <f>P118-Q118</f>
        <v>25.597742385410676</v>
      </c>
      <c r="S118" s="48" t="str">
        <f>"$"&amp;ROUND(MIN(N118,O118),0)&amp;"-"&amp;ROUND(MAX(N118:O118),0)</f>
        <v>$25-32</v>
      </c>
      <c r="T118" s="77">
        <f>ABS(O118-N118)</f>
        <v>6.3336645919417016</v>
      </c>
    </row>
    <row r="119" spans="1:20" ht="14.25" hidden="1" customHeight="1">
      <c r="A119" t="str">
        <f>F119&amp;B119</f>
        <v>RB24</v>
      </c>
      <c r="B119">
        <v>24</v>
      </c>
      <c r="C119" t="str">
        <f>F119&amp;D119</f>
        <v>RB25</v>
      </c>
      <c r="D119" s="62">
        <v>25</v>
      </c>
      <c r="E119" t="s">
        <v>344</v>
      </c>
      <c r="F119" s="63" t="s">
        <v>5</v>
      </c>
      <c r="G119" s="63" t="str">
        <f>IFERROR(IFERROR(VLOOKUP($E119,FFToday!$B$2:$E$301,G$19,FALSE),VLOOKUP($E119&amp;" ",FFToday!$B$2:$E$301,G$19,FALSE))," ")</f>
        <v xml:space="preserve"> </v>
      </c>
      <c r="H119" s="63" t="str">
        <f>IFERROR(IFERROR(VLOOKUP($E119,FFToday!$B$2:$E$301,H$19,FALSE),VLOOKUP($E119&amp;" ",FFToday!$B$2:$E$301,H$19,FALSE))," ")</f>
        <v xml:space="preserve"> </v>
      </c>
      <c r="I119" s="64">
        <f>IFERROR(IFERROR(VLOOKUP($E119,FFToday!$B$2:$E$301,I$19,FALSE),VLOOKUP($E119&amp;" ",FFToday!$B$2:$E$301,I$19,FALSE)),J119)</f>
        <v>137.6</v>
      </c>
      <c r="J119" s="64">
        <f>VLOOKUP(E119,'ESPN proj w Stat'!$C$3:$F$302,3,FALSE)</f>
        <v>137.6</v>
      </c>
      <c r="K119" s="64" t="str">
        <f t="shared" si="7"/>
        <v>$3/7 Robert Kelley</v>
      </c>
      <c r="L119" s="65">
        <f>MAX(I119-VLOOKUP(F119,$E$3:$K$8,7,FALSE),0)</f>
        <v>29.899999999999991</v>
      </c>
      <c r="M119" s="65">
        <f>MAX(J119-VLOOKUP(F119,$E$3:$J$7,6,FALSE),0)</f>
        <v>22.166666666666657</v>
      </c>
      <c r="N119" s="76">
        <f>L119*$O$17</f>
        <v>11.885558868141636</v>
      </c>
      <c r="O119" s="76">
        <f>M119*$O$17</f>
        <v>8.8114789825130284</v>
      </c>
      <c r="P119" s="76">
        <f>AVERAGE(N119:O119)</f>
        <v>10.348518925327333</v>
      </c>
      <c r="Q119" s="76">
        <f>VLOOKUP(E119,'ESPN proj w Stat'!$C$3:$F$302,4,FALSE)</f>
        <v>2.8600000000000003</v>
      </c>
      <c r="R119" s="76">
        <f>P119-Q119</f>
        <v>7.488518925327333</v>
      </c>
      <c r="S119" s="48" t="str">
        <f>"$"&amp;ROUND(MIN(N119,O119),0)&amp;"-"&amp;ROUND(MAX(N119:O119),0)</f>
        <v>$9-12</v>
      </c>
      <c r="T119" s="77">
        <f>ABS(O119-N119)</f>
        <v>3.074079885628608</v>
      </c>
    </row>
    <row r="120" spans="1:20" ht="14.25" hidden="1" customHeight="1">
      <c r="A120" t="str">
        <f>F120&amp;B120</f>
        <v>RB30</v>
      </c>
      <c r="B120">
        <v>30</v>
      </c>
      <c r="C120" t="str">
        <f>F120&amp;D120</f>
        <v>RB24</v>
      </c>
      <c r="D120" s="62">
        <v>24</v>
      </c>
      <c r="E120" t="s">
        <v>294</v>
      </c>
      <c r="F120" s="63" t="s">
        <v>5</v>
      </c>
      <c r="G120" s="63" t="str">
        <f>IFERROR(IFERROR(VLOOKUP($E120,FFToday!$B$2:$E$301,G$19,FALSE),VLOOKUP($E120&amp;" ",FFToday!$B$2:$E$301,G$19,FALSE))," ")</f>
        <v>BAL</v>
      </c>
      <c r="H120" s="63">
        <f>IFERROR(IFERROR(VLOOKUP($E120,FFToday!$B$2:$E$301,H$19,FALSE),VLOOKUP($E120&amp;" ",FFToday!$B$2:$E$301,H$19,FALSE))," ")</f>
        <v>10</v>
      </c>
      <c r="I120" s="64">
        <f>IFERROR(IFERROR(VLOOKUP($E120,FFToday!$B$2:$E$301,I$19,FALSE),VLOOKUP($E120&amp;" ",FFToday!$B$2:$E$301,I$19,FALSE)),J120)</f>
        <v>125.3</v>
      </c>
      <c r="J120" s="64">
        <f>VLOOKUP(E120,'ESPN proj w Stat'!$C$3:$F$302,3,FALSE)</f>
        <v>146.30000000000001</v>
      </c>
      <c r="K120" s="64" t="str">
        <f t="shared" si="7"/>
        <v>$3/7 Terrance West</v>
      </c>
      <c r="L120" s="65">
        <f>MAX(I120-VLOOKUP(F120,$E$3:$K$8,7,FALSE),0)</f>
        <v>17.599999999999994</v>
      </c>
      <c r="M120" s="65">
        <f>MAX(J120-VLOOKUP(F120,$E$3:$J$7,6,FALSE),0)</f>
        <v>30.866666666666674</v>
      </c>
      <c r="N120" s="76">
        <f>L120*$O$17</f>
        <v>6.9961818086719996</v>
      </c>
      <c r="O120" s="76">
        <f>M120*$O$17</f>
        <v>12.269818853845219</v>
      </c>
      <c r="P120" s="76">
        <f>AVERAGE(N120:O120)</f>
        <v>9.633000331258609</v>
      </c>
      <c r="Q120" s="76">
        <f>VLOOKUP(E120,'ESPN proj w Stat'!$C$3:$F$302,4,FALSE)</f>
        <v>2.75</v>
      </c>
      <c r="R120" s="76">
        <f>P120-Q120</f>
        <v>6.883000331258609</v>
      </c>
      <c r="S120" s="48" t="str">
        <f>"$"&amp;ROUND(MIN(N120,O120),0)&amp;"-"&amp;ROUND(MAX(N120:O120),0)</f>
        <v>$7-12</v>
      </c>
      <c r="T120" s="77">
        <f>ABS(O120-N120)</f>
        <v>5.2736370451732197</v>
      </c>
    </row>
    <row r="121" spans="1:20" ht="14.25" customHeight="1">
      <c r="A121" t="str">
        <f>F121&amp;B121</f>
        <v>QB20</v>
      </c>
      <c r="B121">
        <v>20</v>
      </c>
      <c r="C121" t="str">
        <f>F121&amp;D121</f>
        <v>QB19</v>
      </c>
      <c r="D121" s="62">
        <v>19</v>
      </c>
      <c r="E121" t="s">
        <v>315</v>
      </c>
      <c r="F121" s="63" t="s">
        <v>16</v>
      </c>
      <c r="G121" s="63" t="str">
        <f>IFERROR(IFERROR(VLOOKUP($E121,FFToday!$B$2:$E$301,G$19,FALSE),VLOOKUP($E121&amp;" ",FFToday!$B$2:$E$301,G$19,FALSE))," ")</f>
        <v>PHI</v>
      </c>
      <c r="H121" s="63">
        <f>IFERROR(IFERROR(VLOOKUP($E121,FFToday!$B$2:$E$301,H$19,FALSE),VLOOKUP($E121&amp;" ",FFToday!$B$2:$E$301,H$19,FALSE))," ")</f>
        <v>10</v>
      </c>
      <c r="I121" s="64">
        <f>IFERROR(IFERROR(VLOOKUP($E121,FFToday!$B$2:$E$301,I$19,FALSE),VLOOKUP($E121&amp;" ",FFToday!$B$2:$E$301,I$19,FALSE)),J121)</f>
        <v>238.7</v>
      </c>
      <c r="J121" s="64">
        <f>VLOOKUP(E121,'ESPN proj w Stat'!$C$3:$F$302,3,FALSE)</f>
        <v>248.6</v>
      </c>
      <c r="K121" s="64" t="str">
        <f t="shared" si="7"/>
        <v>$3/20 Carson Wentz</v>
      </c>
      <c r="L121" s="65">
        <f>MAX(I121-VLOOKUP(F121,$E$3:$K$8,7,FALSE),0)</f>
        <v>61.73333333333332</v>
      </c>
      <c r="M121" s="65">
        <f>MAX(J121-VLOOKUP(F121,$E$3:$J$7,6,FALSE),0)</f>
        <v>53.800000000000011</v>
      </c>
      <c r="N121" s="76">
        <f>L121*$O$17</f>
        <v>24.539637707690424</v>
      </c>
      <c r="O121" s="76">
        <f>M121*$O$17</f>
        <v>21.386055756054191</v>
      </c>
      <c r="P121" s="76">
        <f>AVERAGE(N121:O121)</f>
        <v>22.962846731872308</v>
      </c>
      <c r="Q121" s="76">
        <f>VLOOKUP(E121,'ESPN proj w Stat'!$C$3:$F$302,4,FALSE)</f>
        <v>2.64</v>
      </c>
      <c r="R121" s="76">
        <f>P121-Q121</f>
        <v>20.322846731872307</v>
      </c>
      <c r="S121" s="48" t="str">
        <f>"$"&amp;ROUND(MIN(N121,O121),0)&amp;"-"&amp;ROUND(MAX(N121:O121),0)</f>
        <v>$21-25</v>
      </c>
      <c r="T121" s="77">
        <f>ABS(O121-N121)</f>
        <v>3.1535819516362338</v>
      </c>
    </row>
    <row r="122" spans="1:20" ht="14.25" customHeight="1">
      <c r="A122" t="str">
        <f>F122&amp;B122</f>
        <v>QB9</v>
      </c>
      <c r="B122">
        <v>9</v>
      </c>
      <c r="C122" t="str">
        <f>F122&amp;D122</f>
        <v>QB8</v>
      </c>
      <c r="D122" s="62">
        <v>8</v>
      </c>
      <c r="E122" t="s">
        <v>107</v>
      </c>
      <c r="F122" s="63" t="s">
        <v>16</v>
      </c>
      <c r="G122" s="63" t="str">
        <f>IFERROR(IFERROR(VLOOKUP($E122,FFToday!$B$2:$E$301,G$19,FALSE),VLOOKUP($E122&amp;" ",FFToday!$B$2:$E$301,G$19,FALSE))," ")</f>
        <v>DET</v>
      </c>
      <c r="H122" s="63">
        <f>IFERROR(IFERROR(VLOOKUP($E122,FFToday!$B$2:$E$301,H$19,FALSE),VLOOKUP($E122&amp;" ",FFToday!$B$2:$E$301,H$19,FALSE))," ")</f>
        <v>7</v>
      </c>
      <c r="I122" s="64">
        <f>IFERROR(IFERROR(VLOOKUP($E122,FFToday!$B$2:$E$301,I$19,FALSE),VLOOKUP($E122&amp;" ",FFToday!$B$2:$E$301,I$19,FALSE)),J122)</f>
        <v>270.8</v>
      </c>
      <c r="J122" s="64">
        <f>VLOOKUP(E122,'ESPN proj w Stat'!$C$3:$F$302,3,FALSE)</f>
        <v>283.39999999999998</v>
      </c>
      <c r="K122" s="64" t="str">
        <f t="shared" si="7"/>
        <v>$3/34 Matthew Stafford</v>
      </c>
      <c r="L122" s="65">
        <f>MAX(I122-VLOOKUP(F122,$E$3:$K$8,7,FALSE),0)</f>
        <v>93.833333333333343</v>
      </c>
      <c r="M122" s="65">
        <f>MAX(J122-VLOOKUP(F122,$E$3:$J$7,6,FALSE),0)</f>
        <v>88.6</v>
      </c>
      <c r="N122" s="76">
        <f>L122*$O$17</f>
        <v>37.299719301916078</v>
      </c>
      <c r="O122" s="76">
        <f>M122*$O$17</f>
        <v>35.219415241382919</v>
      </c>
      <c r="P122" s="76">
        <f>AVERAGE(N122:O122)</f>
        <v>36.259567271649502</v>
      </c>
      <c r="Q122" s="76">
        <f>VLOOKUP(E122,'ESPN proj w Stat'!$C$3:$F$302,4,FALSE)</f>
        <v>2.5299999999999998</v>
      </c>
      <c r="R122" s="76">
        <f>P122-Q122</f>
        <v>33.729567271649501</v>
      </c>
      <c r="S122" s="48" t="str">
        <f>"$"&amp;ROUND(MIN(N122,O122),0)&amp;"-"&amp;ROUND(MAX(N122:O122),0)</f>
        <v>$35-37</v>
      </c>
      <c r="T122" s="77">
        <f>ABS(O122-N122)</f>
        <v>2.0803040605331589</v>
      </c>
    </row>
    <row r="123" spans="1:20" ht="14.25" hidden="1" customHeight="1">
      <c r="A123" t="str">
        <f>F123&amp;B123</f>
        <v>WR35</v>
      </c>
      <c r="B123">
        <v>35</v>
      </c>
      <c r="C123" t="str">
        <f>F123&amp;D123</f>
        <v>WR28</v>
      </c>
      <c r="D123" s="62">
        <v>28</v>
      </c>
      <c r="E123" t="s">
        <v>90</v>
      </c>
      <c r="F123" s="63" t="s">
        <v>1</v>
      </c>
      <c r="G123" s="63" t="str">
        <f>IFERROR(IFERROR(VLOOKUP($E123,FFToday!$B$2:$E$301,G$19,FALSE),VLOOKUP($E123&amp;" ",FFToday!$B$2:$E$301,G$19,FALSE))," ")</f>
        <v>MIA</v>
      </c>
      <c r="H123" s="63">
        <f>IFERROR(IFERROR(VLOOKUP($E123,FFToday!$B$2:$E$301,H$19,FALSE),VLOOKUP($E123&amp;" ",FFToday!$B$2:$E$301,H$19,FALSE))," ")</f>
        <v>11</v>
      </c>
      <c r="I123" s="64">
        <f>IFERROR(IFERROR(VLOOKUP($E123,FFToday!$B$2:$E$301,I$19,FALSE),VLOOKUP($E123&amp;" ",FFToday!$B$2:$E$301,I$19,FALSE)),J123)</f>
        <v>120.4</v>
      </c>
      <c r="J123" s="64">
        <f>VLOOKUP(E123,'ESPN proj w Stat'!$C$3:$F$302,3,FALSE)</f>
        <v>129.6</v>
      </c>
      <c r="K123" s="64" t="str">
        <f t="shared" si="7"/>
        <v>$3/10 DeVante Parker</v>
      </c>
      <c r="L123" s="65">
        <f>MAX(I123-VLOOKUP(F123,$E$3:$K$8,7,FALSE),0)</f>
        <v>30.86666666666666</v>
      </c>
      <c r="M123" s="65">
        <f>MAX(J123-VLOOKUP(F123,$E$3:$J$7,6,FALSE),0)</f>
        <v>31.200000000000003</v>
      </c>
      <c r="N123" s="76">
        <f>L123*$O$17</f>
        <v>12.269818853845212</v>
      </c>
      <c r="O123" s="76">
        <f>M123*$O$17</f>
        <v>12.402322297191278</v>
      </c>
      <c r="P123" s="76">
        <f>AVERAGE(N123:O123)</f>
        <v>12.336070575518246</v>
      </c>
      <c r="Q123" s="76">
        <f>VLOOKUP(E123,'ESPN proj w Stat'!$C$3:$F$302,4,FALSE)</f>
        <v>2.5299999999999998</v>
      </c>
      <c r="R123" s="76">
        <f>P123-Q123</f>
        <v>9.8060705755182465</v>
      </c>
      <c r="S123" s="48" t="str">
        <f>"$"&amp;ROUND(MIN(N123,O123),0)&amp;"-"&amp;ROUND(MAX(N123:O123),0)</f>
        <v>$12-12</v>
      </c>
      <c r="T123" s="77">
        <f>ABS(O123-N123)</f>
        <v>0.13250344334606545</v>
      </c>
    </row>
    <row r="124" spans="1:20" ht="14.25" hidden="1" customHeight="1">
      <c r="A124" t="str">
        <f>F124&amp;B124</f>
        <v>WR32</v>
      </c>
      <c r="B124">
        <v>32</v>
      </c>
      <c r="C124" t="str">
        <f>F124&amp;D124</f>
        <v>WR48</v>
      </c>
      <c r="D124" s="62">
        <v>48</v>
      </c>
      <c r="E124" t="s">
        <v>137</v>
      </c>
      <c r="F124" s="63" t="s">
        <v>1</v>
      </c>
      <c r="G124" s="63" t="str">
        <f>IFERROR(IFERROR(VLOOKUP($E124,FFToday!$B$2:$E$301,G$19,FALSE),VLOOKUP($E124&amp;" ",FFToday!$B$2:$E$301,G$19,FALSE))," ")</f>
        <v>BAL</v>
      </c>
      <c r="H124" s="63">
        <f>IFERROR(IFERROR(VLOOKUP($E124,FFToday!$B$2:$E$301,H$19,FALSE),VLOOKUP($E124&amp;" ",FFToday!$B$2:$E$301,H$19,FALSE))," ")</f>
        <v>10</v>
      </c>
      <c r="I124" s="64">
        <f>IFERROR(IFERROR(VLOOKUP($E124,FFToday!$B$2:$E$301,I$19,FALSE),VLOOKUP($E124&amp;" ",FFToday!$B$2:$E$301,I$19,FALSE)),J124)</f>
        <v>121.1</v>
      </c>
      <c r="J124" s="64">
        <f>VLOOKUP(E124,'ESPN proj w Stat'!$C$3:$F$302,3,FALSE)</f>
        <v>108.4</v>
      </c>
      <c r="K124" s="64" t="str">
        <f t="shared" si="7"/>
        <v>$3/6 Mike Wallace</v>
      </c>
      <c r="L124" s="65">
        <f>MAX(I124-VLOOKUP(F124,$E$3:$K$8,7,FALSE),0)</f>
        <v>31.566666666666649</v>
      </c>
      <c r="M124" s="65">
        <f>MAX(J124-VLOOKUP(F124,$E$3:$J$7,6,FALSE),0)</f>
        <v>10.000000000000014</v>
      </c>
      <c r="N124" s="76">
        <f>L124*$O$17</f>
        <v>12.548076084871935</v>
      </c>
      <c r="O124" s="76">
        <f>M124*$O$17</f>
        <v>3.975103300381825</v>
      </c>
      <c r="P124" s="76">
        <f>AVERAGE(N124:O124)</f>
        <v>8.261589692626881</v>
      </c>
      <c r="Q124" s="76">
        <f>VLOOKUP(E124,'ESPN proj w Stat'!$C$3:$F$302,4,FALSE)</f>
        <v>2.5299999999999998</v>
      </c>
      <c r="R124" s="76">
        <f>P124-Q124</f>
        <v>5.7315896926268817</v>
      </c>
      <c r="S124" s="48" t="str">
        <f>"$"&amp;ROUND(MIN(N124,O124),0)&amp;"-"&amp;ROUND(MAX(N124:O124),0)</f>
        <v>$4-13</v>
      </c>
      <c r="T124" s="77">
        <f>ABS(O124-N124)</f>
        <v>8.5729727844901102</v>
      </c>
    </row>
    <row r="125" spans="1:20" ht="14.25" customHeight="1">
      <c r="A125" t="str">
        <f>F125&amp;B125</f>
        <v>QB32</v>
      </c>
      <c r="B125">
        <v>32</v>
      </c>
      <c r="C125" t="str">
        <f>F125&amp;D125</f>
        <v>QB30</v>
      </c>
      <c r="D125" s="62">
        <v>30</v>
      </c>
      <c r="E125" t="s">
        <v>332</v>
      </c>
      <c r="F125" s="63" t="s">
        <v>16</v>
      </c>
      <c r="G125" s="63" t="str">
        <f>IFERROR(IFERROR(VLOOKUP($E125,FFToday!$B$2:$E$301,G$19,FALSE),VLOOKUP($E125&amp;" ",FFToday!$B$2:$E$301,G$19,FALSE))," ")</f>
        <v>HOU</v>
      </c>
      <c r="H125" s="63">
        <f>IFERROR(IFERROR(VLOOKUP($E125,FFToday!$B$2:$E$301,H$19,FALSE),VLOOKUP($E125&amp;" ",FFToday!$B$2:$E$301,H$19,FALSE))," ")</f>
        <v>7</v>
      </c>
      <c r="I125" s="64">
        <f>IFERROR(IFERROR(VLOOKUP($E125,FFToday!$B$2:$E$301,I$19,FALSE),VLOOKUP($E125&amp;" ",FFToday!$B$2:$E$301,I$19,FALSE)),J125)</f>
        <v>124.3</v>
      </c>
      <c r="J125" s="64">
        <f>VLOOKUP(E125,'ESPN proj w Stat'!$C$3:$F$302,3,FALSE)</f>
        <v>143.4</v>
      </c>
      <c r="K125" s="64" t="str">
        <f t="shared" si="7"/>
        <v>$2/-2 Deshaun Watson</v>
      </c>
      <c r="L125" s="65">
        <f>MAX(I125-VLOOKUP(F125,$E$3:$K$8,7,FALSE),0)</f>
        <v>0</v>
      </c>
      <c r="M125" s="65">
        <f>MAX(J125-VLOOKUP(F125,$E$3:$J$7,6,FALSE),0)</f>
        <v>0</v>
      </c>
      <c r="N125" s="76">
        <f>L125*$O$17</f>
        <v>0</v>
      </c>
      <c r="O125" s="76">
        <f>M125*$O$17</f>
        <v>0</v>
      </c>
      <c r="P125" s="76">
        <f>AVERAGE(N125:O125)</f>
        <v>0</v>
      </c>
      <c r="Q125" s="76">
        <f>VLOOKUP(E125,'ESPN proj w Stat'!$C$3:$F$302,4,FALSE)</f>
        <v>2.4200000000000004</v>
      </c>
      <c r="R125" s="76">
        <f>P125-Q125</f>
        <v>-2.4200000000000004</v>
      </c>
      <c r="S125" s="48" t="str">
        <f>"$"&amp;ROUND(MIN(N125,O125),0)&amp;"-"&amp;ROUND(MAX(N125:O125),0)</f>
        <v>$0-0</v>
      </c>
      <c r="T125" s="77">
        <f>ABS(O125-N125)</f>
        <v>0</v>
      </c>
    </row>
    <row r="126" spans="1:20" ht="14.25" hidden="1" customHeight="1">
      <c r="A126" t="str">
        <f>F126&amp;B126</f>
        <v>WR41</v>
      </c>
      <c r="B126">
        <v>41</v>
      </c>
      <c r="C126" t="str">
        <f>F126&amp;D126</f>
        <v>WR38</v>
      </c>
      <c r="D126" s="62">
        <v>38</v>
      </c>
      <c r="E126" t="s">
        <v>74</v>
      </c>
      <c r="F126" s="63" t="s">
        <v>1</v>
      </c>
      <c r="G126" s="63" t="str">
        <f>IFERROR(IFERROR(VLOOKUP($E126,FFToday!$B$2:$E$301,G$19,FALSE),VLOOKUP($E126&amp;" ",FFToday!$B$2:$E$301,G$19,FALSE))," ")</f>
        <v>GB</v>
      </c>
      <c r="H126" s="63">
        <f>IFERROR(IFERROR(VLOOKUP($E126,FFToday!$B$2:$E$301,H$19,FALSE),VLOOKUP($E126&amp;" ",FFToday!$B$2:$E$301,H$19,FALSE))," ")</f>
        <v>8</v>
      </c>
      <c r="I126" s="64">
        <f>IFERROR(IFERROR(VLOOKUP($E126,FFToday!$B$2:$E$301,I$19,FALSE),VLOOKUP($E126&amp;" ",FFToday!$B$2:$E$301,I$19,FALSE)),J126)</f>
        <v>115</v>
      </c>
      <c r="J126" s="64">
        <f>VLOOKUP(E126,'ESPN proj w Stat'!$C$3:$F$302,3,FALSE)</f>
        <v>120.2</v>
      </c>
      <c r="K126" s="64" t="str">
        <f t="shared" si="7"/>
        <v>$2/7 Randall Cobb</v>
      </c>
      <c r="L126" s="65">
        <f>MAX(I126-VLOOKUP(F126,$E$3:$K$8,7,FALSE),0)</f>
        <v>25.466666666666654</v>
      </c>
      <c r="M126" s="65">
        <f>MAX(J126-VLOOKUP(F126,$E$3:$J$7,6,FALSE),0)</f>
        <v>21.800000000000011</v>
      </c>
      <c r="N126" s="76">
        <f>L126*$O$17</f>
        <v>10.123263071639029</v>
      </c>
      <c r="O126" s="76">
        <f>M126*$O$17</f>
        <v>8.6657251948323708</v>
      </c>
      <c r="P126" s="76">
        <f>AVERAGE(N126:O126)</f>
        <v>9.3944941332356997</v>
      </c>
      <c r="Q126" s="76">
        <f>VLOOKUP(E126,'ESPN proj w Stat'!$C$3:$F$302,4,FALSE)</f>
        <v>2.4200000000000004</v>
      </c>
      <c r="R126" s="76">
        <f>P126-Q126</f>
        <v>6.9744941332356998</v>
      </c>
      <c r="S126" s="48" t="str">
        <f>"$"&amp;ROUND(MIN(N126,O126),0)&amp;"-"&amp;ROUND(MAX(N126:O126),0)</f>
        <v>$9-10</v>
      </c>
      <c r="T126" s="77">
        <f>ABS(O126-N126)</f>
        <v>1.4575378768066578</v>
      </c>
    </row>
    <row r="127" spans="1:20" ht="14.25" hidden="1" customHeight="1">
      <c r="A127" t="str">
        <f>F127&amp;B127</f>
        <v>WR38</v>
      </c>
      <c r="B127">
        <v>38</v>
      </c>
      <c r="C127" t="str">
        <f>F127&amp;D127</f>
        <v>WR51</v>
      </c>
      <c r="D127" s="62">
        <v>51</v>
      </c>
      <c r="E127" t="s">
        <v>183</v>
      </c>
      <c r="F127" s="63" t="s">
        <v>1</v>
      </c>
      <c r="G127" s="63" t="str">
        <f>IFERROR(IFERROR(VLOOKUP($E127,FFToday!$B$2:$E$301,G$19,FALSE),VLOOKUP($E127&amp;" ",FFToday!$B$2:$E$301,G$19,FALSE))," ")</f>
        <v>TEN</v>
      </c>
      <c r="H127" s="63">
        <f>IFERROR(IFERROR(VLOOKUP($E127,FFToday!$B$2:$E$301,H$19,FALSE),VLOOKUP($E127&amp;" ",FFToday!$B$2:$E$301,H$19,FALSE))," ")</f>
        <v>8</v>
      </c>
      <c r="I127" s="64">
        <f>IFERROR(IFERROR(VLOOKUP($E127,FFToday!$B$2:$E$301,I$19,FALSE),VLOOKUP($E127&amp;" ",FFToday!$B$2:$E$301,I$19,FALSE)),J127)</f>
        <v>119.6</v>
      </c>
      <c r="J127" s="64">
        <f>VLOOKUP(E127,'ESPN proj w Stat'!$C$3:$F$302,3,FALSE)</f>
        <v>104.9</v>
      </c>
      <c r="K127" s="64" t="str">
        <f t="shared" si="7"/>
        <v>$2/5 Rishard Matthews</v>
      </c>
      <c r="L127" s="65">
        <f>MAX(I127-VLOOKUP(F127,$E$3:$K$8,7,FALSE),0)</f>
        <v>30.066666666666649</v>
      </c>
      <c r="M127" s="65">
        <f>MAX(J127-VLOOKUP(F127,$E$3:$J$7,6,FALSE),0)</f>
        <v>6.5000000000000142</v>
      </c>
      <c r="N127" s="76">
        <f>L127*$O$17</f>
        <v>11.951810589814663</v>
      </c>
      <c r="O127" s="76">
        <f>M127*$O$17</f>
        <v>2.583817145248188</v>
      </c>
      <c r="P127" s="76">
        <f>AVERAGE(N127:O127)</f>
        <v>7.2678138675314257</v>
      </c>
      <c r="Q127" s="76">
        <f>VLOOKUP(E127,'ESPN proj w Stat'!$C$3:$F$302,4,FALSE)</f>
        <v>2.4200000000000004</v>
      </c>
      <c r="R127" s="76">
        <f>P127-Q127</f>
        <v>4.8478138675314248</v>
      </c>
      <c r="S127" s="48" t="str">
        <f>"$"&amp;ROUND(MIN(N127,O127),0)&amp;"-"&amp;ROUND(MAX(N127:O127),0)</f>
        <v>$3-12</v>
      </c>
      <c r="T127" s="77">
        <f>ABS(O127-N127)</f>
        <v>9.3679934445664745</v>
      </c>
    </row>
    <row r="128" spans="1:20" ht="14.25" customHeight="1">
      <c r="A128" t="str">
        <f>F128&amp;B128</f>
        <v>QB13</v>
      </c>
      <c r="B128">
        <v>13</v>
      </c>
      <c r="C128" t="str">
        <f>F128&amp;D128</f>
        <v>QB17</v>
      </c>
      <c r="D128" s="62">
        <v>17</v>
      </c>
      <c r="E128" t="s">
        <v>132</v>
      </c>
      <c r="F128" s="63" t="s">
        <v>16</v>
      </c>
      <c r="G128" s="63" t="str">
        <f>IFERROR(IFERROR(VLOOKUP($E128,FFToday!$B$2:$E$301,G$19,FALSE),VLOOKUP($E128&amp;" ",FFToday!$B$2:$E$301,G$19,FALSE))," ")</f>
        <v>LAC</v>
      </c>
      <c r="H128" s="63">
        <f>IFERROR(IFERROR(VLOOKUP($E128,FFToday!$B$2:$E$301,H$19,FALSE),VLOOKUP($E128&amp;" ",FFToday!$B$2:$E$301,H$19,FALSE))," ")</f>
        <v>9</v>
      </c>
      <c r="I128" s="64">
        <f>IFERROR(IFERROR(VLOOKUP($E128,FFToday!$B$2:$E$301,I$19,FALSE),VLOOKUP($E128&amp;" ",FFToday!$B$2:$E$301,I$19,FALSE)),J128)</f>
        <v>262.7</v>
      </c>
      <c r="J128" s="64">
        <f>VLOOKUP(E128,'ESPN proj w Stat'!$C$3:$F$302,3,FALSE)</f>
        <v>251.9</v>
      </c>
      <c r="K128" s="64" t="str">
        <f t="shared" si="7"/>
        <v>$2/26 Philip Rivers</v>
      </c>
      <c r="L128" s="65">
        <f>MAX(I128-VLOOKUP(F128,$E$3:$K$8,7,FALSE),0)</f>
        <v>85.73333333333332</v>
      </c>
      <c r="M128" s="65">
        <f>MAX(J128-VLOOKUP(F128,$E$3:$J$7,6,FALSE),0)</f>
        <v>57.100000000000023</v>
      </c>
      <c r="N128" s="76">
        <f>L128*$O$17</f>
        <v>34.079885628606789</v>
      </c>
      <c r="O128" s="76">
        <f>M128*$O$17</f>
        <v>22.697839845180198</v>
      </c>
      <c r="P128" s="76">
        <f>AVERAGE(N128:O128)</f>
        <v>28.388862736893493</v>
      </c>
      <c r="Q128" s="76">
        <f>VLOOKUP(E128,'ESPN proj w Stat'!$C$3:$F$302,4,FALSE)</f>
        <v>2.3100000000000005</v>
      </c>
      <c r="R128" s="76">
        <f>P128-Q128</f>
        <v>26.078862736893491</v>
      </c>
      <c r="S128" s="48" t="str">
        <f>"$"&amp;ROUND(MIN(N128,O128),0)&amp;"-"&amp;ROUND(MAX(N128:O128),0)</f>
        <v>$23-34</v>
      </c>
      <c r="T128" s="77">
        <f>ABS(O128-N128)</f>
        <v>11.382045783426591</v>
      </c>
    </row>
    <row r="129" spans="1:20" ht="14.25" hidden="1" customHeight="1">
      <c r="A129" t="str">
        <f>F129&amp;B129</f>
        <v>WR33</v>
      </c>
      <c r="B129">
        <v>33</v>
      </c>
      <c r="C129" t="str">
        <f>F129&amp;D129</f>
        <v>WR44</v>
      </c>
      <c r="D129" s="62">
        <v>44</v>
      </c>
      <c r="E129" t="s">
        <v>293</v>
      </c>
      <c r="F129" s="63" t="s">
        <v>1</v>
      </c>
      <c r="G129" s="63" t="str">
        <f>IFERROR(IFERROR(VLOOKUP($E129,FFToday!$B$2:$E$301,G$19,FALSE),VLOOKUP($E129&amp;" ",FFToday!$B$2:$E$301,G$19,FALSE))," ")</f>
        <v>CHI</v>
      </c>
      <c r="H129" s="63">
        <f>IFERROR(IFERROR(VLOOKUP($E129,FFToday!$B$2:$E$301,H$19,FALSE),VLOOKUP($E129&amp;" ",FFToday!$B$2:$E$301,H$19,FALSE))," ")</f>
        <v>9</v>
      </c>
      <c r="I129" s="64">
        <f>IFERROR(IFERROR(VLOOKUP($E129,FFToday!$B$2:$E$301,I$19,FALSE),VLOOKUP($E129&amp;" ",FFToday!$B$2:$E$301,I$19,FALSE)),J129)</f>
        <v>120.6</v>
      </c>
      <c r="J129" s="64">
        <f>VLOOKUP(E129,'ESPN proj w Stat'!$C$3:$F$302,3,FALSE)</f>
        <v>111.7</v>
      </c>
      <c r="K129" s="64" t="str">
        <f t="shared" si="7"/>
        <v>$2/7 Cameron Meredith</v>
      </c>
      <c r="L129" s="65">
        <f>MAX(I129-VLOOKUP(F129,$E$3:$K$8,7,FALSE),0)</f>
        <v>31.066666666666649</v>
      </c>
      <c r="M129" s="65">
        <f>MAX(J129-VLOOKUP(F129,$E$3:$J$7,6,FALSE),0)</f>
        <v>13.300000000000011</v>
      </c>
      <c r="N129" s="76">
        <f>L129*$O$17</f>
        <v>12.349320919852845</v>
      </c>
      <c r="O129" s="76">
        <f>M129*$O$17</f>
        <v>5.2868873895078243</v>
      </c>
      <c r="P129" s="76">
        <f>AVERAGE(N129:O129)</f>
        <v>8.8181041546803343</v>
      </c>
      <c r="Q129" s="76">
        <f>VLOOKUP(E129,'ESPN proj w Stat'!$C$3:$F$302,4,FALSE)</f>
        <v>2.3100000000000005</v>
      </c>
      <c r="R129" s="76">
        <f>P129-Q129</f>
        <v>6.5081041546803338</v>
      </c>
      <c r="S129" s="48" t="str">
        <f>"$"&amp;ROUND(MIN(N129,O129),0)&amp;"-"&amp;ROUND(MAX(N129:O129),0)</f>
        <v>$5-12</v>
      </c>
      <c r="T129" s="77">
        <f>ABS(O129-N129)</f>
        <v>7.0624335303450207</v>
      </c>
    </row>
    <row r="130" spans="1:20" ht="14.25" hidden="1" customHeight="1">
      <c r="A130" t="str">
        <f>F130&amp;B130</f>
        <v>RB45</v>
      </c>
      <c r="B130">
        <v>45</v>
      </c>
      <c r="C130" t="str">
        <f>F130&amp;D130</f>
        <v>RB43</v>
      </c>
      <c r="D130" s="62">
        <v>43</v>
      </c>
      <c r="E130" t="s">
        <v>287</v>
      </c>
      <c r="F130" s="63" t="s">
        <v>5</v>
      </c>
      <c r="G130" s="63" t="str">
        <f>IFERROR(IFERROR(VLOOKUP($E130,FFToday!$B$2:$E$301,G$19,FALSE),VLOOKUP($E130&amp;" ",FFToday!$B$2:$E$301,G$19,FALSE))," ")</f>
        <v>KC</v>
      </c>
      <c r="H130" s="63">
        <f>IFERROR(IFERROR(VLOOKUP($E130,FFToday!$B$2:$E$301,H$19,FALSE),VLOOKUP($E130&amp;" ",FFToday!$B$2:$E$301,H$19,FALSE))," ")</f>
        <v>10</v>
      </c>
      <c r="I130" s="64">
        <f>IFERROR(IFERROR(VLOOKUP($E130,FFToday!$B$2:$E$301,I$19,FALSE),VLOOKUP($E130&amp;" ",FFToday!$B$2:$E$301,I$19,FALSE)),J130)</f>
        <v>91.1</v>
      </c>
      <c r="J130" s="64">
        <f>VLOOKUP(E130,'ESPN proj w Stat'!$C$3:$F$302,3,FALSE)</f>
        <v>102</v>
      </c>
      <c r="K130" s="64" t="str">
        <f t="shared" si="7"/>
        <v>$2/-2 Kareem Hunt</v>
      </c>
      <c r="L130" s="65">
        <f>MAX(I130-VLOOKUP(F130,$E$3:$K$8,7,FALSE),0)</f>
        <v>0</v>
      </c>
      <c r="M130" s="65">
        <f>MAX(J130-VLOOKUP(F130,$E$3:$J$7,6,FALSE),0)</f>
        <v>0</v>
      </c>
      <c r="N130" s="76">
        <f>L130*$O$17</f>
        <v>0</v>
      </c>
      <c r="O130" s="76">
        <f>M130*$O$17</f>
        <v>0</v>
      </c>
      <c r="P130" s="76">
        <f>AVERAGE(N130:O130)</f>
        <v>0</v>
      </c>
      <c r="Q130" s="76">
        <f>VLOOKUP(E130,'ESPN proj w Stat'!$C$3:$F$302,4,FALSE)</f>
        <v>2.3100000000000005</v>
      </c>
      <c r="R130" s="76">
        <f>P130-Q130</f>
        <v>-2.3100000000000005</v>
      </c>
      <c r="S130" s="48" t="str">
        <f>"$"&amp;ROUND(MIN(N130,O130),0)&amp;"-"&amp;ROUND(MAX(N130:O130),0)</f>
        <v>$0-0</v>
      </c>
      <c r="T130" s="77">
        <f>ABS(O130-N130)</f>
        <v>0</v>
      </c>
    </row>
    <row r="131" spans="1:20" ht="14.25" hidden="1" customHeight="1">
      <c r="A131" t="str">
        <f>F131&amp;B131</f>
        <v>TE7</v>
      </c>
      <c r="B131">
        <v>7</v>
      </c>
      <c r="C131" t="str">
        <f>F131&amp;D131</f>
        <v>TE8</v>
      </c>
      <c r="D131" s="62">
        <v>8</v>
      </c>
      <c r="E131" t="s">
        <v>108</v>
      </c>
      <c r="F131" s="63" t="s">
        <v>8</v>
      </c>
      <c r="G131" s="63" t="str">
        <f>IFERROR(IFERROR(VLOOKUP($E131,FFToday!$B$2:$E$301,G$19,FALSE),VLOOKUP($E131&amp;" ",FFToday!$B$2:$E$301,G$19,FALSE))," ")</f>
        <v>PHI</v>
      </c>
      <c r="H131" s="63">
        <f>IFERROR(IFERROR(VLOOKUP($E131,FFToday!$B$2:$E$301,H$19,FALSE),VLOOKUP($E131&amp;" ",FFToday!$B$2:$E$301,H$19,FALSE))," ")</f>
        <v>10</v>
      </c>
      <c r="I131" s="64">
        <f>IFERROR(IFERROR(VLOOKUP($E131,FFToday!$B$2:$E$301,I$19,FALSE),VLOOKUP($E131&amp;" ",FFToday!$B$2:$E$301,I$19,FALSE)),J131)</f>
        <v>108.5</v>
      </c>
      <c r="J131" s="64">
        <f>VLOOKUP(E131,'ESPN proj w Stat'!$C$3:$F$302,3,FALSE)</f>
        <v>103.7</v>
      </c>
      <c r="K131" s="64" t="str">
        <f t="shared" si="7"/>
        <v>$2/5 Zach Ertz</v>
      </c>
      <c r="L131" s="65">
        <f>MAX(I131-VLOOKUP(F131,$E$3:$K$8,7,FALSE),0)</f>
        <v>22.666666666666671</v>
      </c>
      <c r="M131" s="65">
        <f>MAX(J131-VLOOKUP(F131,$E$3:$J$7,6,FALSE),0)</f>
        <v>14.5</v>
      </c>
      <c r="N131" s="76">
        <f>L131*$O$17</f>
        <v>9.0102341475321257</v>
      </c>
      <c r="O131" s="76">
        <f>M131*$O$17</f>
        <v>5.7638997855536376</v>
      </c>
      <c r="P131" s="76">
        <f>AVERAGE(N131:O131)</f>
        <v>7.3870669665428821</v>
      </c>
      <c r="Q131" s="76">
        <f>VLOOKUP(E131,'ESPN proj w Stat'!$C$3:$F$302,4,FALSE)</f>
        <v>2.2000000000000002</v>
      </c>
      <c r="R131" s="76">
        <f>P131-Q131</f>
        <v>5.1870669665428819</v>
      </c>
      <c r="S131" s="48" t="str">
        <f>"$"&amp;ROUND(MIN(N131,O131),0)&amp;"-"&amp;ROUND(MAX(N131:O131),0)</f>
        <v>$6-9</v>
      </c>
      <c r="T131" s="77">
        <f>ABS(O131-N131)</f>
        <v>3.2463343619784881</v>
      </c>
    </row>
    <row r="132" spans="1:20" ht="14.25" hidden="1" customHeight="1">
      <c r="A132" t="str">
        <f>F132&amp;B132</f>
        <v>RB31</v>
      </c>
      <c r="B132">
        <v>31</v>
      </c>
      <c r="C132" t="str">
        <f>F132&amp;D132</f>
        <v>RB44</v>
      </c>
      <c r="D132" s="62">
        <v>44</v>
      </c>
      <c r="E132" t="s">
        <v>122</v>
      </c>
      <c r="F132" s="63" t="s">
        <v>5</v>
      </c>
      <c r="G132" s="63" t="str">
        <f>IFERROR(IFERROR(VLOOKUP($E132,FFToday!$B$2:$E$301,G$19,FALSE),VLOOKUP($E132&amp;" ",FFToday!$B$2:$E$301,G$19,FALSE))," ")</f>
        <v>TEN</v>
      </c>
      <c r="H132" s="63">
        <f>IFERROR(IFERROR(VLOOKUP($E132,FFToday!$B$2:$E$301,H$19,FALSE),VLOOKUP($E132&amp;" ",FFToday!$B$2:$E$301,H$19,FALSE))," ")</f>
        <v>8</v>
      </c>
      <c r="I132" s="64">
        <f>IFERROR(IFERROR(VLOOKUP($E132,FFToday!$B$2:$E$301,I$19,FALSE),VLOOKUP($E132&amp;" ",FFToday!$B$2:$E$301,I$19,FALSE)),J132)</f>
        <v>118</v>
      </c>
      <c r="J132" s="64">
        <f>VLOOKUP(E132,'ESPN proj w Stat'!$C$3:$F$302,3,FALSE)</f>
        <v>100.1</v>
      </c>
      <c r="K132" s="64" t="str">
        <f t="shared" si="7"/>
        <v>$2/0 Derrick Henry</v>
      </c>
      <c r="L132" s="65">
        <f>MAX(I132-VLOOKUP(F132,$E$3:$K$8,7,FALSE),0)</f>
        <v>10.299999999999997</v>
      </c>
      <c r="M132" s="65">
        <f>MAX(J132-VLOOKUP(F132,$E$3:$J$7,6,FALSE),0)</f>
        <v>0</v>
      </c>
      <c r="N132" s="76">
        <f>L132*$O$17</f>
        <v>4.0943563993932726</v>
      </c>
      <c r="O132" s="76">
        <f>M132*$O$17</f>
        <v>0</v>
      </c>
      <c r="P132" s="76">
        <f>AVERAGE(N132:O132)</f>
        <v>2.0471781996966363</v>
      </c>
      <c r="Q132" s="76">
        <f>VLOOKUP(E132,'ESPN proj w Stat'!$C$3:$F$302,4,FALSE)</f>
        <v>2.2000000000000002</v>
      </c>
      <c r="R132" s="76">
        <f>P132-Q132</f>
        <v>-0.1528218003033639</v>
      </c>
      <c r="S132" s="48" t="str">
        <f>"$"&amp;ROUND(MIN(N132,O132),0)&amp;"-"&amp;ROUND(MAX(N132:O132),0)</f>
        <v>$0-4</v>
      </c>
      <c r="T132" s="77">
        <f>ABS(O132-N132)</f>
        <v>4.0943563993932726</v>
      </c>
    </row>
    <row r="133" spans="1:20" ht="14.25" hidden="1" customHeight="1">
      <c r="A133" t="str">
        <f>F133&amp;B133</f>
        <v>RB40</v>
      </c>
      <c r="B133">
        <v>40</v>
      </c>
      <c r="C133" t="str">
        <f>F133&amp;D133</f>
        <v>RB34</v>
      </c>
      <c r="D133" s="62">
        <v>34</v>
      </c>
      <c r="E133" t="s">
        <v>58</v>
      </c>
      <c r="F133" s="63" t="s">
        <v>5</v>
      </c>
      <c r="G133" s="63" t="str">
        <f>IFERROR(IFERROR(VLOOKUP($E133,FFToday!$B$2:$E$301,G$19,FALSE),VLOOKUP($E133&amp;" ",FFToday!$B$2:$E$301,G$19,FALSE))," ")</f>
        <v>NYJ</v>
      </c>
      <c r="H133" s="63">
        <f>IFERROR(IFERROR(VLOOKUP($E133,FFToday!$B$2:$E$301,H$19,FALSE),VLOOKUP($E133&amp;" ",FFToday!$B$2:$E$301,H$19,FALSE))," ")</f>
        <v>11</v>
      </c>
      <c r="I133" s="64">
        <f>IFERROR(IFERROR(VLOOKUP($E133,FFToday!$B$2:$E$301,I$19,FALSE),VLOOKUP($E133&amp;" ",FFToday!$B$2:$E$301,I$19,FALSE)),J133)</f>
        <v>103.1</v>
      </c>
      <c r="J133" s="64">
        <f>VLOOKUP(E133,'ESPN proj w Stat'!$C$3:$F$302,3,FALSE)</f>
        <v>122.3</v>
      </c>
      <c r="K133" s="64" t="str">
        <f t="shared" si="7"/>
        <v>$2/-1 Matt Forte</v>
      </c>
      <c r="L133" s="65">
        <f>MAX(I133-VLOOKUP(F133,$E$3:$K$8,7,FALSE),0)</f>
        <v>0</v>
      </c>
      <c r="M133" s="65">
        <f>MAX(J133-VLOOKUP(F133,$E$3:$J$7,6,FALSE),0)</f>
        <v>6.86666666666666</v>
      </c>
      <c r="N133" s="76">
        <f>L133*$O$17</f>
        <v>0</v>
      </c>
      <c r="O133" s="76">
        <f>M133*$O$17</f>
        <v>2.7295709329288464</v>
      </c>
      <c r="P133" s="76">
        <f>AVERAGE(N133:O133)</f>
        <v>1.3647854664644232</v>
      </c>
      <c r="Q133" s="76">
        <f>VLOOKUP(E133,'ESPN proj w Stat'!$C$3:$F$302,4,FALSE)</f>
        <v>2.09</v>
      </c>
      <c r="R133" s="76">
        <f>P133-Q133</f>
        <v>-0.72521453353557663</v>
      </c>
      <c r="S133" s="48" t="str">
        <f>"$"&amp;ROUND(MIN(N133,O133),0)&amp;"-"&amp;ROUND(MAX(N133:O133),0)</f>
        <v>$0-3</v>
      </c>
      <c r="T133" s="77">
        <f>ABS(O133-N133)</f>
        <v>2.7295709329288464</v>
      </c>
    </row>
    <row r="134" spans="1:20" ht="14.25" hidden="1" customHeight="1">
      <c r="A134" t="str">
        <f>F134&amp;B134</f>
        <v>TE30</v>
      </c>
      <c r="B134">
        <v>30</v>
      </c>
      <c r="C134" t="str">
        <f>F134&amp;D134</f>
        <v>TE25</v>
      </c>
      <c r="D134" s="62">
        <v>25</v>
      </c>
      <c r="E134" t="s">
        <v>299</v>
      </c>
      <c r="F134" s="63" t="s">
        <v>8</v>
      </c>
      <c r="G134" s="63" t="str">
        <f>IFERROR(IFERROR(VLOOKUP($E134,FFToday!$B$2:$E$301,G$19,FALSE),VLOOKUP($E134&amp;" ",FFToday!$B$2:$E$301,G$19,FALSE))," ")</f>
        <v>TB</v>
      </c>
      <c r="H134" s="63">
        <f>IFERROR(IFERROR(VLOOKUP($E134,FFToday!$B$2:$E$301,H$19,FALSE),VLOOKUP($E134&amp;" ",FFToday!$B$2:$E$301,H$19,FALSE))," ")</f>
        <v>11</v>
      </c>
      <c r="I134" s="64">
        <f>IFERROR(IFERROR(VLOOKUP($E134,FFToday!$B$2:$E$301,I$19,FALSE),VLOOKUP($E134&amp;" ",FFToday!$B$2:$E$301,I$19,FALSE)),J134)</f>
        <v>50.6</v>
      </c>
      <c r="J134" s="64">
        <f>VLOOKUP(E134,'ESPN proj w Stat'!$C$3:$F$302,3,FALSE)</f>
        <v>68.3</v>
      </c>
      <c r="K134" s="64" t="str">
        <f t="shared" si="7"/>
        <v>$2/-2 O.J. Howard</v>
      </c>
      <c r="L134" s="65">
        <f>MAX(I134-VLOOKUP(F134,$E$3:$K$8,7,FALSE),0)</f>
        <v>0</v>
      </c>
      <c r="M134" s="65">
        <f>MAX(J134-VLOOKUP(F134,$E$3:$J$7,6,FALSE),0)</f>
        <v>0</v>
      </c>
      <c r="N134" s="76">
        <f>L134*$O$17</f>
        <v>0</v>
      </c>
      <c r="O134" s="76">
        <f>M134*$O$17</f>
        <v>0</v>
      </c>
      <c r="P134" s="76">
        <f>AVERAGE(N134:O134)</f>
        <v>0</v>
      </c>
      <c r="Q134" s="76">
        <f>VLOOKUP(E134,'ESPN proj w Stat'!$C$3:$F$302,4,FALSE)</f>
        <v>2.09</v>
      </c>
      <c r="R134" s="76">
        <f>P134-Q134</f>
        <v>-2.09</v>
      </c>
      <c r="S134" s="48" t="str">
        <f>"$"&amp;ROUND(MIN(N134,O134),0)&amp;"-"&amp;ROUND(MAX(N134:O134),0)</f>
        <v>$0-0</v>
      </c>
      <c r="T134" s="77">
        <f>ABS(O134-N134)</f>
        <v>0</v>
      </c>
    </row>
    <row r="135" spans="1:20" ht="14.25" hidden="1" customHeight="1">
      <c r="A135" t="str">
        <f>F135&amp;B135</f>
        <v>RB35</v>
      </c>
      <c r="B135">
        <v>35</v>
      </c>
      <c r="C135" t="str">
        <f>F135&amp;D135</f>
        <v>RB39</v>
      </c>
      <c r="D135" s="62">
        <v>39</v>
      </c>
      <c r="E135" t="s">
        <v>111</v>
      </c>
      <c r="F135" s="63" t="s">
        <v>5</v>
      </c>
      <c r="G135" s="63" t="str">
        <f>IFERROR(IFERROR(VLOOKUP($E135,FFToday!$B$2:$E$301,G$19,FALSE),VLOOKUP($E135&amp;" ",FFToday!$B$2:$E$301,G$19,FALSE))," ")</f>
        <v xml:space="preserve"> </v>
      </c>
      <c r="H135" s="63" t="str">
        <f>IFERROR(IFERROR(VLOOKUP($E135,FFToday!$B$2:$E$301,H$19,FALSE),VLOOKUP($E135&amp;" ",FFToday!$B$2:$E$301,H$19,FALSE))," ")</f>
        <v xml:space="preserve"> </v>
      </c>
      <c r="I135" s="64">
        <f>IFERROR(IFERROR(VLOOKUP($E135,FFToday!$B$2:$E$301,I$19,FALSE),VLOOKUP($E135&amp;" ",FFToday!$B$2:$E$301,I$19,FALSE)),J135)</f>
        <v>113.2</v>
      </c>
      <c r="J135" s="64">
        <f>VLOOKUP(E135,'ESPN proj w Stat'!$C$3:$F$302,3,FALSE)</f>
        <v>113.2</v>
      </c>
      <c r="K135" s="64" t="str">
        <f t="shared" si="7"/>
        <v>$2/-1 Duke Johnson Jr.</v>
      </c>
      <c r="L135" s="65">
        <f>MAX(I135-VLOOKUP(F135,$E$3:$K$8,7,FALSE),0)</f>
        <v>5.5</v>
      </c>
      <c r="M135" s="65">
        <f>MAX(J135-VLOOKUP(F135,$E$3:$J$7,6,FALSE),0)</f>
        <v>0</v>
      </c>
      <c r="N135" s="76">
        <f>L135*$O$17</f>
        <v>2.1863068152100005</v>
      </c>
      <c r="O135" s="76">
        <f>M135*$O$17</f>
        <v>0</v>
      </c>
      <c r="P135" s="76">
        <f>AVERAGE(N135:O135)</f>
        <v>1.0931534076050002</v>
      </c>
      <c r="Q135" s="76">
        <f>VLOOKUP(E135,'ESPN proj w Stat'!$C$3:$F$302,4,FALSE)</f>
        <v>1.9800000000000002</v>
      </c>
      <c r="R135" s="76">
        <f>P135-Q135</f>
        <v>-0.88684659239499997</v>
      </c>
      <c r="S135" s="48" t="str">
        <f>"$"&amp;ROUND(MIN(N135,O135),0)&amp;"-"&amp;ROUND(MAX(N135:O135),0)</f>
        <v>$0-2</v>
      </c>
      <c r="T135" s="77">
        <f>ABS(O135-N135)</f>
        <v>2.1863068152100005</v>
      </c>
    </row>
    <row r="136" spans="1:20" ht="14.25" hidden="1" customHeight="1">
      <c r="A136" t="str">
        <f>F136&amp;B136</f>
        <v>WR30</v>
      </c>
      <c r="B136">
        <v>30</v>
      </c>
      <c r="C136" t="str">
        <f>F136&amp;D136</f>
        <v>WR42</v>
      </c>
      <c r="D136" s="62">
        <v>42</v>
      </c>
      <c r="E136" t="s">
        <v>302</v>
      </c>
      <c r="F136" s="63" t="s">
        <v>1</v>
      </c>
      <c r="G136" s="63" t="str">
        <f>IFERROR(IFERROR(VLOOKUP($E136,FFToday!$B$2:$E$301,G$19,FALSE),VLOOKUP($E136&amp;" ",FFToday!$B$2:$E$301,G$19,FALSE))," ")</f>
        <v>LAC</v>
      </c>
      <c r="H136" s="63">
        <f>IFERROR(IFERROR(VLOOKUP($E136,FFToday!$B$2:$E$301,H$19,FALSE),VLOOKUP($E136&amp;" ",FFToday!$B$2:$E$301,H$19,FALSE))," ")</f>
        <v>9</v>
      </c>
      <c r="I136" s="64">
        <f>IFERROR(IFERROR(VLOOKUP($E136,FFToday!$B$2:$E$301,I$19,FALSE),VLOOKUP($E136&amp;" ",FFToday!$B$2:$E$301,I$19,FALSE)),J136)</f>
        <v>122.6</v>
      </c>
      <c r="J136" s="64">
        <f>VLOOKUP(E136,'ESPN proj w Stat'!$C$3:$F$302,3,FALSE)</f>
        <v>112.4</v>
      </c>
      <c r="K136" s="64" t="str">
        <f t="shared" si="7"/>
        <v>$2/7 Tyrell Williams</v>
      </c>
      <c r="L136" s="65">
        <f>MAX(I136-VLOOKUP(F136,$E$3:$K$8,7,FALSE),0)</f>
        <v>33.066666666666649</v>
      </c>
      <c r="M136" s="65">
        <f>MAX(J136-VLOOKUP(F136,$E$3:$J$7,6,FALSE),0)</f>
        <v>14.000000000000014</v>
      </c>
      <c r="N136" s="76">
        <f>L136*$O$17</f>
        <v>13.144341579929209</v>
      </c>
      <c r="O136" s="76">
        <f>M136*$O$17</f>
        <v>5.5651446205345527</v>
      </c>
      <c r="P136" s="76">
        <f>AVERAGE(N136:O136)</f>
        <v>9.3547431002318806</v>
      </c>
      <c r="Q136" s="76">
        <f>VLOOKUP(E136,'ESPN proj w Stat'!$C$3:$F$302,4,FALSE)</f>
        <v>1.9800000000000002</v>
      </c>
      <c r="R136" s="76">
        <f>P136-Q136</f>
        <v>7.3747431002318802</v>
      </c>
      <c r="S136" s="48" t="str">
        <f>"$"&amp;ROUND(MIN(N136,O136),0)&amp;"-"&amp;ROUND(MAX(N136:O136),0)</f>
        <v>$6-13</v>
      </c>
      <c r="T136" s="77">
        <f>ABS(O136-N136)</f>
        <v>7.5791969593946567</v>
      </c>
    </row>
    <row r="137" spans="1:20" ht="14.25" hidden="1" customHeight="1">
      <c r="A137" t="str">
        <f>F137&amp;B137</f>
        <v>WR36</v>
      </c>
      <c r="B137">
        <v>36</v>
      </c>
      <c r="C137" t="str">
        <f>F137&amp;D137</f>
        <v>WR45</v>
      </c>
      <c r="D137" s="62">
        <v>45</v>
      </c>
      <c r="E137" t="s">
        <v>308</v>
      </c>
      <c r="F137" s="63" t="s">
        <v>1</v>
      </c>
      <c r="G137" s="63" t="str">
        <f>IFERROR(IFERROR(VLOOKUP($E137,FFToday!$B$2:$E$301,G$19,FALSE),VLOOKUP($E137&amp;" ",FFToday!$B$2:$E$301,G$19,FALSE))," ")</f>
        <v>MIN</v>
      </c>
      <c r="H137" s="63">
        <f>IFERROR(IFERROR(VLOOKUP($E137,FFToday!$B$2:$E$301,H$19,FALSE),VLOOKUP($E137&amp;" ",FFToday!$B$2:$E$301,H$19,FALSE))," ")</f>
        <v>9</v>
      </c>
      <c r="I137" s="64">
        <f>IFERROR(IFERROR(VLOOKUP($E137,FFToday!$B$2:$E$301,I$19,FALSE),VLOOKUP($E137&amp;" ",FFToday!$B$2:$E$301,I$19,FALSE)),J137)</f>
        <v>119.7</v>
      </c>
      <c r="J137" s="64">
        <f>VLOOKUP(E137,'ESPN proj w Stat'!$C$3:$F$302,3,FALSE)</f>
        <v>111.3</v>
      </c>
      <c r="K137" s="64" t="str">
        <f t="shared" si="7"/>
        <v>$2/7 Adam Thielen</v>
      </c>
      <c r="L137" s="65">
        <f>MAX(I137-VLOOKUP(F137,$E$3:$K$8,7,FALSE),0)</f>
        <v>30.166666666666657</v>
      </c>
      <c r="M137" s="65">
        <f>MAX(J137-VLOOKUP(F137,$E$3:$J$7,6,FALSE),0)</f>
        <v>12.900000000000006</v>
      </c>
      <c r="N137" s="76">
        <f>L137*$O$17</f>
        <v>11.991561622818484</v>
      </c>
      <c r="O137" s="76">
        <f>M137*$O$17</f>
        <v>5.1278832574925488</v>
      </c>
      <c r="P137" s="76">
        <f>AVERAGE(N137:O137)</f>
        <v>8.5597224401555163</v>
      </c>
      <c r="Q137" s="76">
        <f>VLOOKUP(E137,'ESPN proj w Stat'!$C$3:$F$302,4,FALSE)</f>
        <v>1.9800000000000002</v>
      </c>
      <c r="R137" s="76">
        <f>P137-Q137</f>
        <v>6.5797224401555159</v>
      </c>
      <c r="S137" s="48" t="str">
        <f>"$"&amp;ROUND(MIN(N137,O137),0)&amp;"-"&amp;ROUND(MAX(N137:O137),0)</f>
        <v>$5-12</v>
      </c>
      <c r="T137" s="77">
        <f>ABS(O137-N137)</f>
        <v>6.863678365325935</v>
      </c>
    </row>
    <row r="138" spans="1:20" ht="14.25" hidden="1" customHeight="1">
      <c r="A138" t="str">
        <f>F138&amp;B138</f>
        <v>WR46</v>
      </c>
      <c r="B138">
        <v>46</v>
      </c>
      <c r="C138" t="str">
        <f>F138&amp;D138</f>
        <v>WR49</v>
      </c>
      <c r="D138" s="62">
        <v>49</v>
      </c>
      <c r="E138" t="s">
        <v>93</v>
      </c>
      <c r="F138" s="63" t="s">
        <v>1</v>
      </c>
      <c r="G138" s="63" t="str">
        <f>IFERROR(IFERROR(VLOOKUP($E138,FFToday!$B$2:$E$301,G$19,FALSE),VLOOKUP($E138&amp;" ",FFToday!$B$2:$E$301,G$19,FALSE))," ")</f>
        <v>BUF</v>
      </c>
      <c r="H138" s="63">
        <f>IFERROR(IFERROR(VLOOKUP($E138,FFToday!$B$2:$E$301,H$19,FALSE),VLOOKUP($E138&amp;" ",FFToday!$B$2:$E$301,H$19,FALSE))," ")</f>
        <v>6</v>
      </c>
      <c r="I138" s="64">
        <f>IFERROR(IFERROR(VLOOKUP($E138,FFToday!$B$2:$E$301,I$19,FALSE),VLOOKUP($E138&amp;" ",FFToday!$B$2:$E$301,I$19,FALSE)),J138)</f>
        <v>105.7</v>
      </c>
      <c r="J138" s="64">
        <f>VLOOKUP(E138,'ESPN proj w Stat'!$C$3:$F$302,3,FALSE)</f>
        <v>107.9</v>
      </c>
      <c r="K138" s="64" t="str">
        <f t="shared" si="7"/>
        <v>$2/3 Jordan Matthews</v>
      </c>
      <c r="L138" s="65">
        <f>MAX(I138-VLOOKUP(F138,$E$3:$K$8,7,FALSE),0)</f>
        <v>16.166666666666657</v>
      </c>
      <c r="M138" s="65">
        <f>MAX(J138-VLOOKUP(F138,$E$3:$J$7,6,FALSE),0)</f>
        <v>9.5000000000000142</v>
      </c>
      <c r="N138" s="76">
        <f>L138*$O$17</f>
        <v>6.4264170022839373</v>
      </c>
      <c r="O138" s="76">
        <f>M138*$O$17</f>
        <v>3.7763481353627339</v>
      </c>
      <c r="P138" s="76">
        <f>AVERAGE(N138:O138)</f>
        <v>5.1013825688233361</v>
      </c>
      <c r="Q138" s="76">
        <f>VLOOKUP(E138,'ESPN proj w Stat'!$C$3:$F$302,4,FALSE)</f>
        <v>1.9800000000000002</v>
      </c>
      <c r="R138" s="76">
        <f>P138-Q138</f>
        <v>3.1213825688233356</v>
      </c>
      <c r="S138" s="48" t="str">
        <f>"$"&amp;ROUND(MIN(N138,O138),0)&amp;"-"&amp;ROUND(MAX(N138:O138),0)</f>
        <v>$4-6</v>
      </c>
      <c r="T138" s="77">
        <f>ABS(O138-N138)</f>
        <v>2.6500688669212034</v>
      </c>
    </row>
    <row r="139" spans="1:20" ht="14.25" hidden="1" customHeight="1">
      <c r="A139" t="str">
        <f>F139&amp;B139</f>
        <v>RB60</v>
      </c>
      <c r="B139">
        <v>60</v>
      </c>
      <c r="C139" t="str">
        <f>F139&amp;D139</f>
        <v>RB45</v>
      </c>
      <c r="D139" s="62">
        <v>45</v>
      </c>
      <c r="E139" t="s">
        <v>33</v>
      </c>
      <c r="F139" s="63" t="s">
        <v>5</v>
      </c>
      <c r="G139" s="63" t="str">
        <f>IFERROR(IFERROR(VLOOKUP($E139,FFToday!$B$2:$E$301,G$19,FALSE),VLOOKUP($E139&amp;" ",FFToday!$B$2:$E$301,G$19,FALSE))," ")</f>
        <v>DEN</v>
      </c>
      <c r="H139" s="63">
        <f>IFERROR(IFERROR(VLOOKUP($E139,FFToday!$B$2:$E$301,H$19,FALSE),VLOOKUP($E139&amp;" ",FFToday!$B$2:$E$301,H$19,FALSE))," ")</f>
        <v>5</v>
      </c>
      <c r="I139" s="64">
        <f>IFERROR(IFERROR(VLOOKUP($E139,FFToday!$B$2:$E$301,I$19,FALSE),VLOOKUP($E139&amp;" ",FFToday!$B$2:$E$301,I$19,FALSE)),J139)</f>
        <v>66.2</v>
      </c>
      <c r="J139" s="64">
        <f>VLOOKUP(E139,'ESPN proj w Stat'!$C$3:$F$302,3,FALSE)</f>
        <v>95.5</v>
      </c>
      <c r="K139" s="64" t="str">
        <f t="shared" si="7"/>
        <v>$2/-2 Jamaal Charles</v>
      </c>
      <c r="L139" s="65">
        <f>MAX(I139-VLOOKUP(F139,$E$3:$K$8,7,FALSE),0)</f>
        <v>0</v>
      </c>
      <c r="M139" s="65">
        <f>MAX(J139-VLOOKUP(F139,$E$3:$J$7,6,FALSE),0)</f>
        <v>0</v>
      </c>
      <c r="N139" s="76">
        <f>L139*$O$17</f>
        <v>0</v>
      </c>
      <c r="O139" s="76">
        <f>M139*$O$17</f>
        <v>0</v>
      </c>
      <c r="P139" s="76">
        <f>AVERAGE(N139:O139)</f>
        <v>0</v>
      </c>
      <c r="Q139" s="76">
        <f>VLOOKUP(E139,'ESPN proj w Stat'!$C$3:$F$302,4,FALSE)</f>
        <v>1.9800000000000002</v>
      </c>
      <c r="R139" s="76">
        <f>P139-Q139</f>
        <v>-1.9800000000000002</v>
      </c>
      <c r="S139" s="48" t="str">
        <f>"$"&amp;ROUND(MIN(N139,O139),0)&amp;"-"&amp;ROUND(MAX(N139:O139),0)</f>
        <v>$0-0</v>
      </c>
      <c r="T139" s="77">
        <f>ABS(O139-N139)</f>
        <v>0</v>
      </c>
    </row>
    <row r="140" spans="1:20" ht="14.25" hidden="1" customHeight="1">
      <c r="A140" t="str">
        <f>F140&amp;B140</f>
        <v>RB50</v>
      </c>
      <c r="B140">
        <v>50</v>
      </c>
      <c r="C140" t="str">
        <f>F140&amp;D140</f>
        <v>RB60</v>
      </c>
      <c r="D140" s="62">
        <v>60</v>
      </c>
      <c r="E140" t="s">
        <v>49</v>
      </c>
      <c r="F140" s="63" t="s">
        <v>5</v>
      </c>
      <c r="G140" s="63" t="str">
        <f>IFERROR(IFERROR(VLOOKUP($E140,FFToday!$B$2:$E$301,G$19,FALSE),VLOOKUP($E140&amp;" ",FFToday!$B$2:$E$301,G$19,FALSE))," ")</f>
        <v>SEA</v>
      </c>
      <c r="H140" s="63">
        <f>IFERROR(IFERROR(VLOOKUP($E140,FFToday!$B$2:$E$301,H$19,FALSE),VLOOKUP($E140&amp;" ",FFToday!$B$2:$E$301,H$19,FALSE))," ")</f>
        <v>6</v>
      </c>
      <c r="I140" s="64">
        <f>IFERROR(IFERROR(VLOOKUP($E140,FFToday!$B$2:$E$301,I$19,FALSE),VLOOKUP($E140&amp;" ",FFToday!$B$2:$E$301,I$19,FALSE)),J140)</f>
        <v>82.8</v>
      </c>
      <c r="J140" s="64">
        <f>VLOOKUP(E140,'ESPN proj w Stat'!$C$3:$F$302,3,FALSE)</f>
        <v>60.2</v>
      </c>
      <c r="K140" s="64" t="str">
        <f t="shared" si="7"/>
        <v>$2/-2 Thomas Rawls</v>
      </c>
      <c r="L140" s="65">
        <f>MAX(I140-VLOOKUP(F140,$E$3:$K$8,7,FALSE),0)</f>
        <v>0</v>
      </c>
      <c r="M140" s="65">
        <f>MAX(J140-VLOOKUP(F140,$E$3:$J$7,6,FALSE),0)</f>
        <v>0</v>
      </c>
      <c r="N140" s="76">
        <f>L140*$O$17</f>
        <v>0</v>
      </c>
      <c r="O140" s="76">
        <f>M140*$O$17</f>
        <v>0</v>
      </c>
      <c r="P140" s="76">
        <f>AVERAGE(N140:O140)</f>
        <v>0</v>
      </c>
      <c r="Q140" s="76">
        <f>VLOOKUP(E140,'ESPN proj w Stat'!$C$3:$F$302,4,FALSE)</f>
        <v>1.9800000000000002</v>
      </c>
      <c r="R140" s="76">
        <f>P140-Q140</f>
        <v>-1.9800000000000002</v>
      </c>
      <c r="S140" s="48" t="str">
        <f>"$"&amp;ROUND(MIN(N140,O140),0)&amp;"-"&amp;ROUND(MAX(N140:O140),0)</f>
        <v>$0-0</v>
      </c>
      <c r="T140" s="77">
        <f>ABS(O140-N140)</f>
        <v>0</v>
      </c>
    </row>
    <row r="141" spans="1:20" ht="14.25" hidden="1" customHeight="1">
      <c r="A141" t="str">
        <f>F141&amp;B141</f>
        <v>WR37</v>
      </c>
      <c r="B141">
        <v>37</v>
      </c>
      <c r="C141" t="str">
        <f>F141&amp;D141</f>
        <v>WR39</v>
      </c>
      <c r="D141" s="62">
        <v>39</v>
      </c>
      <c r="E141" t="s">
        <v>187</v>
      </c>
      <c r="F141" s="63" t="s">
        <v>1</v>
      </c>
      <c r="G141" s="63" t="str">
        <f>IFERROR(IFERROR(VLOOKUP($E141,FFToday!$B$2:$E$301,G$19,FALSE),VLOOKUP($E141&amp;" ",FFToday!$B$2:$E$301,G$19,FALSE))," ")</f>
        <v>CLE</v>
      </c>
      <c r="H141" s="63">
        <f>IFERROR(IFERROR(VLOOKUP($E141,FFToday!$B$2:$E$301,H$19,FALSE),VLOOKUP($E141&amp;" ",FFToday!$B$2:$E$301,H$19,FALSE))," ")</f>
        <v>9</v>
      </c>
      <c r="I141" s="64">
        <f>IFERROR(IFERROR(VLOOKUP($E141,FFToday!$B$2:$E$301,I$19,FALSE),VLOOKUP($E141&amp;" ",FFToday!$B$2:$E$301,I$19,FALSE)),J141)</f>
        <v>119.6</v>
      </c>
      <c r="J141" s="64">
        <f>VLOOKUP(E141,'ESPN proj w Stat'!$C$3:$F$302,3,FALSE)</f>
        <v>117.1</v>
      </c>
      <c r="K141" s="64" t="str">
        <f t="shared" si="7"/>
        <v>$2/8 Kenny Britt</v>
      </c>
      <c r="L141" s="65">
        <f>MAX(I141-VLOOKUP(F141,$E$3:$K$8,7,FALSE),0)</f>
        <v>30.066666666666649</v>
      </c>
      <c r="M141" s="65">
        <f>MAX(J141-VLOOKUP(F141,$E$3:$J$7,6,FALSE),0)</f>
        <v>18.700000000000003</v>
      </c>
      <c r="N141" s="76">
        <f>L141*$O$17</f>
        <v>11.951810589814663</v>
      </c>
      <c r="O141" s="76">
        <f>M141*$O$17</f>
        <v>7.4334431717140035</v>
      </c>
      <c r="P141" s="76">
        <f>AVERAGE(N141:O141)</f>
        <v>9.6926268807643332</v>
      </c>
      <c r="Q141" s="76">
        <f>VLOOKUP(E141,'ESPN proj w Stat'!$C$3:$F$302,4,FALSE)</f>
        <v>1.87</v>
      </c>
      <c r="R141" s="76">
        <f>P141-Q141</f>
        <v>7.8226268807643331</v>
      </c>
      <c r="S141" s="48" t="str">
        <f>"$"&amp;ROUND(MIN(N141,O141),0)&amp;"-"&amp;ROUND(MAX(N141:O141),0)</f>
        <v>$7-12</v>
      </c>
      <c r="T141" s="77">
        <f>ABS(O141-N141)</f>
        <v>4.5183674181006594</v>
      </c>
    </row>
    <row r="142" spans="1:20" ht="14.25" hidden="1" customHeight="1">
      <c r="A142" t="str">
        <f>F142&amp;B142</f>
        <v>WR59</v>
      </c>
      <c r="B142">
        <v>59</v>
      </c>
      <c r="C142" t="str">
        <f>F142&amp;D142</f>
        <v>WR46</v>
      </c>
      <c r="D142" s="62">
        <v>46</v>
      </c>
      <c r="E142" t="s">
        <v>292</v>
      </c>
      <c r="F142" s="63" t="s">
        <v>1</v>
      </c>
      <c r="G142" s="63" t="str">
        <f>IFERROR(IFERROR(VLOOKUP($E142,FFToday!$B$2:$E$301,G$19,FALSE),VLOOKUP($E142&amp;" ",FFToday!$B$2:$E$301,G$19,FALSE))," ")</f>
        <v>TEN</v>
      </c>
      <c r="H142" s="63">
        <f>IFERROR(IFERROR(VLOOKUP($E142,FFToday!$B$2:$E$301,H$19,FALSE),VLOOKUP($E142&amp;" ",FFToday!$B$2:$E$301,H$19,FALSE))," ")</f>
        <v>8</v>
      </c>
      <c r="I142" s="64">
        <f>IFERROR(IFERROR(VLOOKUP($E142,FFToday!$B$2:$E$301,I$19,FALSE),VLOOKUP($E142&amp;" ",FFToday!$B$2:$E$301,I$19,FALSE)),J142)</f>
        <v>80.8</v>
      </c>
      <c r="J142" s="64">
        <f>VLOOKUP(E142,'ESPN proj w Stat'!$C$3:$F$302,3,FALSE)</f>
        <v>109.7</v>
      </c>
      <c r="K142" s="64" t="str">
        <f t="shared" si="7"/>
        <v>$2/0 Corey Davis</v>
      </c>
      <c r="L142" s="65">
        <f>MAX(I142-VLOOKUP(F142,$E$3:$K$8,7,FALSE),0)</f>
        <v>0</v>
      </c>
      <c r="M142" s="65">
        <f>MAX(J142-VLOOKUP(F142,$E$3:$J$7,6,FALSE),0)</f>
        <v>11.300000000000011</v>
      </c>
      <c r="N142" s="76">
        <f>L142*$O$17</f>
        <v>0</v>
      </c>
      <c r="O142" s="76">
        <f>M142*$O$17</f>
        <v>4.49186672943146</v>
      </c>
      <c r="P142" s="76">
        <f>AVERAGE(N142:O142)</f>
        <v>2.24593336471573</v>
      </c>
      <c r="Q142" s="76">
        <f>VLOOKUP(E142,'ESPN proj w Stat'!$C$3:$F$302,4,FALSE)</f>
        <v>1.87</v>
      </c>
      <c r="R142" s="76">
        <f>P142-Q142</f>
        <v>0.37593336471572991</v>
      </c>
      <c r="S142" s="48" t="str">
        <f>"$"&amp;ROUND(MIN(N142,O142),0)&amp;"-"&amp;ROUND(MAX(N142:O142),0)</f>
        <v>$0-4</v>
      </c>
      <c r="T142" s="77">
        <f>ABS(O142-N142)</f>
        <v>4.49186672943146</v>
      </c>
    </row>
    <row r="143" spans="1:20" ht="14.25" hidden="1" customHeight="1">
      <c r="A143" t="str">
        <f>F143&amp;B143</f>
        <v>TE9</v>
      </c>
      <c r="B143">
        <v>9</v>
      </c>
      <c r="C143" t="str">
        <f>F143&amp;D143</f>
        <v>TE10</v>
      </c>
      <c r="D143" s="62">
        <v>10</v>
      </c>
      <c r="E143" t="s">
        <v>289</v>
      </c>
      <c r="F143" s="63" t="s">
        <v>8</v>
      </c>
      <c r="G143" s="63" t="str">
        <f>IFERROR(IFERROR(VLOOKUP($E143,FFToday!$B$2:$E$301,G$19,FALSE),VLOOKUP($E143&amp;" ",FFToday!$B$2:$E$301,G$19,FALSE))," ")</f>
        <v>LAC</v>
      </c>
      <c r="H143" s="63">
        <f>IFERROR(IFERROR(VLOOKUP($E143,FFToday!$B$2:$E$301,H$19,FALSE),VLOOKUP($E143&amp;" ",FFToday!$B$2:$E$301,H$19,FALSE))," ")</f>
        <v>9</v>
      </c>
      <c r="I143" s="64">
        <f>IFERROR(IFERROR(VLOOKUP($E143,FFToday!$B$2:$E$301,I$19,FALSE),VLOOKUP($E143&amp;" ",FFToday!$B$2:$E$301,I$19,FALSE)),J143)</f>
        <v>108.5</v>
      </c>
      <c r="J143" s="64">
        <f>VLOOKUP(E143,'ESPN proj w Stat'!$C$3:$F$302,3,FALSE)</f>
        <v>96</v>
      </c>
      <c r="K143" s="64" t="str">
        <f t="shared" si="7"/>
        <v>$2/4 Hunter Henry</v>
      </c>
      <c r="L143" s="65">
        <f>MAX(I143-VLOOKUP(F143,$E$3:$K$8,7,FALSE),0)</f>
        <v>22.666666666666671</v>
      </c>
      <c r="M143" s="65">
        <f>MAX(J143-VLOOKUP(F143,$E$3:$J$7,6,FALSE),0)</f>
        <v>6.7999999999999972</v>
      </c>
      <c r="N143" s="76">
        <f>L143*$O$17</f>
        <v>9.0102341475321257</v>
      </c>
      <c r="O143" s="76">
        <f>M143*$O$17</f>
        <v>2.7030702442596359</v>
      </c>
      <c r="P143" s="76">
        <f>AVERAGE(N143:O143)</f>
        <v>5.8566521958958813</v>
      </c>
      <c r="Q143" s="76">
        <f>VLOOKUP(E143,'ESPN proj w Stat'!$C$3:$F$302,4,FALSE)</f>
        <v>1.87</v>
      </c>
      <c r="R143" s="76">
        <f>P143-Q143</f>
        <v>3.9866521958958812</v>
      </c>
      <c r="S143" s="48" t="str">
        <f>"$"&amp;ROUND(MIN(N143,O143),0)&amp;"-"&amp;ROUND(MAX(N143:O143),0)</f>
        <v>$3-9</v>
      </c>
      <c r="T143" s="77">
        <f>ABS(O143-N143)</f>
        <v>6.3071639032724898</v>
      </c>
    </row>
    <row r="144" spans="1:20" ht="14.25" hidden="1" customHeight="1">
      <c r="A144" t="str">
        <f>F144&amp;B144</f>
        <v>TE12</v>
      </c>
      <c r="B144">
        <v>12</v>
      </c>
      <c r="C144" t="str">
        <f>F144&amp;D144</f>
        <v>TE11</v>
      </c>
      <c r="D144" s="62">
        <v>11</v>
      </c>
      <c r="E144" t="s">
        <v>125</v>
      </c>
      <c r="F144" s="63" t="s">
        <v>8</v>
      </c>
      <c r="G144" s="63" t="str">
        <f>IFERROR(IFERROR(VLOOKUP($E144,FFToday!$B$2:$E$301,G$19,FALSE),VLOOKUP($E144&amp;" ",FFToday!$B$2:$E$301,G$19,FALSE))," ")</f>
        <v>DAL</v>
      </c>
      <c r="H144" s="63">
        <f>IFERROR(IFERROR(VLOOKUP($E144,FFToday!$B$2:$E$301,H$19,FALSE),VLOOKUP($E144&amp;" ",FFToday!$B$2:$E$301,H$19,FALSE))," ")</f>
        <v>6</v>
      </c>
      <c r="I144" s="64">
        <f>IFERROR(IFERROR(VLOOKUP($E144,FFToday!$B$2:$E$301,I$19,FALSE),VLOOKUP($E144&amp;" ",FFToday!$B$2:$E$301,I$19,FALSE)),J144)</f>
        <v>92.5</v>
      </c>
      <c r="J144" s="64">
        <f>VLOOKUP(E144,'ESPN proj w Stat'!$C$3:$F$302,3,FALSE)</f>
        <v>94.1</v>
      </c>
      <c r="K144" s="64" t="str">
        <f t="shared" si="7"/>
        <v>$2/0 Jason Witten</v>
      </c>
      <c r="L144" s="65">
        <f>MAX(I144-VLOOKUP(F144,$E$3:$K$8,7,FALSE),0)</f>
        <v>6.6666666666666714</v>
      </c>
      <c r="M144" s="65">
        <f>MAX(J144-VLOOKUP(F144,$E$3:$J$7,6,FALSE),0)</f>
        <v>4.8999999999999915</v>
      </c>
      <c r="N144" s="76">
        <f>L144*$O$17</f>
        <v>2.6500688669212149</v>
      </c>
      <c r="O144" s="76">
        <f>M144*$O$17</f>
        <v>1.9478006171870881</v>
      </c>
      <c r="P144" s="76">
        <f>AVERAGE(N144:O144)</f>
        <v>2.2989347420541515</v>
      </c>
      <c r="Q144" s="76">
        <f>VLOOKUP(E144,'ESPN proj w Stat'!$C$3:$F$302,4,FALSE)</f>
        <v>1.87</v>
      </c>
      <c r="R144" s="76">
        <f>P144-Q144</f>
        <v>0.42893474205415139</v>
      </c>
      <c r="S144" s="48" t="str">
        <f>"$"&amp;ROUND(MIN(N144,O144),0)&amp;"-"&amp;ROUND(MAX(N144:O144),0)</f>
        <v>$2-3</v>
      </c>
      <c r="T144" s="77">
        <f>ABS(O144-N144)</f>
        <v>0.70226824973412683</v>
      </c>
    </row>
    <row r="145" spans="1:20" ht="14.25" hidden="1" customHeight="1">
      <c r="A145" t="str">
        <f>F145&amp;B145</f>
        <v>TE26</v>
      </c>
      <c r="B145">
        <v>26</v>
      </c>
      <c r="C145" t="str">
        <f>F145&amp;D145</f>
        <v>TE20</v>
      </c>
      <c r="D145" s="62">
        <v>20</v>
      </c>
      <c r="E145" t="s">
        <v>328</v>
      </c>
      <c r="F145" s="63" t="s">
        <v>8</v>
      </c>
      <c r="G145" s="63" t="str">
        <f>IFERROR(IFERROR(VLOOKUP($E145,FFToday!$B$2:$E$301,G$19,FALSE),VLOOKUP($E145&amp;" ",FFToday!$B$2:$E$301,G$19,FALSE))," ")</f>
        <v>NYG</v>
      </c>
      <c r="H145" s="63">
        <f>IFERROR(IFERROR(VLOOKUP($E145,FFToday!$B$2:$E$301,H$19,FALSE),VLOOKUP($E145&amp;" ",FFToday!$B$2:$E$301,H$19,FALSE))," ")</f>
        <v>8</v>
      </c>
      <c r="I145" s="64">
        <f>IFERROR(IFERROR(VLOOKUP($E145,FFToday!$B$2:$E$301,I$19,FALSE),VLOOKUP($E145&amp;" ",FFToday!$B$2:$E$301,I$19,FALSE)),J145)</f>
        <v>66.2</v>
      </c>
      <c r="J145" s="64">
        <f>VLOOKUP(E145,'ESPN proj w Stat'!$C$3:$F$302,3,FALSE)</f>
        <v>80</v>
      </c>
      <c r="K145" s="64" t="str">
        <f t="shared" si="7"/>
        <v>$2/-2 Evan Engram</v>
      </c>
      <c r="L145" s="65">
        <f>MAX(I145-VLOOKUP(F145,$E$3:$K$8,7,FALSE),0)</f>
        <v>0</v>
      </c>
      <c r="M145" s="65">
        <f>MAX(J145-VLOOKUP(F145,$E$3:$J$7,6,FALSE),0)</f>
        <v>0</v>
      </c>
      <c r="N145" s="76">
        <f>L145*$O$17</f>
        <v>0</v>
      </c>
      <c r="O145" s="76">
        <f>M145*$O$17</f>
        <v>0</v>
      </c>
      <c r="P145" s="76">
        <f>AVERAGE(N145:O145)</f>
        <v>0</v>
      </c>
      <c r="Q145" s="76">
        <f>VLOOKUP(E145,'ESPN proj w Stat'!$C$3:$F$302,4,FALSE)</f>
        <v>1.87</v>
      </c>
      <c r="R145" s="76">
        <f>P145-Q145</f>
        <v>-1.87</v>
      </c>
      <c r="S145" s="48" t="str">
        <f>"$"&amp;ROUND(MIN(N145,O145),0)&amp;"-"&amp;ROUND(MAX(N145:O145),0)</f>
        <v>$0-0</v>
      </c>
      <c r="T145" s="77">
        <f>ABS(O145-N145)</f>
        <v>0</v>
      </c>
    </row>
    <row r="146" spans="1:20" ht="14.25" hidden="1" customHeight="1">
      <c r="A146" t="str">
        <f>F146&amp;B146</f>
        <v>RB28</v>
      </c>
      <c r="B146">
        <v>28</v>
      </c>
      <c r="C146" t="str">
        <f>F146&amp;D146</f>
        <v>RB33</v>
      </c>
      <c r="D146" s="62">
        <v>33</v>
      </c>
      <c r="E146" t="s">
        <v>65</v>
      </c>
      <c r="F146" s="63" t="s">
        <v>5</v>
      </c>
      <c r="G146" s="63" t="str">
        <f>IFERROR(IFERROR(VLOOKUP($E146,FFToday!$B$2:$E$301,G$19,FALSE),VLOOKUP($E146&amp;" ",FFToday!$B$2:$E$301,G$19,FALSE))," ")</f>
        <v>CAR</v>
      </c>
      <c r="H146" s="63">
        <f>IFERROR(IFERROR(VLOOKUP($E146,FFToday!$B$2:$E$301,H$19,FALSE),VLOOKUP($E146&amp;" ",FFToday!$B$2:$E$301,H$19,FALSE))," ")</f>
        <v>11</v>
      </c>
      <c r="I146" s="64">
        <f>IFERROR(IFERROR(VLOOKUP($E146,FFToday!$B$2:$E$301,I$19,FALSE),VLOOKUP($E146&amp;" ",FFToday!$B$2:$E$301,I$19,FALSE)),J146)</f>
        <v>126.7</v>
      </c>
      <c r="J146" s="64">
        <f>VLOOKUP(E146,'ESPN proj w Stat'!$C$3:$F$302,3,FALSE)</f>
        <v>122.9</v>
      </c>
      <c r="K146" s="64" t="str">
        <f t="shared" si="7"/>
        <v>$2/4 Jonathan Stewart</v>
      </c>
      <c r="L146" s="65">
        <f>MAX(I146-VLOOKUP(F146,$E$3:$K$8,7,FALSE),0)</f>
        <v>19</v>
      </c>
      <c r="M146" s="65">
        <f>MAX(J146-VLOOKUP(F146,$E$3:$J$7,6,FALSE),0)</f>
        <v>7.4666666666666686</v>
      </c>
      <c r="N146" s="76">
        <f>L146*$O$17</f>
        <v>7.5526962707254564</v>
      </c>
      <c r="O146" s="76">
        <f>M146*$O$17</f>
        <v>2.9680771309517593</v>
      </c>
      <c r="P146" s="76">
        <f>AVERAGE(N146:O146)</f>
        <v>5.260386700838608</v>
      </c>
      <c r="Q146" s="76">
        <f>VLOOKUP(E146,'ESPN proj w Stat'!$C$3:$F$302,4,FALSE)</f>
        <v>1.6500000000000001</v>
      </c>
      <c r="R146" s="76">
        <f>P146-Q146</f>
        <v>3.6103867008386077</v>
      </c>
      <c r="S146" s="48" t="str">
        <f>"$"&amp;ROUND(MIN(N146,O146),0)&amp;"-"&amp;ROUND(MAX(N146:O146),0)</f>
        <v>$3-8</v>
      </c>
      <c r="T146" s="77">
        <f>ABS(O146-N146)</f>
        <v>4.5846191397736966</v>
      </c>
    </row>
    <row r="147" spans="1:20" ht="14.25" hidden="1" customHeight="1">
      <c r="A147" t="str">
        <f>F147&amp;B147</f>
        <v>WR57</v>
      </c>
      <c r="B147">
        <v>57</v>
      </c>
      <c r="C147" t="str">
        <f>F147&amp;D147</f>
        <v>WR55</v>
      </c>
      <c r="D147" s="62">
        <v>55</v>
      </c>
      <c r="E147" t="s">
        <v>152</v>
      </c>
      <c r="F147" s="63" t="s">
        <v>1</v>
      </c>
      <c r="G147" s="63" t="str">
        <f>IFERROR(IFERROR(VLOOKUP($E147,FFToday!$B$2:$E$301,G$19,FALSE),VLOOKUP($E147&amp;" ",FFToday!$B$2:$E$301,G$19,FALSE))," ")</f>
        <v>ATL</v>
      </c>
      <c r="H147" s="63">
        <f>IFERROR(IFERROR(VLOOKUP($E147,FFToday!$B$2:$E$301,H$19,FALSE),VLOOKUP($E147&amp;" ",FFToday!$B$2:$E$301,H$19,FALSE))," ")</f>
        <v>5</v>
      </c>
      <c r="I147" s="64">
        <f>IFERROR(IFERROR(VLOOKUP($E147,FFToday!$B$2:$E$301,I$19,FALSE),VLOOKUP($E147&amp;" ",FFToday!$B$2:$E$301,I$19,FALSE)),J147)</f>
        <v>82.5</v>
      </c>
      <c r="J147" s="64">
        <f>VLOOKUP(E147,'ESPN proj w Stat'!$C$3:$F$302,3,FALSE)</f>
        <v>99.2</v>
      </c>
      <c r="K147" s="64" t="str">
        <f t="shared" si="7"/>
        <v>$2/-1 Mohamed Sanu</v>
      </c>
      <c r="L147" s="65">
        <f>MAX(I147-VLOOKUP(F147,$E$3:$K$8,7,FALSE),0)</f>
        <v>0</v>
      </c>
      <c r="M147" s="65">
        <f>MAX(J147-VLOOKUP(F147,$E$3:$J$7,6,FALSE),0)</f>
        <v>0.80000000000001137</v>
      </c>
      <c r="N147" s="76">
        <f>L147*$O$17</f>
        <v>0</v>
      </c>
      <c r="O147" s="76">
        <f>M147*$O$17</f>
        <v>0.31800826403055005</v>
      </c>
      <c r="P147" s="76">
        <f>AVERAGE(N147:O147)</f>
        <v>0.15900413201527502</v>
      </c>
      <c r="Q147" s="76">
        <f>VLOOKUP(E147,'ESPN proj w Stat'!$C$3:$F$302,4,FALSE)</f>
        <v>1.6500000000000001</v>
      </c>
      <c r="R147" s="76">
        <f>P147-Q147</f>
        <v>-1.4909958679847251</v>
      </c>
      <c r="S147" s="48" t="str">
        <f>"$"&amp;ROUND(MIN(N147,O147),0)&amp;"-"&amp;ROUND(MAX(N147:O147),0)</f>
        <v>$0-0</v>
      </c>
      <c r="T147" s="77">
        <f>ABS(O147-N147)</f>
        <v>0.31800826403055005</v>
      </c>
    </row>
    <row r="148" spans="1:20" ht="14.25" hidden="1" customHeight="1">
      <c r="A148" t="str">
        <f>F148&amp;B148</f>
        <v>TE16</v>
      </c>
      <c r="B148">
        <v>16</v>
      </c>
      <c r="C148" t="str">
        <f>F148&amp;D148</f>
        <v>TE13</v>
      </c>
      <c r="D148" s="62">
        <v>13</v>
      </c>
      <c r="E148" t="s">
        <v>322</v>
      </c>
      <c r="F148" s="63" t="s">
        <v>8</v>
      </c>
      <c r="G148" s="63" t="str">
        <f>IFERROR(IFERROR(VLOOKUP($E148,FFToday!$B$2:$E$301,G$19,FALSE),VLOOKUP($E148&amp;" ",FFToday!$B$2:$E$301,G$19,FALSE))," ")</f>
        <v>ATL</v>
      </c>
      <c r="H148" s="63">
        <f>IFERROR(IFERROR(VLOOKUP($E148,FFToday!$B$2:$E$301,H$19,FALSE),VLOOKUP($E148&amp;" ",FFToday!$B$2:$E$301,H$19,FALSE))," ")</f>
        <v>5</v>
      </c>
      <c r="I148" s="64">
        <f>IFERROR(IFERROR(VLOOKUP($E148,FFToday!$B$2:$E$301,I$19,FALSE),VLOOKUP($E148&amp;" ",FFToday!$B$2:$E$301,I$19,FALSE)),J148)</f>
        <v>84.6</v>
      </c>
      <c r="J148" s="64">
        <f>VLOOKUP(E148,'ESPN proj w Stat'!$C$3:$F$302,3,FALSE)</f>
        <v>92.7</v>
      </c>
      <c r="K148" s="64" t="str">
        <f t="shared" si="7"/>
        <v>$2/-1 Austin Hooper</v>
      </c>
      <c r="L148" s="65">
        <f>MAX(I148-VLOOKUP(F148,$E$3:$K$8,7,FALSE),0)</f>
        <v>0</v>
      </c>
      <c r="M148" s="65">
        <f>MAX(J148-VLOOKUP(F148,$E$3:$J$7,6,FALSE),0)</f>
        <v>3.5</v>
      </c>
      <c r="N148" s="76">
        <f>L148*$O$17</f>
        <v>0</v>
      </c>
      <c r="O148" s="76">
        <f>M148*$O$17</f>
        <v>1.3912861551336366</v>
      </c>
      <c r="P148" s="76">
        <f>AVERAGE(N148:O148)</f>
        <v>0.69564307756681831</v>
      </c>
      <c r="Q148" s="76">
        <f>VLOOKUP(E148,'ESPN proj w Stat'!$C$3:$F$302,4,FALSE)</f>
        <v>1.6500000000000001</v>
      </c>
      <c r="R148" s="76">
        <f>P148-Q148</f>
        <v>-0.95435692243318182</v>
      </c>
      <c r="S148" s="48" t="str">
        <f>"$"&amp;ROUND(MIN(N148,O148),0)&amp;"-"&amp;ROUND(MAX(N148:O148),0)</f>
        <v>$0-1</v>
      </c>
      <c r="T148" s="77">
        <f>ABS(O148-N148)</f>
        <v>1.3912861551336366</v>
      </c>
    </row>
    <row r="149" spans="1:20" ht="14.25" hidden="1" customHeight="1">
      <c r="A149" t="str">
        <f>F149&amp;B149</f>
        <v>WR64</v>
      </c>
      <c r="B149">
        <v>64</v>
      </c>
      <c r="C149" t="str">
        <f>F149&amp;D149</f>
        <v>WR64</v>
      </c>
      <c r="D149" s="62">
        <v>64</v>
      </c>
      <c r="E149" t="s">
        <v>96</v>
      </c>
      <c r="F149" s="63" t="s">
        <v>1</v>
      </c>
      <c r="G149" s="63" t="str">
        <f>IFERROR(IFERROR(VLOOKUP($E149,FFToday!$B$2:$E$301,G$19,FALSE),VLOOKUP($E149&amp;" ",FFToday!$B$2:$E$301,G$19,FALSE))," ")</f>
        <v>CHI</v>
      </c>
      <c r="H149" s="63">
        <f>IFERROR(IFERROR(VLOOKUP($E149,FFToday!$B$2:$E$301,H$19,FALSE),VLOOKUP($E149&amp;" ",FFToday!$B$2:$E$301,H$19,FALSE))," ")</f>
        <v>9</v>
      </c>
      <c r="I149" s="64">
        <f>IFERROR(IFERROR(VLOOKUP($E149,FFToday!$B$2:$E$301,I$19,FALSE),VLOOKUP($E149&amp;" ",FFToday!$B$2:$E$301,I$19,FALSE)),J149)</f>
        <v>75.5</v>
      </c>
      <c r="J149" s="64">
        <f>VLOOKUP(E149,'ESPN proj w Stat'!$C$3:$F$302,3,FALSE)</f>
        <v>90.1</v>
      </c>
      <c r="K149" s="64" t="str">
        <f t="shared" si="7"/>
        <v>$2/-2 Kevin White</v>
      </c>
      <c r="L149" s="65">
        <f>MAX(I149-VLOOKUP(F149,$E$3:$K$8,7,FALSE),0)</f>
        <v>0</v>
      </c>
      <c r="M149" s="65">
        <f>MAX(J149-VLOOKUP(F149,$E$3:$J$7,6,FALSE),0)</f>
        <v>0</v>
      </c>
      <c r="N149" s="76">
        <f>L149*$O$17</f>
        <v>0</v>
      </c>
      <c r="O149" s="76">
        <f>M149*$O$17</f>
        <v>0</v>
      </c>
      <c r="P149" s="76">
        <f>AVERAGE(N149:O149)</f>
        <v>0</v>
      </c>
      <c r="Q149" s="76">
        <f>VLOOKUP(E149,'ESPN proj w Stat'!$C$3:$F$302,4,FALSE)</f>
        <v>1.6500000000000001</v>
      </c>
      <c r="R149" s="76">
        <f>P149-Q149</f>
        <v>-1.6500000000000001</v>
      </c>
      <c r="S149" s="48" t="str">
        <f>"$"&amp;ROUND(MIN(N149,O149),0)&amp;"-"&amp;ROUND(MAX(N149:O149),0)</f>
        <v>$0-0</v>
      </c>
      <c r="T149" s="77">
        <f>ABS(O149-N149)</f>
        <v>0</v>
      </c>
    </row>
    <row r="150" spans="1:20" ht="14.25" customHeight="1">
      <c r="A150" t="str">
        <f>F150&amp;B150</f>
        <v>QB11</v>
      </c>
      <c r="B150">
        <v>11</v>
      </c>
      <c r="C150" t="str">
        <f>F150&amp;D150</f>
        <v>QB15</v>
      </c>
      <c r="D150" s="62">
        <v>15</v>
      </c>
      <c r="E150" t="s">
        <v>133</v>
      </c>
      <c r="F150" s="63" t="s">
        <v>16</v>
      </c>
      <c r="G150" s="63" t="str">
        <f>IFERROR(IFERROR(VLOOKUP($E150,FFToday!$B$2:$E$301,G$19,FALSE),VLOOKUP($E150&amp;" ",FFToday!$B$2:$E$301,G$19,FALSE))," ")</f>
        <v>BUF</v>
      </c>
      <c r="H150" s="63">
        <f>IFERROR(IFERROR(VLOOKUP($E150,FFToday!$B$2:$E$301,H$19,FALSE),VLOOKUP($E150&amp;" ",FFToday!$B$2:$E$301,H$19,FALSE))," ")</f>
        <v>6</v>
      </c>
      <c r="I150" s="64">
        <f>IFERROR(IFERROR(VLOOKUP($E150,FFToday!$B$2:$E$301,I$19,FALSE),VLOOKUP($E150&amp;" ",FFToday!$B$2:$E$301,I$19,FALSE)),J150)</f>
        <v>266.89999999999998</v>
      </c>
      <c r="J150" s="64">
        <f>VLOOKUP(E150,'ESPN proj w Stat'!$C$3:$F$302,3,FALSE)</f>
        <v>253.1</v>
      </c>
      <c r="K150" s="64" t="str">
        <f t="shared" si="7"/>
        <v>$2/28 Tyrod Taylor</v>
      </c>
      <c r="L150" s="65">
        <f>MAX(I150-VLOOKUP(F150,$E$3:$K$8,7,FALSE),0)</f>
        <v>89.933333333333309</v>
      </c>
      <c r="M150" s="65">
        <f>MAX(J150-VLOOKUP(F150,$E$3:$J$7,6,FALSE),0)</f>
        <v>58.300000000000011</v>
      </c>
      <c r="N150" s="76">
        <f>L150*$O$17</f>
        <v>35.749429014767152</v>
      </c>
      <c r="O150" s="76">
        <f>M150*$O$17</f>
        <v>23.174852241226009</v>
      </c>
      <c r="P150" s="76">
        <f>AVERAGE(N150:O150)</f>
        <v>29.462140627996583</v>
      </c>
      <c r="Q150" s="76">
        <f>VLOOKUP(E150,'ESPN proj w Stat'!$C$3:$F$302,4,FALSE)</f>
        <v>1.54</v>
      </c>
      <c r="R150" s="76">
        <f>P150-Q150</f>
        <v>27.922140627996583</v>
      </c>
      <c r="S150" s="48" t="str">
        <f>"$"&amp;ROUND(MIN(N150,O150),0)&amp;"-"&amp;ROUND(MAX(N150:O150),0)</f>
        <v>$23-36</v>
      </c>
      <c r="T150" s="77">
        <f>ABS(O150-N150)</f>
        <v>12.574576773541143</v>
      </c>
    </row>
    <row r="151" spans="1:20" ht="14.25" hidden="1" customHeight="1">
      <c r="A151" t="str">
        <f>F151&amp;B151</f>
        <v>WR51</v>
      </c>
      <c r="B151">
        <v>51</v>
      </c>
      <c r="C151" t="str">
        <f>F151&amp;D151</f>
        <v>WR53</v>
      </c>
      <c r="D151" s="62">
        <v>53</v>
      </c>
      <c r="E151" t="s">
        <v>95</v>
      </c>
      <c r="F151" s="63" t="s">
        <v>1</v>
      </c>
      <c r="G151" s="63" t="str">
        <f>IFERROR(IFERROR(VLOOKUP($E151,FFToday!$B$2:$E$301,G$19,FALSE),VLOOKUP($E151&amp;" ",FFToday!$B$2:$E$301,G$19,FALSE))," ")</f>
        <v>ARI</v>
      </c>
      <c r="H151" s="63">
        <f>IFERROR(IFERROR(VLOOKUP($E151,FFToday!$B$2:$E$301,H$19,FALSE),VLOOKUP($E151&amp;" ",FFToday!$B$2:$E$301,H$19,FALSE))," ")</f>
        <v>8</v>
      </c>
      <c r="I151" s="64">
        <f>IFERROR(IFERROR(VLOOKUP($E151,FFToday!$B$2:$E$301,I$19,FALSE),VLOOKUP($E151&amp;" ",FFToday!$B$2:$E$301,I$19,FALSE)),J151)</f>
        <v>98.2</v>
      </c>
      <c r="J151" s="64">
        <f>VLOOKUP(E151,'ESPN proj w Stat'!$C$3:$F$302,3,FALSE)</f>
        <v>99.5</v>
      </c>
      <c r="K151" s="64" t="str">
        <f t="shared" si="7"/>
        <v>$2/0 John Brown</v>
      </c>
      <c r="L151" s="65">
        <f>MAX(I151-VLOOKUP(F151,$E$3:$K$8,7,FALSE),0)</f>
        <v>8.6666666666666572</v>
      </c>
      <c r="M151" s="65">
        <f>MAX(J151-VLOOKUP(F151,$E$3:$J$7,6,FALSE),0)</f>
        <v>1.1000000000000085</v>
      </c>
      <c r="N151" s="76">
        <f>L151*$O$17</f>
        <v>3.445089526997573</v>
      </c>
      <c r="O151" s="76">
        <f>M151*$O$17</f>
        <v>0.43726136304200353</v>
      </c>
      <c r="P151" s="76">
        <f>AVERAGE(N151:O151)</f>
        <v>1.9411754450197882</v>
      </c>
      <c r="Q151" s="76">
        <f>VLOOKUP(E151,'ESPN proj w Stat'!$C$3:$F$302,4,FALSE)</f>
        <v>1.54</v>
      </c>
      <c r="R151" s="76">
        <f>P151-Q151</f>
        <v>0.40117544501978819</v>
      </c>
      <c r="S151" s="48" t="str">
        <f>"$"&amp;ROUND(MIN(N151,O151),0)&amp;"-"&amp;ROUND(MAX(N151:O151),0)</f>
        <v>$0-3</v>
      </c>
      <c r="T151" s="77">
        <f>ABS(O151-N151)</f>
        <v>3.0078281639555695</v>
      </c>
    </row>
    <row r="152" spans="1:20" ht="14.25" hidden="1" customHeight="1">
      <c r="A152" t="str">
        <f>F152&amp;B152</f>
        <v>WR55</v>
      </c>
      <c r="B152">
        <v>55</v>
      </c>
      <c r="C152" t="str">
        <f>F152&amp;D152</f>
        <v>WR57</v>
      </c>
      <c r="D152" s="62">
        <v>57</v>
      </c>
      <c r="E152" t="s">
        <v>98</v>
      </c>
      <c r="F152" s="63" t="s">
        <v>1</v>
      </c>
      <c r="G152" s="63" t="str">
        <f>IFERROR(IFERROR(VLOOKUP($E152,FFToday!$B$2:$E$301,G$19,FALSE),VLOOKUP($E152&amp;" ",FFToday!$B$2:$E$301,G$19,FALSE))," ")</f>
        <v>CLE</v>
      </c>
      <c r="H152" s="63">
        <f>IFERROR(IFERROR(VLOOKUP($E152,FFToday!$B$2:$E$301,H$19,FALSE),VLOOKUP($E152&amp;" ",FFToday!$B$2:$E$301,H$19,FALSE))," ")</f>
        <v>9</v>
      </c>
      <c r="I152" s="64">
        <f>IFERROR(IFERROR(VLOOKUP($E152,FFToday!$B$2:$E$301,I$19,FALSE),VLOOKUP($E152&amp;" ",FFToday!$B$2:$E$301,I$19,FALSE)),J152)</f>
        <v>89.5</v>
      </c>
      <c r="J152" s="64">
        <f>VLOOKUP(E152,'ESPN proj w Stat'!$C$3:$F$302,3,FALSE)</f>
        <v>96.3</v>
      </c>
      <c r="K152" s="64" t="str">
        <f t="shared" si="7"/>
        <v>$2/-2 Corey Coleman</v>
      </c>
      <c r="L152" s="65">
        <f>MAX(I152-VLOOKUP(F152,$E$3:$K$8,7,FALSE),0)</f>
        <v>0</v>
      </c>
      <c r="M152" s="65">
        <f>MAX(J152-VLOOKUP(F152,$E$3:$J$7,6,FALSE),0)</f>
        <v>0</v>
      </c>
      <c r="N152" s="76">
        <f>L152*$O$17</f>
        <v>0</v>
      </c>
      <c r="O152" s="76">
        <f>M152*$O$17</f>
        <v>0</v>
      </c>
      <c r="P152" s="76">
        <f>AVERAGE(N152:O152)</f>
        <v>0</v>
      </c>
      <c r="Q152" s="76">
        <f>VLOOKUP(E152,'ESPN proj w Stat'!$C$3:$F$302,4,FALSE)</f>
        <v>1.54</v>
      </c>
      <c r="R152" s="76">
        <f>P152-Q152</f>
        <v>-1.54</v>
      </c>
      <c r="S152" s="48" t="str">
        <f>"$"&amp;ROUND(MIN(N152,O152),0)&amp;"-"&amp;ROUND(MAX(N152:O152),0)</f>
        <v>$0-0</v>
      </c>
      <c r="T152" s="77">
        <f>ABS(O152-N152)</f>
        <v>0</v>
      </c>
    </row>
    <row r="153" spans="1:20" ht="14.25" hidden="1" customHeight="1">
      <c r="A153" t="str">
        <f>F153&amp;B153</f>
        <v>RB43</v>
      </c>
      <c r="B153">
        <v>43</v>
      </c>
      <c r="C153" t="str">
        <f>F153&amp;D153</f>
        <v>RB47</v>
      </c>
      <c r="D153" s="62">
        <v>47</v>
      </c>
      <c r="E153" t="s">
        <v>311</v>
      </c>
      <c r="F153" s="63" t="s">
        <v>5</v>
      </c>
      <c r="G153" s="63" t="str">
        <f>IFERROR(IFERROR(VLOOKUP($E153,FFToday!$B$2:$E$301,G$19,FALSE),VLOOKUP($E153&amp;" ",FFToday!$B$2:$E$301,G$19,FALSE))," ")</f>
        <v>NE</v>
      </c>
      <c r="H153" s="63">
        <f>IFERROR(IFERROR(VLOOKUP($E153,FFToday!$B$2:$E$301,H$19,FALSE),VLOOKUP($E153&amp;" ",FFToday!$B$2:$E$301,H$19,FALSE))," ")</f>
        <v>9</v>
      </c>
      <c r="I153" s="64">
        <f>IFERROR(IFERROR(VLOOKUP($E153,FFToday!$B$2:$E$301,I$19,FALSE),VLOOKUP($E153&amp;" ",FFToday!$B$2:$E$301,I$19,FALSE)),J153)</f>
        <v>93.6</v>
      </c>
      <c r="J153" s="64">
        <f>VLOOKUP(E153,'ESPN proj w Stat'!$C$3:$F$302,3,FALSE)</f>
        <v>92.6</v>
      </c>
      <c r="K153" s="64" t="str">
        <f t="shared" si="7"/>
        <v>$2/-2 James White</v>
      </c>
      <c r="L153" s="65">
        <f>MAX(I153-VLOOKUP(F153,$E$3:$K$8,7,FALSE),0)</f>
        <v>0</v>
      </c>
      <c r="M153" s="65">
        <f>MAX(J153-VLOOKUP(F153,$E$3:$J$7,6,FALSE),0)</f>
        <v>0</v>
      </c>
      <c r="N153" s="76">
        <f>L153*$O$17</f>
        <v>0</v>
      </c>
      <c r="O153" s="76">
        <f>M153*$O$17</f>
        <v>0</v>
      </c>
      <c r="P153" s="76">
        <f>AVERAGE(N153:O153)</f>
        <v>0</v>
      </c>
      <c r="Q153" s="76">
        <f>VLOOKUP(E153,'ESPN proj w Stat'!$C$3:$F$302,4,FALSE)</f>
        <v>1.54</v>
      </c>
      <c r="R153" s="76">
        <f>P153-Q153</f>
        <v>-1.54</v>
      </c>
      <c r="S153" s="48" t="str">
        <f>"$"&amp;ROUND(MIN(N153,O153),0)&amp;"-"&amp;ROUND(MAX(N153:O153),0)</f>
        <v>$0-0</v>
      </c>
      <c r="T153" s="77">
        <f>ABS(O153-N153)</f>
        <v>0</v>
      </c>
    </row>
    <row r="154" spans="1:20" hidden="1">
      <c r="A154" t="str">
        <f>F154&amp;B154</f>
        <v>TE14</v>
      </c>
      <c r="B154">
        <v>14</v>
      </c>
      <c r="C154" t="str">
        <f>F154&amp;D154</f>
        <v>TE16</v>
      </c>
      <c r="D154" s="62">
        <v>16</v>
      </c>
      <c r="E154" t="s">
        <v>310</v>
      </c>
      <c r="F154" s="63" t="s">
        <v>8</v>
      </c>
      <c r="G154" s="63" t="str">
        <f>IFERROR(IFERROR(VLOOKUP($E154,FFToday!$B$2:$E$301,G$19,FALSE),VLOOKUP($E154&amp;" ",FFToday!$B$2:$E$301,G$19,FALSE))," ")</f>
        <v>IND</v>
      </c>
      <c r="H154" s="63">
        <f>IFERROR(IFERROR(VLOOKUP($E154,FFToday!$B$2:$E$301,H$19,FALSE),VLOOKUP($E154&amp;" ",FFToday!$B$2:$E$301,H$19,FALSE))," ")</f>
        <v>11</v>
      </c>
      <c r="I154" s="64">
        <f>IFERROR(IFERROR(VLOOKUP($E154,FFToday!$B$2:$E$301,I$19,FALSE),VLOOKUP($E154&amp;" ",FFToday!$B$2:$E$301,I$19,FALSE)),J154)</f>
        <v>91.3</v>
      </c>
      <c r="J154" s="64">
        <f>VLOOKUP(E154,'ESPN proj w Stat'!$C$3:$F$302,3,FALSE)</f>
        <v>90</v>
      </c>
      <c r="K154" s="64" t="str">
        <f t="shared" si="7"/>
        <v>$1/0 Jack Doyle</v>
      </c>
      <c r="L154" s="65">
        <f>MAX(I154-VLOOKUP(F154,$E$3:$K$8,7,FALSE),0)</f>
        <v>5.4666666666666686</v>
      </c>
      <c r="M154" s="65">
        <f>MAX(J154-VLOOKUP(F154,$E$3:$J$7,6,FALSE),0)</f>
        <v>0.79999999999999716</v>
      </c>
      <c r="N154" s="76">
        <f>L154*$O$17</f>
        <v>2.1730564708753954</v>
      </c>
      <c r="O154" s="76">
        <f>M154*$O$17</f>
        <v>0.31800826403054439</v>
      </c>
      <c r="P154" s="76">
        <f>AVERAGE(N154:O154)</f>
        <v>1.2455323674529699</v>
      </c>
      <c r="Q154" s="76">
        <f>VLOOKUP(E154,'ESPN proj w Stat'!$C$3:$F$302,4,FALSE)</f>
        <v>1.4300000000000002</v>
      </c>
      <c r="R154" s="76">
        <f>P154-Q154</f>
        <v>-0.18446763254703025</v>
      </c>
      <c r="S154" s="48" t="str">
        <f>"$"&amp;ROUND(MIN(N154,O154),0)&amp;"-"&amp;ROUND(MAX(N154:O154),0)</f>
        <v>$0-2</v>
      </c>
      <c r="T154" s="77">
        <f>ABS(O154-N154)</f>
        <v>1.8550482068448511</v>
      </c>
    </row>
    <row r="155" spans="1:20" hidden="1">
      <c r="A155" t="str">
        <f>F155&amp;B155</f>
        <v>WR68</v>
      </c>
      <c r="B155">
        <v>68</v>
      </c>
      <c r="C155" t="str">
        <f>F155&amp;D155</f>
        <v>WR69</v>
      </c>
      <c r="D155" s="62">
        <v>69</v>
      </c>
      <c r="E155" t="s">
        <v>136</v>
      </c>
      <c r="F155" s="63" t="s">
        <v>1</v>
      </c>
      <c r="G155" s="63" t="str">
        <f>IFERROR(IFERROR(VLOOKUP($E155,FFToday!$B$2:$E$301,G$19,FALSE),VLOOKUP($E155&amp;" ",FFToday!$B$2:$E$301,G$19,FALSE))," ")</f>
        <v>BAL</v>
      </c>
      <c r="H155" s="63">
        <f>IFERROR(IFERROR(VLOOKUP($E155,FFToday!$B$2:$E$301,H$19,FALSE),VLOOKUP($E155&amp;" ",FFToday!$B$2:$E$301,H$19,FALSE))," ")</f>
        <v>10</v>
      </c>
      <c r="I155" s="64">
        <f>IFERROR(IFERROR(VLOOKUP($E155,FFToday!$B$2:$E$301,I$19,FALSE),VLOOKUP($E155&amp;" ",FFToday!$B$2:$E$301,I$19,FALSE)),J155)</f>
        <v>70.5</v>
      </c>
      <c r="J155" s="64">
        <f>VLOOKUP(E155,'ESPN proj w Stat'!$C$3:$F$302,3,FALSE)</f>
        <v>86.8</v>
      </c>
      <c r="K155" s="64" t="str">
        <f t="shared" si="7"/>
        <v>$1/-1 Breshad Perriman</v>
      </c>
      <c r="L155" s="65">
        <f>MAX(I155-VLOOKUP(F155,$E$3:$K$8,7,FALSE),0)</f>
        <v>0</v>
      </c>
      <c r="M155" s="65">
        <f>MAX(J155-VLOOKUP(F155,$E$3:$J$7,6,FALSE),0)</f>
        <v>0</v>
      </c>
      <c r="N155" s="76">
        <f>L155*$O$17</f>
        <v>0</v>
      </c>
      <c r="O155" s="76">
        <f>M155*$O$17</f>
        <v>0</v>
      </c>
      <c r="P155" s="76">
        <f>AVERAGE(N155:O155)</f>
        <v>0</v>
      </c>
      <c r="Q155" s="76">
        <f>VLOOKUP(E155,'ESPN proj w Stat'!$C$3:$F$302,4,FALSE)</f>
        <v>1.4300000000000002</v>
      </c>
      <c r="R155" s="76">
        <f>P155-Q155</f>
        <v>-1.4300000000000002</v>
      </c>
      <c r="S155" s="48" t="str">
        <f>"$"&amp;ROUND(MIN(N155,O155),0)&amp;"-"&amp;ROUND(MAX(N155:O155),0)</f>
        <v>$0-0</v>
      </c>
      <c r="T155" s="77">
        <f>ABS(O155-N155)</f>
        <v>0</v>
      </c>
    </row>
    <row r="156" spans="1:20" hidden="1">
      <c r="A156" t="str">
        <f>F156&amp;B156</f>
        <v>TE20</v>
      </c>
      <c r="B156">
        <v>20</v>
      </c>
      <c r="C156" t="str">
        <f>F156&amp;D156</f>
        <v>TE18</v>
      </c>
      <c r="D156" s="62">
        <v>18</v>
      </c>
      <c r="E156" t="s">
        <v>319</v>
      </c>
      <c r="F156" s="63" t="s">
        <v>8</v>
      </c>
      <c r="G156" s="63" t="str">
        <f>IFERROR(IFERROR(VLOOKUP($E156,FFToday!$B$2:$E$301,G$19,FALSE),VLOOKUP($E156&amp;" ",FFToday!$B$2:$E$301,G$19,FALSE))," ")</f>
        <v>TB</v>
      </c>
      <c r="H156" s="63">
        <f>IFERROR(IFERROR(VLOOKUP($E156,FFToday!$B$2:$E$301,H$19,FALSE),VLOOKUP($E156&amp;" ",FFToday!$B$2:$E$301,H$19,FALSE))," ")</f>
        <v>11</v>
      </c>
      <c r="I156" s="64">
        <f>IFERROR(IFERROR(VLOOKUP($E156,FFToday!$B$2:$E$301,I$19,FALSE),VLOOKUP($E156&amp;" ",FFToday!$B$2:$E$301,I$19,FALSE)),J156)</f>
        <v>78.5</v>
      </c>
      <c r="J156" s="64">
        <f>VLOOKUP(E156,'ESPN proj w Stat'!$C$3:$F$302,3,FALSE)</f>
        <v>84.8</v>
      </c>
      <c r="K156" s="64" t="str">
        <f t="shared" si="7"/>
        <v>$1/-1 Cameron Brate</v>
      </c>
      <c r="L156" s="65">
        <f>MAX(I156-VLOOKUP(F156,$E$3:$K$8,7,FALSE),0)</f>
        <v>0</v>
      </c>
      <c r="M156" s="65">
        <f>MAX(J156-VLOOKUP(F156,$E$3:$J$7,6,FALSE),0)</f>
        <v>0</v>
      </c>
      <c r="N156" s="76">
        <f>L156*$O$17</f>
        <v>0</v>
      </c>
      <c r="O156" s="76">
        <f>M156*$O$17</f>
        <v>0</v>
      </c>
      <c r="P156" s="76">
        <f>AVERAGE(N156:O156)</f>
        <v>0</v>
      </c>
      <c r="Q156" s="76">
        <f>VLOOKUP(E156,'ESPN proj w Stat'!$C$3:$F$302,4,FALSE)</f>
        <v>1.4300000000000002</v>
      </c>
      <c r="R156" s="76">
        <f>P156-Q156</f>
        <v>-1.4300000000000002</v>
      </c>
      <c r="S156" s="48" t="str">
        <f>"$"&amp;ROUND(MIN(N156,O156),0)&amp;"-"&amp;ROUND(MAX(N156:O156),0)</f>
        <v>$0-0</v>
      </c>
      <c r="T156" s="77">
        <f>ABS(O156-N156)</f>
        <v>0</v>
      </c>
    </row>
    <row r="157" spans="1:20" hidden="1">
      <c r="A157" t="str">
        <f>F157&amp;B157</f>
        <v>RB61</v>
      </c>
      <c r="B157">
        <v>61</v>
      </c>
      <c r="C157" t="str">
        <f>F157&amp;D157</f>
        <v>RB51</v>
      </c>
      <c r="D157" s="62">
        <v>51</v>
      </c>
      <c r="E157" t="s">
        <v>164</v>
      </c>
      <c r="F157" s="63" t="s">
        <v>5</v>
      </c>
      <c r="G157" s="63" t="str">
        <f>IFERROR(IFERROR(VLOOKUP($E157,FFToday!$B$2:$E$301,G$19,FALSE),VLOOKUP($E157&amp;" ",FFToday!$B$2:$E$301,G$19,FALSE))," ")</f>
        <v>SEA</v>
      </c>
      <c r="H157" s="63">
        <f>IFERROR(IFERROR(VLOOKUP($E157,FFToday!$B$2:$E$301,H$19,FALSE),VLOOKUP($E157&amp;" ",FFToday!$B$2:$E$301,H$19,FALSE))," ")</f>
        <v>6</v>
      </c>
      <c r="I157" s="64">
        <f>IFERROR(IFERROR(VLOOKUP($E157,FFToday!$B$2:$E$301,I$19,FALSE),VLOOKUP($E157&amp;" ",FFToday!$B$2:$E$301,I$19,FALSE)),J157)</f>
        <v>66</v>
      </c>
      <c r="J157" s="64">
        <f>VLOOKUP(E157,'ESPN proj w Stat'!$C$3:$F$302,3,FALSE)</f>
        <v>84</v>
      </c>
      <c r="K157" s="64" t="str">
        <f t="shared" si="7"/>
        <v>$1/-1 C.J. Prosise</v>
      </c>
      <c r="L157" s="65">
        <f>MAX(I157-VLOOKUP(F157,$E$3:$K$8,7,FALSE),0)</f>
        <v>0</v>
      </c>
      <c r="M157" s="65">
        <f>MAX(J157-VLOOKUP(F157,$E$3:$J$7,6,FALSE),0)</f>
        <v>0</v>
      </c>
      <c r="N157" s="76">
        <f>L157*$O$17</f>
        <v>0</v>
      </c>
      <c r="O157" s="76">
        <f>M157*$O$17</f>
        <v>0</v>
      </c>
      <c r="P157" s="76">
        <f>AVERAGE(N157:O157)</f>
        <v>0</v>
      </c>
      <c r="Q157" s="76">
        <f>VLOOKUP(E157,'ESPN proj w Stat'!$C$3:$F$302,4,FALSE)</f>
        <v>1.4300000000000002</v>
      </c>
      <c r="R157" s="76">
        <f>P157-Q157</f>
        <v>-1.4300000000000002</v>
      </c>
      <c r="S157" s="48" t="str">
        <f>"$"&amp;ROUND(MIN(N157,O157),0)&amp;"-"&amp;ROUND(MAX(N157:O157),0)</f>
        <v>$0-0</v>
      </c>
      <c r="T157" s="77">
        <f>ABS(O157-N157)</f>
        <v>0</v>
      </c>
    </row>
    <row r="158" spans="1:20" hidden="1">
      <c r="A158" t="str">
        <f>F158&amp;B158</f>
        <v>RB66</v>
      </c>
      <c r="B158">
        <v>66</v>
      </c>
      <c r="C158" t="str">
        <f>F158&amp;D158</f>
        <v>RB55</v>
      </c>
      <c r="D158" s="62">
        <v>55</v>
      </c>
      <c r="E158" t="s">
        <v>75</v>
      </c>
      <c r="F158" s="63" t="s">
        <v>5</v>
      </c>
      <c r="G158" s="63" t="str">
        <f>IFERROR(IFERROR(VLOOKUP($E158,FFToday!$B$2:$E$301,G$19,FALSE),VLOOKUP($E158&amp;" ",FFToday!$B$2:$E$301,G$19,FALSE))," ")</f>
        <v>MIN</v>
      </c>
      <c r="H158" s="63">
        <f>IFERROR(IFERROR(VLOOKUP($E158,FFToday!$B$2:$E$301,H$19,FALSE),VLOOKUP($E158&amp;" ",FFToday!$B$2:$E$301,H$19,FALSE))," ")</f>
        <v>9</v>
      </c>
      <c r="I158" s="64">
        <f>IFERROR(IFERROR(VLOOKUP($E158,FFToday!$B$2:$E$301,I$19,FALSE),VLOOKUP($E158&amp;" ",FFToday!$B$2:$E$301,I$19,FALSE)),J158)</f>
        <v>58.2</v>
      </c>
      <c r="J158" s="64">
        <f>VLOOKUP(E158,'ESPN proj w Stat'!$C$3:$F$302,3,FALSE)</f>
        <v>70</v>
      </c>
      <c r="K158" s="64" t="str">
        <f t="shared" si="7"/>
        <v>$1/-1 Latavius Murray</v>
      </c>
      <c r="L158" s="65">
        <f>MAX(I158-VLOOKUP(F158,$E$3:$K$8,7,FALSE),0)</f>
        <v>0</v>
      </c>
      <c r="M158" s="65">
        <f>MAX(J158-VLOOKUP(F158,$E$3:$J$7,6,FALSE),0)</f>
        <v>0</v>
      </c>
      <c r="N158" s="76">
        <f>L158*$O$17</f>
        <v>0</v>
      </c>
      <c r="O158" s="76">
        <f>M158*$O$17</f>
        <v>0</v>
      </c>
      <c r="P158" s="76">
        <f>AVERAGE(N158:O158)</f>
        <v>0</v>
      </c>
      <c r="Q158" s="76">
        <f>VLOOKUP(E158,'ESPN proj w Stat'!$C$3:$F$302,4,FALSE)</f>
        <v>1.4300000000000002</v>
      </c>
      <c r="R158" s="76">
        <f>P158-Q158</f>
        <v>-1.4300000000000002</v>
      </c>
      <c r="S158" s="48" t="str">
        <f>"$"&amp;ROUND(MIN(N158,O158),0)&amp;"-"&amp;ROUND(MAX(N158:O158),0)</f>
        <v>$0-0</v>
      </c>
      <c r="T158" s="77">
        <f>ABS(O158-N158)</f>
        <v>0</v>
      </c>
    </row>
    <row r="159" spans="1:20" hidden="1">
      <c r="A159" t="str">
        <f>F159&amp;B159</f>
        <v>RB56</v>
      </c>
      <c r="B159">
        <v>56</v>
      </c>
      <c r="C159" t="str">
        <f>F159&amp;D159</f>
        <v>RB59</v>
      </c>
      <c r="D159" s="62">
        <v>59</v>
      </c>
      <c r="E159" t="s">
        <v>301</v>
      </c>
      <c r="F159" s="63" t="s">
        <v>5</v>
      </c>
      <c r="G159" s="63" t="str">
        <f>IFERROR(IFERROR(VLOOKUP($E159,FFToday!$B$2:$E$301,G$19,FALSE),VLOOKUP($E159&amp;" ",FFToday!$B$2:$E$301,G$19,FALSE))," ")</f>
        <v>TB</v>
      </c>
      <c r="H159" s="63">
        <f>IFERROR(IFERROR(VLOOKUP($E159,FFToday!$B$2:$E$301,H$19,FALSE),VLOOKUP($E159&amp;" ",FFToday!$B$2:$E$301,H$19,FALSE))," ")</f>
        <v>11</v>
      </c>
      <c r="I159" s="64">
        <f>IFERROR(IFERROR(VLOOKUP($E159,FFToday!$B$2:$E$301,I$19,FALSE),VLOOKUP($E159&amp;" ",FFToday!$B$2:$E$301,I$19,FALSE)),J159)</f>
        <v>69.599999999999994</v>
      </c>
      <c r="J159" s="64">
        <f>VLOOKUP(E159,'ESPN proj w Stat'!$C$3:$F$302,3,FALSE)</f>
        <v>64.8</v>
      </c>
      <c r="K159" s="64" t="str">
        <f t="shared" si="7"/>
        <v>$1/-1 Jacquizz Rodgers</v>
      </c>
      <c r="L159" s="65">
        <f>MAX(I159-VLOOKUP(F159,$E$3:$K$8,7,FALSE),0)</f>
        <v>0</v>
      </c>
      <c r="M159" s="65">
        <f>MAX(J159-VLOOKUP(F159,$E$3:$J$7,6,FALSE),0)</f>
        <v>0</v>
      </c>
      <c r="N159" s="76">
        <f>L159*$O$17</f>
        <v>0</v>
      </c>
      <c r="O159" s="76">
        <f>M159*$O$17</f>
        <v>0</v>
      </c>
      <c r="P159" s="76">
        <f>AVERAGE(N159:O159)</f>
        <v>0</v>
      </c>
      <c r="Q159" s="76">
        <f>VLOOKUP(E159,'ESPN proj w Stat'!$C$3:$F$302,4,FALSE)</f>
        <v>1.4300000000000002</v>
      </c>
      <c r="R159" s="76">
        <f>P159-Q159</f>
        <v>-1.4300000000000002</v>
      </c>
      <c r="S159" s="48" t="str">
        <f>"$"&amp;ROUND(MIN(N159,O159),0)&amp;"-"&amp;ROUND(MAX(N159:O159),0)</f>
        <v>$0-0</v>
      </c>
      <c r="T159" s="77">
        <f>ABS(O159-N159)</f>
        <v>0</v>
      </c>
    </row>
    <row r="160" spans="1:20" hidden="1">
      <c r="A160" t="str">
        <f>F160&amp;B160</f>
        <v>WR89</v>
      </c>
      <c r="B160">
        <v>89</v>
      </c>
      <c r="C160" t="str">
        <f>F160&amp;D160</f>
        <v>WR81</v>
      </c>
      <c r="D160" s="62">
        <v>81</v>
      </c>
      <c r="E160" t="s">
        <v>312</v>
      </c>
      <c r="F160" s="63" t="s">
        <v>1</v>
      </c>
      <c r="G160" s="63" t="str">
        <f>IFERROR(IFERROR(VLOOKUP($E160,FFToday!$B$2:$E$301,G$19,FALSE),VLOOKUP($E160&amp;" ",FFToday!$B$2:$E$301,G$19,FALSE))," ")</f>
        <v>CIN</v>
      </c>
      <c r="H160" s="63">
        <f>IFERROR(IFERROR(VLOOKUP($E160,FFToday!$B$2:$E$301,H$19,FALSE),VLOOKUP($E160&amp;" ",FFToday!$B$2:$E$301,H$19,FALSE))," ")</f>
        <v>6</v>
      </c>
      <c r="I160" s="64">
        <f>IFERROR(IFERROR(VLOOKUP($E160,FFToday!$B$2:$E$301,I$19,FALSE),VLOOKUP($E160&amp;" ",FFToday!$B$2:$E$301,I$19,FALSE)),J160)</f>
        <v>52.1</v>
      </c>
      <c r="J160" s="64">
        <f>VLOOKUP(E160,'ESPN proj w Stat'!$C$3:$F$302,3,FALSE)</f>
        <v>61.9</v>
      </c>
      <c r="K160" s="64" t="str">
        <f t="shared" si="7"/>
        <v>$1/-1 John Ross</v>
      </c>
      <c r="L160" s="65">
        <f>MAX(I160-VLOOKUP(F160,$E$3:$K$8,7,FALSE),0)</f>
        <v>0</v>
      </c>
      <c r="M160" s="65">
        <f>MAX(J160-VLOOKUP(F160,$E$3:$J$7,6,FALSE),0)</f>
        <v>0</v>
      </c>
      <c r="N160" s="76">
        <f>L160*$O$17</f>
        <v>0</v>
      </c>
      <c r="O160" s="76">
        <f>M160*$O$17</f>
        <v>0</v>
      </c>
      <c r="P160" s="76">
        <f>AVERAGE(N160:O160)</f>
        <v>0</v>
      </c>
      <c r="Q160" s="76">
        <f>VLOOKUP(E160,'ESPN proj w Stat'!$C$3:$F$302,4,FALSE)</f>
        <v>1.4300000000000002</v>
      </c>
      <c r="R160" s="76">
        <f>P160-Q160</f>
        <v>-1.4300000000000002</v>
      </c>
      <c r="S160" s="48" t="str">
        <f>"$"&amp;ROUND(MIN(N160,O160),0)&amp;"-"&amp;ROUND(MAX(N160:O160),0)</f>
        <v>$0-0</v>
      </c>
      <c r="T160" s="77">
        <f>ABS(O160-N160)</f>
        <v>0</v>
      </c>
    </row>
    <row r="161" spans="1:20" hidden="1">
      <c r="A161" t="str">
        <f>F161&amp;B161</f>
        <v>RB54</v>
      </c>
      <c r="B161">
        <v>54</v>
      </c>
      <c r="C161" t="str">
        <f>F161&amp;D161</f>
        <v>RB67</v>
      </c>
      <c r="D161" s="62">
        <v>67</v>
      </c>
      <c r="E161" t="s">
        <v>72</v>
      </c>
      <c r="F161" s="63" t="s">
        <v>5</v>
      </c>
      <c r="G161" s="63" t="str">
        <f>IFERROR(IFERROR(VLOOKUP($E161,FFToday!$B$2:$E$301,G$19,FALSE),VLOOKUP($E161&amp;" ",FFToday!$B$2:$E$301,G$19,FALSE))," ")</f>
        <v>CIN</v>
      </c>
      <c r="H161" s="63">
        <f>IFERROR(IFERROR(VLOOKUP($E161,FFToday!$B$2:$E$301,H$19,FALSE),VLOOKUP($E161&amp;" ",FFToday!$B$2:$E$301,H$19,FALSE))," ")</f>
        <v>6</v>
      </c>
      <c r="I161" s="64">
        <f>IFERROR(IFERROR(VLOOKUP($E161,FFToday!$B$2:$E$301,I$19,FALSE),VLOOKUP($E161&amp;" ",FFToday!$B$2:$E$301,I$19,FALSE)),J161)</f>
        <v>73.2</v>
      </c>
      <c r="J161" s="64">
        <f>VLOOKUP(E161,'ESPN proj w Stat'!$C$3:$F$302,3,FALSE)</f>
        <v>51.2</v>
      </c>
      <c r="K161" s="64" t="str">
        <f t="shared" si="7"/>
        <v>$1/-1 Jeremy Hill</v>
      </c>
      <c r="L161" s="65">
        <f>MAX(I161-VLOOKUP(F161,$E$3:$K$8,7,FALSE),0)</f>
        <v>0</v>
      </c>
      <c r="M161" s="65">
        <f>MAX(J161-VLOOKUP(F161,$E$3:$J$7,6,FALSE),0)</f>
        <v>0</v>
      </c>
      <c r="N161" s="76">
        <f>L161*$O$17</f>
        <v>0</v>
      </c>
      <c r="O161" s="76">
        <f>M161*$O$17</f>
        <v>0</v>
      </c>
      <c r="P161" s="76">
        <f>AVERAGE(N161:O161)</f>
        <v>0</v>
      </c>
      <c r="Q161" s="76">
        <f>VLOOKUP(E161,'ESPN proj w Stat'!$C$3:$F$302,4,FALSE)</f>
        <v>1.4300000000000002</v>
      </c>
      <c r="R161" s="76">
        <f>P161-Q161</f>
        <v>-1.4300000000000002</v>
      </c>
      <c r="S161" s="48" t="str">
        <f>"$"&amp;ROUND(MIN(N161,O161),0)&amp;"-"&amp;ROUND(MAX(N161:O161),0)</f>
        <v>$0-0</v>
      </c>
      <c r="T161" s="77">
        <f>ABS(O161-N161)</f>
        <v>0</v>
      </c>
    </row>
    <row r="162" spans="1:20" hidden="1">
      <c r="A162" t="str">
        <f>F162&amp;B162</f>
        <v>RB58</v>
      </c>
      <c r="B162">
        <v>58</v>
      </c>
      <c r="C162" t="str">
        <f>F162&amp;D162</f>
        <v>RB73</v>
      </c>
      <c r="D162" s="62">
        <v>73</v>
      </c>
      <c r="E162" t="s">
        <v>285</v>
      </c>
      <c r="F162" s="63" t="s">
        <v>5</v>
      </c>
      <c r="G162" s="63" t="str">
        <f>IFERROR(IFERROR(VLOOKUP($E162,FFToday!$B$2:$E$301,G$19,FALSE),VLOOKUP($E162&amp;" ",FFToday!$B$2:$E$301,G$19,FALSE))," ")</f>
        <v>WAS</v>
      </c>
      <c r="H162" s="63">
        <f>IFERROR(IFERROR(VLOOKUP($E162,FFToday!$B$2:$E$301,H$19,FALSE),VLOOKUP($E162&amp;" ",FFToday!$B$2:$E$301,H$19,FALSE))," ")</f>
        <v>5</v>
      </c>
      <c r="I162" s="64">
        <f>IFERROR(IFERROR(VLOOKUP($E162,FFToday!$B$2:$E$301,I$19,FALSE),VLOOKUP($E162&amp;" ",FFToday!$B$2:$E$301,I$19,FALSE)),J162)</f>
        <v>68.2</v>
      </c>
      <c r="J162" s="64">
        <f>VLOOKUP(E162,'ESPN proj w Stat'!$C$3:$F$302,3,FALSE)</f>
        <v>42.6</v>
      </c>
      <c r="K162" s="64" t="str">
        <f t="shared" si="7"/>
        <v>$1/-1 Samaje Perine</v>
      </c>
      <c r="L162" s="65">
        <f>MAX(I162-VLOOKUP(F162,$E$3:$K$8,7,FALSE),0)</f>
        <v>0</v>
      </c>
      <c r="M162" s="65">
        <f>MAX(J162-VLOOKUP(F162,$E$3:$J$7,6,FALSE),0)</f>
        <v>0</v>
      </c>
      <c r="N162" s="76">
        <f>L162*$O$17</f>
        <v>0</v>
      </c>
      <c r="O162" s="76">
        <f>M162*$O$17</f>
        <v>0</v>
      </c>
      <c r="P162" s="76">
        <f>AVERAGE(N162:O162)</f>
        <v>0</v>
      </c>
      <c r="Q162" s="76">
        <f>VLOOKUP(E162,'ESPN proj w Stat'!$C$3:$F$302,4,FALSE)</f>
        <v>1.4300000000000002</v>
      </c>
      <c r="R162" s="76">
        <f>P162-Q162</f>
        <v>-1.4300000000000002</v>
      </c>
      <c r="S162" s="48" t="str">
        <f>"$"&amp;ROUND(MIN(N162,O162),0)&amp;"-"&amp;ROUND(MAX(N162:O162),0)</f>
        <v>$0-0</v>
      </c>
      <c r="T162" s="77">
        <f>ABS(O162-N162)</f>
        <v>0</v>
      </c>
    </row>
    <row r="163" spans="1:20" hidden="1">
      <c r="A163" t="str">
        <f>F163&amp;B163</f>
        <v>WR100</v>
      </c>
      <c r="B163">
        <v>100</v>
      </c>
      <c r="C163" t="str">
        <f>F163&amp;D163</f>
        <v>WR100</v>
      </c>
      <c r="D163" s="62">
        <v>100</v>
      </c>
      <c r="E163" t="s">
        <v>472</v>
      </c>
      <c r="F163" s="63" t="s">
        <v>1</v>
      </c>
      <c r="G163" s="63" t="str">
        <f>IFERROR(IFERROR(VLOOKUP($E163,FFToday!$B$2:$E$301,G$19,FALSE),VLOOKUP($E163&amp;" ",FFToday!$B$2:$E$301,G$19,FALSE))," ")</f>
        <v xml:space="preserve"> </v>
      </c>
      <c r="H163" s="63" t="str">
        <f>IFERROR(IFERROR(VLOOKUP($E163,FFToday!$B$2:$E$301,H$19,FALSE),VLOOKUP($E163&amp;" ",FFToday!$B$2:$E$301,H$19,FALSE))," ")</f>
        <v xml:space="preserve"> </v>
      </c>
      <c r="I163" s="64">
        <f>IFERROR(IFERROR(VLOOKUP($E163,FFToday!$B$2:$E$301,I$19,FALSE),VLOOKUP($E163&amp;" ",FFToday!$B$2:$E$301,I$19,FALSE)),J163)</f>
        <v>22.4</v>
      </c>
      <c r="J163" s="64">
        <f>VLOOKUP(E163,'ESPN proj w Stat'!$C$3:$F$302,3,FALSE)</f>
        <v>22.4</v>
      </c>
      <c r="K163" s="64" t="str">
        <f t="shared" si="7"/>
        <v>$1/-1 Mike Williams*</v>
      </c>
      <c r="L163" s="65">
        <f>MAX(I163-VLOOKUP(F163,$E$3:$K$8,7,FALSE),0)</f>
        <v>0</v>
      </c>
      <c r="M163" s="65">
        <f>MAX(J163-VLOOKUP(F163,$E$3:$J$7,6,FALSE),0)</f>
        <v>0</v>
      </c>
      <c r="N163" s="76">
        <f>L163*$O$17</f>
        <v>0</v>
      </c>
      <c r="O163" s="76">
        <f>M163*$O$17</f>
        <v>0</v>
      </c>
      <c r="P163" s="76">
        <f>AVERAGE(N163:O163)</f>
        <v>0</v>
      </c>
      <c r="Q163" s="76">
        <f>VLOOKUP(E163,'ESPN proj w Stat'!$C$3:$F$302,4,FALSE)</f>
        <v>1.4300000000000002</v>
      </c>
      <c r="R163" s="76">
        <f>P163-Q163</f>
        <v>-1.4300000000000002</v>
      </c>
      <c r="S163" s="48" t="str">
        <f>"$"&amp;ROUND(MIN(N163,O163),0)&amp;"-"&amp;ROUND(MAX(N163:O163),0)</f>
        <v>$0-0</v>
      </c>
      <c r="T163" s="77">
        <f>ABS(O163-N163)</f>
        <v>0</v>
      </c>
    </row>
    <row r="164" spans="1:20" hidden="1">
      <c r="A164" t="str">
        <f>F164&amp;B164</f>
        <v>WR47</v>
      </c>
      <c r="B164">
        <v>47</v>
      </c>
      <c r="C164" t="str">
        <f>F164&amp;D164</f>
        <v>WR40</v>
      </c>
      <c r="D164" s="62">
        <v>40</v>
      </c>
      <c r="E164" t="s">
        <v>103</v>
      </c>
      <c r="F164" s="63" t="s">
        <v>1</v>
      </c>
      <c r="G164" s="63" t="str">
        <f>IFERROR(IFERROR(VLOOKUP($E164,FFToday!$B$2:$E$301,G$19,FALSE),VLOOKUP($E164&amp;" ",FFToday!$B$2:$E$301,G$19,FALSE))," ")</f>
        <v>DET</v>
      </c>
      <c r="H164" s="63">
        <f>IFERROR(IFERROR(VLOOKUP($E164,FFToday!$B$2:$E$301,H$19,FALSE),VLOOKUP($E164&amp;" ",FFToday!$B$2:$E$301,H$19,FALSE))," ")</f>
        <v>7</v>
      </c>
      <c r="I164" s="64">
        <f>IFERROR(IFERROR(VLOOKUP($E164,FFToday!$B$2:$E$301,I$19,FALSE),VLOOKUP($E164&amp;" ",FFToday!$B$2:$E$301,I$19,FALSE)),J164)</f>
        <v>103.5</v>
      </c>
      <c r="J164" s="64">
        <f>VLOOKUP(E164,'ESPN proj w Stat'!$C$3:$F$302,3,FALSE)</f>
        <v>115.8</v>
      </c>
      <c r="K164" s="64" t="str">
        <f t="shared" si="7"/>
        <v>$1/5 Marvin Jones</v>
      </c>
      <c r="L164" s="65">
        <f>MAX(I164-VLOOKUP(F164,$E$3:$K$8,7,FALSE),0)</f>
        <v>13.966666666666654</v>
      </c>
      <c r="M164" s="65">
        <f>MAX(J164-VLOOKUP(F164,$E$3:$J$7,6,FALSE),0)</f>
        <v>17.400000000000006</v>
      </c>
      <c r="N164" s="76">
        <f>L164*$O$17</f>
        <v>5.5518942761999357</v>
      </c>
      <c r="O164" s="76">
        <f>M164*$O$17</f>
        <v>6.9166797426643676</v>
      </c>
      <c r="P164" s="76">
        <f>AVERAGE(N164:O164)</f>
        <v>6.2342870094321512</v>
      </c>
      <c r="Q164" s="76">
        <f>VLOOKUP(E164,'ESPN proj w Stat'!$C$3:$F$302,4,FALSE)</f>
        <v>1.32</v>
      </c>
      <c r="R164" s="76">
        <f>P164-Q164</f>
        <v>4.9142870094321509</v>
      </c>
      <c r="S164" s="48" t="str">
        <f>"$"&amp;ROUND(MIN(N164,O164),0)&amp;"-"&amp;ROUND(MAX(N164:O164),0)</f>
        <v>$6-7</v>
      </c>
      <c r="T164" s="77">
        <f>ABS(O164-N164)</f>
        <v>1.3647854664644319</v>
      </c>
    </row>
    <row r="165" spans="1:20" hidden="1">
      <c r="A165" t="str">
        <f>F165&amp;B165</f>
        <v>RB48</v>
      </c>
      <c r="B165">
        <v>48</v>
      </c>
      <c r="C165" t="str">
        <f>F165&amp;D165</f>
        <v>RB38</v>
      </c>
      <c r="D165" s="62">
        <v>38</v>
      </c>
      <c r="E165" t="s">
        <v>117</v>
      </c>
      <c r="F165" s="63" t="s">
        <v>5</v>
      </c>
      <c r="G165" s="63" t="str">
        <f>IFERROR(IFERROR(VLOOKUP($E165,FFToday!$B$2:$E$301,G$19,FALSE),VLOOKUP($E165&amp;" ",FFToday!$B$2:$E$301,G$19,FALSE))," ")</f>
        <v>CIN</v>
      </c>
      <c r="H165" s="63">
        <f>IFERROR(IFERROR(VLOOKUP($E165,FFToday!$B$2:$E$301,H$19,FALSE),VLOOKUP($E165&amp;" ",FFToday!$B$2:$E$301,H$19,FALSE))," ")</f>
        <v>6</v>
      </c>
      <c r="I165" s="64">
        <f>IFERROR(IFERROR(VLOOKUP($E165,FFToday!$B$2:$E$301,I$19,FALSE),VLOOKUP($E165&amp;" ",FFToday!$B$2:$E$301,I$19,FALSE)),J165)</f>
        <v>83.2</v>
      </c>
      <c r="J165" s="64">
        <f>VLOOKUP(E165,'ESPN proj w Stat'!$C$3:$F$302,3,FALSE)</f>
        <v>115</v>
      </c>
      <c r="K165" s="64" t="str">
        <f t="shared" ref="K165:K228" si="8">"$"&amp;MAX(1,ROUND(Q165,0))&amp;"/"&amp;ROUND(R165,0)&amp;" "&amp;E165</f>
        <v>$1/-1 Giovani Bernard</v>
      </c>
      <c r="L165" s="65">
        <f>MAX(I165-VLOOKUP(F165,$E$3:$K$8,7,FALSE),0)</f>
        <v>0</v>
      </c>
      <c r="M165" s="65">
        <f>MAX(J165-VLOOKUP(F165,$E$3:$J$7,6,FALSE),0)</f>
        <v>0</v>
      </c>
      <c r="N165" s="76">
        <f>L165*$O$17</f>
        <v>0</v>
      </c>
      <c r="O165" s="76">
        <f>M165*$O$17</f>
        <v>0</v>
      </c>
      <c r="P165" s="76">
        <f>AVERAGE(N165:O165)</f>
        <v>0</v>
      </c>
      <c r="Q165" s="76">
        <f>VLOOKUP(E165,'ESPN proj w Stat'!$C$3:$F$302,4,FALSE)</f>
        <v>1.32</v>
      </c>
      <c r="R165" s="76">
        <f>P165-Q165</f>
        <v>-1.32</v>
      </c>
      <c r="S165" s="48" t="str">
        <f>"$"&amp;ROUND(MIN(N165,O165),0)&amp;"-"&amp;ROUND(MAX(N165:O165),0)</f>
        <v>$0-0</v>
      </c>
      <c r="T165" s="77">
        <f>ABS(O165-N165)</f>
        <v>0</v>
      </c>
    </row>
    <row r="166" spans="1:20" ht="14.25" hidden="1" customHeight="1">
      <c r="A166" t="str">
        <f>F166&amp;B166</f>
        <v>WR53</v>
      </c>
      <c r="B166">
        <v>53</v>
      </c>
      <c r="C166" t="str">
        <f>F166&amp;D166</f>
        <v>WR50</v>
      </c>
      <c r="D166" s="62">
        <v>50</v>
      </c>
      <c r="E166" t="s">
        <v>149</v>
      </c>
      <c r="F166" s="63" t="s">
        <v>1</v>
      </c>
      <c r="G166" s="63" t="str">
        <f>IFERROR(IFERROR(VLOOKUP($E166,FFToday!$B$2:$E$301,G$19,FALSE),VLOOKUP($E166&amp;" ",FFToday!$B$2:$E$301,G$19,FALSE))," ")</f>
        <v>NO</v>
      </c>
      <c r="H166" s="63">
        <f>IFERROR(IFERROR(VLOOKUP($E166,FFToday!$B$2:$E$301,H$19,FALSE),VLOOKUP($E166&amp;" ",FFToday!$B$2:$E$301,H$19,FALSE))," ")</f>
        <v>5</v>
      </c>
      <c r="I166" s="64">
        <f>IFERROR(IFERROR(VLOOKUP($E166,FFToday!$B$2:$E$301,I$19,FALSE),VLOOKUP($E166&amp;" ",FFToday!$B$2:$E$301,I$19,FALSE)),J166)</f>
        <v>95.5</v>
      </c>
      <c r="J166" s="64">
        <f>VLOOKUP(E166,'ESPN proj w Stat'!$C$3:$F$302,3,FALSE)</f>
        <v>107.8</v>
      </c>
      <c r="K166" s="64" t="str">
        <f t="shared" si="8"/>
        <v>$1/2 Ted Ginn Jr.</v>
      </c>
      <c r="L166" s="65">
        <f>MAX(I166-VLOOKUP(F166,$E$3:$K$8,7,FALSE),0)</f>
        <v>5.9666666666666544</v>
      </c>
      <c r="M166" s="65">
        <f>MAX(J166-VLOOKUP(F166,$E$3:$J$7,6,FALSE),0)</f>
        <v>9.4000000000000057</v>
      </c>
      <c r="N166" s="76">
        <f>L166*$O$17</f>
        <v>2.3718116358944807</v>
      </c>
      <c r="O166" s="76">
        <f>M166*$O$17</f>
        <v>3.7365971023589122</v>
      </c>
      <c r="P166" s="76">
        <f>AVERAGE(N166:O166)</f>
        <v>3.0542043691266967</v>
      </c>
      <c r="Q166" s="76">
        <f>VLOOKUP(E166,'ESPN proj w Stat'!$C$3:$F$302,4,FALSE)</f>
        <v>1.32</v>
      </c>
      <c r="R166" s="76">
        <f>P166-Q166</f>
        <v>1.7342043691266966</v>
      </c>
      <c r="S166" s="48" t="str">
        <f>"$"&amp;ROUND(MIN(N166,O166),0)&amp;"-"&amp;ROUND(MAX(N166:O166),0)</f>
        <v>$2-4</v>
      </c>
      <c r="T166" s="77">
        <f>ABS(O166-N166)</f>
        <v>1.3647854664644314</v>
      </c>
    </row>
    <row r="167" spans="1:20" ht="14.25" hidden="1" customHeight="1">
      <c r="A167" t="str">
        <f>F167&amp;B167</f>
        <v>RB41</v>
      </c>
      <c r="B167">
        <v>41</v>
      </c>
      <c r="C167" t="str">
        <f>F167&amp;D167</f>
        <v>RB42</v>
      </c>
      <c r="D167" s="62">
        <v>42</v>
      </c>
      <c r="E167" t="s">
        <v>158</v>
      </c>
      <c r="F167" s="63" t="s">
        <v>5</v>
      </c>
      <c r="G167" s="63" t="str">
        <f>IFERROR(IFERROR(VLOOKUP($E167,FFToday!$B$2:$E$301,G$19,FALSE),VLOOKUP($E167&amp;" ",FFToday!$B$2:$E$301,G$19,FALSE))," ")</f>
        <v>PHI</v>
      </c>
      <c r="H167" s="63">
        <f>IFERROR(IFERROR(VLOOKUP($E167,FFToday!$B$2:$E$301,H$19,FALSE),VLOOKUP($E167&amp;" ",FFToday!$B$2:$E$301,H$19,FALSE))," ")</f>
        <v>10</v>
      </c>
      <c r="I167" s="64">
        <f>IFERROR(IFERROR(VLOOKUP($E167,FFToday!$B$2:$E$301,I$19,FALSE),VLOOKUP($E167&amp;" ",FFToday!$B$2:$E$301,I$19,FALSE)),J167)</f>
        <v>99.7</v>
      </c>
      <c r="J167" s="64">
        <f>VLOOKUP(E167,'ESPN proj w Stat'!$C$3:$F$302,3,FALSE)</f>
        <v>104.8</v>
      </c>
      <c r="K167" s="64" t="str">
        <f t="shared" si="8"/>
        <v>$1/-1 Darren Sproles</v>
      </c>
      <c r="L167" s="65">
        <f>MAX(I167-VLOOKUP(F167,$E$3:$K$8,7,FALSE),0)</f>
        <v>0</v>
      </c>
      <c r="M167" s="65">
        <f>MAX(J167-VLOOKUP(F167,$E$3:$J$7,6,FALSE),0)</f>
        <v>0</v>
      </c>
      <c r="N167" s="76">
        <f>L167*$O$17</f>
        <v>0</v>
      </c>
      <c r="O167" s="76">
        <f>M167*$O$17</f>
        <v>0</v>
      </c>
      <c r="P167" s="76">
        <f>AVERAGE(N167:O167)</f>
        <v>0</v>
      </c>
      <c r="Q167" s="76">
        <f>VLOOKUP(E167,'ESPN proj w Stat'!$C$3:$F$302,4,FALSE)</f>
        <v>1.32</v>
      </c>
      <c r="R167" s="76">
        <f>P167-Q167</f>
        <v>-1.32</v>
      </c>
      <c r="S167" s="48" t="str">
        <f>"$"&amp;ROUND(MIN(N167,O167),0)&amp;"-"&amp;ROUND(MAX(N167:O167),0)</f>
        <v>$0-0</v>
      </c>
      <c r="T167" s="77">
        <f>ABS(O167-N167)</f>
        <v>0</v>
      </c>
    </row>
    <row r="168" spans="1:20" ht="14.25" hidden="1" customHeight="1">
      <c r="A168" t="str">
        <f>F168&amp;B168</f>
        <v>WR62</v>
      </c>
      <c r="B168">
        <v>62</v>
      </c>
      <c r="C168" t="str">
        <f>F168&amp;D168</f>
        <v>WR59</v>
      </c>
      <c r="D168" s="62">
        <v>59</v>
      </c>
      <c r="E168" t="s">
        <v>104</v>
      </c>
      <c r="F168" s="63" t="s">
        <v>1</v>
      </c>
      <c r="G168" s="63" t="str">
        <f>IFERROR(IFERROR(VLOOKUP($E168,FFToday!$B$2:$E$301,G$19,FALSE),VLOOKUP($E168&amp;" ",FFToday!$B$2:$E$301,G$19,FALSE))," ")</f>
        <v>NYG</v>
      </c>
      <c r="H168" s="63">
        <f>IFERROR(IFERROR(VLOOKUP($E168,FFToday!$B$2:$E$301,H$19,FALSE),VLOOKUP($E168&amp;" ",FFToday!$B$2:$E$301,H$19,FALSE))," ")</f>
        <v>8</v>
      </c>
      <c r="I168" s="64">
        <f>IFERROR(IFERROR(VLOOKUP($E168,FFToday!$B$2:$E$301,I$19,FALSE),VLOOKUP($E168&amp;" ",FFToday!$B$2:$E$301,I$19,FALSE)),J168)</f>
        <v>76.2</v>
      </c>
      <c r="J168" s="64">
        <f>VLOOKUP(E168,'ESPN proj w Stat'!$C$3:$F$302,3,FALSE)</f>
        <v>95.7</v>
      </c>
      <c r="K168" s="64" t="str">
        <f t="shared" si="8"/>
        <v>$1/-1 Sterling Shepard</v>
      </c>
      <c r="L168" s="65">
        <f>MAX(I168-VLOOKUP(F168,$E$3:$K$8,7,FALSE),0)</f>
        <v>0</v>
      </c>
      <c r="M168" s="65">
        <f>MAX(J168-VLOOKUP(F168,$E$3:$J$7,6,FALSE),0)</f>
        <v>0</v>
      </c>
      <c r="N168" s="76">
        <f>L168*$O$17</f>
        <v>0</v>
      </c>
      <c r="O168" s="76">
        <f>M168*$O$17</f>
        <v>0</v>
      </c>
      <c r="P168" s="76">
        <f>AVERAGE(N168:O168)</f>
        <v>0</v>
      </c>
      <c r="Q168" s="76">
        <f>VLOOKUP(E168,'ESPN proj w Stat'!$C$3:$F$302,4,FALSE)</f>
        <v>1.32</v>
      </c>
      <c r="R168" s="76">
        <f>P168-Q168</f>
        <v>-1.32</v>
      </c>
      <c r="S168" s="48" t="str">
        <f>"$"&amp;ROUND(MIN(N168,O168),0)&amp;"-"&amp;ROUND(MAX(N168:O168),0)</f>
        <v>$0-0</v>
      </c>
      <c r="T168" s="77">
        <f>ABS(O168-N168)</f>
        <v>0</v>
      </c>
    </row>
    <row r="169" spans="1:20" ht="14.25" hidden="1" customHeight="1">
      <c r="A169" t="str">
        <f>F169&amp;B169</f>
        <v>WR58</v>
      </c>
      <c r="B169">
        <v>58</v>
      </c>
      <c r="C169" t="str">
        <f>F169&amp;D169</f>
        <v>WR60</v>
      </c>
      <c r="D169" s="62">
        <v>60</v>
      </c>
      <c r="E169" t="s">
        <v>320</v>
      </c>
      <c r="F169" s="63" t="s">
        <v>1</v>
      </c>
      <c r="G169" s="63" t="str">
        <f>IFERROR(IFERROR(VLOOKUP($E169,FFToday!$B$2:$E$301,G$19,FALSE),VLOOKUP($E169&amp;" ",FFToday!$B$2:$E$301,G$19,FALSE))," ")</f>
        <v>BUF</v>
      </c>
      <c r="H169" s="63">
        <f>IFERROR(IFERROR(VLOOKUP($E169,FFToday!$B$2:$E$301,H$19,FALSE),VLOOKUP($E169&amp;" ",FFToday!$B$2:$E$301,H$19,FALSE))," ")</f>
        <v>6</v>
      </c>
      <c r="I169" s="64">
        <f>IFERROR(IFERROR(VLOOKUP($E169,FFToday!$B$2:$E$301,I$19,FALSE),VLOOKUP($E169&amp;" ",FFToday!$B$2:$E$301,I$19,FALSE)),J169)</f>
        <v>80.900000000000006</v>
      </c>
      <c r="J169" s="64">
        <f>VLOOKUP(E169,'ESPN proj w Stat'!$C$3:$F$302,3,FALSE)</f>
        <v>94.8</v>
      </c>
      <c r="K169" s="64" t="str">
        <f t="shared" si="8"/>
        <v>$1/-1 Zay Jones</v>
      </c>
      <c r="L169" s="65">
        <f>MAX(I169-VLOOKUP(F169,$E$3:$K$8,7,FALSE),0)</f>
        <v>0</v>
      </c>
      <c r="M169" s="65">
        <f>MAX(J169-VLOOKUP(F169,$E$3:$J$7,6,FALSE),0)</f>
        <v>0</v>
      </c>
      <c r="N169" s="76">
        <f>L169*$O$17</f>
        <v>0</v>
      </c>
      <c r="O169" s="76">
        <f>M169*$O$17</f>
        <v>0</v>
      </c>
      <c r="P169" s="76">
        <f>AVERAGE(N169:O169)</f>
        <v>0</v>
      </c>
      <c r="Q169" s="76">
        <f>VLOOKUP(E169,'ESPN proj w Stat'!$C$3:$F$302,4,FALSE)</f>
        <v>1.32</v>
      </c>
      <c r="R169" s="76">
        <f>P169-Q169</f>
        <v>-1.32</v>
      </c>
      <c r="S169" s="48" t="str">
        <f>"$"&amp;ROUND(MIN(N169,O169),0)&amp;"-"&amp;ROUND(MAX(N169:O169),0)</f>
        <v>$0-0</v>
      </c>
      <c r="T169" s="77">
        <f>ABS(O169-N169)</f>
        <v>0</v>
      </c>
    </row>
    <row r="170" spans="1:20" ht="14.25" hidden="1" customHeight="1">
      <c r="A170" t="str">
        <f>F170&amp;B170</f>
        <v>TE15</v>
      </c>
      <c r="B170">
        <v>15</v>
      </c>
      <c r="C170" t="str">
        <f>F170&amp;D170</f>
        <v>TE12</v>
      </c>
      <c r="D170" s="62">
        <v>12</v>
      </c>
      <c r="E170" t="s">
        <v>166</v>
      </c>
      <c r="F170" s="63" t="s">
        <v>8</v>
      </c>
      <c r="G170" s="63" t="str">
        <f>IFERROR(IFERROR(VLOOKUP($E170,FFToday!$B$2:$E$301,G$19,FALSE),VLOOKUP($E170&amp;" ",FFToday!$B$2:$E$301,G$19,FALSE))," ")</f>
        <v>DET</v>
      </c>
      <c r="H170" s="63">
        <f>IFERROR(IFERROR(VLOOKUP($E170,FFToday!$B$2:$E$301,H$19,FALSE),VLOOKUP($E170&amp;" ",FFToday!$B$2:$E$301,H$19,FALSE))," ")</f>
        <v>7</v>
      </c>
      <c r="I170" s="64">
        <f>IFERROR(IFERROR(VLOOKUP($E170,FFToday!$B$2:$E$301,I$19,FALSE),VLOOKUP($E170&amp;" ",FFToday!$B$2:$E$301,I$19,FALSE)),J170)</f>
        <v>90.4</v>
      </c>
      <c r="J170" s="64">
        <f>VLOOKUP(E170,'ESPN proj w Stat'!$C$3:$F$302,3,FALSE)</f>
        <v>93.4</v>
      </c>
      <c r="K170" s="64" t="str">
        <f t="shared" si="8"/>
        <v>$1/0 Eric Ebron</v>
      </c>
      <c r="L170" s="65">
        <f>MAX(I170-VLOOKUP(F170,$E$3:$K$8,7,FALSE),0)</f>
        <v>4.5666666666666771</v>
      </c>
      <c r="M170" s="65">
        <f>MAX(J170-VLOOKUP(F170,$E$3:$J$7,6,FALSE),0)</f>
        <v>4.2000000000000028</v>
      </c>
      <c r="N170" s="76">
        <f>L170*$O$17</f>
        <v>1.8152971738410348</v>
      </c>
      <c r="O170" s="76">
        <f>M170*$O$17</f>
        <v>1.6695433861603652</v>
      </c>
      <c r="P170" s="76">
        <f>AVERAGE(N170:O170)</f>
        <v>1.7424202800007</v>
      </c>
      <c r="Q170" s="76">
        <f>VLOOKUP(E170,'ESPN proj w Stat'!$C$3:$F$302,4,FALSE)</f>
        <v>1.32</v>
      </c>
      <c r="R170" s="76">
        <f>P170-Q170</f>
        <v>0.42242028000069998</v>
      </c>
      <c r="S170" s="48" t="str">
        <f>"$"&amp;ROUND(MIN(N170,O170),0)&amp;"-"&amp;ROUND(MAX(N170:O170),0)</f>
        <v>$2-2</v>
      </c>
      <c r="T170" s="77">
        <f>ABS(O170-N170)</f>
        <v>0.1457537876806696</v>
      </c>
    </row>
    <row r="171" spans="1:20" ht="14.25" hidden="1" customHeight="1">
      <c r="A171" t="str">
        <f>F171&amp;B171</f>
        <v>WR50</v>
      </c>
      <c r="B171">
        <v>50</v>
      </c>
      <c r="C171" t="str">
        <f>F171&amp;D171</f>
        <v>WR65</v>
      </c>
      <c r="D171" s="62">
        <v>65</v>
      </c>
      <c r="E171" t="s">
        <v>201</v>
      </c>
      <c r="F171" s="63" t="s">
        <v>1</v>
      </c>
      <c r="G171" s="63" t="str">
        <f>IFERROR(IFERROR(VLOOKUP($E171,FFToday!$B$2:$E$301,G$19,FALSE),VLOOKUP($E171&amp;" ",FFToday!$B$2:$E$301,G$19,FALSE))," ")</f>
        <v>DAL</v>
      </c>
      <c r="H171" s="63">
        <f>IFERROR(IFERROR(VLOOKUP($E171,FFToday!$B$2:$E$301,H$19,FALSE),VLOOKUP($E171&amp;" ",FFToday!$B$2:$E$301,H$19,FALSE))," ")</f>
        <v>6</v>
      </c>
      <c r="I171" s="64">
        <f>IFERROR(IFERROR(VLOOKUP($E171,FFToday!$B$2:$E$301,I$19,FALSE),VLOOKUP($E171&amp;" ",FFToday!$B$2:$E$301,I$19,FALSE)),J171)</f>
        <v>99.6</v>
      </c>
      <c r="J171" s="64">
        <f>VLOOKUP(E171,'ESPN proj w Stat'!$C$3:$F$302,3,FALSE)</f>
        <v>89.2</v>
      </c>
      <c r="K171" s="64" t="str">
        <f t="shared" si="8"/>
        <v>$1/1 Cole Beasley</v>
      </c>
      <c r="L171" s="65">
        <f>MAX(I171-VLOOKUP(F171,$E$3:$K$8,7,FALSE),0)</f>
        <v>10.066666666666649</v>
      </c>
      <c r="M171" s="65">
        <f>MAX(J171-VLOOKUP(F171,$E$3:$J$7,6,FALSE),0)</f>
        <v>0</v>
      </c>
      <c r="N171" s="76">
        <f>L171*$O$17</f>
        <v>4.0016039890510244</v>
      </c>
      <c r="O171" s="76">
        <f>M171*$O$17</f>
        <v>0</v>
      </c>
      <c r="P171" s="76">
        <f>AVERAGE(N171:O171)</f>
        <v>2.0008019945255122</v>
      </c>
      <c r="Q171" s="76">
        <f>VLOOKUP(E171,'ESPN proj w Stat'!$C$3:$F$302,4,FALSE)</f>
        <v>1.32</v>
      </c>
      <c r="R171" s="76">
        <f>P171-Q171</f>
        <v>0.68080199452551216</v>
      </c>
      <c r="S171" s="48" t="str">
        <f>"$"&amp;ROUND(MIN(N171,O171),0)&amp;"-"&amp;ROUND(MAX(N171:O171),0)</f>
        <v>$0-4</v>
      </c>
      <c r="T171" s="77">
        <f>ABS(O171-N171)</f>
        <v>4.0016039890510244</v>
      </c>
    </row>
    <row r="172" spans="1:20" ht="14.25" hidden="1" customHeight="1">
      <c r="A172" t="str">
        <f>F172&amp;B172</f>
        <v>WR95</v>
      </c>
      <c r="B172">
        <v>95</v>
      </c>
      <c r="C172" t="str">
        <f>F172&amp;D172</f>
        <v>WR67</v>
      </c>
      <c r="D172" s="62">
        <v>67</v>
      </c>
      <c r="E172" t="s">
        <v>150</v>
      </c>
      <c r="F172" s="63" t="s">
        <v>1</v>
      </c>
      <c r="G172" s="63" t="str">
        <f>IFERROR(IFERROR(VLOOKUP($E172,FFToday!$B$2:$E$301,G$19,FALSE),VLOOKUP($E172&amp;" ",FFToday!$B$2:$E$301,G$19,FALSE))," ")</f>
        <v>WAS</v>
      </c>
      <c r="H172" s="63">
        <f>IFERROR(IFERROR(VLOOKUP($E172,FFToday!$B$2:$E$301,H$19,FALSE),VLOOKUP($E172&amp;" ",FFToday!$B$2:$E$301,H$19,FALSE))," ")</f>
        <v>5</v>
      </c>
      <c r="I172" s="64">
        <f>IFERROR(IFERROR(VLOOKUP($E172,FFToday!$B$2:$E$301,I$19,FALSE),VLOOKUP($E172&amp;" ",FFToday!$B$2:$E$301,I$19,FALSE)),J172)</f>
        <v>46.4</v>
      </c>
      <c r="J172" s="64">
        <f>VLOOKUP(E172,'ESPN proj w Stat'!$C$3:$F$302,3,FALSE)</f>
        <v>88.2</v>
      </c>
      <c r="K172" s="64" t="str">
        <f t="shared" si="8"/>
        <v>$1/-1 Josh Doctson</v>
      </c>
      <c r="L172" s="65">
        <f>MAX(I172-VLOOKUP(F172,$E$3:$K$8,7,FALSE),0)</f>
        <v>0</v>
      </c>
      <c r="M172" s="65">
        <f>MAX(J172-VLOOKUP(F172,$E$3:$J$7,6,FALSE),0)</f>
        <v>0</v>
      </c>
      <c r="N172" s="76">
        <f>L172*$O$17</f>
        <v>0</v>
      </c>
      <c r="O172" s="76">
        <f>M172*$O$17</f>
        <v>0</v>
      </c>
      <c r="P172" s="76">
        <f>AVERAGE(N172:O172)</f>
        <v>0</v>
      </c>
      <c r="Q172" s="76">
        <f>VLOOKUP(E172,'ESPN proj w Stat'!$C$3:$F$302,4,FALSE)</f>
        <v>1.32</v>
      </c>
      <c r="R172" s="76">
        <f>P172-Q172</f>
        <v>-1.32</v>
      </c>
      <c r="S172" s="48" t="str">
        <f>"$"&amp;ROUND(MIN(N172,O172),0)&amp;"-"&amp;ROUND(MAX(N172:O172),0)</f>
        <v>$0-0</v>
      </c>
      <c r="T172" s="77">
        <f>ABS(O172-N172)</f>
        <v>0</v>
      </c>
    </row>
    <row r="173" spans="1:20" ht="14.25" hidden="1" customHeight="1">
      <c r="A173" t="str">
        <f>F173&amp;B173</f>
        <v>RB47</v>
      </c>
      <c r="B173">
        <v>47</v>
      </c>
      <c r="C173" t="str">
        <f>F173&amp;D173</f>
        <v>RB46</v>
      </c>
      <c r="D173" s="62">
        <v>46</v>
      </c>
      <c r="E173" t="s">
        <v>205</v>
      </c>
      <c r="F173" s="63" t="s">
        <v>5</v>
      </c>
      <c r="G173" s="63" t="str">
        <f>IFERROR(IFERROR(VLOOKUP($E173,FFToday!$B$2:$E$301,G$19,FALSE),VLOOKUP($E173&amp;" ",FFToday!$B$2:$E$301,G$19,FALSE))," ")</f>
        <v>WAS</v>
      </c>
      <c r="H173" s="63">
        <f>IFERROR(IFERROR(VLOOKUP($E173,FFToday!$B$2:$E$301,H$19,FALSE),VLOOKUP($E173&amp;" ",FFToday!$B$2:$E$301,H$19,FALSE))," ")</f>
        <v>5</v>
      </c>
      <c r="I173" s="64">
        <f>IFERROR(IFERROR(VLOOKUP($E173,FFToday!$B$2:$E$301,I$19,FALSE),VLOOKUP($E173&amp;" ",FFToday!$B$2:$E$301,I$19,FALSE)),J173)</f>
        <v>87.2</v>
      </c>
      <c r="J173" s="64">
        <f>VLOOKUP(E173,'ESPN proj w Stat'!$C$3:$F$302,3,FALSE)</f>
        <v>92.9</v>
      </c>
      <c r="K173" s="64" t="str">
        <f t="shared" si="8"/>
        <v>$1/-1 Chris Thompson</v>
      </c>
      <c r="L173" s="65">
        <f>MAX(I173-VLOOKUP(F173,$E$3:$K$8,7,FALSE),0)</f>
        <v>0</v>
      </c>
      <c r="M173" s="65">
        <f>MAX(J173-VLOOKUP(F173,$E$3:$J$7,6,FALSE),0)</f>
        <v>0</v>
      </c>
      <c r="N173" s="76">
        <f>L173*$O$17</f>
        <v>0</v>
      </c>
      <c r="O173" s="76">
        <f>M173*$O$17</f>
        <v>0</v>
      </c>
      <c r="P173" s="76">
        <f>AVERAGE(N173:O173)</f>
        <v>0</v>
      </c>
      <c r="Q173" s="76">
        <f>VLOOKUP(E173,'ESPN proj w Stat'!$C$3:$F$302,4,FALSE)</f>
        <v>1.2100000000000002</v>
      </c>
      <c r="R173" s="76">
        <f>P173-Q173</f>
        <v>-1.2100000000000002</v>
      </c>
      <c r="S173" s="48" t="str">
        <f>"$"&amp;ROUND(MIN(N173,O173),0)&amp;"-"&amp;ROUND(MAX(N173:O173),0)</f>
        <v>$0-0</v>
      </c>
      <c r="T173" s="77">
        <f>ABS(O173-N173)</f>
        <v>0</v>
      </c>
    </row>
    <row r="174" spans="1:20" ht="14.25" hidden="1" customHeight="1">
      <c r="A174" t="str">
        <f>F174&amp;B174</f>
        <v>RB57</v>
      </c>
      <c r="B174">
        <v>57</v>
      </c>
      <c r="C174" t="str">
        <f>F174&amp;D174</f>
        <v>RB50</v>
      </c>
      <c r="D174" s="62">
        <v>50</v>
      </c>
      <c r="E174" t="s">
        <v>138</v>
      </c>
      <c r="F174" s="63" t="s">
        <v>5</v>
      </c>
      <c r="G174" s="63" t="str">
        <f>IFERROR(IFERROR(VLOOKUP($E174,FFToday!$B$2:$E$301,G$19,FALSE),VLOOKUP($E174&amp;" ",FFToday!$B$2:$E$301,G$19,FALSE))," ")</f>
        <v>TB</v>
      </c>
      <c r="H174" s="63">
        <f>IFERROR(IFERROR(VLOOKUP($E174,FFToday!$B$2:$E$301,H$19,FALSE),VLOOKUP($E174&amp;" ",FFToday!$B$2:$E$301,H$19,FALSE))," ")</f>
        <v>11</v>
      </c>
      <c r="I174" s="64">
        <f>IFERROR(IFERROR(VLOOKUP($E174,FFToday!$B$2:$E$301,I$19,FALSE),VLOOKUP($E174&amp;" ",FFToday!$B$2:$E$301,I$19,FALSE)),J174)</f>
        <v>68.8</v>
      </c>
      <c r="J174" s="64">
        <f>VLOOKUP(E174,'ESPN proj w Stat'!$C$3:$F$302,3,FALSE)</f>
        <v>87.6</v>
      </c>
      <c r="K174" s="64" t="str">
        <f t="shared" si="8"/>
        <v>$1/-1 Charles Sims</v>
      </c>
      <c r="L174" s="65">
        <f>MAX(I174-VLOOKUP(F174,$E$3:$K$8,7,FALSE),0)</f>
        <v>0</v>
      </c>
      <c r="M174" s="65">
        <f>MAX(J174-VLOOKUP(F174,$E$3:$J$7,6,FALSE),0)</f>
        <v>0</v>
      </c>
      <c r="N174" s="76">
        <f>L174*$O$17</f>
        <v>0</v>
      </c>
      <c r="O174" s="76">
        <f>M174*$O$17</f>
        <v>0</v>
      </c>
      <c r="P174" s="76">
        <f>AVERAGE(N174:O174)</f>
        <v>0</v>
      </c>
      <c r="Q174" s="76">
        <f>VLOOKUP(E174,'ESPN proj w Stat'!$C$3:$F$302,4,FALSE)</f>
        <v>1.2100000000000002</v>
      </c>
      <c r="R174" s="76">
        <f>P174-Q174</f>
        <v>-1.2100000000000002</v>
      </c>
      <c r="S174" s="48" t="str">
        <f>"$"&amp;ROUND(MIN(N174,O174),0)&amp;"-"&amp;ROUND(MAX(N174:O174),0)</f>
        <v>$0-0</v>
      </c>
      <c r="T174" s="77">
        <f>ABS(O174-N174)</f>
        <v>0</v>
      </c>
    </row>
    <row r="175" spans="1:20" ht="14.25" hidden="1" customHeight="1">
      <c r="A175" t="str">
        <f>F175&amp;B175</f>
        <v>WR66</v>
      </c>
      <c r="B175">
        <v>66</v>
      </c>
      <c r="C175" t="str">
        <f>F175&amp;D175</f>
        <v>WR72</v>
      </c>
      <c r="D175" s="62">
        <v>72</v>
      </c>
      <c r="E175" t="s">
        <v>197</v>
      </c>
      <c r="F175" s="63" t="s">
        <v>1</v>
      </c>
      <c r="G175" s="63" t="str">
        <f>IFERROR(IFERROR(VLOOKUP($E175,FFToday!$B$2:$E$301,G$19,FALSE),VLOOKUP($E175&amp;" ",FFToday!$B$2:$E$301,G$19,FALSE))," ")</f>
        <v>LAR</v>
      </c>
      <c r="H175" s="63">
        <f>IFERROR(IFERROR(VLOOKUP($E175,FFToday!$B$2:$E$301,H$19,FALSE),VLOOKUP($E175&amp;" ",FFToday!$B$2:$E$301,H$19,FALSE))," ")</f>
        <v>8</v>
      </c>
      <c r="I175" s="64">
        <f>IFERROR(IFERROR(VLOOKUP($E175,FFToday!$B$2:$E$301,I$19,FALSE),VLOOKUP($E175&amp;" ",FFToday!$B$2:$E$301,I$19,FALSE)),J175)</f>
        <v>72.2</v>
      </c>
      <c r="J175" s="64">
        <f>VLOOKUP(E175,'ESPN proj w Stat'!$C$3:$F$302,3,FALSE)</f>
        <v>69.900000000000006</v>
      </c>
      <c r="K175" s="64" t="str">
        <f t="shared" si="8"/>
        <v>$1/-1 Robert Woods</v>
      </c>
      <c r="L175" s="65">
        <f>MAX(I175-VLOOKUP(F175,$E$3:$K$8,7,FALSE),0)</f>
        <v>0</v>
      </c>
      <c r="M175" s="65">
        <f>MAX(J175-VLOOKUP(F175,$E$3:$J$7,6,FALSE),0)</f>
        <v>0</v>
      </c>
      <c r="N175" s="76">
        <f>L175*$O$17</f>
        <v>0</v>
      </c>
      <c r="O175" s="76">
        <f>M175*$O$17</f>
        <v>0</v>
      </c>
      <c r="P175" s="76">
        <f>AVERAGE(N175:O175)</f>
        <v>0</v>
      </c>
      <c r="Q175" s="76">
        <f>VLOOKUP(E175,'ESPN proj w Stat'!$C$3:$F$302,4,FALSE)</f>
        <v>1.2100000000000002</v>
      </c>
      <c r="R175" s="76">
        <f>P175-Q175</f>
        <v>-1.2100000000000002</v>
      </c>
      <c r="S175" s="48" t="str">
        <f>"$"&amp;ROUND(MIN(N175,O175),0)&amp;"-"&amp;ROUND(MAX(N175:O175),0)</f>
        <v>$0-0</v>
      </c>
      <c r="T175" s="77">
        <f>ABS(O175-N175)</f>
        <v>0</v>
      </c>
    </row>
    <row r="176" spans="1:20" ht="14.25" hidden="1" customHeight="1">
      <c r="A176" t="str">
        <f>F176&amp;B176</f>
        <v>WR80</v>
      </c>
      <c r="B176">
        <v>80</v>
      </c>
      <c r="C176" t="str">
        <f>F176&amp;D176</f>
        <v>WR83</v>
      </c>
      <c r="D176" s="62">
        <v>83</v>
      </c>
      <c r="E176" t="s">
        <v>473</v>
      </c>
      <c r="F176" s="63" t="s">
        <v>1</v>
      </c>
      <c r="G176" s="63" t="str">
        <f>IFERROR(IFERROR(VLOOKUP($E176,FFToday!$B$2:$E$301,G$19,FALSE),VLOOKUP($E176&amp;" ",FFToday!$B$2:$E$301,G$19,FALSE))," ")</f>
        <v xml:space="preserve"> </v>
      </c>
      <c r="H176" s="63" t="str">
        <f>IFERROR(IFERROR(VLOOKUP($E176,FFToday!$B$2:$E$301,H$19,FALSE),VLOOKUP($E176&amp;" ",FFToday!$B$2:$E$301,H$19,FALSE))," ")</f>
        <v xml:space="preserve"> </v>
      </c>
      <c r="I176" s="64">
        <f>IFERROR(IFERROR(VLOOKUP($E176,FFToday!$B$2:$E$301,I$19,FALSE),VLOOKUP($E176&amp;" ",FFToday!$B$2:$E$301,I$19,FALSE)),J176)</f>
        <v>61</v>
      </c>
      <c r="J176" s="64">
        <f>VLOOKUP(E176,'ESPN proj w Stat'!$C$3:$F$302,3,FALSE)</f>
        <v>61</v>
      </c>
      <c r="K176" s="64" t="str">
        <f t="shared" si="8"/>
        <v>$1/-1 Will Fuller V*</v>
      </c>
      <c r="L176" s="65">
        <f>MAX(I176-VLOOKUP(F176,$E$3:$K$8,7,FALSE),0)</f>
        <v>0</v>
      </c>
      <c r="M176" s="65">
        <f>MAX(J176-VLOOKUP(F176,$E$3:$J$7,6,FALSE),0)</f>
        <v>0</v>
      </c>
      <c r="N176" s="76">
        <f>L176*$O$17</f>
        <v>0</v>
      </c>
      <c r="O176" s="76">
        <f>M176*$O$17</f>
        <v>0</v>
      </c>
      <c r="P176" s="76">
        <f>AVERAGE(N176:O176)</f>
        <v>0</v>
      </c>
      <c r="Q176" s="76">
        <f>VLOOKUP(E176,'ESPN proj w Stat'!$C$3:$F$302,4,FALSE)</f>
        <v>1.2100000000000002</v>
      </c>
      <c r="R176" s="76">
        <f>P176-Q176</f>
        <v>-1.2100000000000002</v>
      </c>
      <c r="S176" s="48" t="str">
        <f>"$"&amp;ROUND(MIN(N176,O176),0)&amp;"-"&amp;ROUND(MAX(N176:O176),0)</f>
        <v>$0-0</v>
      </c>
      <c r="T176" s="77">
        <f>ABS(O176-N176)</f>
        <v>0</v>
      </c>
    </row>
    <row r="177" spans="1:20" ht="14.25" customHeight="1">
      <c r="A177" t="str">
        <f>F177&amp;B177</f>
        <v>QB22</v>
      </c>
      <c r="B177">
        <v>22</v>
      </c>
      <c r="C177" t="str">
        <f>F177&amp;D177</f>
        <v>QB21</v>
      </c>
      <c r="D177" s="62">
        <v>21</v>
      </c>
      <c r="E177" t="s">
        <v>160</v>
      </c>
      <c r="F177" s="63" t="s">
        <v>16</v>
      </c>
      <c r="G177" s="63" t="str">
        <f>IFERROR(IFERROR(VLOOKUP($E177,FFToday!$B$2:$E$301,G$19,FALSE),VLOOKUP($E177&amp;" ",FFToday!$B$2:$E$301,G$19,FALSE))," ")</f>
        <v>BAL</v>
      </c>
      <c r="H177" s="63">
        <f>IFERROR(IFERROR(VLOOKUP($E177,FFToday!$B$2:$E$301,H$19,FALSE),VLOOKUP($E177&amp;" ",FFToday!$B$2:$E$301,H$19,FALSE))," ")</f>
        <v>10</v>
      </c>
      <c r="I177" s="64">
        <f>IFERROR(IFERROR(VLOOKUP($E177,FFToday!$B$2:$E$301,I$19,FALSE),VLOOKUP($E177&amp;" ",FFToday!$B$2:$E$301,I$19,FALSE)),J177)</f>
        <v>236.6</v>
      </c>
      <c r="J177" s="64">
        <f>VLOOKUP(E177,'ESPN proj w Stat'!$C$3:$F$302,3,FALSE)</f>
        <v>235.4</v>
      </c>
      <c r="K177" s="64" t="str">
        <f t="shared" si="8"/>
        <v>$1/20 Joe Flacco</v>
      </c>
      <c r="L177" s="65">
        <f>MAX(I177-VLOOKUP(F177,$E$3:$K$8,7,FALSE),0)</f>
        <v>59.633333333333326</v>
      </c>
      <c r="M177" s="65">
        <f>MAX(J177-VLOOKUP(F177,$E$3:$J$7,6,FALSE),0)</f>
        <v>40.600000000000023</v>
      </c>
      <c r="N177" s="76">
        <f>L177*$O$17</f>
        <v>23.704866014610246</v>
      </c>
      <c r="O177" s="76">
        <f>M177*$O$17</f>
        <v>16.138919399550197</v>
      </c>
      <c r="P177" s="76">
        <f>AVERAGE(N177:O177)</f>
        <v>19.921892707080222</v>
      </c>
      <c r="Q177" s="76">
        <f>VLOOKUP(E177,'ESPN proj w Stat'!$C$3:$F$302,4,FALSE)</f>
        <v>0</v>
      </c>
      <c r="R177" s="76">
        <f>P177-Q177</f>
        <v>19.921892707080222</v>
      </c>
      <c r="S177" s="48" t="str">
        <f>"$"&amp;ROUND(MIN(N177,O177),0)&amp;"-"&amp;ROUND(MAX(N177:O177),0)</f>
        <v>$16-24</v>
      </c>
      <c r="T177" s="77">
        <f>ABS(O177-N177)</f>
        <v>7.5659466150600494</v>
      </c>
    </row>
    <row r="178" spans="1:20" ht="14.25" customHeight="1">
      <c r="A178" t="str">
        <f>F178&amp;B178</f>
        <v>QB23</v>
      </c>
      <c r="B178">
        <v>23</v>
      </c>
      <c r="C178" t="str">
        <f>F178&amp;D178</f>
        <v>QB22</v>
      </c>
      <c r="D178" s="62">
        <v>22</v>
      </c>
      <c r="E178" t="s">
        <v>215</v>
      </c>
      <c r="F178" s="63" t="s">
        <v>16</v>
      </c>
      <c r="G178" s="63" t="str">
        <f>IFERROR(IFERROR(VLOOKUP($E178,FFToday!$B$2:$E$301,G$19,FALSE),VLOOKUP($E178&amp;" ",FFToday!$B$2:$E$301,G$19,FALSE))," ")</f>
        <v>MIN</v>
      </c>
      <c r="H178" s="63">
        <f>IFERROR(IFERROR(VLOOKUP($E178,FFToday!$B$2:$E$301,H$19,FALSE),VLOOKUP($E178&amp;" ",FFToday!$B$2:$E$301,H$19,FALSE))," ")</f>
        <v>9</v>
      </c>
      <c r="I178" s="64">
        <f>IFERROR(IFERROR(VLOOKUP($E178,FFToday!$B$2:$E$301,I$19,FALSE),VLOOKUP($E178&amp;" ",FFToday!$B$2:$E$301,I$19,FALSE)),J178)</f>
        <v>221.8</v>
      </c>
      <c r="J178" s="64">
        <f>VLOOKUP(E178,'ESPN proj w Stat'!$C$3:$F$302,3,FALSE)</f>
        <v>215.8</v>
      </c>
      <c r="K178" s="64" t="str">
        <f t="shared" si="8"/>
        <v>$1/13 Sam Bradford</v>
      </c>
      <c r="L178" s="65">
        <f>MAX(I178-VLOOKUP(F178,$E$3:$K$8,7,FALSE),0)</f>
        <v>44.833333333333343</v>
      </c>
      <c r="M178" s="65">
        <f>MAX(J178-VLOOKUP(F178,$E$3:$J$7,6,FALSE),0)</f>
        <v>21.000000000000028</v>
      </c>
      <c r="N178" s="76">
        <f>L178*$O$17</f>
        <v>17.821713130045161</v>
      </c>
      <c r="O178" s="76">
        <f>M178*$O$17</f>
        <v>8.3477169308018322</v>
      </c>
      <c r="P178" s="76">
        <f>AVERAGE(N178:O178)</f>
        <v>13.084715030423496</v>
      </c>
      <c r="Q178" s="76">
        <f>VLOOKUP(E178,'ESPN proj w Stat'!$C$3:$F$302,4,FALSE)</f>
        <v>0</v>
      </c>
      <c r="R178" s="76">
        <f>P178-Q178</f>
        <v>13.084715030423496</v>
      </c>
      <c r="S178" s="48" t="str">
        <f>"$"&amp;ROUND(MIN(N178,O178),0)&amp;"-"&amp;ROUND(MAX(N178:O178),0)</f>
        <v>$8-18</v>
      </c>
      <c r="T178" s="77">
        <f>ABS(O178-N178)</f>
        <v>9.473996199243329</v>
      </c>
    </row>
    <row r="179" spans="1:20" ht="14.25" customHeight="1">
      <c r="A179" t="str">
        <f>F179&amp;B179</f>
        <v>QB18</v>
      </c>
      <c r="B179">
        <v>18</v>
      </c>
      <c r="C179" t="str">
        <f>F179&amp;D179</f>
        <v>QB23</v>
      </c>
      <c r="D179" s="62">
        <v>23</v>
      </c>
      <c r="E179" t="s">
        <v>147</v>
      </c>
      <c r="F179" s="63" t="s">
        <v>16</v>
      </c>
      <c r="G179" s="63" t="str">
        <f>IFERROR(IFERROR(VLOOKUP($E179,FFToday!$B$2:$E$301,G$19,FALSE),VLOOKUP($E179&amp;" ",FFToday!$B$2:$E$301,G$19,FALSE))," ")</f>
        <v>KC</v>
      </c>
      <c r="H179" s="63">
        <f>IFERROR(IFERROR(VLOOKUP($E179,FFToday!$B$2:$E$301,H$19,FALSE),VLOOKUP($E179&amp;" ",FFToday!$B$2:$E$301,H$19,FALSE))," ")</f>
        <v>10</v>
      </c>
      <c r="I179" s="64">
        <f>IFERROR(IFERROR(VLOOKUP($E179,FFToday!$B$2:$E$301,I$19,FALSE),VLOOKUP($E179&amp;" ",FFToday!$B$2:$E$301,I$19,FALSE)),J179)</f>
        <v>255.4</v>
      </c>
      <c r="J179" s="64">
        <f>VLOOKUP(E179,'ESPN proj w Stat'!$C$3:$F$302,3,FALSE)</f>
        <v>212.3</v>
      </c>
      <c r="K179" s="64" t="str">
        <f t="shared" si="8"/>
        <v>$1/19 Alex Smith</v>
      </c>
      <c r="L179" s="65">
        <f>MAX(I179-VLOOKUP(F179,$E$3:$K$8,7,FALSE),0)</f>
        <v>78.433333333333337</v>
      </c>
      <c r="M179" s="65">
        <f>MAX(J179-VLOOKUP(F179,$E$3:$J$7,6,FALSE),0)</f>
        <v>17.500000000000028</v>
      </c>
      <c r="N179" s="76">
        <f>L179*$O$17</f>
        <v>31.178060219328071</v>
      </c>
      <c r="O179" s="76">
        <f>M179*$O$17</f>
        <v>6.9564307756681947</v>
      </c>
      <c r="P179" s="76">
        <f>AVERAGE(N179:O179)</f>
        <v>19.067245497498131</v>
      </c>
      <c r="Q179" s="76">
        <f>VLOOKUP(E179,'ESPN proj w Stat'!$C$3:$F$302,4,FALSE)</f>
        <v>0</v>
      </c>
      <c r="R179" s="76">
        <f>P179-Q179</f>
        <v>19.067245497498131</v>
      </c>
      <c r="S179" s="48" t="str">
        <f>"$"&amp;ROUND(MIN(N179,O179),0)&amp;"-"&amp;ROUND(MAX(N179:O179),0)</f>
        <v>$7-31</v>
      </c>
      <c r="T179" s="77">
        <f>ABS(O179-N179)</f>
        <v>24.221629443659875</v>
      </c>
    </row>
    <row r="180" spans="1:20" ht="14.25" customHeight="1">
      <c r="A180" t="str">
        <f>F180&amp;B180</f>
        <v>QB24</v>
      </c>
      <c r="B180">
        <v>24</v>
      </c>
      <c r="C180" t="str">
        <f>F180&amp;D180</f>
        <v>QB24</v>
      </c>
      <c r="D180" s="62">
        <v>24</v>
      </c>
      <c r="E180" t="s">
        <v>462</v>
      </c>
      <c r="F180" s="63" t="s">
        <v>16</v>
      </c>
      <c r="G180" s="63" t="str">
        <f>IFERROR(IFERROR(VLOOKUP($E180,FFToday!$B$2:$E$301,G$19,FALSE),VLOOKUP($E180&amp;" ",FFToday!$B$2:$E$301,G$19,FALSE))," ")</f>
        <v>MIA</v>
      </c>
      <c r="H180" s="63">
        <f>IFERROR(IFERROR(VLOOKUP($E180,FFToday!$B$2:$E$301,H$19,FALSE),VLOOKUP($E180&amp;" ",FFToday!$B$2:$E$301,H$19,FALSE))," ")</f>
        <v>11</v>
      </c>
      <c r="I180" s="64">
        <f>IFERROR(IFERROR(VLOOKUP($E180,FFToday!$B$2:$E$301,I$19,FALSE),VLOOKUP($E180&amp;" ",FFToday!$B$2:$E$301,I$19,FALSE)),J180)</f>
        <v>201.7</v>
      </c>
      <c r="J180" s="64">
        <f>VLOOKUP(E180,'ESPN proj w Stat'!$C$3:$F$302,3,FALSE)</f>
        <v>208.9</v>
      </c>
      <c r="K180" s="64" t="str">
        <f t="shared" si="8"/>
        <v>$1/8 Jay Cutler</v>
      </c>
      <c r="L180" s="65">
        <f>MAX(I180-VLOOKUP(F180,$E$3:$K$8,7,FALSE),0)</f>
        <v>24.73333333333332</v>
      </c>
      <c r="M180" s="65">
        <f>MAX(J180-VLOOKUP(F180,$E$3:$J$7,6,FALSE),0)</f>
        <v>14.100000000000023</v>
      </c>
      <c r="N180" s="76">
        <f>L180*$O$17</f>
        <v>9.8317554962776939</v>
      </c>
      <c r="O180" s="76">
        <f>M180*$O$17</f>
        <v>5.6048956535383745</v>
      </c>
      <c r="P180" s="76">
        <f>AVERAGE(N180:O180)</f>
        <v>7.7183255749080342</v>
      </c>
      <c r="Q180" s="76">
        <f>VLOOKUP(E180,'ESPN proj w Stat'!$C$3:$F$302,4,FALSE)</f>
        <v>0</v>
      </c>
      <c r="R180" s="76">
        <f>P180-Q180</f>
        <v>7.7183255749080342</v>
      </c>
      <c r="S180" s="48" t="str">
        <f>"$"&amp;ROUND(MIN(N180,O180),0)&amp;"-"&amp;ROUND(MAX(N180:O180),0)</f>
        <v>$6-10</v>
      </c>
      <c r="T180" s="77">
        <f>ABS(O180-N180)</f>
        <v>4.2268598427393194</v>
      </c>
    </row>
    <row r="181" spans="1:20" ht="14.25" customHeight="1">
      <c r="A181" t="str">
        <f>F181&amp;B181</f>
        <v>QB26</v>
      </c>
      <c r="B181">
        <v>26</v>
      </c>
      <c r="C181" t="str">
        <f>F181&amp;D181</f>
        <v>QB25</v>
      </c>
      <c r="D181" s="62">
        <v>25</v>
      </c>
      <c r="E181" t="s">
        <v>375</v>
      </c>
      <c r="F181" s="63" t="s">
        <v>16</v>
      </c>
      <c r="G181" s="63" t="str">
        <f>IFERROR(IFERROR(VLOOKUP($E181,FFToday!$B$2:$E$301,G$19,FALSE),VLOOKUP($E181&amp;" ",FFToday!$B$2:$E$301,G$19,FALSE))," ")</f>
        <v>SF</v>
      </c>
      <c r="H181" s="63">
        <f>IFERROR(IFERROR(VLOOKUP($E181,FFToday!$B$2:$E$301,H$19,FALSE),VLOOKUP($E181&amp;" ",FFToday!$B$2:$E$301,H$19,FALSE))," ")</f>
        <v>11</v>
      </c>
      <c r="I181" s="64">
        <f>IFERROR(IFERROR(VLOOKUP($E181,FFToday!$B$2:$E$301,I$19,FALSE),VLOOKUP($E181&amp;" ",FFToday!$B$2:$E$301,I$19,FALSE)),J181)</f>
        <v>151.5</v>
      </c>
      <c r="J181" s="64">
        <f>VLOOKUP(E181,'ESPN proj w Stat'!$C$3:$F$302,3,FALSE)</f>
        <v>190.1</v>
      </c>
      <c r="K181" s="64" t="str">
        <f t="shared" si="8"/>
        <v>$1/0 Brian Hoyer</v>
      </c>
      <c r="L181" s="65">
        <f>MAX(I181-VLOOKUP(F181,$E$3:$K$8,7,FALSE),0)</f>
        <v>0</v>
      </c>
      <c r="M181" s="65">
        <f>MAX(J181-VLOOKUP(F181,$E$3:$J$7,6,FALSE),0)</f>
        <v>0</v>
      </c>
      <c r="N181" s="76">
        <f>L181*$O$17</f>
        <v>0</v>
      </c>
      <c r="O181" s="76">
        <f>M181*$O$17</f>
        <v>0</v>
      </c>
      <c r="P181" s="76">
        <f>AVERAGE(N181:O181)</f>
        <v>0</v>
      </c>
      <c r="Q181" s="76">
        <f>VLOOKUP(E181,'ESPN proj w Stat'!$C$3:$F$302,4,FALSE)</f>
        <v>0</v>
      </c>
      <c r="R181" s="76">
        <f>P181-Q181</f>
        <v>0</v>
      </c>
      <c r="S181" s="48" t="str">
        <f>"$"&amp;ROUND(MIN(N181,O181),0)&amp;"-"&amp;ROUND(MAX(N181:O181),0)</f>
        <v>$0-0</v>
      </c>
      <c r="T181" s="77">
        <f>ABS(O181-N181)</f>
        <v>0</v>
      </c>
    </row>
    <row r="182" spans="1:20" ht="14.25" customHeight="1">
      <c r="A182" t="str">
        <f>F182&amp;B182</f>
        <v>QB31</v>
      </c>
      <c r="B182">
        <v>31</v>
      </c>
      <c r="C182" t="str">
        <f>F182&amp;D182</f>
        <v>QB26</v>
      </c>
      <c r="D182" s="62">
        <v>26</v>
      </c>
      <c r="E182" t="s">
        <v>381</v>
      </c>
      <c r="F182" s="63" t="s">
        <v>16</v>
      </c>
      <c r="G182" s="63" t="str">
        <f>IFERROR(IFERROR(VLOOKUP($E182,FFToday!$B$2:$E$301,G$19,FALSE),VLOOKUP($E182&amp;" ",FFToday!$B$2:$E$301,G$19,FALSE))," ")</f>
        <v>CLE</v>
      </c>
      <c r="H182" s="63">
        <f>IFERROR(IFERROR(VLOOKUP($E182,FFToday!$B$2:$E$301,H$19,FALSE),VLOOKUP($E182&amp;" ",FFToday!$B$2:$E$301,H$19,FALSE))," ")</f>
        <v>9</v>
      </c>
      <c r="I182" s="64">
        <f>IFERROR(IFERROR(VLOOKUP($E182,FFToday!$B$2:$E$301,I$19,FALSE),VLOOKUP($E182&amp;" ",FFToday!$B$2:$E$301,I$19,FALSE)),J182)</f>
        <v>128.19999999999999</v>
      </c>
      <c r="J182" s="64">
        <f>VLOOKUP(E182,'ESPN proj w Stat'!$C$3:$F$302,3,FALSE)</f>
        <v>185.4</v>
      </c>
      <c r="K182" s="64" t="str">
        <f t="shared" si="8"/>
        <v>$1/0 DeShone Kizer</v>
      </c>
      <c r="L182" s="65">
        <f>MAX(I182-VLOOKUP(F182,$E$3:$K$8,7,FALSE),0)</f>
        <v>0</v>
      </c>
      <c r="M182" s="65">
        <f>MAX(J182-VLOOKUP(F182,$E$3:$J$7,6,FALSE),0)</f>
        <v>0</v>
      </c>
      <c r="N182" s="76">
        <f>L182*$O$17</f>
        <v>0</v>
      </c>
      <c r="O182" s="76">
        <f>M182*$O$17</f>
        <v>0</v>
      </c>
      <c r="P182" s="76">
        <f>AVERAGE(N182:O182)</f>
        <v>0</v>
      </c>
      <c r="Q182" s="76">
        <f>VLOOKUP(E182,'ESPN proj w Stat'!$C$3:$F$302,4,FALSE)</f>
        <v>0</v>
      </c>
      <c r="R182" s="76">
        <f>P182-Q182</f>
        <v>0</v>
      </c>
      <c r="S182" s="48" t="str">
        <f>"$"&amp;ROUND(MIN(N182,O182),0)&amp;"-"&amp;ROUND(MAX(N182:O182),0)</f>
        <v>$0-0</v>
      </c>
      <c r="T182" s="77">
        <f>ABS(O182-N182)</f>
        <v>0</v>
      </c>
    </row>
    <row r="183" spans="1:20" ht="14.25" customHeight="1">
      <c r="A183" t="str">
        <f>F183&amp;B183</f>
        <v>QB27</v>
      </c>
      <c r="B183">
        <v>27</v>
      </c>
      <c r="C183" t="str">
        <f>F183&amp;D183</f>
        <v>QB27</v>
      </c>
      <c r="D183" s="62">
        <v>27</v>
      </c>
      <c r="E183" t="s">
        <v>141</v>
      </c>
      <c r="F183" s="63" t="s">
        <v>16</v>
      </c>
      <c r="G183" s="63" t="str">
        <f>IFERROR(IFERROR(VLOOKUP($E183,FFToday!$B$2:$E$301,G$19,FALSE),VLOOKUP($E183&amp;" ",FFToday!$B$2:$E$301,G$19,FALSE))," ")</f>
        <v>LAR</v>
      </c>
      <c r="H183" s="63">
        <f>IFERROR(IFERROR(VLOOKUP($E183,FFToday!$B$2:$E$301,H$19,FALSE),VLOOKUP($E183&amp;" ",FFToday!$B$2:$E$301,H$19,FALSE))," ")</f>
        <v>8</v>
      </c>
      <c r="I183" s="64">
        <f>IFERROR(IFERROR(VLOOKUP($E183,FFToday!$B$2:$E$301,I$19,FALSE),VLOOKUP($E183&amp;" ",FFToday!$B$2:$E$301,I$19,FALSE)),J183)</f>
        <v>147.30000000000001</v>
      </c>
      <c r="J183" s="64">
        <f>VLOOKUP(E183,'ESPN proj w Stat'!$C$3:$F$302,3,FALSE)</f>
        <v>181.6</v>
      </c>
      <c r="K183" s="64" t="str">
        <f t="shared" si="8"/>
        <v>$1/0 Jared Goff</v>
      </c>
      <c r="L183" s="65">
        <f>MAX(I183-VLOOKUP(F183,$E$3:$K$8,7,FALSE),0)</f>
        <v>0</v>
      </c>
      <c r="M183" s="65">
        <f>MAX(J183-VLOOKUP(F183,$E$3:$J$7,6,FALSE),0)</f>
        <v>0</v>
      </c>
      <c r="N183" s="76">
        <f>L183*$O$17</f>
        <v>0</v>
      </c>
      <c r="O183" s="76">
        <f>M183*$O$17</f>
        <v>0</v>
      </c>
      <c r="P183" s="76">
        <f>AVERAGE(N183:O183)</f>
        <v>0</v>
      </c>
      <c r="Q183" s="76">
        <f>VLOOKUP(E183,'ESPN proj w Stat'!$C$3:$F$302,4,FALSE)</f>
        <v>0</v>
      </c>
      <c r="R183" s="76">
        <f>P183-Q183</f>
        <v>0</v>
      </c>
      <c r="S183" s="48" t="str">
        <f>"$"&amp;ROUND(MIN(N183,O183),0)&amp;"-"&amp;ROUND(MAX(N183:O183),0)</f>
        <v>$0-0</v>
      </c>
      <c r="T183" s="77">
        <f>ABS(O183-N183)</f>
        <v>0</v>
      </c>
    </row>
    <row r="184" spans="1:20" ht="14.25" customHeight="1">
      <c r="A184" t="str">
        <f>F184&amp;B184</f>
        <v>QB34</v>
      </c>
      <c r="B184">
        <v>34</v>
      </c>
      <c r="C184" t="str">
        <f>F184&amp;D184</f>
        <v>QB28</v>
      </c>
      <c r="D184" s="62">
        <v>28</v>
      </c>
      <c r="E184" t="s">
        <v>118</v>
      </c>
      <c r="F184" s="63" t="s">
        <v>16</v>
      </c>
      <c r="G184" s="63" t="str">
        <f>IFERROR(IFERROR(VLOOKUP($E184,FFToday!$B$2:$E$301,G$19,FALSE),VLOOKUP($E184&amp;" ",FFToday!$B$2:$E$301,G$19,FALSE))," ")</f>
        <v>JAC</v>
      </c>
      <c r="H184" s="63">
        <f>IFERROR(IFERROR(VLOOKUP($E184,FFToday!$B$2:$E$301,H$19,FALSE),VLOOKUP($E184&amp;" ",FFToday!$B$2:$E$301,H$19,FALSE))," ")</f>
        <v>8</v>
      </c>
      <c r="I184" s="64">
        <f>IFERROR(IFERROR(VLOOKUP($E184,FFToday!$B$2:$E$301,I$19,FALSE),VLOOKUP($E184&amp;" ",FFToday!$B$2:$E$301,I$19,FALSE)),J184)</f>
        <v>80</v>
      </c>
      <c r="J184" s="64">
        <f>VLOOKUP(E184,'ESPN proj w Stat'!$C$3:$F$302,3,FALSE)</f>
        <v>179.7</v>
      </c>
      <c r="K184" s="64" t="str">
        <f t="shared" si="8"/>
        <v>$1/0 Blake Bortles</v>
      </c>
      <c r="L184" s="65">
        <f>MAX(I184-VLOOKUP(F184,$E$3:$K$8,7,FALSE),0)</f>
        <v>0</v>
      </c>
      <c r="M184" s="65">
        <f>MAX(J184-VLOOKUP(F184,$E$3:$J$7,6,FALSE),0)</f>
        <v>0</v>
      </c>
      <c r="N184" s="76">
        <f>L184*$O$17</f>
        <v>0</v>
      </c>
      <c r="O184" s="76">
        <f>M184*$O$17</f>
        <v>0</v>
      </c>
      <c r="P184" s="76">
        <f>AVERAGE(N184:O184)</f>
        <v>0</v>
      </c>
      <c r="Q184" s="76">
        <f>VLOOKUP(E184,'ESPN proj w Stat'!$C$3:$F$302,4,FALSE)</f>
        <v>0</v>
      </c>
      <c r="R184" s="76">
        <f>P184-Q184</f>
        <v>0</v>
      </c>
      <c r="S184" s="48" t="str">
        <f>"$"&amp;ROUND(MIN(N184,O184),0)&amp;"-"&amp;ROUND(MAX(N184:O184),0)</f>
        <v>$0-0</v>
      </c>
      <c r="T184" s="77">
        <f>ABS(O184-N184)</f>
        <v>0</v>
      </c>
    </row>
    <row r="185" spans="1:20" ht="14.25" customHeight="1">
      <c r="A185" t="str">
        <f>F185&amp;B185</f>
        <v>QB25</v>
      </c>
      <c r="B185">
        <v>25</v>
      </c>
      <c r="C185" t="str">
        <f>F185&amp;D185</f>
        <v>QB29</v>
      </c>
      <c r="D185" s="62">
        <v>29</v>
      </c>
      <c r="E185" t="s">
        <v>378</v>
      </c>
      <c r="F185" s="63" t="s">
        <v>16</v>
      </c>
      <c r="G185" s="63" t="str">
        <f>IFERROR(IFERROR(VLOOKUP($E185,FFToday!$B$2:$E$301,G$19,FALSE),VLOOKUP($E185&amp;" ",FFToday!$B$2:$E$301,G$19,FALSE))," ")</f>
        <v>DEN</v>
      </c>
      <c r="H185" s="63">
        <f>IFERROR(IFERROR(VLOOKUP($E185,FFToday!$B$2:$E$301,H$19,FALSE),VLOOKUP($E185&amp;" ",FFToday!$B$2:$E$301,H$19,FALSE))," ")</f>
        <v>5</v>
      </c>
      <c r="I185" s="64">
        <f>IFERROR(IFERROR(VLOOKUP($E185,FFToday!$B$2:$E$301,I$19,FALSE),VLOOKUP($E185&amp;" ",FFToday!$B$2:$E$301,I$19,FALSE)),J185)</f>
        <v>177.7</v>
      </c>
      <c r="J185" s="64">
        <f>VLOOKUP(E185,'ESPN proj w Stat'!$C$3:$F$302,3,FALSE)</f>
        <v>172.5</v>
      </c>
      <c r="K185" s="64" t="str">
        <f t="shared" si="8"/>
        <v>$1/0 Trevor Siemian</v>
      </c>
      <c r="L185" s="65">
        <f>MAX(I185-VLOOKUP(F185,$E$3:$K$8,7,FALSE),0)</f>
        <v>0.73333333333332007</v>
      </c>
      <c r="M185" s="65">
        <f>MAX(J185-VLOOKUP(F185,$E$3:$J$7,6,FALSE),0)</f>
        <v>0</v>
      </c>
      <c r="N185" s="76">
        <f>L185*$O$17</f>
        <v>0.29150757536132815</v>
      </c>
      <c r="O185" s="76">
        <f>M185*$O$17</f>
        <v>0</v>
      </c>
      <c r="P185" s="76">
        <f>AVERAGE(N185:O185)</f>
        <v>0.14575378768066408</v>
      </c>
      <c r="Q185" s="76">
        <f>VLOOKUP(E185,'ESPN proj w Stat'!$C$3:$F$302,4,FALSE)</f>
        <v>0</v>
      </c>
      <c r="R185" s="76">
        <f>P185-Q185</f>
        <v>0.14575378768066408</v>
      </c>
      <c r="S185" s="48" t="str">
        <f>"$"&amp;ROUND(MIN(N185,O185),0)&amp;"-"&amp;ROUND(MAX(N185:O185),0)</f>
        <v>$0-0</v>
      </c>
      <c r="T185" s="77">
        <f>ABS(O185-N185)</f>
        <v>0.29150757536132815</v>
      </c>
    </row>
    <row r="186" spans="1:20" ht="14.25" customHeight="1">
      <c r="A186" t="str">
        <f>F186&amp;B186</f>
        <v>QB28</v>
      </c>
      <c r="B186">
        <v>28</v>
      </c>
      <c r="C186" t="str">
        <f>F186&amp;D186</f>
        <v>QB31</v>
      </c>
      <c r="D186" s="62">
        <v>31</v>
      </c>
      <c r="E186" t="s">
        <v>376</v>
      </c>
      <c r="F186" s="63" t="s">
        <v>16</v>
      </c>
      <c r="G186" s="63" t="str">
        <f>IFERROR(IFERROR(VLOOKUP($E186,FFToday!$B$2:$E$301,G$19,FALSE),VLOOKUP($E186&amp;" ",FFToday!$B$2:$E$301,G$19,FALSE))," ")</f>
        <v>CHI</v>
      </c>
      <c r="H186" s="63">
        <f>IFERROR(IFERROR(VLOOKUP($E186,FFToday!$B$2:$E$301,H$19,FALSE),VLOOKUP($E186&amp;" ",FFToday!$B$2:$E$301,H$19,FALSE))," ")</f>
        <v>9</v>
      </c>
      <c r="I186" s="64">
        <f>IFERROR(IFERROR(VLOOKUP($E186,FFToday!$B$2:$E$301,I$19,FALSE),VLOOKUP($E186&amp;" ",FFToday!$B$2:$E$301,I$19,FALSE)),J186)</f>
        <v>147</v>
      </c>
      <c r="J186" s="64">
        <f>VLOOKUP(E186,'ESPN proj w Stat'!$C$3:$F$302,3,FALSE)</f>
        <v>126.7</v>
      </c>
      <c r="K186" s="64" t="str">
        <f t="shared" si="8"/>
        <v>$1/0 Mike Glennon</v>
      </c>
      <c r="L186" s="65">
        <f>MAX(I186-VLOOKUP(F186,$E$3:$K$8,7,FALSE),0)</f>
        <v>0</v>
      </c>
      <c r="M186" s="65">
        <f>MAX(J186-VLOOKUP(F186,$E$3:$J$7,6,FALSE),0)</f>
        <v>0</v>
      </c>
      <c r="N186" s="76">
        <f>L186*$O$17</f>
        <v>0</v>
      </c>
      <c r="O186" s="76">
        <f>M186*$O$17</f>
        <v>0</v>
      </c>
      <c r="P186" s="76">
        <f>AVERAGE(N186:O186)</f>
        <v>0</v>
      </c>
      <c r="Q186" s="76">
        <f>VLOOKUP(E186,'ESPN proj w Stat'!$C$3:$F$302,4,FALSE)</f>
        <v>0</v>
      </c>
      <c r="R186" s="76">
        <f>P186-Q186</f>
        <v>0</v>
      </c>
      <c r="S186" s="48" t="str">
        <f>"$"&amp;ROUND(MIN(N186,O186),0)&amp;"-"&amp;ROUND(MAX(N186:O186),0)</f>
        <v>$0-0</v>
      </c>
      <c r="T186" s="77">
        <f>ABS(O186-N186)</f>
        <v>0</v>
      </c>
    </row>
    <row r="187" spans="1:20" ht="14.25" hidden="1" customHeight="1">
      <c r="A187" t="str">
        <f>F187&amp;B187</f>
        <v>WR67</v>
      </c>
      <c r="B187">
        <v>67</v>
      </c>
      <c r="C187" t="str">
        <f>F187&amp;D187</f>
        <v>WR47</v>
      </c>
      <c r="D187" s="62">
        <v>47</v>
      </c>
      <c r="E187" t="s">
        <v>121</v>
      </c>
      <c r="F187" s="63" t="s">
        <v>1</v>
      </c>
      <c r="G187" s="63" t="str">
        <f>IFERROR(IFERROR(VLOOKUP($E187,FFToday!$B$2:$E$301,G$19,FALSE),VLOOKUP($E187&amp;" ",FFToday!$B$2:$E$301,G$19,FALSE))," ")</f>
        <v>PHI</v>
      </c>
      <c r="H187" s="63">
        <f>IFERROR(IFERROR(VLOOKUP($E187,FFToday!$B$2:$E$301,H$19,FALSE),VLOOKUP($E187&amp;" ",FFToday!$B$2:$E$301,H$19,FALSE))," ")</f>
        <v>10</v>
      </c>
      <c r="I187" s="64">
        <f>IFERROR(IFERROR(VLOOKUP($E187,FFToday!$B$2:$E$301,I$19,FALSE),VLOOKUP($E187&amp;" ",FFToday!$B$2:$E$301,I$19,FALSE)),J187)</f>
        <v>70.5</v>
      </c>
      <c r="J187" s="64">
        <f>VLOOKUP(E187,'ESPN proj w Stat'!$C$3:$F$302,3,FALSE)</f>
        <v>108.7</v>
      </c>
      <c r="K187" s="64" t="str">
        <f t="shared" si="8"/>
        <v>$1/2 Torrey Smith</v>
      </c>
      <c r="L187" s="65">
        <f>MAX(I187-VLOOKUP(F187,$E$3:$K$8,7,FALSE),0)</f>
        <v>0</v>
      </c>
      <c r="M187" s="65">
        <f>MAX(J187-VLOOKUP(F187,$E$3:$J$7,6,FALSE),0)</f>
        <v>10.300000000000011</v>
      </c>
      <c r="N187" s="76">
        <f>L187*$O$17</f>
        <v>0</v>
      </c>
      <c r="O187" s="76">
        <f>M187*$O$17</f>
        <v>4.0943563993932788</v>
      </c>
      <c r="P187" s="76">
        <f>AVERAGE(N187:O187)</f>
        <v>2.0471781996966394</v>
      </c>
      <c r="Q187" s="76">
        <f>VLOOKUP(E187,'ESPN proj w Stat'!$C$3:$F$302,4,FALSE)</f>
        <v>0</v>
      </c>
      <c r="R187" s="76">
        <f>P187-Q187</f>
        <v>2.0471781996966394</v>
      </c>
      <c r="S187" s="48" t="str">
        <f>"$"&amp;ROUND(MIN(N187,O187),0)&amp;"-"&amp;ROUND(MAX(N187:O187),0)</f>
        <v>$0-4</v>
      </c>
      <c r="T187" s="77">
        <f>ABS(O187-N187)</f>
        <v>4.0943563993932788</v>
      </c>
    </row>
    <row r="188" spans="1:20" ht="14.25" customHeight="1">
      <c r="A188" t="str">
        <f>F188&amp;B188</f>
        <v>QB30</v>
      </c>
      <c r="B188">
        <v>30</v>
      </c>
      <c r="C188" t="str">
        <f>F188&amp;D188</f>
        <v>QB32</v>
      </c>
      <c r="D188" s="62">
        <v>32</v>
      </c>
      <c r="E188" t="s">
        <v>222</v>
      </c>
      <c r="F188" s="63" t="s">
        <v>16</v>
      </c>
      <c r="G188" s="63" t="str">
        <f>IFERROR(IFERROR(VLOOKUP($E188,FFToday!$B$2:$E$301,G$19,FALSE),VLOOKUP($E188&amp;" ",FFToday!$B$2:$E$301,G$19,FALSE))," ")</f>
        <v>NYJ</v>
      </c>
      <c r="H188" s="63">
        <f>IFERROR(IFERROR(VLOOKUP($E188,FFToday!$B$2:$E$301,H$19,FALSE),VLOOKUP($E188&amp;" ",FFToday!$B$2:$E$301,H$19,FALSE))," ")</f>
        <v>11</v>
      </c>
      <c r="I188" s="64">
        <f>IFERROR(IFERROR(VLOOKUP($E188,FFToday!$B$2:$E$301,I$19,FALSE),VLOOKUP($E188&amp;" ",FFToday!$B$2:$E$301,I$19,FALSE)),J188)</f>
        <v>141.69999999999999</v>
      </c>
      <c r="J188" s="64">
        <f>VLOOKUP(E188,'ESPN proj w Stat'!$C$3:$F$302,3,FALSE)</f>
        <v>102.6</v>
      </c>
      <c r="K188" s="64" t="str">
        <f t="shared" si="8"/>
        <v>$1/0 Josh McCown</v>
      </c>
      <c r="L188" s="65">
        <f>MAX(I188-VLOOKUP(F188,$E$3:$K$8,7,FALSE),0)</f>
        <v>0</v>
      </c>
      <c r="M188" s="65">
        <f>MAX(J188-VLOOKUP(F188,$E$3:$J$7,6,FALSE),0)</f>
        <v>0</v>
      </c>
      <c r="N188" s="76">
        <f>L188*$O$17</f>
        <v>0</v>
      </c>
      <c r="O188" s="76">
        <f>M188*$O$17</f>
        <v>0</v>
      </c>
      <c r="P188" s="76">
        <f>AVERAGE(N188:O188)</f>
        <v>0</v>
      </c>
      <c r="Q188" s="76">
        <f>VLOOKUP(E188,'ESPN proj w Stat'!$C$3:$F$302,4,FALSE)</f>
        <v>0</v>
      </c>
      <c r="R188" s="76">
        <f>P188-Q188</f>
        <v>0</v>
      </c>
      <c r="S188" s="48" t="str">
        <f>"$"&amp;ROUND(MIN(N188,O188),0)&amp;"-"&amp;ROUND(MAX(N188:O188),0)</f>
        <v>$0-0</v>
      </c>
      <c r="T188" s="77">
        <f>ABS(O188-N188)</f>
        <v>0</v>
      </c>
    </row>
    <row r="189" spans="1:20" ht="14.25" hidden="1" customHeight="1">
      <c r="A189" t="str">
        <f>F189&amp;B189</f>
        <v>WR82</v>
      </c>
      <c r="B189">
        <v>82</v>
      </c>
      <c r="C189" t="str">
        <f>F189&amp;D189</f>
        <v>WR52</v>
      </c>
      <c r="D189" s="62">
        <v>52</v>
      </c>
      <c r="E189" t="s">
        <v>202</v>
      </c>
      <c r="F189" s="63" t="s">
        <v>1</v>
      </c>
      <c r="G189" s="63" t="str">
        <f>IFERROR(IFERROR(VLOOKUP($E189,FFToday!$B$2:$E$301,G$19,FALSE),VLOOKUP($E189&amp;" ",FFToday!$B$2:$E$301,G$19,FALSE))," ")</f>
        <v>JAC</v>
      </c>
      <c r="H189" s="63">
        <f>IFERROR(IFERROR(VLOOKUP($E189,FFToday!$B$2:$E$301,H$19,FALSE),VLOOKUP($E189&amp;" ",FFToday!$B$2:$E$301,H$19,FALSE))," ")</f>
        <v>8</v>
      </c>
      <c r="I189" s="64">
        <f>IFERROR(IFERROR(VLOOKUP($E189,FFToday!$B$2:$E$301,I$19,FALSE),VLOOKUP($E189&amp;" ",FFToday!$B$2:$E$301,I$19,FALSE)),J189)</f>
        <v>59.4</v>
      </c>
      <c r="J189" s="64">
        <f>VLOOKUP(E189,'ESPN proj w Stat'!$C$3:$F$302,3,FALSE)</f>
        <v>100.4</v>
      </c>
      <c r="K189" s="64" t="str">
        <f t="shared" si="8"/>
        <v>$1/0 Marqise Lee</v>
      </c>
      <c r="L189" s="65">
        <f>MAX(I189-VLOOKUP(F189,$E$3:$K$8,7,FALSE),0)</f>
        <v>0</v>
      </c>
      <c r="M189" s="65">
        <f>MAX(J189-VLOOKUP(F189,$E$3:$J$7,6,FALSE),0)</f>
        <v>2.0000000000000142</v>
      </c>
      <c r="N189" s="76">
        <f>L189*$O$17</f>
        <v>0</v>
      </c>
      <c r="O189" s="76">
        <f>M189*$O$17</f>
        <v>0.79502066007636951</v>
      </c>
      <c r="P189" s="76">
        <f>AVERAGE(N189:O189)</f>
        <v>0.39751033003818476</v>
      </c>
      <c r="Q189" s="76">
        <f>VLOOKUP(E189,'ESPN proj w Stat'!$C$3:$F$302,4,FALSE)</f>
        <v>0</v>
      </c>
      <c r="R189" s="76">
        <f>P189-Q189</f>
        <v>0.39751033003818476</v>
      </c>
      <c r="S189" s="48" t="str">
        <f>"$"&amp;ROUND(MIN(N189,O189),0)&amp;"-"&amp;ROUND(MAX(N189:O189),0)</f>
        <v>$0-1</v>
      </c>
      <c r="T189" s="77">
        <f>ABS(O189-N189)</f>
        <v>0.79502066007636951</v>
      </c>
    </row>
    <row r="190" spans="1:20" ht="14.25" hidden="1" customHeight="1">
      <c r="A190" t="str">
        <f>F190&amp;B190</f>
        <v>WR65</v>
      </c>
      <c r="B190">
        <v>65</v>
      </c>
      <c r="C190" t="str">
        <f>F190&amp;D190</f>
        <v>WR54</v>
      </c>
      <c r="D190" s="62">
        <v>54</v>
      </c>
      <c r="E190" t="s">
        <v>177</v>
      </c>
      <c r="F190" s="63" t="s">
        <v>1</v>
      </c>
      <c r="G190" s="63" t="str">
        <f>IFERROR(IFERROR(VLOOKUP($E190,FFToday!$B$2:$E$301,G$19,FALSE),VLOOKUP($E190&amp;" ",FFToday!$B$2:$E$301,G$19,FALSE))," ")</f>
        <v>CAR</v>
      </c>
      <c r="H190" s="63">
        <f>IFERROR(IFERROR(VLOOKUP($E190,FFToday!$B$2:$E$301,H$19,FALSE),VLOOKUP($E190&amp;" ",FFToday!$B$2:$E$301,H$19,FALSE))," ")</f>
        <v>11</v>
      </c>
      <c r="I190" s="64">
        <f>IFERROR(IFERROR(VLOOKUP($E190,FFToday!$B$2:$E$301,I$19,FALSE),VLOOKUP($E190&amp;" ",FFToday!$B$2:$E$301,I$19,FALSE)),J190)</f>
        <v>74.599999999999994</v>
      </c>
      <c r="J190" s="64">
        <f>VLOOKUP(E190,'ESPN proj w Stat'!$C$3:$F$302,3,FALSE)</f>
        <v>99.3</v>
      </c>
      <c r="K190" s="64" t="str">
        <f t="shared" si="8"/>
        <v>$1/0 Devin Funchess</v>
      </c>
      <c r="L190" s="65">
        <f>MAX(I190-VLOOKUP(F190,$E$3:$K$8,7,FALSE),0)</f>
        <v>0</v>
      </c>
      <c r="M190" s="65">
        <f>MAX(J190-VLOOKUP(F190,$E$3:$J$7,6,FALSE),0)</f>
        <v>0.90000000000000568</v>
      </c>
      <c r="N190" s="76">
        <f>L190*$O$17</f>
        <v>0</v>
      </c>
      <c r="O190" s="76">
        <f>M190*$O$17</f>
        <v>0.35775929703436599</v>
      </c>
      <c r="P190" s="76">
        <f>AVERAGE(N190:O190)</f>
        <v>0.17887964851718299</v>
      </c>
      <c r="Q190" s="76">
        <f>VLOOKUP(E190,'ESPN proj w Stat'!$C$3:$F$302,4,FALSE)</f>
        <v>0</v>
      </c>
      <c r="R190" s="76">
        <f>P190-Q190</f>
        <v>0.17887964851718299</v>
      </c>
      <c r="S190" s="48" t="str">
        <f>"$"&amp;ROUND(MIN(N190,O190),0)&amp;"-"&amp;ROUND(MAX(N190:O190),0)</f>
        <v>$0-0</v>
      </c>
      <c r="T190" s="77">
        <f>ABS(O190-N190)</f>
        <v>0.35775929703436599</v>
      </c>
    </row>
    <row r="191" spans="1:20" ht="14.25" hidden="1" customHeight="1">
      <c r="A191" t="str">
        <f>F191&amp;B191</f>
        <v>WR54</v>
      </c>
      <c r="B191">
        <v>54</v>
      </c>
      <c r="C191" t="str">
        <f>F191&amp;D191</f>
        <v>WR56</v>
      </c>
      <c r="D191" s="62">
        <v>56</v>
      </c>
      <c r="E191" t="s">
        <v>113</v>
      </c>
      <c r="F191" s="63" t="s">
        <v>1</v>
      </c>
      <c r="G191" s="63" t="str">
        <f>IFERROR(IFERROR(VLOOKUP($E191,FFToday!$B$2:$E$301,G$19,FALSE),VLOOKUP($E191&amp;" ",FFToday!$B$2:$E$301,G$19,FALSE))," ")</f>
        <v>SEA</v>
      </c>
      <c r="H191" s="63">
        <f>IFERROR(IFERROR(VLOOKUP($E191,FFToday!$B$2:$E$301,H$19,FALSE),VLOOKUP($E191&amp;" ",FFToday!$B$2:$E$301,H$19,FALSE))," ")</f>
        <v>6</v>
      </c>
      <c r="I191" s="64">
        <f>IFERROR(IFERROR(VLOOKUP($E191,FFToday!$B$2:$E$301,I$19,FALSE),VLOOKUP($E191&amp;" ",FFToday!$B$2:$E$301,I$19,FALSE)),J191)</f>
        <v>89.6</v>
      </c>
      <c r="J191" s="64">
        <f>VLOOKUP(E191,'ESPN proj w Stat'!$C$3:$F$302,3,FALSE)</f>
        <v>96.7</v>
      </c>
      <c r="K191" s="64" t="str">
        <f t="shared" si="8"/>
        <v>$1/0 Tyler Lockett</v>
      </c>
      <c r="L191" s="65">
        <f>MAX(I191-VLOOKUP(F191,$E$3:$K$8,7,FALSE),0)</f>
        <v>6.6666666666648666E-2</v>
      </c>
      <c r="M191" s="65">
        <f>MAX(J191-VLOOKUP(F191,$E$3:$J$7,6,FALSE),0)</f>
        <v>0</v>
      </c>
      <c r="N191" s="76">
        <f>L191*$O$17</f>
        <v>2.6500688669204974E-2</v>
      </c>
      <c r="O191" s="76">
        <f>M191*$O$17</f>
        <v>0</v>
      </c>
      <c r="P191" s="76">
        <f>AVERAGE(N191:O191)</f>
        <v>1.3250344334602487E-2</v>
      </c>
      <c r="Q191" s="76">
        <f>VLOOKUP(E191,'ESPN proj w Stat'!$C$3:$F$302,4,FALSE)</f>
        <v>0</v>
      </c>
      <c r="R191" s="76">
        <f>P191-Q191</f>
        <v>1.3250344334602487E-2</v>
      </c>
      <c r="S191" s="48" t="str">
        <f>"$"&amp;ROUND(MIN(N191,O191),0)&amp;"-"&amp;ROUND(MAX(N191:O191),0)</f>
        <v>$0-0</v>
      </c>
      <c r="T191" s="77">
        <f>ABS(O191-N191)</f>
        <v>2.6500688669204974E-2</v>
      </c>
    </row>
    <row r="192" spans="1:20" ht="14.25" hidden="1" customHeight="1">
      <c r="A192" t="str">
        <f>F192&amp;B192</f>
        <v>WR63</v>
      </c>
      <c r="B192">
        <v>63</v>
      </c>
      <c r="C192" t="str">
        <f>F192&amp;D192</f>
        <v>WR58</v>
      </c>
      <c r="D192" s="62">
        <v>58</v>
      </c>
      <c r="E192" t="s">
        <v>305</v>
      </c>
      <c r="F192" s="63" t="s">
        <v>1</v>
      </c>
      <c r="G192" s="63" t="str">
        <f>IFERROR(IFERROR(VLOOKUP($E192,FFToday!$B$2:$E$301,G$19,FALSE),VLOOKUP($E192&amp;" ",FFToday!$B$2:$E$301,G$19,FALSE))," ")</f>
        <v>ATL</v>
      </c>
      <c r="H192" s="63">
        <f>IFERROR(IFERROR(VLOOKUP($E192,FFToday!$B$2:$E$301,H$19,FALSE),VLOOKUP($E192&amp;" ",FFToday!$B$2:$E$301,H$19,FALSE))," ")</f>
        <v>5</v>
      </c>
      <c r="I192" s="64">
        <f>IFERROR(IFERROR(VLOOKUP($E192,FFToday!$B$2:$E$301,I$19,FALSE),VLOOKUP($E192&amp;" ",FFToday!$B$2:$E$301,I$19,FALSE)),J192)</f>
        <v>75.5</v>
      </c>
      <c r="J192" s="64">
        <f>VLOOKUP(E192,'ESPN proj w Stat'!$C$3:$F$302,3,FALSE)</f>
        <v>96.3</v>
      </c>
      <c r="K192" s="64" t="str">
        <f t="shared" si="8"/>
        <v>$1/0 Taylor Gabriel</v>
      </c>
      <c r="L192" s="65">
        <f>MAX(I192-VLOOKUP(F192,$E$3:$K$8,7,FALSE),0)</f>
        <v>0</v>
      </c>
      <c r="M192" s="65">
        <f>MAX(J192-VLOOKUP(F192,$E$3:$J$7,6,FALSE),0)</f>
        <v>0</v>
      </c>
      <c r="N192" s="76">
        <f>L192*$O$17</f>
        <v>0</v>
      </c>
      <c r="O192" s="76">
        <f>M192*$O$17</f>
        <v>0</v>
      </c>
      <c r="P192" s="76">
        <f>AVERAGE(N192:O192)</f>
        <v>0</v>
      </c>
      <c r="Q192" s="76">
        <f>VLOOKUP(E192,'ESPN proj w Stat'!$C$3:$F$302,4,FALSE)</f>
        <v>0</v>
      </c>
      <c r="R192" s="76">
        <f>P192-Q192</f>
        <v>0</v>
      </c>
      <c r="S192" s="48" t="str">
        <f>"$"&amp;ROUND(MIN(N192,O192),0)&amp;"-"&amp;ROUND(MAX(N192:O192),0)</f>
        <v>$0-0</v>
      </c>
      <c r="T192" s="77">
        <f>ABS(O192-N192)</f>
        <v>0</v>
      </c>
    </row>
    <row r="193" spans="1:20" ht="14.25" hidden="1" customHeight="1">
      <c r="A193" t="str">
        <f>F193&amp;B193</f>
        <v>WR74</v>
      </c>
      <c r="B193">
        <v>74</v>
      </c>
      <c r="C193" t="str">
        <f>F193&amp;D193</f>
        <v>WR61</v>
      </c>
      <c r="D193" s="62">
        <v>61</v>
      </c>
      <c r="E193" t="s">
        <v>347</v>
      </c>
      <c r="F193" s="63" t="s">
        <v>1</v>
      </c>
      <c r="G193" s="63" t="str">
        <f>IFERROR(IFERROR(VLOOKUP($E193,FFToday!$B$2:$E$301,G$19,FALSE),VLOOKUP($E193&amp;" ",FFToday!$B$2:$E$301,G$19,FALSE))," ")</f>
        <v>DET</v>
      </c>
      <c r="H193" s="63">
        <f>IFERROR(IFERROR(VLOOKUP($E193,FFToday!$B$2:$E$301,H$19,FALSE),VLOOKUP($E193&amp;" ",FFToday!$B$2:$E$301,H$19,FALSE))," ")</f>
        <v>7</v>
      </c>
      <c r="I193" s="64">
        <f>IFERROR(IFERROR(VLOOKUP($E193,FFToday!$B$2:$E$301,I$19,FALSE),VLOOKUP($E193&amp;" ",FFToday!$B$2:$E$301,I$19,FALSE)),J193)</f>
        <v>65.7</v>
      </c>
      <c r="J193" s="64">
        <f>VLOOKUP(E193,'ESPN proj w Stat'!$C$3:$F$302,3,FALSE)</f>
        <v>93.1</v>
      </c>
      <c r="K193" s="64" t="str">
        <f t="shared" si="8"/>
        <v>$1/0 Kenny Golladay</v>
      </c>
      <c r="L193" s="65">
        <f>MAX(I193-VLOOKUP(F193,$E$3:$K$8,7,FALSE),0)</f>
        <v>0</v>
      </c>
      <c r="M193" s="65">
        <f>MAX(J193-VLOOKUP(F193,$E$3:$J$7,6,FALSE),0)</f>
        <v>0</v>
      </c>
      <c r="N193" s="76">
        <f>L193*$O$17</f>
        <v>0</v>
      </c>
      <c r="O193" s="76">
        <f>M193*$O$17</f>
        <v>0</v>
      </c>
      <c r="P193" s="76">
        <f>AVERAGE(N193:O193)</f>
        <v>0</v>
      </c>
      <c r="Q193" s="76">
        <f>VLOOKUP(E193,'ESPN proj w Stat'!$C$3:$F$302,4,FALSE)</f>
        <v>0</v>
      </c>
      <c r="R193" s="76">
        <f>P193-Q193</f>
        <v>0</v>
      </c>
      <c r="S193" s="48" t="str">
        <f>"$"&amp;ROUND(MIN(N193,O193),0)&amp;"-"&amp;ROUND(MAX(N193:O193),0)</f>
        <v>$0-0</v>
      </c>
      <c r="T193" s="77">
        <f>ABS(O193-N193)</f>
        <v>0</v>
      </c>
    </row>
    <row r="194" spans="1:20" ht="14.25" hidden="1" customHeight="1">
      <c r="A194" t="str">
        <f>F194&amp;B194</f>
        <v>WR48</v>
      </c>
      <c r="B194">
        <v>48</v>
      </c>
      <c r="C194" t="str">
        <f>F194&amp;D194</f>
        <v>WR62</v>
      </c>
      <c r="D194" s="62">
        <v>62</v>
      </c>
      <c r="E194" t="s">
        <v>346</v>
      </c>
      <c r="F194" s="63" t="s">
        <v>1</v>
      </c>
      <c r="G194" s="63" t="str">
        <f>IFERROR(IFERROR(VLOOKUP($E194,FFToday!$B$2:$E$301,G$19,FALSE),VLOOKUP($E194&amp;" ",FFToday!$B$2:$E$301,G$19,FALSE))," ")</f>
        <v>NYJ</v>
      </c>
      <c r="H194" s="63">
        <f>IFERROR(IFERROR(VLOOKUP($E194,FFToday!$B$2:$E$301,H$19,FALSE),VLOOKUP($E194&amp;" ",FFToday!$B$2:$E$301,H$19,FALSE))," ")</f>
        <v>11</v>
      </c>
      <c r="I194" s="64">
        <f>IFERROR(IFERROR(VLOOKUP($E194,FFToday!$B$2:$E$301,I$19,FALSE),VLOOKUP($E194&amp;" ",FFToday!$B$2:$E$301,I$19,FALSE)),J194)</f>
        <v>102.6</v>
      </c>
      <c r="J194" s="64">
        <f>VLOOKUP(E194,'ESPN proj w Stat'!$C$3:$F$302,3,FALSE)</f>
        <v>91.6</v>
      </c>
      <c r="K194" s="64" t="str">
        <f t="shared" si="8"/>
        <v>$1/3 Robby Anderson</v>
      </c>
      <c r="L194" s="65">
        <f>MAX(I194-VLOOKUP(F194,$E$3:$K$8,7,FALSE),0)</f>
        <v>13.066666666666649</v>
      </c>
      <c r="M194" s="65">
        <f>MAX(J194-VLOOKUP(F194,$E$3:$J$7,6,FALSE),0)</f>
        <v>0</v>
      </c>
      <c r="N194" s="76">
        <f>L194*$O$17</f>
        <v>5.19413497916557</v>
      </c>
      <c r="O194" s="76">
        <f>M194*$O$17</f>
        <v>0</v>
      </c>
      <c r="P194" s="76">
        <f>AVERAGE(N194:O194)</f>
        <v>2.597067489582785</v>
      </c>
      <c r="Q194" s="76">
        <f>VLOOKUP(E194,'ESPN proj w Stat'!$C$3:$F$302,4,FALSE)</f>
        <v>0</v>
      </c>
      <c r="R194" s="76">
        <f>P194-Q194</f>
        <v>2.597067489582785</v>
      </c>
      <c r="S194" s="48" t="str">
        <f>"$"&amp;ROUND(MIN(N194,O194),0)&amp;"-"&amp;ROUND(MAX(N194:O194),0)</f>
        <v>$0-5</v>
      </c>
      <c r="T194" s="77">
        <f>ABS(O194-N194)</f>
        <v>5.19413497916557</v>
      </c>
    </row>
    <row r="195" spans="1:20" ht="14.25" hidden="1" customHeight="1">
      <c r="A195" t="str">
        <f>F195&amp;B195</f>
        <v>WR52</v>
      </c>
      <c r="B195">
        <v>52</v>
      </c>
      <c r="C195" t="str">
        <f>F195&amp;D195</f>
        <v>WR63</v>
      </c>
      <c r="D195" s="62">
        <v>63</v>
      </c>
      <c r="E195" t="s">
        <v>211</v>
      </c>
      <c r="F195" s="63" t="s">
        <v>1</v>
      </c>
      <c r="G195" s="63" t="str">
        <f>IFERROR(IFERROR(VLOOKUP($E195,FFToday!$B$2:$E$301,G$19,FALSE),VLOOKUP($E195&amp;" ",FFToday!$B$2:$E$301,G$19,FALSE))," ")</f>
        <v>MIA</v>
      </c>
      <c r="H195" s="63">
        <f>IFERROR(IFERROR(VLOOKUP($E195,FFToday!$B$2:$E$301,H$19,FALSE),VLOOKUP($E195&amp;" ",FFToday!$B$2:$E$301,H$19,FALSE))," ")</f>
        <v>11</v>
      </c>
      <c r="I195" s="64">
        <f>IFERROR(IFERROR(VLOOKUP($E195,FFToday!$B$2:$E$301,I$19,FALSE),VLOOKUP($E195&amp;" ",FFToday!$B$2:$E$301,I$19,FALSE)),J195)</f>
        <v>98</v>
      </c>
      <c r="J195" s="64">
        <f>VLOOKUP(E195,'ESPN proj w Stat'!$C$3:$F$302,3,FALSE)</f>
        <v>91.3</v>
      </c>
      <c r="K195" s="64" t="str">
        <f t="shared" si="8"/>
        <v>$1/2 Kenny Stills</v>
      </c>
      <c r="L195" s="65">
        <f>MAX(I195-VLOOKUP(F195,$E$3:$K$8,7,FALSE),0)</f>
        <v>8.4666666666666544</v>
      </c>
      <c r="M195" s="65">
        <f>MAX(J195-VLOOKUP(F195,$E$3:$J$7,6,FALSE),0)</f>
        <v>0</v>
      </c>
      <c r="N195" s="76">
        <f>L195*$O$17</f>
        <v>3.3655874609899352</v>
      </c>
      <c r="O195" s="76">
        <f>M195*$O$17</f>
        <v>0</v>
      </c>
      <c r="P195" s="76">
        <f>AVERAGE(N195:O195)</f>
        <v>1.6827937304949676</v>
      </c>
      <c r="Q195" s="76">
        <f>VLOOKUP(E195,'ESPN proj w Stat'!$C$3:$F$302,4,FALSE)</f>
        <v>0</v>
      </c>
      <c r="R195" s="76">
        <f>P195-Q195</f>
        <v>1.6827937304949676</v>
      </c>
      <c r="S195" s="48" t="str">
        <f>"$"&amp;ROUND(MIN(N195,O195),0)&amp;"-"&amp;ROUND(MAX(N195:O195),0)</f>
        <v>$0-3</v>
      </c>
      <c r="T195" s="77">
        <f>ABS(O195-N195)</f>
        <v>3.3655874609899352</v>
      </c>
    </row>
    <row r="196" spans="1:20" ht="14.25" hidden="1" customHeight="1">
      <c r="A196" t="str">
        <f>F196&amp;B196</f>
        <v>TE13</v>
      </c>
      <c r="B196">
        <v>13</v>
      </c>
      <c r="C196" t="str">
        <f>F196&amp;D196</f>
        <v>TE15</v>
      </c>
      <c r="D196" s="62">
        <v>15</v>
      </c>
      <c r="E196" t="s">
        <v>80</v>
      </c>
      <c r="F196" s="63" t="s">
        <v>8</v>
      </c>
      <c r="G196" s="63" t="str">
        <f>IFERROR(IFERROR(VLOOKUP($E196,FFToday!$B$2:$E$301,G$19,FALSE),VLOOKUP($E196&amp;" ",FFToday!$B$2:$E$301,G$19,FALSE))," ")</f>
        <v>NO</v>
      </c>
      <c r="H196" s="63">
        <f>IFERROR(IFERROR(VLOOKUP($E196,FFToday!$B$2:$E$301,H$19,FALSE),VLOOKUP($E196&amp;" ",FFToday!$B$2:$E$301,H$19,FALSE))," ")</f>
        <v>5</v>
      </c>
      <c r="I196" s="64">
        <f>IFERROR(IFERROR(VLOOKUP($E196,FFToday!$B$2:$E$301,I$19,FALSE),VLOOKUP($E196&amp;" ",FFToday!$B$2:$E$301,I$19,FALSE)),J196)</f>
        <v>92.5</v>
      </c>
      <c r="J196" s="64">
        <f>VLOOKUP(E196,'ESPN proj w Stat'!$C$3:$F$302,3,FALSE)</f>
        <v>91.1</v>
      </c>
      <c r="K196" s="64" t="str">
        <f t="shared" si="8"/>
        <v>$1/2 Coby Fleener</v>
      </c>
      <c r="L196" s="65">
        <f>MAX(I196-VLOOKUP(F196,$E$3:$K$8,7,FALSE),0)</f>
        <v>6.6666666666666714</v>
      </c>
      <c r="M196" s="65">
        <f>MAX(J196-VLOOKUP(F196,$E$3:$J$7,6,FALSE),0)</f>
        <v>1.8999999999999915</v>
      </c>
      <c r="N196" s="76">
        <f>L196*$O$17</f>
        <v>2.6500688669212149</v>
      </c>
      <c r="O196" s="76">
        <f>M196*$O$17</f>
        <v>0.7552696270725423</v>
      </c>
      <c r="P196" s="76">
        <f>AVERAGE(N196:O196)</f>
        <v>1.7026692469968787</v>
      </c>
      <c r="Q196" s="76">
        <f>VLOOKUP(E196,'ESPN proj w Stat'!$C$3:$F$302,4,FALSE)</f>
        <v>0</v>
      </c>
      <c r="R196" s="76">
        <f>P196-Q196</f>
        <v>1.7026692469968787</v>
      </c>
      <c r="S196" s="48" t="str">
        <f>"$"&amp;ROUND(MIN(N196,O196),0)&amp;"-"&amp;ROUND(MAX(N196:O196),0)</f>
        <v>$1-3</v>
      </c>
      <c r="T196" s="77">
        <f>ABS(O196-N196)</f>
        <v>1.8947992398486726</v>
      </c>
    </row>
    <row r="197" spans="1:20" ht="14.25" hidden="1" customHeight="1">
      <c r="A197" t="str">
        <f>F197&amp;B197</f>
        <v>RB37</v>
      </c>
      <c r="B197">
        <v>37</v>
      </c>
      <c r="C197" t="str">
        <f>F197&amp;D197</f>
        <v>RB48</v>
      </c>
      <c r="D197" s="62">
        <v>48</v>
      </c>
      <c r="E197" t="s">
        <v>220</v>
      </c>
      <c r="F197" s="63" t="s">
        <v>5</v>
      </c>
      <c r="G197" s="63" t="str">
        <f>IFERROR(IFERROR(VLOOKUP($E197,FFToday!$B$2:$E$301,G$19,FALSE),VLOOKUP($E197&amp;" ",FFToday!$B$2:$E$301,G$19,FALSE))," ")</f>
        <v>NE</v>
      </c>
      <c r="H197" s="63">
        <f>IFERROR(IFERROR(VLOOKUP($E197,FFToday!$B$2:$E$301,H$19,FALSE),VLOOKUP($E197&amp;" ",FFToday!$B$2:$E$301,H$19,FALSE))," ")</f>
        <v>9</v>
      </c>
      <c r="I197" s="64">
        <f>IFERROR(IFERROR(VLOOKUP($E197,FFToday!$B$2:$E$301,I$19,FALSE),VLOOKUP($E197&amp;" ",FFToday!$B$2:$E$301,I$19,FALSE)),J197)</f>
        <v>106.4</v>
      </c>
      <c r="J197" s="64">
        <f>VLOOKUP(E197,'ESPN proj w Stat'!$C$3:$F$302,3,FALSE)</f>
        <v>90</v>
      </c>
      <c r="K197" s="64" t="str">
        <f t="shared" si="8"/>
        <v>$1/0 Rex Burkhead</v>
      </c>
      <c r="L197" s="65">
        <f>MAX(I197-VLOOKUP(F197,$E$3:$K$8,7,FALSE),0)</f>
        <v>0</v>
      </c>
      <c r="M197" s="65">
        <f>MAX(J197-VLOOKUP(F197,$E$3:$J$7,6,FALSE),0)</f>
        <v>0</v>
      </c>
      <c r="N197" s="76">
        <f>L197*$O$17</f>
        <v>0</v>
      </c>
      <c r="O197" s="76">
        <f>M197*$O$17</f>
        <v>0</v>
      </c>
      <c r="P197" s="76">
        <f>AVERAGE(N197:O197)</f>
        <v>0</v>
      </c>
      <c r="Q197" s="76">
        <f>VLOOKUP(E197,'ESPN proj w Stat'!$C$3:$F$302,4,FALSE)</f>
        <v>0</v>
      </c>
      <c r="R197" s="76">
        <f>P197-Q197</f>
        <v>0</v>
      </c>
      <c r="S197" s="48" t="str">
        <f>"$"&amp;ROUND(MIN(N197,O197),0)&amp;"-"&amp;ROUND(MAX(N197:O197),0)</f>
        <v>$0-0</v>
      </c>
      <c r="T197" s="77">
        <f>ABS(O197-N197)</f>
        <v>0</v>
      </c>
    </row>
    <row r="198" spans="1:20" ht="14.25" hidden="1" customHeight="1">
      <c r="A198" t="str">
        <f>F198&amp;B198</f>
        <v>WR79</v>
      </c>
      <c r="B198">
        <v>79</v>
      </c>
      <c r="C198" t="str">
        <f>F198&amp;D198</f>
        <v>WR66</v>
      </c>
      <c r="D198" s="62">
        <v>66</v>
      </c>
      <c r="E198" t="s">
        <v>352</v>
      </c>
      <c r="F198" s="63" t="s">
        <v>1</v>
      </c>
      <c r="G198" s="63" t="str">
        <f>IFERROR(IFERROR(VLOOKUP($E198,FFToday!$B$2:$E$301,G$19,FALSE),VLOOKUP($E198&amp;" ",FFToday!$B$2:$E$301,G$19,FALSE))," ")</f>
        <v>SF</v>
      </c>
      <c r="H198" s="63">
        <f>IFERROR(IFERROR(VLOOKUP($E198,FFToday!$B$2:$E$301,H$19,FALSE),VLOOKUP($E198&amp;" ",FFToday!$B$2:$E$301,H$19,FALSE))," ")</f>
        <v>11</v>
      </c>
      <c r="I198" s="64">
        <f>IFERROR(IFERROR(VLOOKUP($E198,FFToday!$B$2:$E$301,I$19,FALSE),VLOOKUP($E198&amp;" ",FFToday!$B$2:$E$301,I$19,FALSE)),J198)</f>
        <v>61.5</v>
      </c>
      <c r="J198" s="64">
        <f>VLOOKUP(E198,'ESPN proj w Stat'!$C$3:$F$302,3,FALSE)</f>
        <v>89.1</v>
      </c>
      <c r="K198" s="64" t="str">
        <f t="shared" si="8"/>
        <v>$1/0 Marquise Goodwin</v>
      </c>
      <c r="L198" s="65">
        <f>MAX(I198-VLOOKUP(F198,$E$3:$K$8,7,FALSE),0)</f>
        <v>0</v>
      </c>
      <c r="M198" s="65">
        <f>MAX(J198-VLOOKUP(F198,$E$3:$J$7,6,FALSE),0)</f>
        <v>0</v>
      </c>
      <c r="N198" s="76">
        <f>L198*$O$17</f>
        <v>0</v>
      </c>
      <c r="O198" s="76">
        <f>M198*$O$17</f>
        <v>0</v>
      </c>
      <c r="P198" s="76">
        <f>AVERAGE(N198:O198)</f>
        <v>0</v>
      </c>
      <c r="Q198" s="76">
        <f>VLOOKUP(E198,'ESPN proj w Stat'!$C$3:$F$302,4,FALSE)</f>
        <v>0</v>
      </c>
      <c r="R198" s="76">
        <f>P198-Q198</f>
        <v>0</v>
      </c>
      <c r="S198" s="48" t="str">
        <f>"$"&amp;ROUND(MIN(N198,O198),0)&amp;"-"&amp;ROUND(MAX(N198:O198),0)</f>
        <v>$0-0</v>
      </c>
      <c r="T198" s="77">
        <f>ABS(O198-N198)</f>
        <v>0</v>
      </c>
    </row>
    <row r="199" spans="1:20" ht="14.25" hidden="1" customHeight="1">
      <c r="A199" t="str">
        <f>F199&amp;B199</f>
        <v>RB46</v>
      </c>
      <c r="B199">
        <v>46</v>
      </c>
      <c r="C199" t="str">
        <f>F199&amp;D199</f>
        <v>RB49</v>
      </c>
      <c r="D199" s="62">
        <v>49</v>
      </c>
      <c r="E199" t="s">
        <v>181</v>
      </c>
      <c r="F199" s="63" t="s">
        <v>5</v>
      </c>
      <c r="G199" s="63" t="str">
        <f>IFERROR(IFERROR(VLOOKUP($E199,FFToday!$B$2:$E$301,G$19,FALSE),VLOOKUP($E199&amp;" ",FFToday!$B$2:$E$301,G$19,FALSE))," ")</f>
        <v>NYG</v>
      </c>
      <c r="H199" s="63">
        <f>IFERROR(IFERROR(VLOOKUP($E199,FFToday!$B$2:$E$301,H$19,FALSE),VLOOKUP($E199&amp;" ",FFToday!$B$2:$E$301,H$19,FALSE))," ")</f>
        <v>8</v>
      </c>
      <c r="I199" s="64">
        <f>IFERROR(IFERROR(VLOOKUP($E199,FFToday!$B$2:$E$301,I$19,FALSE),VLOOKUP($E199&amp;" ",FFToday!$B$2:$E$301,I$19,FALSE)),J199)</f>
        <v>89.1</v>
      </c>
      <c r="J199" s="64">
        <f>VLOOKUP(E199,'ESPN proj w Stat'!$C$3:$F$302,3,FALSE)</f>
        <v>88</v>
      </c>
      <c r="K199" s="64" t="str">
        <f t="shared" si="8"/>
        <v>$1/0 Shane Vereen</v>
      </c>
      <c r="L199" s="65">
        <f>MAX(I199-VLOOKUP(F199,$E$3:$K$8,7,FALSE),0)</f>
        <v>0</v>
      </c>
      <c r="M199" s="65">
        <f>MAX(J199-VLOOKUP(F199,$E$3:$J$7,6,FALSE),0)</f>
        <v>0</v>
      </c>
      <c r="N199" s="76">
        <f>L199*$O$17</f>
        <v>0</v>
      </c>
      <c r="O199" s="76">
        <f>M199*$O$17</f>
        <v>0</v>
      </c>
      <c r="P199" s="76">
        <f>AVERAGE(N199:O199)</f>
        <v>0</v>
      </c>
      <c r="Q199" s="76">
        <f>VLOOKUP(E199,'ESPN proj w Stat'!$C$3:$F$302,4,FALSE)</f>
        <v>0</v>
      </c>
      <c r="R199" s="76">
        <f>P199-Q199</f>
        <v>0</v>
      </c>
      <c r="S199" s="48" t="str">
        <f>"$"&amp;ROUND(MIN(N199,O199),0)&amp;"-"&amp;ROUND(MAX(N199:O199),0)</f>
        <v>$0-0</v>
      </c>
      <c r="T199" s="77">
        <f>ABS(O199-N199)</f>
        <v>0</v>
      </c>
    </row>
    <row r="200" spans="1:20" hidden="1">
      <c r="A200" t="str">
        <f>F200&amp;B200</f>
        <v>WR60</v>
      </c>
      <c r="B200">
        <v>60</v>
      </c>
      <c r="C200" t="str">
        <f>F200&amp;D200</f>
        <v>WR68</v>
      </c>
      <c r="D200" s="62">
        <v>68</v>
      </c>
      <c r="E200" t="s">
        <v>210</v>
      </c>
      <c r="F200" s="63" t="s">
        <v>1</v>
      </c>
      <c r="G200" s="63" t="str">
        <f>IFERROR(IFERROR(VLOOKUP($E200,FFToday!$B$2:$E$301,G$19,FALSE),VLOOKUP($E200&amp;" ",FFToday!$B$2:$E$301,G$19,FALSE))," ")</f>
        <v>ARI</v>
      </c>
      <c r="H200" s="63">
        <f>IFERROR(IFERROR(VLOOKUP($E200,FFToday!$B$2:$E$301,H$19,FALSE),VLOOKUP($E200&amp;" ",FFToday!$B$2:$E$301,H$19,FALSE))," ")</f>
        <v>8</v>
      </c>
      <c r="I200" s="64">
        <f>IFERROR(IFERROR(VLOOKUP($E200,FFToday!$B$2:$E$301,I$19,FALSE),VLOOKUP($E200&amp;" ",FFToday!$B$2:$E$301,I$19,FALSE)),J200)</f>
        <v>79.400000000000006</v>
      </c>
      <c r="J200" s="64">
        <f>VLOOKUP(E200,'ESPN proj w Stat'!$C$3:$F$302,3,FALSE)</f>
        <v>87.4</v>
      </c>
      <c r="K200" s="64" t="str">
        <f t="shared" si="8"/>
        <v>$1/0 J.J. Nelson</v>
      </c>
      <c r="L200" s="65">
        <f>MAX(I200-VLOOKUP(F200,$E$3:$K$8,7,FALSE),0)</f>
        <v>0</v>
      </c>
      <c r="M200" s="65">
        <f>MAX(J200-VLOOKUP(F200,$E$3:$J$7,6,FALSE),0)</f>
        <v>0</v>
      </c>
      <c r="N200" s="76">
        <f>L200*$O$17</f>
        <v>0</v>
      </c>
      <c r="O200" s="76">
        <f>M200*$O$17</f>
        <v>0</v>
      </c>
      <c r="P200" s="76">
        <f>AVERAGE(N200:O200)</f>
        <v>0</v>
      </c>
      <c r="Q200" s="76">
        <f>VLOOKUP(E200,'ESPN proj w Stat'!$C$3:$F$302,4,FALSE)</f>
        <v>0</v>
      </c>
      <c r="R200" s="76">
        <f>P200-Q200</f>
        <v>0</v>
      </c>
      <c r="S200" s="48" t="str">
        <f>"$"&amp;ROUND(MIN(N200,O200),0)&amp;"-"&amp;ROUND(MAX(N200:O200),0)</f>
        <v>$0-0</v>
      </c>
      <c r="T200" s="77">
        <f>ABS(O200-N200)</f>
        <v>0</v>
      </c>
    </row>
    <row r="201" spans="1:20">
      <c r="A201" t="str">
        <f>F201&amp;B201</f>
        <v>QB33</v>
      </c>
      <c r="B201">
        <v>33</v>
      </c>
      <c r="C201" t="str">
        <f>F201&amp;D201</f>
        <v>QB33</v>
      </c>
      <c r="D201" s="62">
        <v>33</v>
      </c>
      <c r="E201" t="s">
        <v>379</v>
      </c>
      <c r="F201" s="63" t="s">
        <v>16</v>
      </c>
      <c r="G201" s="63" t="str">
        <f>IFERROR(IFERROR(VLOOKUP($E201,FFToday!$B$2:$E$301,G$19,FALSE),VLOOKUP($E201&amp;" ",FFToday!$B$2:$E$301,G$19,FALSE))," ")</f>
        <v>HOU</v>
      </c>
      <c r="H201" s="63">
        <f>IFERROR(IFERROR(VLOOKUP($E201,FFToday!$B$2:$E$301,H$19,FALSE),VLOOKUP($E201&amp;" ",FFToday!$B$2:$E$301,H$19,FALSE))," ")</f>
        <v>7</v>
      </c>
      <c r="I201" s="64">
        <f>IFERROR(IFERROR(VLOOKUP($E201,FFToday!$B$2:$E$301,I$19,FALSE),VLOOKUP($E201&amp;" ",FFToday!$B$2:$E$301,I$19,FALSE)),J201)</f>
        <v>102.4</v>
      </c>
      <c r="J201" s="64">
        <f>VLOOKUP(E201,'ESPN proj w Stat'!$C$3:$F$302,3,FALSE)</f>
        <v>87.4</v>
      </c>
      <c r="K201" s="64" t="str">
        <f t="shared" si="8"/>
        <v>$1/0 Tom Savage</v>
      </c>
      <c r="L201" s="65">
        <f>MAX(I201-VLOOKUP(F201,$E$3:$K$8,7,FALSE),0)</f>
        <v>0</v>
      </c>
      <c r="M201" s="65">
        <f>MAX(J201-VLOOKUP(F201,$E$3:$J$7,6,FALSE),0)</f>
        <v>0</v>
      </c>
      <c r="N201" s="76">
        <f>L201*$O$17</f>
        <v>0</v>
      </c>
      <c r="O201" s="76">
        <f>M201*$O$17</f>
        <v>0</v>
      </c>
      <c r="P201" s="76">
        <f>AVERAGE(N201:O201)</f>
        <v>0</v>
      </c>
      <c r="Q201" s="76">
        <f>VLOOKUP(E201,'ESPN proj w Stat'!$C$3:$F$302,4,FALSE)</f>
        <v>0</v>
      </c>
      <c r="R201" s="76">
        <f>P201-Q201</f>
        <v>0</v>
      </c>
      <c r="S201" s="48" t="str">
        <f>"$"&amp;ROUND(MIN(N201,O201),0)&amp;"-"&amp;ROUND(MAX(N201:O201),0)</f>
        <v>$0-0</v>
      </c>
      <c r="T201" s="77">
        <f>ABS(O201-N201)</f>
        <v>0</v>
      </c>
    </row>
    <row r="202" spans="1:20" hidden="1">
      <c r="A202" t="str">
        <f>F202&amp;B202</f>
        <v>TE23</v>
      </c>
      <c r="B202">
        <v>23</v>
      </c>
      <c r="C202" t="str">
        <f>F202&amp;D202</f>
        <v>TE17</v>
      </c>
      <c r="D202" s="62">
        <v>17</v>
      </c>
      <c r="E202" t="s">
        <v>180</v>
      </c>
      <c r="F202" s="63" t="s">
        <v>8</v>
      </c>
      <c r="G202" s="63" t="str">
        <f>IFERROR(IFERROR(VLOOKUP($E202,FFToday!$B$2:$E$301,G$19,FALSE),VLOOKUP($E202&amp;" ",FFToday!$B$2:$E$301,G$19,FALSE))," ")</f>
        <v>OAK</v>
      </c>
      <c r="H202" s="63">
        <f>IFERROR(IFERROR(VLOOKUP($E202,FFToday!$B$2:$E$301,H$19,FALSE),VLOOKUP($E202&amp;" ",FFToday!$B$2:$E$301,H$19,FALSE))," ")</f>
        <v>10</v>
      </c>
      <c r="I202" s="64">
        <f>IFERROR(IFERROR(VLOOKUP($E202,FFToday!$B$2:$E$301,I$19,FALSE),VLOOKUP($E202&amp;" ",FFToday!$B$2:$E$301,I$19,FALSE)),J202)</f>
        <v>74.5</v>
      </c>
      <c r="J202" s="64">
        <f>VLOOKUP(E202,'ESPN proj w Stat'!$C$3:$F$302,3,FALSE)</f>
        <v>86.5</v>
      </c>
      <c r="K202" s="64" t="str">
        <f t="shared" si="8"/>
        <v>$1/0 Jared Cook</v>
      </c>
      <c r="L202" s="65">
        <f>MAX(I202-VLOOKUP(F202,$E$3:$K$8,7,FALSE),0)</f>
        <v>0</v>
      </c>
      <c r="M202" s="65">
        <f>MAX(J202-VLOOKUP(F202,$E$3:$J$7,6,FALSE),0)</f>
        <v>0</v>
      </c>
      <c r="N202" s="76">
        <f>L202*$O$17</f>
        <v>0</v>
      </c>
      <c r="O202" s="76">
        <f>M202*$O$17</f>
        <v>0</v>
      </c>
      <c r="P202" s="76">
        <f>AVERAGE(N202:O202)</f>
        <v>0</v>
      </c>
      <c r="Q202" s="76">
        <f>VLOOKUP(E202,'ESPN proj w Stat'!$C$3:$F$302,4,FALSE)</f>
        <v>0</v>
      </c>
      <c r="R202" s="76">
        <f>P202-Q202</f>
        <v>0</v>
      </c>
      <c r="S202" s="48" t="str">
        <f>"$"&amp;ROUND(MIN(N202,O202),0)&amp;"-"&amp;ROUND(MAX(N202:O202),0)</f>
        <v>$0-0</v>
      </c>
      <c r="T202" s="77">
        <f>ABS(O202-N202)</f>
        <v>0</v>
      </c>
    </row>
    <row r="203" spans="1:20">
      <c r="A203" t="str">
        <f>F203&amp;B203</f>
        <v>QB36</v>
      </c>
      <c r="B203">
        <v>36</v>
      </c>
      <c r="C203" t="str">
        <f>F203&amp;D203</f>
        <v>QB34</v>
      </c>
      <c r="D203" s="62">
        <v>34</v>
      </c>
      <c r="E203" t="s">
        <v>382</v>
      </c>
      <c r="F203" s="63" t="s">
        <v>16</v>
      </c>
      <c r="G203" s="63" t="str">
        <f>IFERROR(IFERROR(VLOOKUP($E203,FFToday!$B$2:$E$301,G$19,FALSE),VLOOKUP($E203&amp;" ",FFToday!$B$2:$E$301,G$19,FALSE))," ")</f>
        <v>CHI</v>
      </c>
      <c r="H203" s="63">
        <f>IFERROR(IFERROR(VLOOKUP($E203,FFToday!$B$2:$E$301,H$19,FALSE),VLOOKUP($E203&amp;" ",FFToday!$B$2:$E$301,H$19,FALSE))," ")</f>
        <v>9</v>
      </c>
      <c r="I203" s="64">
        <f>IFERROR(IFERROR(VLOOKUP($E203,FFToday!$B$2:$E$301,I$19,FALSE),VLOOKUP($E203&amp;" ",FFToday!$B$2:$E$301,I$19,FALSE)),J203)</f>
        <v>59.4</v>
      </c>
      <c r="J203" s="64">
        <f>VLOOKUP(E203,'ESPN proj w Stat'!$C$3:$F$302,3,FALSE)</f>
        <v>82.6</v>
      </c>
      <c r="K203" s="64" t="str">
        <f t="shared" si="8"/>
        <v>$1/0 Mitchell Trubisky</v>
      </c>
      <c r="L203" s="65">
        <f>MAX(I203-VLOOKUP(F203,$E$3:$K$8,7,FALSE),0)</f>
        <v>0</v>
      </c>
      <c r="M203" s="65">
        <f>MAX(J203-VLOOKUP(F203,$E$3:$J$7,6,FALSE),0)</f>
        <v>0</v>
      </c>
      <c r="N203" s="76">
        <f>L203*$O$17</f>
        <v>0</v>
      </c>
      <c r="O203" s="76">
        <f>M203*$O$17</f>
        <v>0</v>
      </c>
      <c r="P203" s="76">
        <f>AVERAGE(N203:O203)</f>
        <v>0</v>
      </c>
      <c r="Q203" s="76">
        <f>VLOOKUP(E203,'ESPN proj w Stat'!$C$3:$F$302,4,FALSE)</f>
        <v>0</v>
      </c>
      <c r="R203" s="76">
        <f>P203-Q203</f>
        <v>0</v>
      </c>
      <c r="S203" s="48" t="str">
        <f>"$"&amp;ROUND(MIN(N203,O203),0)&amp;"-"&amp;ROUND(MAX(N203:O203),0)</f>
        <v>$0-0</v>
      </c>
      <c r="T203" s="77">
        <f>ABS(O203-N203)</f>
        <v>0</v>
      </c>
    </row>
    <row r="204" spans="1:20" hidden="1">
      <c r="A204" t="str">
        <f>F204&amp;B204</f>
        <v>WR91</v>
      </c>
      <c r="B204">
        <v>91</v>
      </c>
      <c r="C204" t="str">
        <f>F204&amp;D204</f>
        <v>WR70</v>
      </c>
      <c r="D204" s="62">
        <v>70</v>
      </c>
      <c r="E204" t="s">
        <v>157</v>
      </c>
      <c r="F204" s="63" t="s">
        <v>1</v>
      </c>
      <c r="G204" s="63" t="str">
        <f>IFERROR(IFERROR(VLOOKUP($E204,FFToday!$B$2:$E$301,G$19,FALSE),VLOOKUP($E204&amp;" ",FFToday!$B$2:$E$301,G$19,FALSE))," ")</f>
        <v>DAL</v>
      </c>
      <c r="H204" s="63">
        <f>IFERROR(IFERROR(VLOOKUP($E204,FFToday!$B$2:$E$301,H$19,FALSE),VLOOKUP($E204&amp;" ",FFToday!$B$2:$E$301,H$19,FALSE))," ")</f>
        <v>6</v>
      </c>
      <c r="I204" s="64">
        <f>IFERROR(IFERROR(VLOOKUP($E204,FFToday!$B$2:$E$301,I$19,FALSE),VLOOKUP($E204&amp;" ",FFToday!$B$2:$E$301,I$19,FALSE)),J204)</f>
        <v>50.2</v>
      </c>
      <c r="J204" s="64">
        <f>VLOOKUP(E204,'ESPN proj w Stat'!$C$3:$F$302,3,FALSE)</f>
        <v>82.5</v>
      </c>
      <c r="K204" s="64" t="str">
        <f t="shared" si="8"/>
        <v>$1/0 Terrance Williams</v>
      </c>
      <c r="L204" s="65">
        <f>MAX(I204-VLOOKUP(F204,$E$3:$K$8,7,FALSE),0)</f>
        <v>0</v>
      </c>
      <c r="M204" s="65">
        <f>MAX(J204-VLOOKUP(F204,$E$3:$J$7,6,FALSE),0)</f>
        <v>0</v>
      </c>
      <c r="N204" s="76">
        <f>L204*$O$17</f>
        <v>0</v>
      </c>
      <c r="O204" s="76">
        <f>M204*$O$17</f>
        <v>0</v>
      </c>
      <c r="P204" s="76">
        <f>AVERAGE(N204:O204)</f>
        <v>0</v>
      </c>
      <c r="Q204" s="76">
        <f>VLOOKUP(E204,'ESPN proj w Stat'!$C$3:$F$302,4,FALSE)</f>
        <v>0</v>
      </c>
      <c r="R204" s="76">
        <f>P204-Q204</f>
        <v>0</v>
      </c>
      <c r="S204" s="48" t="str">
        <f>"$"&amp;ROUND(MIN(N204,O204),0)&amp;"-"&amp;ROUND(MAX(N204:O204),0)</f>
        <v>$0-0</v>
      </c>
      <c r="T204" s="77">
        <f>ABS(O204-N204)</f>
        <v>0</v>
      </c>
    </row>
    <row r="205" spans="1:20" hidden="1">
      <c r="A205" t="str">
        <f>F205&amp;B205</f>
        <v>TE24</v>
      </c>
      <c r="B205">
        <v>24</v>
      </c>
      <c r="C205" t="str">
        <f>F205&amp;D205</f>
        <v>TE19</v>
      </c>
      <c r="D205" s="62">
        <v>19</v>
      </c>
      <c r="E205" t="s">
        <v>363</v>
      </c>
      <c r="F205" s="63" t="s">
        <v>8</v>
      </c>
      <c r="G205" s="63" t="str">
        <f>IFERROR(IFERROR(VLOOKUP($E205,FFToday!$B$2:$E$301,G$19,FALSE),VLOOKUP($E205&amp;" ",FFToday!$B$2:$E$301,G$19,FALSE))," ")</f>
        <v>HOU</v>
      </c>
      <c r="H205" s="63">
        <f>IFERROR(IFERROR(VLOOKUP($E205,FFToday!$B$2:$E$301,H$19,FALSE),VLOOKUP($E205&amp;" ",FFToday!$B$2:$E$301,H$19,FALSE))," ")</f>
        <v>7</v>
      </c>
      <c r="I205" s="64">
        <f>IFERROR(IFERROR(VLOOKUP($E205,FFToday!$B$2:$E$301,I$19,FALSE),VLOOKUP($E205&amp;" ",FFToday!$B$2:$E$301,I$19,FALSE)),J205)</f>
        <v>73.2</v>
      </c>
      <c r="J205" s="64">
        <f>VLOOKUP(E205,'ESPN proj w Stat'!$C$3:$F$302,3,FALSE)</f>
        <v>81.7</v>
      </c>
      <c r="K205" s="64" t="str">
        <f t="shared" si="8"/>
        <v>$1/0 C.J. Fiedorowicz</v>
      </c>
      <c r="L205" s="65">
        <f>MAX(I205-VLOOKUP(F205,$E$3:$K$8,7,FALSE),0)</f>
        <v>0</v>
      </c>
      <c r="M205" s="65">
        <f>MAX(J205-VLOOKUP(F205,$E$3:$J$7,6,FALSE),0)</f>
        <v>0</v>
      </c>
      <c r="N205" s="76">
        <f>L205*$O$17</f>
        <v>0</v>
      </c>
      <c r="O205" s="76">
        <f>M205*$O$17</f>
        <v>0</v>
      </c>
      <c r="P205" s="76">
        <f>AVERAGE(N205:O205)</f>
        <v>0</v>
      </c>
      <c r="Q205" s="76">
        <f>VLOOKUP(E205,'ESPN proj w Stat'!$C$3:$F$302,4,FALSE)</f>
        <v>0</v>
      </c>
      <c r="R205" s="76">
        <f>P205-Q205</f>
        <v>0</v>
      </c>
      <c r="S205" s="48" t="str">
        <f>"$"&amp;ROUND(MIN(N205,O205),0)&amp;"-"&amp;ROUND(MAX(N205:O205),0)</f>
        <v>$0-0</v>
      </c>
      <c r="T205" s="77">
        <f>ABS(O205-N205)</f>
        <v>0</v>
      </c>
    </row>
    <row r="206" spans="1:20" hidden="1">
      <c r="A206" t="str">
        <f>F206&amp;B206</f>
        <v>RB63</v>
      </c>
      <c r="B206">
        <v>63</v>
      </c>
      <c r="C206" t="str">
        <f>F206&amp;D206</f>
        <v>RB52</v>
      </c>
      <c r="D206" s="62">
        <v>52</v>
      </c>
      <c r="E206" t="s">
        <v>327</v>
      </c>
      <c r="F206" s="63" t="s">
        <v>5</v>
      </c>
      <c r="G206" s="63" t="str">
        <f>IFERROR(IFERROR(VLOOKUP($E206,FFToday!$B$2:$E$301,G$19,FALSE),VLOOKUP($E206&amp;" ",FFToday!$B$2:$E$301,G$19,FALSE))," ")</f>
        <v>IND</v>
      </c>
      <c r="H206" s="63">
        <f>IFERROR(IFERROR(VLOOKUP($E206,FFToday!$B$2:$E$301,H$19,FALSE),VLOOKUP($E206&amp;" ",FFToday!$B$2:$E$301,H$19,FALSE))," ")</f>
        <v>11</v>
      </c>
      <c r="I206" s="64">
        <f>IFERROR(IFERROR(VLOOKUP($E206,FFToday!$B$2:$E$301,I$19,FALSE),VLOOKUP($E206&amp;" ",FFToday!$B$2:$E$301,I$19,FALSE)),J206)</f>
        <v>64.2</v>
      </c>
      <c r="J206" s="64">
        <f>VLOOKUP(E206,'ESPN proj w Stat'!$C$3:$F$302,3,FALSE)</f>
        <v>81.400000000000006</v>
      </c>
      <c r="K206" s="64" t="str">
        <f t="shared" si="8"/>
        <v>$1/0 Robert Turbin</v>
      </c>
      <c r="L206" s="65">
        <f>MAX(I206-VLOOKUP(F206,$E$3:$K$8,7,FALSE),0)</f>
        <v>0</v>
      </c>
      <c r="M206" s="65">
        <f>MAX(J206-VLOOKUP(F206,$E$3:$J$7,6,FALSE),0)</f>
        <v>0</v>
      </c>
      <c r="N206" s="76">
        <f>L206*$O$17</f>
        <v>0</v>
      </c>
      <c r="O206" s="76">
        <f>M206*$O$17</f>
        <v>0</v>
      </c>
      <c r="P206" s="76">
        <f>AVERAGE(N206:O206)</f>
        <v>0</v>
      </c>
      <c r="Q206" s="76">
        <f>VLOOKUP(E206,'ESPN proj w Stat'!$C$3:$F$302,4,FALSE)</f>
        <v>0</v>
      </c>
      <c r="R206" s="76">
        <f>P206-Q206</f>
        <v>0</v>
      </c>
      <c r="S206" s="48" t="str">
        <f>"$"&amp;ROUND(MIN(N206,O206),0)&amp;"-"&amp;ROUND(MAX(N206:O206),0)</f>
        <v>$0-0</v>
      </c>
      <c r="T206" s="77">
        <f>ABS(O206-N206)</f>
        <v>0</v>
      </c>
    </row>
    <row r="207" spans="1:20" hidden="1">
      <c r="A207" t="str">
        <f>F207&amp;B207</f>
        <v>WR98</v>
      </c>
      <c r="B207">
        <v>98</v>
      </c>
      <c r="C207" t="str">
        <f>F207&amp;D207</f>
        <v>WR71</v>
      </c>
      <c r="D207" s="62">
        <v>71</v>
      </c>
      <c r="E207" t="s">
        <v>325</v>
      </c>
      <c r="F207" s="63" t="s">
        <v>1</v>
      </c>
      <c r="G207" s="63" t="str">
        <f>IFERROR(IFERROR(VLOOKUP($E207,FFToday!$B$2:$E$301,G$19,FALSE),VLOOKUP($E207&amp;" ",FFToday!$B$2:$E$301,G$19,FALSE))," ")</f>
        <v>CAR</v>
      </c>
      <c r="H207" s="63">
        <f>IFERROR(IFERROR(VLOOKUP($E207,FFToday!$B$2:$E$301,H$19,FALSE),VLOOKUP($E207&amp;" ",FFToday!$B$2:$E$301,H$19,FALSE))," ")</f>
        <v>11</v>
      </c>
      <c r="I207" s="64">
        <f>IFERROR(IFERROR(VLOOKUP($E207,FFToday!$B$2:$E$301,I$19,FALSE),VLOOKUP($E207&amp;" ",FFToday!$B$2:$E$301,I$19,FALSE)),J207)</f>
        <v>38.6</v>
      </c>
      <c r="J207" s="64">
        <f>VLOOKUP(E207,'ESPN proj w Stat'!$C$3:$F$302,3,FALSE)</f>
        <v>78</v>
      </c>
      <c r="K207" s="64" t="str">
        <f t="shared" si="8"/>
        <v>$1/0 Curtis Samuel</v>
      </c>
      <c r="L207" s="65">
        <f>MAX(I207-VLOOKUP(F207,$E$3:$K$8,7,FALSE),0)</f>
        <v>0</v>
      </c>
      <c r="M207" s="65">
        <f>MAX(J207-VLOOKUP(F207,$E$3:$J$7,6,FALSE),0)</f>
        <v>0</v>
      </c>
      <c r="N207" s="76">
        <f>L207*$O$17</f>
        <v>0</v>
      </c>
      <c r="O207" s="76">
        <f>M207*$O$17</f>
        <v>0</v>
      </c>
      <c r="P207" s="76">
        <f>AVERAGE(N207:O207)</f>
        <v>0</v>
      </c>
      <c r="Q207" s="76">
        <f>VLOOKUP(E207,'ESPN proj w Stat'!$C$3:$F$302,4,FALSE)</f>
        <v>0</v>
      </c>
      <c r="R207" s="76">
        <f>P207-Q207</f>
        <v>0</v>
      </c>
      <c r="S207" s="48" t="str">
        <f>"$"&amp;ROUND(MIN(N207,O207),0)&amp;"-"&amp;ROUND(MAX(N207:O207),0)</f>
        <v>$0-0</v>
      </c>
      <c r="T207" s="77">
        <f>ABS(O207-N207)</f>
        <v>0</v>
      </c>
    </row>
    <row r="208" spans="1:20" hidden="1">
      <c r="A208" t="str">
        <f>F208&amp;B208</f>
        <v>TE21</v>
      </c>
      <c r="B208">
        <v>21</v>
      </c>
      <c r="C208" t="str">
        <f>F208&amp;D208</f>
        <v>TE21</v>
      </c>
      <c r="D208" s="62">
        <v>21</v>
      </c>
      <c r="E208" t="s">
        <v>127</v>
      </c>
      <c r="F208" s="63" t="s">
        <v>8</v>
      </c>
      <c r="G208" s="63" t="str">
        <f>IFERROR(IFERROR(VLOOKUP($E208,FFToday!$B$2:$E$301,G$19,FALSE),VLOOKUP($E208&amp;" ",FFToday!$B$2:$E$301,G$19,FALSE))," ")</f>
        <v>LAC</v>
      </c>
      <c r="H208" s="63">
        <f>IFERROR(IFERROR(VLOOKUP($E208,FFToday!$B$2:$E$301,H$19,FALSE),VLOOKUP($E208&amp;" ",FFToday!$B$2:$E$301,H$19,FALSE))," ")</f>
        <v>9</v>
      </c>
      <c r="I208" s="64">
        <f>IFERROR(IFERROR(VLOOKUP($E208,FFToday!$B$2:$E$301,I$19,FALSE),VLOOKUP($E208&amp;" ",FFToday!$B$2:$E$301,I$19,FALSE)),J208)</f>
        <v>78.5</v>
      </c>
      <c r="J208" s="64">
        <f>VLOOKUP(E208,'ESPN proj w Stat'!$C$3:$F$302,3,FALSE)</f>
        <v>77.400000000000006</v>
      </c>
      <c r="K208" s="64" t="str">
        <f t="shared" si="8"/>
        <v>$1/0 Antonio Gates</v>
      </c>
      <c r="L208" s="65">
        <f>MAX(I208-VLOOKUP(F208,$E$3:$K$8,7,FALSE),0)</f>
        <v>0</v>
      </c>
      <c r="M208" s="65">
        <f>MAX(J208-VLOOKUP(F208,$E$3:$J$7,6,FALSE),0)</f>
        <v>0</v>
      </c>
      <c r="N208" s="76">
        <f>L208*$O$17</f>
        <v>0</v>
      </c>
      <c r="O208" s="76">
        <f>M208*$O$17</f>
        <v>0</v>
      </c>
      <c r="P208" s="76">
        <f>AVERAGE(N208:O208)</f>
        <v>0</v>
      </c>
      <c r="Q208" s="76">
        <f>VLOOKUP(E208,'ESPN proj w Stat'!$C$3:$F$302,4,FALSE)</f>
        <v>0</v>
      </c>
      <c r="R208" s="76">
        <f>P208-Q208</f>
        <v>0</v>
      </c>
      <c r="S208" s="48" t="str">
        <f>"$"&amp;ROUND(MIN(N208,O208),0)&amp;"-"&amp;ROUND(MAX(N208:O208),0)</f>
        <v>$0-0</v>
      </c>
      <c r="T208" s="77">
        <f>ABS(O208-N208)</f>
        <v>0</v>
      </c>
    </row>
    <row r="209" spans="1:20" hidden="1">
      <c r="A209" t="str">
        <f>F209&amp;B209</f>
        <v>TE17</v>
      </c>
      <c r="B209">
        <v>17</v>
      </c>
      <c r="C209" t="str">
        <f>F209&amp;D209</f>
        <v>TE22</v>
      </c>
      <c r="D209" s="62">
        <v>22</v>
      </c>
      <c r="E209" t="s">
        <v>131</v>
      </c>
      <c r="F209" s="63" t="s">
        <v>8</v>
      </c>
      <c r="G209" s="63" t="str">
        <f>IFERROR(IFERROR(VLOOKUP($E209,FFToday!$B$2:$E$301,G$19,FALSE),VLOOKUP($E209&amp;" ",FFToday!$B$2:$E$301,G$19,FALSE))," ")</f>
        <v>MIA</v>
      </c>
      <c r="H209" s="63">
        <f>IFERROR(IFERROR(VLOOKUP($E209,FFToday!$B$2:$E$301,H$19,FALSE),VLOOKUP($E209&amp;" ",FFToday!$B$2:$E$301,H$19,FALSE))," ")</f>
        <v>11</v>
      </c>
      <c r="I209" s="64">
        <f>IFERROR(IFERROR(VLOOKUP($E209,FFToday!$B$2:$E$301,I$19,FALSE),VLOOKUP($E209&amp;" ",FFToday!$B$2:$E$301,I$19,FALSE)),J209)</f>
        <v>82.5</v>
      </c>
      <c r="J209" s="64">
        <f>VLOOKUP(E209,'ESPN proj w Stat'!$C$3:$F$302,3,FALSE)</f>
        <v>77</v>
      </c>
      <c r="K209" s="64" t="str">
        <f t="shared" si="8"/>
        <v>$1/0 Julius Thomas</v>
      </c>
      <c r="L209" s="65">
        <f>MAX(I209-VLOOKUP(F209,$E$3:$K$8,7,FALSE),0)</f>
        <v>0</v>
      </c>
      <c r="M209" s="65">
        <f>MAX(J209-VLOOKUP(F209,$E$3:$J$7,6,FALSE),0)</f>
        <v>0</v>
      </c>
      <c r="N209" s="76">
        <f>L209*$O$17</f>
        <v>0</v>
      </c>
      <c r="O209" s="76">
        <f>M209*$O$17</f>
        <v>0</v>
      </c>
      <c r="P209" s="76">
        <f>AVERAGE(N209:O209)</f>
        <v>0</v>
      </c>
      <c r="Q209" s="76">
        <f>VLOOKUP(E209,'ESPN proj w Stat'!$C$3:$F$302,4,FALSE)</f>
        <v>0</v>
      </c>
      <c r="R209" s="76">
        <f>P209-Q209</f>
        <v>0</v>
      </c>
      <c r="S209" s="48" t="str">
        <f>"$"&amp;ROUND(MIN(N209,O209),0)&amp;"-"&amp;ROUND(MAX(N209:O209),0)</f>
        <v>$0-0</v>
      </c>
      <c r="T209" s="77">
        <f>ABS(O209-N209)</f>
        <v>0</v>
      </c>
    </row>
    <row r="210" spans="1:20" hidden="1">
      <c r="A210" t="str">
        <f>F210&amp;B210</f>
        <v>TE18</v>
      </c>
      <c r="B210">
        <v>18</v>
      </c>
      <c r="C210" t="str">
        <f>F210&amp;D210</f>
        <v>TE23</v>
      </c>
      <c r="D210" s="62">
        <v>23</v>
      </c>
      <c r="E210" t="s">
        <v>173</v>
      </c>
      <c r="F210" s="63" t="s">
        <v>8</v>
      </c>
      <c r="G210" s="63" t="str">
        <f>IFERROR(IFERROR(VLOOKUP($E210,FFToday!$B$2:$E$301,G$19,FALSE),VLOOKUP($E210&amp;" ",FFToday!$B$2:$E$301,G$19,FALSE))," ")</f>
        <v>BUF</v>
      </c>
      <c r="H210" s="63">
        <f>IFERROR(IFERROR(VLOOKUP($E210,FFToday!$B$2:$E$301,H$19,FALSE),VLOOKUP($E210&amp;" ",FFToday!$B$2:$E$301,H$19,FALSE))," ")</f>
        <v>6</v>
      </c>
      <c r="I210" s="64">
        <f>IFERROR(IFERROR(VLOOKUP($E210,FFToday!$B$2:$E$301,I$19,FALSE),VLOOKUP($E210&amp;" ",FFToday!$B$2:$E$301,I$19,FALSE)),J210)</f>
        <v>82.5</v>
      </c>
      <c r="J210" s="64">
        <f>VLOOKUP(E210,'ESPN proj w Stat'!$C$3:$F$302,3,FALSE)</f>
        <v>77</v>
      </c>
      <c r="K210" s="64" t="str">
        <f t="shared" si="8"/>
        <v>$1/0 Charles Clay</v>
      </c>
      <c r="L210" s="65">
        <f>MAX(I210-VLOOKUP(F210,$E$3:$K$8,7,FALSE),0)</f>
        <v>0</v>
      </c>
      <c r="M210" s="65">
        <f>MAX(J210-VLOOKUP(F210,$E$3:$J$7,6,FALSE),0)</f>
        <v>0</v>
      </c>
      <c r="N210" s="76">
        <f>L210*$O$17</f>
        <v>0</v>
      </c>
      <c r="O210" s="76">
        <f>M210*$O$17</f>
        <v>0</v>
      </c>
      <c r="P210" s="76">
        <f>AVERAGE(N210:O210)</f>
        <v>0</v>
      </c>
      <c r="Q210" s="76">
        <f>VLOOKUP(E210,'ESPN proj w Stat'!$C$3:$F$302,4,FALSE)</f>
        <v>0</v>
      </c>
      <c r="R210" s="76">
        <f>P210-Q210</f>
        <v>0</v>
      </c>
      <c r="S210" s="48" t="str">
        <f>"$"&amp;ROUND(MIN(N210,O210),0)&amp;"-"&amp;ROUND(MAX(N210:O210),0)</f>
        <v>$0-0</v>
      </c>
      <c r="T210" s="77">
        <f>ABS(O210-N210)</f>
        <v>0</v>
      </c>
    </row>
    <row r="211" spans="1:20" hidden="1">
      <c r="A211" t="str">
        <f>F211&amp;B211</f>
        <v>RB65</v>
      </c>
      <c r="B211">
        <v>65</v>
      </c>
      <c r="C211" t="str">
        <f>F211&amp;D211</f>
        <v>RB53</v>
      </c>
      <c r="D211" s="62">
        <v>53</v>
      </c>
      <c r="E211" t="s">
        <v>189</v>
      </c>
      <c r="F211" s="63" t="s">
        <v>5</v>
      </c>
      <c r="G211" s="63" t="str">
        <f>IFERROR(IFERROR(VLOOKUP($E211,FFToday!$B$2:$E$301,G$19,FALSE),VLOOKUP($E211&amp;" ",FFToday!$B$2:$E$301,G$19,FALSE))," ")</f>
        <v>PHI</v>
      </c>
      <c r="H211" s="63">
        <f>IFERROR(IFERROR(VLOOKUP($E211,FFToday!$B$2:$E$301,H$19,FALSE),VLOOKUP($E211&amp;" ",FFToday!$B$2:$E$301,H$19,FALSE))," ")</f>
        <v>10</v>
      </c>
      <c r="I211" s="64">
        <f>IFERROR(IFERROR(VLOOKUP($E211,FFToday!$B$2:$E$301,I$19,FALSE),VLOOKUP($E211&amp;" ",FFToday!$B$2:$E$301,I$19,FALSE)),J211)</f>
        <v>58.4</v>
      </c>
      <c r="J211" s="64">
        <f>VLOOKUP(E211,'ESPN proj w Stat'!$C$3:$F$302,3,FALSE)</f>
        <v>75.400000000000006</v>
      </c>
      <c r="K211" s="64" t="str">
        <f t="shared" si="8"/>
        <v>$1/0 Wendell Smallwood</v>
      </c>
      <c r="L211" s="65">
        <f>MAX(I211-VLOOKUP(F211,$E$3:$K$8,7,FALSE),0)</f>
        <v>0</v>
      </c>
      <c r="M211" s="65">
        <f>MAX(J211-VLOOKUP(F211,$E$3:$J$7,6,FALSE),0)</f>
        <v>0</v>
      </c>
      <c r="N211" s="76">
        <f>L211*$O$17</f>
        <v>0</v>
      </c>
      <c r="O211" s="76">
        <f>M211*$O$17</f>
        <v>0</v>
      </c>
      <c r="P211" s="76">
        <f>AVERAGE(N211:O211)</f>
        <v>0</v>
      </c>
      <c r="Q211" s="76">
        <f>VLOOKUP(E211,'ESPN proj w Stat'!$C$3:$F$302,4,FALSE)</f>
        <v>0</v>
      </c>
      <c r="R211" s="76">
        <f>P211-Q211</f>
        <v>0</v>
      </c>
      <c r="S211" s="48" t="str">
        <f>"$"&amp;ROUND(MIN(N211,O211),0)&amp;"-"&amp;ROUND(MAX(N211:O211),0)</f>
        <v>$0-0</v>
      </c>
      <c r="T211" s="77">
        <f>ABS(O211-N211)</f>
        <v>0</v>
      </c>
    </row>
    <row r="212" spans="1:20">
      <c r="A212" t="str">
        <f>F212&amp;B212</f>
        <v>QB35</v>
      </c>
      <c r="B212">
        <v>35</v>
      </c>
      <c r="C212" t="str">
        <f>F212&amp;D212</f>
        <v>QB35</v>
      </c>
      <c r="D212" s="62">
        <v>35</v>
      </c>
      <c r="E212" t="s">
        <v>380</v>
      </c>
      <c r="F212" s="63" t="s">
        <v>16</v>
      </c>
      <c r="G212" s="63" t="str">
        <f>IFERROR(IFERROR(VLOOKUP($E212,FFToday!$B$2:$E$301,G$19,FALSE),VLOOKUP($E212&amp;" ",FFToday!$B$2:$E$301,G$19,FALSE))," ")</f>
        <v xml:space="preserve"> </v>
      </c>
      <c r="H212" s="63" t="str">
        <f>IFERROR(IFERROR(VLOOKUP($E212,FFToday!$B$2:$E$301,H$19,FALSE),VLOOKUP($E212&amp;" ",FFToday!$B$2:$E$301,H$19,FALSE))," ")</f>
        <v xml:space="preserve"> </v>
      </c>
      <c r="I212" s="64">
        <f>IFERROR(IFERROR(VLOOKUP($E212,FFToday!$B$2:$E$301,I$19,FALSE),VLOOKUP($E212&amp;" ",FFToday!$B$2:$E$301,I$19,FALSE)),J212)</f>
        <v>74.3</v>
      </c>
      <c r="J212" s="64">
        <f>VLOOKUP(E212,'ESPN proj w Stat'!$C$3:$F$302,3,FALSE)</f>
        <v>74.3</v>
      </c>
      <c r="K212" s="64" t="str">
        <f t="shared" si="8"/>
        <v>$1/0 Christian Hackenberg</v>
      </c>
      <c r="L212" s="65">
        <f>MAX(I212-VLOOKUP(F212,$E$3:$K$8,7,FALSE),0)</f>
        <v>0</v>
      </c>
      <c r="M212" s="65">
        <f>MAX(J212-VLOOKUP(F212,$E$3:$J$7,6,FALSE),0)</f>
        <v>0</v>
      </c>
      <c r="N212" s="76">
        <f>L212*$O$17</f>
        <v>0</v>
      </c>
      <c r="O212" s="76">
        <f>M212*$O$17</f>
        <v>0</v>
      </c>
      <c r="P212" s="76">
        <f>AVERAGE(N212:O212)</f>
        <v>0</v>
      </c>
      <c r="Q212" s="76">
        <f>VLOOKUP(E212,'ESPN proj w Stat'!$C$3:$F$302,4,FALSE)</f>
        <v>0</v>
      </c>
      <c r="R212" s="76">
        <f>P212-Q212</f>
        <v>0</v>
      </c>
      <c r="S212" s="48" t="str">
        <f>"$"&amp;ROUND(MIN(N212,O212),0)&amp;"-"&amp;ROUND(MAX(N212:O212),0)</f>
        <v>$0-0</v>
      </c>
      <c r="T212" s="77">
        <f>ABS(O212-N212)</f>
        <v>0</v>
      </c>
    </row>
    <row r="213" spans="1:20" hidden="1">
      <c r="A213" t="str">
        <f>F213&amp;B213</f>
        <v>RB71</v>
      </c>
      <c r="B213">
        <v>71</v>
      </c>
      <c r="C213" t="str">
        <f>F213&amp;D213</f>
        <v>RB54</v>
      </c>
      <c r="D213" s="62">
        <v>54</v>
      </c>
      <c r="E213" t="s">
        <v>324</v>
      </c>
      <c r="F213" s="63" t="s">
        <v>5</v>
      </c>
      <c r="G213" s="63" t="str">
        <f>IFERROR(IFERROR(VLOOKUP($E213,FFToday!$B$2:$E$301,G$19,FALSE),VLOOKUP($E213&amp;" ",FFToday!$B$2:$E$301,G$19,FALSE))," ")</f>
        <v>NO</v>
      </c>
      <c r="H213" s="63">
        <f>IFERROR(IFERROR(VLOOKUP($E213,FFToday!$B$2:$E$301,H$19,FALSE),VLOOKUP($E213&amp;" ",FFToday!$B$2:$E$301,H$19,FALSE))," ")</f>
        <v>5</v>
      </c>
      <c r="I213" s="64">
        <f>IFERROR(IFERROR(VLOOKUP($E213,FFToday!$B$2:$E$301,I$19,FALSE),VLOOKUP($E213&amp;" ",FFToday!$B$2:$E$301,I$19,FALSE)),J213)</f>
        <v>49.2</v>
      </c>
      <c r="J213" s="64">
        <f>VLOOKUP(E213,'ESPN proj w Stat'!$C$3:$F$302,3,FALSE)</f>
        <v>73.3</v>
      </c>
      <c r="K213" s="64" t="str">
        <f t="shared" si="8"/>
        <v>$1/0 Alvin Kamara</v>
      </c>
      <c r="L213" s="65">
        <f>MAX(I213-VLOOKUP(F213,$E$3:$K$8,7,FALSE),0)</f>
        <v>0</v>
      </c>
      <c r="M213" s="65">
        <f>MAX(J213-VLOOKUP(F213,$E$3:$J$7,6,FALSE),0)</f>
        <v>0</v>
      </c>
      <c r="N213" s="76">
        <f>L213*$O$17</f>
        <v>0</v>
      </c>
      <c r="O213" s="76">
        <f>M213*$O$17</f>
        <v>0</v>
      </c>
      <c r="P213" s="76">
        <f>AVERAGE(N213:O213)</f>
        <v>0</v>
      </c>
      <c r="Q213" s="76">
        <f>VLOOKUP(E213,'ESPN proj w Stat'!$C$3:$F$302,4,FALSE)</f>
        <v>0</v>
      </c>
      <c r="R213" s="76">
        <f>P213-Q213</f>
        <v>0</v>
      </c>
      <c r="S213" s="48" t="str">
        <f>"$"&amp;ROUND(MIN(N213,O213),0)&amp;"-"&amp;ROUND(MAX(N213:O213),0)</f>
        <v>$0-0</v>
      </c>
      <c r="T213" s="77">
        <f>ABS(O213-N213)</f>
        <v>0</v>
      </c>
    </row>
    <row r="214" spans="1:20" ht="14.25" hidden="1" customHeight="1">
      <c r="A214" t="str">
        <f>F214&amp;B214</f>
        <v>TE31</v>
      </c>
      <c r="B214">
        <v>31</v>
      </c>
      <c r="C214" t="str">
        <f>F214&amp;D214</f>
        <v>TE24</v>
      </c>
      <c r="D214" s="62">
        <v>24</v>
      </c>
      <c r="E214" t="s">
        <v>165</v>
      </c>
      <c r="F214" s="63" t="s">
        <v>8</v>
      </c>
      <c r="G214" s="63" t="str">
        <f>IFERROR(IFERROR(VLOOKUP($E214,FFToday!$B$2:$E$301,G$19,FALSE),VLOOKUP($E214&amp;" ",FFToday!$B$2:$E$301,G$19,FALSE))," ")</f>
        <v>NYJ</v>
      </c>
      <c r="H214" s="63">
        <f>IFERROR(IFERROR(VLOOKUP($E214,FFToday!$B$2:$E$301,H$19,FALSE),VLOOKUP($E214&amp;" ",FFToday!$B$2:$E$301,H$19,FALSE))," ")</f>
        <v>11</v>
      </c>
      <c r="I214" s="64">
        <f>IFERROR(IFERROR(VLOOKUP($E214,FFToday!$B$2:$E$301,I$19,FALSE),VLOOKUP($E214&amp;" ",FFToday!$B$2:$E$301,I$19,FALSE)),J214)</f>
        <v>50.5</v>
      </c>
      <c r="J214" s="64">
        <f>VLOOKUP(E214,'ESPN proj w Stat'!$C$3:$F$302,3,FALSE)</f>
        <v>70.7</v>
      </c>
      <c r="K214" s="64" t="str">
        <f t="shared" si="8"/>
        <v>$1/0 Austin Seferian-Jenkins</v>
      </c>
      <c r="L214" s="65">
        <f>MAX(I214-VLOOKUP(F214,$E$3:$K$8,7,FALSE),0)</f>
        <v>0</v>
      </c>
      <c r="M214" s="65">
        <f>MAX(J214-VLOOKUP(F214,$E$3:$J$7,6,FALSE),0)</f>
        <v>0</v>
      </c>
      <c r="N214" s="76">
        <f>L214*$O$17</f>
        <v>0</v>
      </c>
      <c r="O214" s="76">
        <f>M214*$O$17</f>
        <v>0</v>
      </c>
      <c r="P214" s="76">
        <f>AVERAGE(N214:O214)</f>
        <v>0</v>
      </c>
      <c r="Q214" s="76">
        <f>VLOOKUP(E214,'ESPN proj w Stat'!$C$3:$F$302,4,FALSE)</f>
        <v>0</v>
      </c>
      <c r="R214" s="76">
        <f>P214-Q214</f>
        <v>0</v>
      </c>
      <c r="S214" s="48" t="str">
        <f>"$"&amp;ROUND(MIN(N214,O214),0)&amp;"-"&amp;ROUND(MAX(N214:O214),0)</f>
        <v>$0-0</v>
      </c>
      <c r="T214" s="77">
        <f>ABS(O214-N214)</f>
        <v>0</v>
      </c>
    </row>
    <row r="215" spans="1:20" ht="14.25" hidden="1" customHeight="1">
      <c r="A215" t="str">
        <f>F215&amp;B215</f>
        <v>WR56</v>
      </c>
      <c r="B215">
        <v>56</v>
      </c>
      <c r="C215" t="str">
        <f>F215&amp;D215</f>
        <v>WR73</v>
      </c>
      <c r="D215" s="62">
        <v>73</v>
      </c>
      <c r="E215" t="s">
        <v>100</v>
      </c>
      <c r="F215" s="63" t="s">
        <v>1</v>
      </c>
      <c r="G215" s="63" t="str">
        <f>IFERROR(IFERROR(VLOOKUP($E215,FFToday!$B$2:$E$301,G$19,FALSE),VLOOKUP($E215&amp;" ",FFToday!$B$2:$E$301,G$19,FALSE))," ")</f>
        <v>JAC</v>
      </c>
      <c r="H215" s="63">
        <f>IFERROR(IFERROR(VLOOKUP($E215,FFToday!$B$2:$E$301,H$19,FALSE),VLOOKUP($E215&amp;" ",FFToday!$B$2:$E$301,H$19,FALSE))," ")</f>
        <v>8</v>
      </c>
      <c r="I215" s="64">
        <f>IFERROR(IFERROR(VLOOKUP($E215,FFToday!$B$2:$E$301,I$19,FALSE),VLOOKUP($E215&amp;" ",FFToday!$B$2:$E$301,I$19,FALSE)),J215)</f>
        <v>89.5</v>
      </c>
      <c r="J215" s="64">
        <f>VLOOKUP(E215,'ESPN proj w Stat'!$C$3:$F$302,3,FALSE)</f>
        <v>69.8</v>
      </c>
      <c r="K215" s="64" t="str">
        <f t="shared" si="8"/>
        <v>$1/0 Allen Hurns</v>
      </c>
      <c r="L215" s="65">
        <f>MAX(I215-VLOOKUP(F215,$E$3:$K$8,7,FALSE),0)</f>
        <v>0</v>
      </c>
      <c r="M215" s="65">
        <f>MAX(J215-VLOOKUP(F215,$E$3:$J$7,6,FALSE),0)</f>
        <v>0</v>
      </c>
      <c r="N215" s="76">
        <f>L215*$O$17</f>
        <v>0</v>
      </c>
      <c r="O215" s="76">
        <f>M215*$O$17</f>
        <v>0</v>
      </c>
      <c r="P215" s="76">
        <f>AVERAGE(N215:O215)</f>
        <v>0</v>
      </c>
      <c r="Q215" s="76">
        <f>VLOOKUP(E215,'ESPN proj w Stat'!$C$3:$F$302,4,FALSE)</f>
        <v>0</v>
      </c>
      <c r="R215" s="76">
        <f>P215-Q215</f>
        <v>0</v>
      </c>
      <c r="S215" s="48" t="str">
        <f>"$"&amp;ROUND(MIN(N215,O215),0)&amp;"-"&amp;ROUND(MAX(N215:O215),0)</f>
        <v>$0-0</v>
      </c>
      <c r="T215" s="77">
        <f>ABS(O215-N215)</f>
        <v>0</v>
      </c>
    </row>
    <row r="216" spans="1:20" ht="14.25" hidden="1" customHeight="1">
      <c r="A216" t="str">
        <f>F216&amp;B216</f>
        <v>WR92</v>
      </c>
      <c r="B216">
        <v>92</v>
      </c>
      <c r="C216" t="str">
        <f>F216&amp;D216</f>
        <v>WR74</v>
      </c>
      <c r="D216" s="62">
        <v>74</v>
      </c>
      <c r="E216" t="s">
        <v>198</v>
      </c>
      <c r="F216" s="63" t="s">
        <v>1</v>
      </c>
      <c r="G216" s="63" t="str">
        <f>IFERROR(IFERROR(VLOOKUP($E216,FFToday!$B$2:$E$301,G$19,FALSE),VLOOKUP($E216&amp;" ",FFToday!$B$2:$E$301,G$19,FALSE))," ")</f>
        <v>HOU</v>
      </c>
      <c r="H216" s="63">
        <f>IFERROR(IFERROR(VLOOKUP($E216,FFToday!$B$2:$E$301,H$19,FALSE),VLOOKUP($E216&amp;" ",FFToday!$B$2:$E$301,H$19,FALSE))," ")</f>
        <v>7</v>
      </c>
      <c r="I216" s="64">
        <f>IFERROR(IFERROR(VLOOKUP($E216,FFToday!$B$2:$E$301,I$19,FALSE),VLOOKUP($E216&amp;" ",FFToday!$B$2:$E$301,I$19,FALSE)),J216)</f>
        <v>49.5</v>
      </c>
      <c r="J216" s="64">
        <f>VLOOKUP(E216,'ESPN proj w Stat'!$C$3:$F$302,3,FALSE)</f>
        <v>69.8</v>
      </c>
      <c r="K216" s="64" t="str">
        <f t="shared" si="8"/>
        <v>$1/0 Braxton Miller</v>
      </c>
      <c r="L216" s="65">
        <f>MAX(I216-VLOOKUP(F216,$E$3:$K$8,7,FALSE),0)</f>
        <v>0</v>
      </c>
      <c r="M216" s="65">
        <f>MAX(J216-VLOOKUP(F216,$E$3:$J$7,6,FALSE),0)</f>
        <v>0</v>
      </c>
      <c r="N216" s="76">
        <f>L216*$O$17</f>
        <v>0</v>
      </c>
      <c r="O216" s="76">
        <f>M216*$O$17</f>
        <v>0</v>
      </c>
      <c r="P216" s="76">
        <f>AVERAGE(N216:O216)</f>
        <v>0</v>
      </c>
      <c r="Q216" s="76">
        <f>VLOOKUP(E216,'ESPN proj w Stat'!$C$3:$F$302,4,FALSE)</f>
        <v>0</v>
      </c>
      <c r="R216" s="76">
        <f>P216-Q216</f>
        <v>0</v>
      </c>
      <c r="S216" s="48" t="str">
        <f>"$"&amp;ROUND(MIN(N216,O216),0)&amp;"-"&amp;ROUND(MAX(N216:O216),0)</f>
        <v>$0-0</v>
      </c>
      <c r="T216" s="77">
        <f>ABS(O216-N216)</f>
        <v>0</v>
      </c>
    </row>
    <row r="217" spans="1:20" ht="14.25" hidden="1" customHeight="1">
      <c r="A217" t="str">
        <f>F217&amp;B217</f>
        <v>WR69</v>
      </c>
      <c r="B217">
        <v>69</v>
      </c>
      <c r="C217" t="str">
        <f>F217&amp;D217</f>
        <v>WR75</v>
      </c>
      <c r="D217" s="62">
        <v>75</v>
      </c>
      <c r="E217" t="s">
        <v>120</v>
      </c>
      <c r="F217" s="63" t="s">
        <v>1</v>
      </c>
      <c r="G217" s="63" t="str">
        <f>IFERROR(IFERROR(VLOOKUP($E217,FFToday!$B$2:$E$301,G$19,FALSE),VLOOKUP($E217&amp;" ",FFToday!$B$2:$E$301,G$19,FALSE))," ")</f>
        <v xml:space="preserve"> </v>
      </c>
      <c r="H217" s="63" t="str">
        <f>IFERROR(IFERROR(VLOOKUP($E217,FFToday!$B$2:$E$301,H$19,FALSE),VLOOKUP($E217&amp;" ",FFToday!$B$2:$E$301,H$19,FALSE))," ")</f>
        <v xml:space="preserve"> </v>
      </c>
      <c r="I217" s="64">
        <f>IFERROR(IFERROR(VLOOKUP($E217,FFToday!$B$2:$E$301,I$19,FALSE),VLOOKUP($E217&amp;" ",FFToday!$B$2:$E$301,I$19,FALSE)),J217)</f>
        <v>69.7</v>
      </c>
      <c r="J217" s="64">
        <f>VLOOKUP(E217,'ESPN proj w Stat'!$C$3:$F$302,3,FALSE)</f>
        <v>69.7</v>
      </c>
      <c r="K217" s="64" t="str">
        <f t="shared" si="8"/>
        <v>$1/0 Markus Wheaton</v>
      </c>
      <c r="L217" s="65">
        <f>MAX(I217-VLOOKUP(F217,$E$3:$K$8,7,FALSE),0)</f>
        <v>0</v>
      </c>
      <c r="M217" s="65">
        <f>MAX(J217-VLOOKUP(F217,$E$3:$J$7,6,FALSE),0)</f>
        <v>0</v>
      </c>
      <c r="N217" s="76">
        <f>L217*$O$17</f>
        <v>0</v>
      </c>
      <c r="O217" s="76">
        <f>M217*$O$17</f>
        <v>0</v>
      </c>
      <c r="P217" s="76">
        <f>AVERAGE(N217:O217)</f>
        <v>0</v>
      </c>
      <c r="Q217" s="76">
        <f>VLOOKUP(E217,'ESPN proj w Stat'!$C$3:$F$302,4,FALSE)</f>
        <v>0</v>
      </c>
      <c r="R217" s="76">
        <f>P217-Q217</f>
        <v>0</v>
      </c>
      <c r="S217" s="48" t="str">
        <f>"$"&amp;ROUND(MIN(N217,O217),0)&amp;"-"&amp;ROUND(MAX(N217:O217),0)</f>
        <v>$0-0</v>
      </c>
      <c r="T217" s="77">
        <f>ABS(O217-N217)</f>
        <v>0</v>
      </c>
    </row>
    <row r="218" spans="1:20" ht="14.25" hidden="1" customHeight="1">
      <c r="A218" t="str">
        <f>F218&amp;B218</f>
        <v>RB55</v>
      </c>
      <c r="B218">
        <v>55</v>
      </c>
      <c r="C218" t="str">
        <f>F218&amp;D218</f>
        <v>RB56</v>
      </c>
      <c r="D218" s="62">
        <v>56</v>
      </c>
      <c r="E218" t="s">
        <v>218</v>
      </c>
      <c r="F218" s="63" t="s">
        <v>5</v>
      </c>
      <c r="G218" s="63" t="str">
        <f>IFERROR(IFERROR(VLOOKUP($E218,FFToday!$B$2:$E$301,G$19,FALSE),VLOOKUP($E218&amp;" ",FFToday!$B$2:$E$301,G$19,FALSE))," ")</f>
        <v>BUF</v>
      </c>
      <c r="H218" s="63">
        <f>IFERROR(IFERROR(VLOOKUP($E218,FFToday!$B$2:$E$301,H$19,FALSE),VLOOKUP($E218&amp;" ",FFToday!$B$2:$E$301,H$19,FALSE))," ")</f>
        <v>6</v>
      </c>
      <c r="I218" s="64">
        <f>IFERROR(IFERROR(VLOOKUP($E218,FFToday!$B$2:$E$301,I$19,FALSE),VLOOKUP($E218&amp;" ",FFToday!$B$2:$E$301,I$19,FALSE)),J218)</f>
        <v>71.900000000000006</v>
      </c>
      <c r="J218" s="64">
        <f>VLOOKUP(E218,'ESPN proj w Stat'!$C$3:$F$302,3,FALSE)</f>
        <v>68.3</v>
      </c>
      <c r="K218" s="64" t="str">
        <f t="shared" si="8"/>
        <v>$1/0 Jonathan Williams</v>
      </c>
      <c r="L218" s="65">
        <f>MAX(I218-VLOOKUP(F218,$E$3:$K$8,7,FALSE),0)</f>
        <v>0</v>
      </c>
      <c r="M218" s="65">
        <f>MAX(J218-VLOOKUP(F218,$E$3:$J$7,6,FALSE),0)</f>
        <v>0</v>
      </c>
      <c r="N218" s="76">
        <f>L218*$O$17</f>
        <v>0</v>
      </c>
      <c r="O218" s="76">
        <f>M218*$O$17</f>
        <v>0</v>
      </c>
      <c r="P218" s="76">
        <f>AVERAGE(N218:O218)</f>
        <v>0</v>
      </c>
      <c r="Q218" s="76">
        <f>VLOOKUP(E218,'ESPN proj w Stat'!$C$3:$F$302,4,FALSE)</f>
        <v>0</v>
      </c>
      <c r="R218" s="76">
        <f>P218-Q218</f>
        <v>0</v>
      </c>
      <c r="S218" s="48" t="str">
        <f>"$"&amp;ROUND(MIN(N218,O218),0)&amp;"-"&amp;ROUND(MAX(N218:O218),0)</f>
        <v>$0-0</v>
      </c>
      <c r="T218" s="77">
        <f>ABS(O218-N218)</f>
        <v>0</v>
      </c>
    </row>
    <row r="219" spans="1:20" ht="14.25" hidden="1" customHeight="1">
      <c r="A219" t="str">
        <f>F219&amp;B219</f>
        <v>TE32</v>
      </c>
      <c r="B219">
        <v>32</v>
      </c>
      <c r="C219" t="str">
        <f>F219&amp;D219</f>
        <v>TE26</v>
      </c>
      <c r="D219" s="62">
        <v>26</v>
      </c>
      <c r="E219" t="s">
        <v>364</v>
      </c>
      <c r="F219" s="63" t="s">
        <v>8</v>
      </c>
      <c r="G219" s="63" t="str">
        <f>IFERROR(IFERROR(VLOOKUP($E219,FFToday!$B$2:$E$301,G$19,FALSE),VLOOKUP($E219&amp;" ",FFToday!$B$2:$E$301,G$19,FALSE))," ")</f>
        <v>PIT</v>
      </c>
      <c r="H219" s="63">
        <f>IFERROR(IFERROR(VLOOKUP($E219,FFToday!$B$2:$E$301,H$19,FALSE),VLOOKUP($E219&amp;" ",FFToday!$B$2:$E$301,H$19,FALSE))," ")</f>
        <v>9</v>
      </c>
      <c r="I219" s="64">
        <f>IFERROR(IFERROR(VLOOKUP($E219,FFToday!$B$2:$E$301,I$19,FALSE),VLOOKUP($E219&amp;" ",FFToday!$B$2:$E$301,I$19,FALSE)),J219)</f>
        <v>49.9</v>
      </c>
      <c r="J219" s="64">
        <f>VLOOKUP(E219,'ESPN proj w Stat'!$C$3:$F$302,3,FALSE)</f>
        <v>67.2</v>
      </c>
      <c r="K219" s="64" t="str">
        <f t="shared" si="8"/>
        <v>$1/0 Jesse James</v>
      </c>
      <c r="L219" s="65">
        <f>MAX(I219-VLOOKUP(F219,$E$3:$K$8,7,FALSE),0)</f>
        <v>0</v>
      </c>
      <c r="M219" s="65">
        <f>MAX(J219-VLOOKUP(F219,$E$3:$J$7,6,FALSE),0)</f>
        <v>0</v>
      </c>
      <c r="N219" s="76">
        <f>L219*$O$17</f>
        <v>0</v>
      </c>
      <c r="O219" s="76">
        <f>M219*$O$17</f>
        <v>0</v>
      </c>
      <c r="P219" s="76">
        <f>AVERAGE(N219:O219)</f>
        <v>0</v>
      </c>
      <c r="Q219" s="76">
        <f>VLOOKUP(E219,'ESPN proj w Stat'!$C$3:$F$302,4,FALSE)</f>
        <v>0</v>
      </c>
      <c r="R219" s="76">
        <f>P219-Q219</f>
        <v>0</v>
      </c>
      <c r="S219" s="48" t="str">
        <f>"$"&amp;ROUND(MIN(N219,O219),0)&amp;"-"&amp;ROUND(MAX(N219:O219),0)</f>
        <v>$0-0</v>
      </c>
      <c r="T219" s="77">
        <f>ABS(O219-N219)</f>
        <v>0</v>
      </c>
    </row>
    <row r="220" spans="1:20" ht="14.25" hidden="1" customHeight="1">
      <c r="A220" t="str">
        <f>F220&amp;B220</f>
        <v>WR71</v>
      </c>
      <c r="B220">
        <v>71</v>
      </c>
      <c r="C220" t="str">
        <f>F220&amp;D220</f>
        <v>WR76</v>
      </c>
      <c r="D220" s="62">
        <v>76</v>
      </c>
      <c r="E220" t="s">
        <v>351</v>
      </c>
      <c r="F220" s="63" t="s">
        <v>1</v>
      </c>
      <c r="G220" s="63" t="str">
        <f>IFERROR(IFERROR(VLOOKUP($E220,FFToday!$B$2:$E$301,G$19,FALSE),VLOOKUP($E220&amp;" ",FFToday!$B$2:$E$301,G$19,FALSE))," ")</f>
        <v xml:space="preserve"> </v>
      </c>
      <c r="H220" s="63" t="str">
        <f>IFERROR(IFERROR(VLOOKUP($E220,FFToday!$B$2:$E$301,H$19,FALSE),VLOOKUP($E220&amp;" ",FFToday!$B$2:$E$301,H$19,FALSE))," ")</f>
        <v xml:space="preserve"> </v>
      </c>
      <c r="I220" s="64">
        <f>IFERROR(IFERROR(VLOOKUP($E220,FFToday!$B$2:$E$301,I$19,FALSE),VLOOKUP($E220&amp;" ",FFToday!$B$2:$E$301,I$19,FALSE)),J220)</f>
        <v>67.099999999999994</v>
      </c>
      <c r="J220" s="64">
        <f>VLOOKUP(E220,'ESPN proj w Stat'!$C$3:$F$302,3,FALSE)</f>
        <v>67.099999999999994</v>
      </c>
      <c r="K220" s="64" t="str">
        <f t="shared" si="8"/>
        <v>$1/0 Carlos Henderson</v>
      </c>
      <c r="L220" s="65">
        <f>MAX(I220-VLOOKUP(F220,$E$3:$K$8,7,FALSE),0)</f>
        <v>0</v>
      </c>
      <c r="M220" s="65">
        <f>MAX(J220-VLOOKUP(F220,$E$3:$J$7,6,FALSE),0)</f>
        <v>0</v>
      </c>
      <c r="N220" s="76">
        <f>L220*$O$17</f>
        <v>0</v>
      </c>
      <c r="O220" s="76">
        <f>M220*$O$17</f>
        <v>0</v>
      </c>
      <c r="P220" s="76">
        <f>AVERAGE(N220:O220)</f>
        <v>0</v>
      </c>
      <c r="Q220" s="76">
        <f>VLOOKUP(E220,'ESPN proj w Stat'!$C$3:$F$302,4,FALSE)</f>
        <v>0</v>
      </c>
      <c r="R220" s="76">
        <f>P220-Q220</f>
        <v>0</v>
      </c>
      <c r="S220" s="48" t="str">
        <f>"$"&amp;ROUND(MIN(N220,O220),0)&amp;"-"&amp;ROUND(MAX(N220:O220),0)</f>
        <v>$0-0</v>
      </c>
      <c r="T220" s="77">
        <f>ABS(O220-N220)</f>
        <v>0</v>
      </c>
    </row>
    <row r="221" spans="1:20" ht="14.25" hidden="1" customHeight="1">
      <c r="A221" t="str">
        <f>F221&amp;B221</f>
        <v>WR72</v>
      </c>
      <c r="B221">
        <v>72</v>
      </c>
      <c r="C221" t="str">
        <f>F221&amp;D221</f>
        <v>WR77</v>
      </c>
      <c r="D221" s="62">
        <v>77</v>
      </c>
      <c r="E221" t="s">
        <v>348</v>
      </c>
      <c r="F221" s="63" t="s">
        <v>1</v>
      </c>
      <c r="G221" s="63" t="str">
        <f>IFERROR(IFERROR(VLOOKUP($E221,FFToday!$B$2:$E$301,G$19,FALSE),VLOOKUP($E221&amp;" ",FFToday!$B$2:$E$301,G$19,FALSE))," ")</f>
        <v xml:space="preserve"> </v>
      </c>
      <c r="H221" s="63" t="str">
        <f>IFERROR(IFERROR(VLOOKUP($E221,FFToday!$B$2:$E$301,H$19,FALSE),VLOOKUP($E221&amp;" ",FFToday!$B$2:$E$301,H$19,FALSE))," ")</f>
        <v xml:space="preserve"> </v>
      </c>
      <c r="I221" s="64">
        <f>IFERROR(IFERROR(VLOOKUP($E221,FFToday!$B$2:$E$301,I$19,FALSE),VLOOKUP($E221&amp;" ",FFToday!$B$2:$E$301,I$19,FALSE)),J221)</f>
        <v>66.900000000000006</v>
      </c>
      <c r="J221" s="64">
        <f>VLOOKUP(E221,'ESPN proj w Stat'!$C$3:$F$302,3,FALSE)</f>
        <v>66.900000000000006</v>
      </c>
      <c r="K221" s="64" t="str">
        <f t="shared" si="8"/>
        <v>$1/0 Andre Holmes</v>
      </c>
      <c r="L221" s="65">
        <f>MAX(I221-VLOOKUP(F221,$E$3:$K$8,7,FALSE),0)</f>
        <v>0</v>
      </c>
      <c r="M221" s="65">
        <f>MAX(J221-VLOOKUP(F221,$E$3:$J$7,6,FALSE),0)</f>
        <v>0</v>
      </c>
      <c r="N221" s="76">
        <f>L221*$O$17</f>
        <v>0</v>
      </c>
      <c r="O221" s="76">
        <f>M221*$O$17</f>
        <v>0</v>
      </c>
      <c r="P221" s="76">
        <f>AVERAGE(N221:O221)</f>
        <v>0</v>
      </c>
      <c r="Q221" s="76">
        <f>VLOOKUP(E221,'ESPN proj w Stat'!$C$3:$F$302,4,FALSE)</f>
        <v>0</v>
      </c>
      <c r="R221" s="76">
        <f>P221-Q221</f>
        <v>0</v>
      </c>
      <c r="S221" s="48" t="str">
        <f>"$"&amp;ROUND(MIN(N221,O221),0)&amp;"-"&amp;ROUND(MAX(N221:O221),0)</f>
        <v>$0-0</v>
      </c>
      <c r="T221" s="77">
        <f>ABS(O221-N221)</f>
        <v>0</v>
      </c>
    </row>
    <row r="222" spans="1:20" hidden="1">
      <c r="A222" t="str">
        <f>F222&amp;B222</f>
        <v>RB51</v>
      </c>
      <c r="B222">
        <v>51</v>
      </c>
      <c r="C222" t="str">
        <f>F222&amp;D222</f>
        <v>RB57</v>
      </c>
      <c r="D222" s="62">
        <v>57</v>
      </c>
      <c r="E222" t="s">
        <v>297</v>
      </c>
      <c r="F222" s="63" t="s">
        <v>5</v>
      </c>
      <c r="G222" s="63" t="str">
        <f>IFERROR(IFERROR(VLOOKUP($E222,FFToday!$B$2:$E$301,G$19,FALSE),VLOOKUP($E222&amp;" ",FFToday!$B$2:$E$301,G$19,FALSE))," ")</f>
        <v>GB</v>
      </c>
      <c r="H222" s="63">
        <f>IFERROR(IFERROR(VLOOKUP($E222,FFToday!$B$2:$E$301,H$19,FALSE),VLOOKUP($E222&amp;" ",FFToday!$B$2:$E$301,H$19,FALSE))," ")</f>
        <v>8</v>
      </c>
      <c r="I222" s="64">
        <f>IFERROR(IFERROR(VLOOKUP($E222,FFToday!$B$2:$E$301,I$19,FALSE),VLOOKUP($E222&amp;" ",FFToday!$B$2:$E$301,I$19,FALSE)),J222)</f>
        <v>80.099999999999994</v>
      </c>
      <c r="J222" s="64">
        <f>VLOOKUP(E222,'ESPN proj w Stat'!$C$3:$F$302,3,FALSE)</f>
        <v>66.900000000000006</v>
      </c>
      <c r="K222" s="64" t="str">
        <f t="shared" si="8"/>
        <v>$1/0 Jamaal Williams</v>
      </c>
      <c r="L222" s="65">
        <f>MAX(I222-VLOOKUP(F222,$E$3:$K$8,7,FALSE),0)</f>
        <v>0</v>
      </c>
      <c r="M222" s="65">
        <f>MAX(J222-VLOOKUP(F222,$E$3:$J$7,6,FALSE),0)</f>
        <v>0</v>
      </c>
      <c r="N222" s="76">
        <f>L222*$O$17</f>
        <v>0</v>
      </c>
      <c r="O222" s="76">
        <f>M222*$O$17</f>
        <v>0</v>
      </c>
      <c r="P222" s="76">
        <f>AVERAGE(N222:O222)</f>
        <v>0</v>
      </c>
      <c r="Q222" s="76">
        <f>VLOOKUP(E222,'ESPN proj w Stat'!$C$3:$F$302,4,FALSE)</f>
        <v>0</v>
      </c>
      <c r="R222" s="76">
        <f>P222-Q222</f>
        <v>0</v>
      </c>
      <c r="S222" s="48" t="str">
        <f>"$"&amp;ROUND(MIN(N222,O222),0)&amp;"-"&amp;ROUND(MAX(N222:O222),0)</f>
        <v>$0-0</v>
      </c>
      <c r="T222" s="77">
        <f>ABS(O222-N222)</f>
        <v>0</v>
      </c>
    </row>
    <row r="223" spans="1:20" hidden="1">
      <c r="A223" t="str">
        <f>F223&amp;B223</f>
        <v>WR73</v>
      </c>
      <c r="B223">
        <v>73</v>
      </c>
      <c r="C223" t="str">
        <f>F223&amp;D223</f>
        <v>WR78</v>
      </c>
      <c r="D223" s="62">
        <v>78</v>
      </c>
      <c r="E223" t="s">
        <v>353</v>
      </c>
      <c r="F223" s="63" t="s">
        <v>1</v>
      </c>
      <c r="G223" s="63" t="str">
        <f>IFERROR(IFERROR(VLOOKUP($E223,FFToday!$B$2:$E$301,G$19,FALSE),VLOOKUP($E223&amp;" ",FFToday!$B$2:$E$301,G$19,FALSE))," ")</f>
        <v xml:space="preserve"> </v>
      </c>
      <c r="H223" s="63" t="str">
        <f>IFERROR(IFERROR(VLOOKUP($E223,FFToday!$B$2:$E$301,H$19,FALSE),VLOOKUP($E223&amp;" ",FFToday!$B$2:$E$301,H$19,FALSE))," ")</f>
        <v xml:space="preserve"> </v>
      </c>
      <c r="I223" s="64">
        <f>IFERROR(IFERROR(VLOOKUP($E223,FFToday!$B$2:$E$301,I$19,FALSE),VLOOKUP($E223&amp;" ",FFToday!$B$2:$E$301,I$19,FALSE)),J223)</f>
        <v>66.5</v>
      </c>
      <c r="J223" s="64">
        <f>VLOOKUP(E223,'ESPN proj w Stat'!$C$3:$F$302,3,FALSE)</f>
        <v>66.5</v>
      </c>
      <c r="K223" s="64" t="str">
        <f t="shared" si="8"/>
        <v>$1/0 Charone Peake</v>
      </c>
      <c r="L223" s="65">
        <f>MAX(I223-VLOOKUP(F223,$E$3:$K$8,7,FALSE),0)</f>
        <v>0</v>
      </c>
      <c r="M223" s="65">
        <f>MAX(J223-VLOOKUP(F223,$E$3:$J$7,6,FALSE),0)</f>
        <v>0</v>
      </c>
      <c r="N223" s="76">
        <f>L223*$O$17</f>
        <v>0</v>
      </c>
      <c r="O223" s="76">
        <f>M223*$O$17</f>
        <v>0</v>
      </c>
      <c r="P223" s="76">
        <f>AVERAGE(N223:O223)</f>
        <v>0</v>
      </c>
      <c r="Q223" s="76">
        <f>VLOOKUP(E223,'ESPN proj w Stat'!$C$3:$F$302,4,FALSE)</f>
        <v>0</v>
      </c>
      <c r="R223" s="76">
        <f>P223-Q223</f>
        <v>0</v>
      </c>
      <c r="S223" s="48" t="str">
        <f>"$"&amp;ROUND(MIN(N223,O223),0)&amp;"-"&amp;ROUND(MAX(N223:O223),0)</f>
        <v>$0-0</v>
      </c>
      <c r="T223" s="77">
        <f>ABS(O223-N223)</f>
        <v>0</v>
      </c>
    </row>
    <row r="224" spans="1:20" hidden="1">
      <c r="A224" t="str">
        <f>F224&amp;B224</f>
        <v>RB53</v>
      </c>
      <c r="B224">
        <v>53</v>
      </c>
      <c r="C224" t="str">
        <f>F224&amp;D224</f>
        <v>RB58</v>
      </c>
      <c r="D224" s="62">
        <v>58</v>
      </c>
      <c r="E224" t="s">
        <v>78</v>
      </c>
      <c r="F224" s="63" t="s">
        <v>5</v>
      </c>
      <c r="G224" s="63" t="str">
        <f>IFERROR(IFERROR(VLOOKUP($E224,FFToday!$B$2:$E$301,G$19,FALSE),VLOOKUP($E224&amp;" ",FFToday!$B$2:$E$301,G$19,FALSE))," ")</f>
        <v>NE</v>
      </c>
      <c r="H224" s="63">
        <f>IFERROR(IFERROR(VLOOKUP($E224,FFToday!$B$2:$E$301,H$19,FALSE),VLOOKUP($E224&amp;" ",FFToday!$B$2:$E$301,H$19,FALSE))," ")</f>
        <v>9</v>
      </c>
      <c r="I224" s="64">
        <f>IFERROR(IFERROR(VLOOKUP($E224,FFToday!$B$2:$E$301,I$19,FALSE),VLOOKUP($E224&amp;" ",FFToday!$B$2:$E$301,I$19,FALSE)),J224)</f>
        <v>75.099999999999994</v>
      </c>
      <c r="J224" s="64">
        <f>VLOOKUP(E224,'ESPN proj w Stat'!$C$3:$F$302,3,FALSE)</f>
        <v>65</v>
      </c>
      <c r="K224" s="64" t="str">
        <f t="shared" si="8"/>
        <v>$1/0 Dion Lewis</v>
      </c>
      <c r="L224" s="65">
        <f>MAX(I224-VLOOKUP(F224,$E$3:$K$8,7,FALSE),0)</f>
        <v>0</v>
      </c>
      <c r="M224" s="65">
        <f>MAX(J224-VLOOKUP(F224,$E$3:$J$7,6,FALSE),0)</f>
        <v>0</v>
      </c>
      <c r="N224" s="76">
        <f>L224*$O$17</f>
        <v>0</v>
      </c>
      <c r="O224" s="76">
        <f>M224*$O$17</f>
        <v>0</v>
      </c>
      <c r="P224" s="76">
        <f>AVERAGE(N224:O224)</f>
        <v>0</v>
      </c>
      <c r="Q224" s="76">
        <f>VLOOKUP(E224,'ESPN proj w Stat'!$C$3:$F$302,4,FALSE)</f>
        <v>0</v>
      </c>
      <c r="R224" s="76">
        <f>P224-Q224</f>
        <v>0</v>
      </c>
      <c r="S224" s="48" t="str">
        <f>"$"&amp;ROUND(MIN(N224,O224),0)&amp;"-"&amp;ROUND(MAX(N224:O224),0)</f>
        <v>$0-0</v>
      </c>
      <c r="T224" s="77">
        <f>ABS(O224-N224)</f>
        <v>0</v>
      </c>
    </row>
    <row r="225" spans="1:20" hidden="1">
      <c r="A225" t="str">
        <f>F225&amp;B225</f>
        <v>WR75</v>
      </c>
      <c r="B225">
        <v>75</v>
      </c>
      <c r="C225" t="str">
        <f>F225&amp;D225</f>
        <v>WR79</v>
      </c>
      <c r="D225" s="62">
        <v>79</v>
      </c>
      <c r="E225" t="s">
        <v>349</v>
      </c>
      <c r="F225" s="63" t="s">
        <v>1</v>
      </c>
      <c r="G225" s="63" t="str">
        <f>IFERROR(IFERROR(VLOOKUP($E225,FFToday!$B$2:$E$301,G$19,FALSE),VLOOKUP($E225&amp;" ",FFToday!$B$2:$E$301,G$19,FALSE))," ")</f>
        <v>LAR</v>
      </c>
      <c r="H225" s="63">
        <f>IFERROR(IFERROR(VLOOKUP($E225,FFToday!$B$2:$E$301,H$19,FALSE),VLOOKUP($E225&amp;" ",FFToday!$B$2:$E$301,H$19,FALSE))," ")</f>
        <v>8</v>
      </c>
      <c r="I225" s="64">
        <f>IFERROR(IFERROR(VLOOKUP($E225,FFToday!$B$2:$E$301,I$19,FALSE),VLOOKUP($E225&amp;" ",FFToday!$B$2:$E$301,I$19,FALSE)),J225)</f>
        <v>64.599999999999994</v>
      </c>
      <c r="J225" s="64">
        <f>VLOOKUP(E225,'ESPN proj w Stat'!$C$3:$F$302,3,FALSE)</f>
        <v>63.5</v>
      </c>
      <c r="K225" s="64" t="str">
        <f t="shared" si="8"/>
        <v>$1/0 Cooper Kupp</v>
      </c>
      <c r="L225" s="65">
        <f>MAX(I225-VLOOKUP(F225,$E$3:$K$8,7,FALSE),0)</f>
        <v>0</v>
      </c>
      <c r="M225" s="65">
        <f>MAX(J225-VLOOKUP(F225,$E$3:$J$7,6,FALSE),0)</f>
        <v>0</v>
      </c>
      <c r="N225" s="76">
        <f>L225*$O$17</f>
        <v>0</v>
      </c>
      <c r="O225" s="76">
        <f>M225*$O$17</f>
        <v>0</v>
      </c>
      <c r="P225" s="76">
        <f>AVERAGE(N225:O225)</f>
        <v>0</v>
      </c>
      <c r="Q225" s="76">
        <f>VLOOKUP(E225,'ESPN proj w Stat'!$C$3:$F$302,4,FALSE)</f>
        <v>0</v>
      </c>
      <c r="R225" s="76">
        <f>P225-Q225</f>
        <v>0</v>
      </c>
      <c r="S225" s="48" t="str">
        <f>"$"&amp;ROUND(MIN(N225,O225),0)&amp;"-"&amp;ROUND(MAX(N225:O225),0)</f>
        <v>$0-0</v>
      </c>
      <c r="T225" s="77">
        <f>ABS(O225-N225)</f>
        <v>0</v>
      </c>
    </row>
    <row r="226" spans="1:20" ht="14.25" hidden="1" customHeight="1">
      <c r="A226" t="str">
        <f>F226&amp;B226</f>
        <v>WR96</v>
      </c>
      <c r="B226">
        <v>96</v>
      </c>
      <c r="C226" t="str">
        <f>F226&amp;D226</f>
        <v>WR80</v>
      </c>
      <c r="D226" s="62">
        <v>80</v>
      </c>
      <c r="E226" t="s">
        <v>106</v>
      </c>
      <c r="F226" s="63" t="s">
        <v>1</v>
      </c>
      <c r="G226" s="63" t="str">
        <f>IFERROR(IFERROR(VLOOKUP($E226,FFToday!$B$2:$E$301,G$19,FALSE),VLOOKUP($E226&amp;" ",FFToday!$B$2:$E$301,G$19,FALSE))," ")</f>
        <v>MIN</v>
      </c>
      <c r="H226" s="63">
        <f>IFERROR(IFERROR(VLOOKUP($E226,FFToday!$B$2:$E$301,H$19,FALSE),VLOOKUP($E226&amp;" ",FFToday!$B$2:$E$301,H$19,FALSE))," ")</f>
        <v>9</v>
      </c>
      <c r="I226" s="64">
        <f>IFERROR(IFERROR(VLOOKUP($E226,FFToday!$B$2:$E$301,I$19,FALSE),VLOOKUP($E226&amp;" ",FFToday!$B$2:$E$301,I$19,FALSE)),J226)</f>
        <v>44.1</v>
      </c>
      <c r="J226" s="64">
        <f>VLOOKUP(E226,'ESPN proj w Stat'!$C$3:$F$302,3,FALSE)</f>
        <v>63.5</v>
      </c>
      <c r="K226" s="64" t="str">
        <f t="shared" si="8"/>
        <v>$1/0 Laquon Treadwell</v>
      </c>
      <c r="L226" s="65">
        <f>MAX(I226-VLOOKUP(F226,$E$3:$K$8,7,FALSE),0)</f>
        <v>0</v>
      </c>
      <c r="M226" s="65">
        <f>MAX(J226-VLOOKUP(F226,$E$3:$J$7,6,FALSE),0)</f>
        <v>0</v>
      </c>
      <c r="N226" s="76">
        <f>L226*$O$17</f>
        <v>0</v>
      </c>
      <c r="O226" s="76">
        <f>M226*$O$17</f>
        <v>0</v>
      </c>
      <c r="P226" s="76">
        <f>AVERAGE(N226:O226)</f>
        <v>0</v>
      </c>
      <c r="Q226" s="76">
        <f>VLOOKUP(E226,'ESPN proj w Stat'!$C$3:$F$302,4,FALSE)</f>
        <v>0</v>
      </c>
      <c r="R226" s="76">
        <f>P226-Q226</f>
        <v>0</v>
      </c>
      <c r="S226" s="48" t="str">
        <f>"$"&amp;ROUND(MIN(N226,O226),0)&amp;"-"&amp;ROUND(MAX(N226:O226),0)</f>
        <v>$0-0</v>
      </c>
      <c r="T226" s="77">
        <f>ABS(O226-N226)</f>
        <v>0</v>
      </c>
    </row>
    <row r="227" spans="1:20" ht="14.25" hidden="1" customHeight="1">
      <c r="A227" t="str">
        <f>F227&amp;B227</f>
        <v>WR83</v>
      </c>
      <c r="B227">
        <v>83</v>
      </c>
      <c r="C227" t="str">
        <f>F227&amp;D227</f>
        <v>WR82</v>
      </c>
      <c r="D227" s="62">
        <v>82</v>
      </c>
      <c r="E227" t="s">
        <v>203</v>
      </c>
      <c r="F227" s="63" t="s">
        <v>1</v>
      </c>
      <c r="G227" s="63" t="str">
        <f>IFERROR(IFERROR(VLOOKUP($E227,FFToday!$B$2:$E$301,G$19,FALSE),VLOOKUP($E227&amp;" ",FFToday!$B$2:$E$301,G$19,FALSE))," ")</f>
        <v>OAK</v>
      </c>
      <c r="H227" s="63">
        <f>IFERROR(IFERROR(VLOOKUP($E227,FFToday!$B$2:$E$301,H$19,FALSE),VLOOKUP($E227&amp;" ",FFToday!$B$2:$E$301,H$19,FALSE))," ")</f>
        <v>10</v>
      </c>
      <c r="I227" s="64">
        <f>IFERROR(IFERROR(VLOOKUP($E227,FFToday!$B$2:$E$301,I$19,FALSE),VLOOKUP($E227&amp;" ",FFToday!$B$2:$E$301,I$19,FALSE)),J227)</f>
        <v>59.4</v>
      </c>
      <c r="J227" s="64">
        <f>VLOOKUP(E227,'ESPN proj w Stat'!$C$3:$F$302,3,FALSE)</f>
        <v>61.3</v>
      </c>
      <c r="K227" s="64" t="str">
        <f t="shared" si="8"/>
        <v>$1/0 Seth Roberts</v>
      </c>
      <c r="L227" s="65">
        <f>MAX(I227-VLOOKUP(F227,$E$3:$K$8,7,FALSE),0)</f>
        <v>0</v>
      </c>
      <c r="M227" s="65">
        <f>MAX(J227-VLOOKUP(F227,$E$3:$J$7,6,FALSE),0)</f>
        <v>0</v>
      </c>
      <c r="N227" s="76">
        <f>L227*$O$17</f>
        <v>0</v>
      </c>
      <c r="O227" s="76">
        <f>M227*$O$17</f>
        <v>0</v>
      </c>
      <c r="P227" s="76">
        <f>AVERAGE(N227:O227)</f>
        <v>0</v>
      </c>
      <c r="Q227" s="76">
        <f>VLOOKUP(E227,'ESPN proj w Stat'!$C$3:$F$302,4,FALSE)</f>
        <v>0</v>
      </c>
      <c r="R227" s="76">
        <f>P227-Q227</f>
        <v>0</v>
      </c>
      <c r="S227" s="48" t="str">
        <f>"$"&amp;ROUND(MIN(N227,O227),0)&amp;"-"&amp;ROUND(MAX(N227:O227),0)</f>
        <v>$0-0</v>
      </c>
      <c r="T227" s="77">
        <f>ABS(O227-N227)</f>
        <v>0</v>
      </c>
    </row>
    <row r="228" spans="1:20" ht="14.25" hidden="1" customHeight="1">
      <c r="A228" t="str">
        <f>F228&amp;B228</f>
        <v>TE36</v>
      </c>
      <c r="B228">
        <v>36</v>
      </c>
      <c r="C228" t="str">
        <f>F228&amp;D228</f>
        <v>TE27</v>
      </c>
      <c r="D228" s="62">
        <v>27</v>
      </c>
      <c r="E228" t="s">
        <v>371</v>
      </c>
      <c r="F228" s="63" t="s">
        <v>8</v>
      </c>
      <c r="G228" s="63" t="str">
        <f>IFERROR(IFERROR(VLOOKUP($E228,FFToday!$B$2:$E$301,G$19,FALSE),VLOOKUP($E228&amp;" ",FFToday!$B$2:$E$301,G$19,FALSE))," ")</f>
        <v>LAR</v>
      </c>
      <c r="H228" s="63">
        <f>IFERROR(IFERROR(VLOOKUP($E228,FFToday!$B$2:$E$301,H$19,FALSE),VLOOKUP($E228&amp;" ",FFToday!$B$2:$E$301,H$19,FALSE))," ")</f>
        <v>8</v>
      </c>
      <c r="I228" s="64">
        <f>IFERROR(IFERROR(VLOOKUP($E228,FFToday!$B$2:$E$301,I$19,FALSE),VLOOKUP($E228&amp;" ",FFToday!$B$2:$E$301,I$19,FALSE)),J228)</f>
        <v>46.5</v>
      </c>
      <c r="J228" s="64">
        <f>VLOOKUP(E228,'ESPN proj w Stat'!$C$3:$F$302,3,FALSE)</f>
        <v>60.7</v>
      </c>
      <c r="K228" s="64" t="str">
        <f t="shared" si="8"/>
        <v>$1/0 Tyler Higbee</v>
      </c>
      <c r="L228" s="65">
        <f>MAX(I228-VLOOKUP(F228,$E$3:$K$8,7,FALSE),0)</f>
        <v>0</v>
      </c>
      <c r="M228" s="65">
        <f>MAX(J228-VLOOKUP(F228,$E$3:$J$7,6,FALSE),0)</f>
        <v>0</v>
      </c>
      <c r="N228" s="76">
        <f>L228*$O$17</f>
        <v>0</v>
      </c>
      <c r="O228" s="76">
        <f>M228*$O$17</f>
        <v>0</v>
      </c>
      <c r="P228" s="76">
        <f>AVERAGE(N228:O228)</f>
        <v>0</v>
      </c>
      <c r="Q228" s="76">
        <f>VLOOKUP(E228,'ESPN proj w Stat'!$C$3:$F$302,4,FALSE)</f>
        <v>0</v>
      </c>
      <c r="R228" s="76">
        <f>P228-Q228</f>
        <v>0</v>
      </c>
      <c r="S228" s="48" t="str">
        <f>"$"&amp;ROUND(MIN(N228,O228),0)&amp;"-"&amp;ROUND(MAX(N228:O228),0)</f>
        <v>$0-0</v>
      </c>
      <c r="T228" s="77">
        <f>ABS(O228-N228)</f>
        <v>0</v>
      </c>
    </row>
    <row r="229" spans="1:20" ht="14.25" hidden="1" customHeight="1">
      <c r="A229" t="str">
        <f>F229&amp;B229</f>
        <v>WR88</v>
      </c>
      <c r="B229">
        <v>88</v>
      </c>
      <c r="C229" t="str">
        <f>F229&amp;D229</f>
        <v>WR84</v>
      </c>
      <c r="D229" s="62">
        <v>84</v>
      </c>
      <c r="E229" t="s">
        <v>156</v>
      </c>
      <c r="F229" s="63" t="s">
        <v>1</v>
      </c>
      <c r="G229" s="63" t="str">
        <f>IFERROR(IFERROR(VLOOKUP($E229,FFToday!$B$2:$E$301,G$19,FALSE),VLOOKUP($E229&amp;" ",FFToday!$B$2:$E$301,G$19,FALSE))," ")</f>
        <v>CIN</v>
      </c>
      <c r="H229" s="63">
        <f>IFERROR(IFERROR(VLOOKUP($E229,FFToday!$B$2:$E$301,H$19,FALSE),VLOOKUP($E229&amp;" ",FFToday!$B$2:$E$301,H$19,FALSE))," ")</f>
        <v>6</v>
      </c>
      <c r="I229" s="64">
        <f>IFERROR(IFERROR(VLOOKUP($E229,FFToday!$B$2:$E$301,I$19,FALSE),VLOOKUP($E229&amp;" ",FFToday!$B$2:$E$301,I$19,FALSE)),J229)</f>
        <v>53.1</v>
      </c>
      <c r="J229" s="64">
        <f>VLOOKUP(E229,'ESPN proj w Stat'!$C$3:$F$302,3,FALSE)</f>
        <v>60.5</v>
      </c>
      <c r="K229" s="64" t="str">
        <f t="shared" ref="K229:K292" si="9">"$"&amp;MAX(1,ROUND(Q229,0))&amp;"/"&amp;ROUND(R229,0)&amp;" "&amp;E229</f>
        <v>$1/0 Tyler Boyd</v>
      </c>
      <c r="L229" s="65">
        <f>MAX(I229-VLOOKUP(F229,$E$3:$K$8,7,FALSE),0)</f>
        <v>0</v>
      </c>
      <c r="M229" s="65">
        <f>MAX(J229-VLOOKUP(F229,$E$3:$J$7,6,FALSE),0)</f>
        <v>0</v>
      </c>
      <c r="N229" s="76">
        <f>L229*$O$17</f>
        <v>0</v>
      </c>
      <c r="O229" s="76">
        <f>M229*$O$17</f>
        <v>0</v>
      </c>
      <c r="P229" s="76">
        <f>AVERAGE(N229:O229)</f>
        <v>0</v>
      </c>
      <c r="Q229" s="76">
        <f>VLOOKUP(E229,'ESPN proj w Stat'!$C$3:$F$302,4,FALSE)</f>
        <v>0</v>
      </c>
      <c r="R229" s="76">
        <f>P229-Q229</f>
        <v>0</v>
      </c>
      <c r="S229" s="48" t="str">
        <f>"$"&amp;ROUND(MIN(N229,O229),0)&amp;"-"&amp;ROUND(MAX(N229:O229),0)</f>
        <v>$0-0</v>
      </c>
      <c r="T229" s="77">
        <f>ABS(O229-N229)</f>
        <v>0</v>
      </c>
    </row>
    <row r="230" spans="1:20" ht="14.25" hidden="1" customHeight="1">
      <c r="A230" t="str">
        <f>F230&amp;B230</f>
        <v>RB49</v>
      </c>
      <c r="B230">
        <v>49</v>
      </c>
      <c r="C230" t="str">
        <f>F230&amp;D230</f>
        <v>RB61</v>
      </c>
      <c r="D230" s="62">
        <v>61</v>
      </c>
      <c r="E230" t="s">
        <v>184</v>
      </c>
      <c r="F230" s="63" t="s">
        <v>5</v>
      </c>
      <c r="G230" s="63" t="str">
        <f>IFERROR(IFERROR(VLOOKUP($E230,FFToday!$B$2:$E$301,G$19,FALSE),VLOOKUP($E230&amp;" ",FFToday!$B$2:$E$301,G$19,FALSE))," ")</f>
        <v>OAK</v>
      </c>
      <c r="H230" s="63">
        <f>IFERROR(IFERROR(VLOOKUP($E230,FFToday!$B$2:$E$301,H$19,FALSE),VLOOKUP($E230&amp;" ",FFToday!$B$2:$E$301,H$19,FALSE))," ")</f>
        <v>10</v>
      </c>
      <c r="I230" s="64">
        <f>IFERROR(IFERROR(VLOOKUP($E230,FFToday!$B$2:$E$301,I$19,FALSE),VLOOKUP($E230&amp;" ",FFToday!$B$2:$E$301,I$19,FALSE)),J230)</f>
        <v>83.1</v>
      </c>
      <c r="J230" s="64">
        <f>VLOOKUP(E230,'ESPN proj w Stat'!$C$3:$F$302,3,FALSE)</f>
        <v>60.1</v>
      </c>
      <c r="K230" s="64" t="str">
        <f t="shared" si="9"/>
        <v>$1/0 DeAndre Washington</v>
      </c>
      <c r="L230" s="65">
        <f>MAX(I230-VLOOKUP(F230,$E$3:$K$8,7,FALSE),0)</f>
        <v>0</v>
      </c>
      <c r="M230" s="65">
        <f>MAX(J230-VLOOKUP(F230,$E$3:$J$7,6,FALSE),0)</f>
        <v>0</v>
      </c>
      <c r="N230" s="76">
        <f>L230*$O$17</f>
        <v>0</v>
      </c>
      <c r="O230" s="76">
        <f>M230*$O$17</f>
        <v>0</v>
      </c>
      <c r="P230" s="76">
        <f>AVERAGE(N230:O230)</f>
        <v>0</v>
      </c>
      <c r="Q230" s="76">
        <f>VLOOKUP(E230,'ESPN proj w Stat'!$C$3:$F$302,4,FALSE)</f>
        <v>0</v>
      </c>
      <c r="R230" s="76">
        <f>P230-Q230</f>
        <v>0</v>
      </c>
      <c r="S230" s="48" t="str">
        <f>"$"&amp;ROUND(MIN(N230,O230),0)&amp;"-"&amp;ROUND(MAX(N230:O230),0)</f>
        <v>$0-0</v>
      </c>
      <c r="T230" s="77">
        <f>ABS(O230-N230)</f>
        <v>0</v>
      </c>
    </row>
    <row r="231" spans="1:20" ht="14.25" hidden="1" customHeight="1">
      <c r="A231" t="str">
        <f>F231&amp;B231</f>
        <v>WR70</v>
      </c>
      <c r="B231">
        <v>70</v>
      </c>
      <c r="C231" t="str">
        <f>F231&amp;D231</f>
        <v>WR85</v>
      </c>
      <c r="D231" s="62">
        <v>85</v>
      </c>
      <c r="E231" t="s">
        <v>126</v>
      </c>
      <c r="F231" s="63" t="s">
        <v>1</v>
      </c>
      <c r="G231" s="63" t="str">
        <f>IFERROR(IFERROR(VLOOKUP($E231,FFToday!$B$2:$E$301,G$19,FALSE),VLOOKUP($E231&amp;" ",FFToday!$B$2:$E$301,G$19,FALSE))," ")</f>
        <v>LAR</v>
      </c>
      <c r="H231" s="63">
        <f>IFERROR(IFERROR(VLOOKUP($E231,FFToday!$B$2:$E$301,H$19,FALSE),VLOOKUP($E231&amp;" ",FFToday!$B$2:$E$301,H$19,FALSE))," ")</f>
        <v>8</v>
      </c>
      <c r="I231" s="64">
        <f>IFERROR(IFERROR(VLOOKUP($E231,FFToday!$B$2:$E$301,I$19,FALSE),VLOOKUP($E231&amp;" ",FFToday!$B$2:$E$301,I$19,FALSE)),J231)</f>
        <v>69.3</v>
      </c>
      <c r="J231" s="64">
        <f>VLOOKUP(E231,'ESPN proj w Stat'!$C$3:$F$302,3,FALSE)</f>
        <v>59.6</v>
      </c>
      <c r="K231" s="64" t="str">
        <f t="shared" si="9"/>
        <v>$1/0 Tavon Austin</v>
      </c>
      <c r="L231" s="65">
        <f>MAX(I231-VLOOKUP(F231,$E$3:$K$8,7,FALSE),0)</f>
        <v>0</v>
      </c>
      <c r="M231" s="65">
        <f>MAX(J231-VLOOKUP(F231,$E$3:$J$7,6,FALSE),0)</f>
        <v>0</v>
      </c>
      <c r="N231" s="76">
        <f>L231*$O$17</f>
        <v>0</v>
      </c>
      <c r="O231" s="76">
        <f>M231*$O$17</f>
        <v>0</v>
      </c>
      <c r="P231" s="76">
        <f>AVERAGE(N231:O231)</f>
        <v>0</v>
      </c>
      <c r="Q231" s="76">
        <f>VLOOKUP(E231,'ESPN proj w Stat'!$C$3:$F$302,4,FALSE)</f>
        <v>0</v>
      </c>
      <c r="R231" s="76">
        <f>P231-Q231</f>
        <v>0</v>
      </c>
      <c r="S231" s="48" t="str">
        <f>"$"&amp;ROUND(MIN(N231,O231),0)&amp;"-"&amp;ROUND(MAX(N231:O231),0)</f>
        <v>$0-0</v>
      </c>
      <c r="T231" s="77">
        <f>ABS(O231-N231)</f>
        <v>0</v>
      </c>
    </row>
    <row r="232" spans="1:20" ht="14.25" hidden="1" customHeight="1">
      <c r="A232" t="str">
        <f>F232&amp;B232</f>
        <v>WR94</v>
      </c>
      <c r="B232">
        <v>94</v>
      </c>
      <c r="C232" t="str">
        <f>F232&amp;D232</f>
        <v>WR86</v>
      </c>
      <c r="D232" s="62">
        <v>86</v>
      </c>
      <c r="E232" t="s">
        <v>204</v>
      </c>
      <c r="F232" s="63" t="s">
        <v>1</v>
      </c>
      <c r="G232" s="63" t="str">
        <f>IFERROR(IFERROR(VLOOKUP($E232,FFToday!$B$2:$E$301,G$19,FALSE),VLOOKUP($E232&amp;" ",FFToday!$B$2:$E$301,G$19,FALSE))," ")</f>
        <v>NE</v>
      </c>
      <c r="H232" s="63">
        <f>IFERROR(IFERROR(VLOOKUP($E232,FFToday!$B$2:$E$301,H$19,FALSE),VLOOKUP($E232&amp;" ",FFToday!$B$2:$E$301,H$19,FALSE))," ")</f>
        <v>9</v>
      </c>
      <c r="I232" s="64">
        <f>IFERROR(IFERROR(VLOOKUP($E232,FFToday!$B$2:$E$301,I$19,FALSE),VLOOKUP($E232&amp;" ",FFToday!$B$2:$E$301,I$19,FALSE)),J232)</f>
        <v>47.2</v>
      </c>
      <c r="J232" s="64">
        <f>VLOOKUP(E232,'ESPN proj w Stat'!$C$3:$F$302,3,FALSE)</f>
        <v>59.5</v>
      </c>
      <c r="K232" s="64" t="str">
        <f t="shared" si="9"/>
        <v>$1/0 Chris Hogan</v>
      </c>
      <c r="L232" s="65">
        <f>MAX(I232-VLOOKUP(F232,$E$3:$K$8,7,FALSE),0)</f>
        <v>0</v>
      </c>
      <c r="M232" s="65">
        <f>MAX(J232-VLOOKUP(F232,$E$3:$J$7,6,FALSE),0)</f>
        <v>0</v>
      </c>
      <c r="N232" s="76">
        <f>L232*$O$17</f>
        <v>0</v>
      </c>
      <c r="O232" s="76">
        <f>M232*$O$17</f>
        <v>0</v>
      </c>
      <c r="P232" s="76">
        <f>AVERAGE(N232:O232)</f>
        <v>0</v>
      </c>
      <c r="Q232" s="76">
        <f>VLOOKUP(E232,'ESPN proj w Stat'!$C$3:$F$302,4,FALSE)</f>
        <v>0</v>
      </c>
      <c r="R232" s="76">
        <f>P232-Q232</f>
        <v>0</v>
      </c>
      <c r="S232" s="48" t="str">
        <f>"$"&amp;ROUND(MIN(N232,O232),0)&amp;"-"&amp;ROUND(MAX(N232:O232),0)</f>
        <v>$0-0</v>
      </c>
      <c r="T232" s="77">
        <f>ABS(O232-N232)</f>
        <v>0</v>
      </c>
    </row>
    <row r="233" spans="1:20" ht="14.25" hidden="1" customHeight="1">
      <c r="A233" t="str">
        <f>F233&amp;B233</f>
        <v>TE22</v>
      </c>
      <c r="B233">
        <v>22</v>
      </c>
      <c r="C233" t="str">
        <f>F233&amp;D233</f>
        <v>TE28</v>
      </c>
      <c r="D233" s="62">
        <v>28</v>
      </c>
      <c r="E233" t="s">
        <v>367</v>
      </c>
      <c r="F233" s="63" t="s">
        <v>8</v>
      </c>
      <c r="G233" s="63" t="str">
        <f>IFERROR(IFERROR(VLOOKUP($E233,FFToday!$B$2:$E$301,G$19,FALSE),VLOOKUP($E233&amp;" ",FFToday!$B$2:$E$301,G$19,FALSE))," ")</f>
        <v>IND</v>
      </c>
      <c r="H233" s="63">
        <f>IFERROR(IFERROR(VLOOKUP($E233,FFToday!$B$2:$E$301,H$19,FALSE),VLOOKUP($E233&amp;" ",FFToday!$B$2:$E$301,H$19,FALSE))," ")</f>
        <v>11</v>
      </c>
      <c r="I233" s="64">
        <f>IFERROR(IFERROR(VLOOKUP($E233,FFToday!$B$2:$E$301,I$19,FALSE),VLOOKUP($E233&amp;" ",FFToday!$B$2:$E$301,I$19,FALSE)),J233)</f>
        <v>75.599999999999994</v>
      </c>
      <c r="J233" s="64">
        <f>VLOOKUP(E233,'ESPN proj w Stat'!$C$3:$F$302,3,FALSE)</f>
        <v>59.2</v>
      </c>
      <c r="K233" s="64" t="str">
        <f t="shared" si="9"/>
        <v>$1/0 Erik Swoope</v>
      </c>
      <c r="L233" s="65">
        <f>MAX(I233-VLOOKUP(F233,$E$3:$K$8,7,FALSE),0)</f>
        <v>0</v>
      </c>
      <c r="M233" s="65">
        <f>MAX(J233-VLOOKUP(F233,$E$3:$J$7,6,FALSE),0)</f>
        <v>0</v>
      </c>
      <c r="N233" s="76">
        <f>L233*$O$17</f>
        <v>0</v>
      </c>
      <c r="O233" s="76">
        <f>M233*$O$17</f>
        <v>0</v>
      </c>
      <c r="P233" s="76">
        <f>AVERAGE(N233:O233)</f>
        <v>0</v>
      </c>
      <c r="Q233" s="76">
        <f>VLOOKUP(E233,'ESPN proj w Stat'!$C$3:$F$302,4,FALSE)</f>
        <v>0</v>
      </c>
      <c r="R233" s="76">
        <f>P233-Q233</f>
        <v>0</v>
      </c>
      <c r="S233" s="48" t="str">
        <f>"$"&amp;ROUND(MIN(N233,O233),0)&amp;"-"&amp;ROUND(MAX(N233:O233),0)</f>
        <v>$0-0</v>
      </c>
      <c r="T233" s="77">
        <f>ABS(O233-N233)</f>
        <v>0</v>
      </c>
    </row>
    <row r="234" spans="1:20" ht="14.25" hidden="1" customHeight="1">
      <c r="A234" t="str">
        <f>F234&amp;B234</f>
        <v>WR86</v>
      </c>
      <c r="B234">
        <v>86</v>
      </c>
      <c r="C234" t="str">
        <f>F234&amp;D234</f>
        <v>WR87</v>
      </c>
      <c r="D234" s="62">
        <v>87</v>
      </c>
      <c r="E234" t="s">
        <v>461</v>
      </c>
      <c r="F234" s="63" t="s">
        <v>1</v>
      </c>
      <c r="G234" s="63" t="str">
        <f>IFERROR(IFERROR(VLOOKUP($E234,FFToday!$B$2:$E$301,G$19,FALSE),VLOOKUP($E234&amp;" ",FFToday!$B$2:$E$301,G$19,FALSE))," ")</f>
        <v>PHI</v>
      </c>
      <c r="H234" s="63">
        <f>IFERROR(IFERROR(VLOOKUP($E234,FFToday!$B$2:$E$301,H$19,FALSE),VLOOKUP($E234&amp;" ",FFToday!$B$2:$E$301,H$19,FALSE))," ")</f>
        <v>10</v>
      </c>
      <c r="I234" s="64">
        <f>IFERROR(IFERROR(VLOOKUP($E234,FFToday!$B$2:$E$301,I$19,FALSE),VLOOKUP($E234&amp;" ",FFToday!$B$2:$E$301,I$19,FALSE)),J234)</f>
        <v>56.5</v>
      </c>
      <c r="J234" s="64">
        <f>VLOOKUP(E234,'ESPN proj w Stat'!$C$3:$F$302,3,FALSE)</f>
        <v>59.1</v>
      </c>
      <c r="K234" s="64" t="str">
        <f t="shared" si="9"/>
        <v>$1/0 Nelson Agholor</v>
      </c>
      <c r="L234" s="65">
        <f>MAX(I234-VLOOKUP(F234,$E$3:$K$8,7,FALSE),0)</f>
        <v>0</v>
      </c>
      <c r="M234" s="65">
        <f>MAX(J234-VLOOKUP(F234,$E$3:$J$7,6,FALSE),0)</f>
        <v>0</v>
      </c>
      <c r="N234" s="76">
        <f>L234*$O$17</f>
        <v>0</v>
      </c>
      <c r="O234" s="76">
        <f>M234*$O$17</f>
        <v>0</v>
      </c>
      <c r="P234" s="76">
        <f>AVERAGE(N234:O234)</f>
        <v>0</v>
      </c>
      <c r="Q234" s="76">
        <f>VLOOKUP(E234,'ESPN proj w Stat'!$C$3:$F$302,4,FALSE)</f>
        <v>0</v>
      </c>
      <c r="R234" s="76">
        <f>P234-Q234</f>
        <v>0</v>
      </c>
      <c r="S234" s="48" t="str">
        <f>"$"&amp;ROUND(MIN(N234,O234),0)&amp;"-"&amp;ROUND(MAX(N234:O234),0)</f>
        <v>$0-0</v>
      </c>
      <c r="T234" s="77">
        <f>ABS(O234-N234)</f>
        <v>0</v>
      </c>
    </row>
    <row r="235" spans="1:20" ht="14.25" hidden="1" customHeight="1">
      <c r="A235" t="str">
        <f>F235&amp;B235</f>
        <v>RB68</v>
      </c>
      <c r="B235">
        <v>68</v>
      </c>
      <c r="C235" t="str">
        <f>F235&amp;D235</f>
        <v>RB62</v>
      </c>
      <c r="D235" s="62">
        <v>62</v>
      </c>
      <c r="E235" t="s">
        <v>94</v>
      </c>
      <c r="F235" s="63" t="s">
        <v>5</v>
      </c>
      <c r="G235" s="63" t="str">
        <f>IFERROR(IFERROR(VLOOKUP($E235,FFToday!$B$2:$E$301,G$19,FALSE),VLOOKUP($E235&amp;" ",FFToday!$B$2:$E$301,G$19,FALSE))," ")</f>
        <v>JAC</v>
      </c>
      <c r="H235" s="63">
        <f>IFERROR(IFERROR(VLOOKUP($E235,FFToday!$B$2:$E$301,H$19,FALSE),VLOOKUP($E235&amp;" ",FFToday!$B$2:$E$301,H$19,FALSE))," ")</f>
        <v>8</v>
      </c>
      <c r="I235" s="64">
        <f>IFERROR(IFERROR(VLOOKUP($E235,FFToday!$B$2:$E$301,I$19,FALSE),VLOOKUP($E235&amp;" ",FFToday!$B$2:$E$301,I$19,FALSE)),J235)</f>
        <v>56.1</v>
      </c>
      <c r="J235" s="64">
        <f>VLOOKUP(E235,'ESPN proj w Stat'!$C$3:$F$302,3,FALSE)</f>
        <v>58.8</v>
      </c>
      <c r="K235" s="64" t="str">
        <f t="shared" si="9"/>
        <v>$1/0 T.J. Yeldon</v>
      </c>
      <c r="L235" s="65">
        <f>MAX(I235-VLOOKUP(F235,$E$3:$K$8,7,FALSE),0)</f>
        <v>0</v>
      </c>
      <c r="M235" s="65">
        <f>MAX(J235-VLOOKUP(F235,$E$3:$J$7,6,FALSE),0)</f>
        <v>0</v>
      </c>
      <c r="N235" s="76">
        <f>L235*$O$17</f>
        <v>0</v>
      </c>
      <c r="O235" s="76">
        <f>M235*$O$17</f>
        <v>0</v>
      </c>
      <c r="P235" s="76">
        <f>AVERAGE(N235:O235)</f>
        <v>0</v>
      </c>
      <c r="Q235" s="76">
        <f>VLOOKUP(E235,'ESPN proj w Stat'!$C$3:$F$302,4,FALSE)</f>
        <v>0</v>
      </c>
      <c r="R235" s="76">
        <f>P235-Q235</f>
        <v>0</v>
      </c>
      <c r="S235" s="48" t="str">
        <f>"$"&amp;ROUND(MIN(N235,O235),0)&amp;"-"&amp;ROUND(MAX(N235:O235),0)</f>
        <v>$0-0</v>
      </c>
      <c r="T235" s="77">
        <f>ABS(O235-N235)</f>
        <v>0</v>
      </c>
    </row>
    <row r="236" spans="1:20" ht="14.25" hidden="1" customHeight="1">
      <c r="A236" t="str">
        <f>F236&amp;B236</f>
        <v>TE25</v>
      </c>
      <c r="B236">
        <v>25</v>
      </c>
      <c r="C236" t="str">
        <f>F236&amp;D236</f>
        <v>TE29</v>
      </c>
      <c r="D236" s="62">
        <v>29</v>
      </c>
      <c r="E236" t="s">
        <v>365</v>
      </c>
      <c r="F236" s="63" t="s">
        <v>8</v>
      </c>
      <c r="G236" s="63" t="str">
        <f>IFERROR(IFERROR(VLOOKUP($E236,FFToday!$B$2:$E$301,G$19,FALSE),VLOOKUP($E236&amp;" ",FFToday!$B$2:$E$301,G$19,FALSE))," ")</f>
        <v>ARI</v>
      </c>
      <c r="H236" s="63">
        <f>IFERROR(IFERROR(VLOOKUP($E236,FFToday!$B$2:$E$301,H$19,FALSE),VLOOKUP($E236&amp;" ",FFToday!$B$2:$E$301,H$19,FALSE))," ")</f>
        <v>8</v>
      </c>
      <c r="I236" s="64">
        <f>IFERROR(IFERROR(VLOOKUP($E236,FFToday!$B$2:$E$301,I$19,FALSE),VLOOKUP($E236&amp;" ",FFToday!$B$2:$E$301,I$19,FALSE)),J236)</f>
        <v>70.599999999999994</v>
      </c>
      <c r="J236" s="64">
        <f>VLOOKUP(E236,'ESPN proj w Stat'!$C$3:$F$302,3,FALSE)</f>
        <v>58.3</v>
      </c>
      <c r="K236" s="64" t="str">
        <f t="shared" si="9"/>
        <v>$1/0 Jermaine Gresham</v>
      </c>
      <c r="L236" s="65">
        <f>MAX(I236-VLOOKUP(F236,$E$3:$K$8,7,FALSE),0)</f>
        <v>0</v>
      </c>
      <c r="M236" s="65">
        <f>MAX(J236-VLOOKUP(F236,$E$3:$J$7,6,FALSE),0)</f>
        <v>0</v>
      </c>
      <c r="N236" s="76">
        <f>L236*$O$17</f>
        <v>0</v>
      </c>
      <c r="O236" s="76">
        <f>M236*$O$17</f>
        <v>0</v>
      </c>
      <c r="P236" s="76">
        <f>AVERAGE(N236:O236)</f>
        <v>0</v>
      </c>
      <c r="Q236" s="76">
        <f>VLOOKUP(E236,'ESPN proj w Stat'!$C$3:$F$302,4,FALSE)</f>
        <v>0</v>
      </c>
      <c r="R236" s="76">
        <f>P236-Q236</f>
        <v>0</v>
      </c>
      <c r="S236" s="48" t="str">
        <f>"$"&amp;ROUND(MIN(N236,O236),0)&amp;"-"&amp;ROUND(MAX(N236:O236),0)</f>
        <v>$0-0</v>
      </c>
      <c r="T236" s="77">
        <f>ABS(O236-N236)</f>
        <v>0</v>
      </c>
    </row>
    <row r="237" spans="1:20" ht="14.25" hidden="1" customHeight="1">
      <c r="A237" t="str">
        <f>F237&amp;B237</f>
        <v>TE19</v>
      </c>
      <c r="B237">
        <v>19</v>
      </c>
      <c r="C237" t="str">
        <f>F237&amp;D237</f>
        <v>TE30</v>
      </c>
      <c r="D237" s="62">
        <v>30</v>
      </c>
      <c r="E237" t="s">
        <v>331</v>
      </c>
      <c r="F237" s="63" t="s">
        <v>8</v>
      </c>
      <c r="G237" s="63" t="str">
        <f>IFERROR(IFERROR(VLOOKUP($E237,FFToday!$B$2:$E$301,G$19,FALSE),VLOOKUP($E237&amp;" ",FFToday!$B$2:$E$301,G$19,FALSE))," ")</f>
        <v>CLE</v>
      </c>
      <c r="H237" s="63">
        <f>IFERROR(IFERROR(VLOOKUP($E237,FFToday!$B$2:$E$301,H$19,FALSE),VLOOKUP($E237&amp;" ",FFToday!$B$2:$E$301,H$19,FALSE))," ")</f>
        <v>9</v>
      </c>
      <c r="I237" s="64">
        <f>IFERROR(IFERROR(VLOOKUP($E237,FFToday!$B$2:$E$301,I$19,FALSE),VLOOKUP($E237&amp;" ",FFToday!$B$2:$E$301,I$19,FALSE)),J237)</f>
        <v>81</v>
      </c>
      <c r="J237" s="64">
        <f>VLOOKUP(E237,'ESPN proj w Stat'!$C$3:$F$302,3,FALSE)</f>
        <v>58.2</v>
      </c>
      <c r="K237" s="64" t="str">
        <f t="shared" si="9"/>
        <v>$1/0 David Njoku</v>
      </c>
      <c r="L237" s="65">
        <f>MAX(I237-VLOOKUP(F237,$E$3:$K$8,7,FALSE),0)</f>
        <v>0</v>
      </c>
      <c r="M237" s="65">
        <f>MAX(J237-VLOOKUP(F237,$E$3:$J$7,6,FALSE),0)</f>
        <v>0</v>
      </c>
      <c r="N237" s="76">
        <f>L237*$O$17</f>
        <v>0</v>
      </c>
      <c r="O237" s="76">
        <f>M237*$O$17</f>
        <v>0</v>
      </c>
      <c r="P237" s="76">
        <f>AVERAGE(N237:O237)</f>
        <v>0</v>
      </c>
      <c r="Q237" s="76">
        <f>VLOOKUP(E237,'ESPN proj w Stat'!$C$3:$F$302,4,FALSE)</f>
        <v>0</v>
      </c>
      <c r="R237" s="76">
        <f>P237-Q237</f>
        <v>0</v>
      </c>
      <c r="S237" s="48" t="str">
        <f>"$"&amp;ROUND(MIN(N237,O237),0)&amp;"-"&amp;ROUND(MAX(N237:O237),0)</f>
        <v>$0-0</v>
      </c>
      <c r="T237" s="77">
        <f>ABS(O237-N237)</f>
        <v>0</v>
      </c>
    </row>
    <row r="238" spans="1:20" ht="14.25" hidden="1" customHeight="1">
      <c r="A238" t="str">
        <f>F238&amp;B238</f>
        <v>WR85</v>
      </c>
      <c r="B238">
        <v>85</v>
      </c>
      <c r="C238" t="str">
        <f>F238&amp;D238</f>
        <v>WR88</v>
      </c>
      <c r="D238" s="62">
        <v>88</v>
      </c>
      <c r="E238" t="s">
        <v>360</v>
      </c>
      <c r="F238" s="63" t="s">
        <v>1</v>
      </c>
      <c r="G238" s="63" t="str">
        <f>IFERROR(IFERROR(VLOOKUP($E238,FFToday!$B$2:$E$301,G$19,FALSE),VLOOKUP($E238&amp;" ",FFToday!$B$2:$E$301,G$19,FALSE))," ")</f>
        <v xml:space="preserve"> </v>
      </c>
      <c r="H238" s="63" t="str">
        <f>IFERROR(IFERROR(VLOOKUP($E238,FFToday!$B$2:$E$301,H$19,FALSE),VLOOKUP($E238&amp;" ",FFToday!$B$2:$E$301,H$19,FALSE))," ")</f>
        <v xml:space="preserve"> </v>
      </c>
      <c r="I238" s="64">
        <f>IFERROR(IFERROR(VLOOKUP($E238,FFToday!$B$2:$E$301,I$19,FALSE),VLOOKUP($E238&amp;" ",FFToday!$B$2:$E$301,I$19,FALSE)),J238)</f>
        <v>58.1</v>
      </c>
      <c r="J238" s="64">
        <f>VLOOKUP(E238,'ESPN proj w Stat'!$C$3:$F$302,3,FALSE)</f>
        <v>58.1</v>
      </c>
      <c r="K238" s="64" t="str">
        <f t="shared" si="9"/>
        <v>$1/0 Jaron Brown</v>
      </c>
      <c r="L238" s="65">
        <f>MAX(I238-VLOOKUP(F238,$E$3:$K$8,7,FALSE),0)</f>
        <v>0</v>
      </c>
      <c r="M238" s="65">
        <f>MAX(J238-VLOOKUP(F238,$E$3:$J$7,6,FALSE),0)</f>
        <v>0</v>
      </c>
      <c r="N238" s="76">
        <f>L238*$O$17</f>
        <v>0</v>
      </c>
      <c r="O238" s="76">
        <f>M238*$O$17</f>
        <v>0</v>
      </c>
      <c r="P238" s="76">
        <f>AVERAGE(N238:O238)</f>
        <v>0</v>
      </c>
      <c r="Q238" s="76">
        <f>VLOOKUP(E238,'ESPN proj w Stat'!$C$3:$F$302,4,FALSE)</f>
        <v>0</v>
      </c>
      <c r="R238" s="76">
        <f>P238-Q238</f>
        <v>0</v>
      </c>
      <c r="S238" s="48" t="str">
        <f>"$"&amp;ROUND(MIN(N238,O238),0)&amp;"-"&amp;ROUND(MAX(N238:O238),0)</f>
        <v>$0-0</v>
      </c>
      <c r="T238" s="77">
        <f>ABS(O238-N238)</f>
        <v>0</v>
      </c>
    </row>
    <row r="239" spans="1:20" ht="14.25" hidden="1" customHeight="1">
      <c r="A239" t="str">
        <f>F239&amp;B239</f>
        <v>RB62</v>
      </c>
      <c r="B239">
        <v>62</v>
      </c>
      <c r="C239" t="str">
        <f>F239&amp;D239</f>
        <v>RB63</v>
      </c>
      <c r="D239" s="62">
        <v>63</v>
      </c>
      <c r="E239" t="s">
        <v>339</v>
      </c>
      <c r="F239" s="63" t="s">
        <v>5</v>
      </c>
      <c r="G239" s="63" t="str">
        <f>IFERROR(IFERROR(VLOOKUP($E239,FFToday!$B$2:$E$301,G$19,FALSE),VLOOKUP($E239&amp;" ",FFToday!$B$2:$E$301,G$19,FALSE))," ")</f>
        <v>HOU</v>
      </c>
      <c r="H239" s="63">
        <f>IFERROR(IFERROR(VLOOKUP($E239,FFToday!$B$2:$E$301,H$19,FALSE),VLOOKUP($E239&amp;" ",FFToday!$B$2:$E$301,H$19,FALSE))," ")</f>
        <v>7</v>
      </c>
      <c r="I239" s="64">
        <f>IFERROR(IFERROR(VLOOKUP($E239,FFToday!$B$2:$E$301,I$19,FALSE),VLOOKUP($E239&amp;" ",FFToday!$B$2:$E$301,I$19,FALSE)),J239)</f>
        <v>64.7</v>
      </c>
      <c r="J239" s="64">
        <f>VLOOKUP(E239,'ESPN proj w Stat'!$C$3:$F$302,3,FALSE)</f>
        <v>58.1</v>
      </c>
      <c r="K239" s="64" t="str">
        <f t="shared" si="9"/>
        <v>$1/0 D'Onta Foreman</v>
      </c>
      <c r="L239" s="65">
        <f>MAX(I239-VLOOKUP(F239,$E$3:$K$8,7,FALSE),0)</f>
        <v>0</v>
      </c>
      <c r="M239" s="65">
        <f>MAX(J239-VLOOKUP(F239,$E$3:$J$7,6,FALSE),0)</f>
        <v>0</v>
      </c>
      <c r="N239" s="76">
        <f>L239*$O$17</f>
        <v>0</v>
      </c>
      <c r="O239" s="76">
        <f>M239*$O$17</f>
        <v>0</v>
      </c>
      <c r="P239" s="76">
        <f>AVERAGE(N239:O239)</f>
        <v>0</v>
      </c>
      <c r="Q239" s="76">
        <f>VLOOKUP(E239,'ESPN proj w Stat'!$C$3:$F$302,4,FALSE)</f>
        <v>0</v>
      </c>
      <c r="R239" s="76">
        <f>P239-Q239</f>
        <v>0</v>
      </c>
      <c r="S239" s="48" t="str">
        <f>"$"&amp;ROUND(MIN(N239,O239),0)&amp;"-"&amp;ROUND(MAX(N239:O239),0)</f>
        <v>$0-0</v>
      </c>
      <c r="T239" s="77">
        <f>ABS(O239-N239)</f>
        <v>0</v>
      </c>
    </row>
    <row r="240" spans="1:20" ht="14.25" customHeight="1">
      <c r="A240" t="str">
        <f>F240&amp;B240</f>
        <v>QB37</v>
      </c>
      <c r="B240">
        <v>37</v>
      </c>
      <c r="C240" t="str">
        <f>F240&amp;D240</f>
        <v>QB36</v>
      </c>
      <c r="D240" s="62">
        <v>36</v>
      </c>
      <c r="E240" t="s">
        <v>216</v>
      </c>
      <c r="F240" s="63" t="s">
        <v>16</v>
      </c>
      <c r="G240" s="63" t="str">
        <f>IFERROR(IFERROR(VLOOKUP($E240,FFToday!$B$2:$E$301,G$19,FALSE),VLOOKUP($E240&amp;" ",FFToday!$B$2:$E$301,G$19,FALSE))," ")</f>
        <v>DEN</v>
      </c>
      <c r="H240" s="63">
        <f>IFERROR(IFERROR(VLOOKUP($E240,FFToday!$B$2:$E$301,H$19,FALSE),VLOOKUP($E240&amp;" ",FFToday!$B$2:$E$301,H$19,FALSE))," ")</f>
        <v>5</v>
      </c>
      <c r="I240" s="64">
        <f>IFERROR(IFERROR(VLOOKUP($E240,FFToday!$B$2:$E$301,I$19,FALSE),VLOOKUP($E240&amp;" ",FFToday!$B$2:$E$301,I$19,FALSE)),J240)</f>
        <v>53.3</v>
      </c>
      <c r="J240" s="64">
        <f>VLOOKUP(E240,'ESPN proj w Stat'!$C$3:$F$302,3,FALSE)</f>
        <v>56.5</v>
      </c>
      <c r="K240" s="64" t="str">
        <f t="shared" si="9"/>
        <v>$1/0 Paxton Lynch</v>
      </c>
      <c r="L240" s="65">
        <f>MAX(I240-VLOOKUP(F240,$E$3:$K$8,7,FALSE),0)</f>
        <v>0</v>
      </c>
      <c r="M240" s="65">
        <f>MAX(J240-VLOOKUP(F240,$E$3:$J$7,6,FALSE),0)</f>
        <v>0</v>
      </c>
      <c r="N240" s="76">
        <f>L240*$O$17</f>
        <v>0</v>
      </c>
      <c r="O240" s="76">
        <f>M240*$O$17</f>
        <v>0</v>
      </c>
      <c r="P240" s="76">
        <f>AVERAGE(N240:O240)</f>
        <v>0</v>
      </c>
      <c r="Q240" s="76">
        <f>VLOOKUP(E240,'ESPN proj w Stat'!$C$3:$F$302,4,FALSE)</f>
        <v>0</v>
      </c>
      <c r="R240" s="76">
        <f>P240-Q240</f>
        <v>0</v>
      </c>
      <c r="S240" s="48" t="str">
        <f>"$"&amp;ROUND(MIN(N240,O240),0)&amp;"-"&amp;ROUND(MAX(N240:O240),0)</f>
        <v>$0-0</v>
      </c>
      <c r="T240" s="77">
        <f>ABS(O240-N240)</f>
        <v>0</v>
      </c>
    </row>
    <row r="241" spans="1:20" ht="14.25" hidden="1" customHeight="1">
      <c r="A241" t="str">
        <f>F241&amp;B241</f>
        <v>WR61</v>
      </c>
      <c r="B241">
        <v>61</v>
      </c>
      <c r="C241" t="str">
        <f>F241&amp;D241</f>
        <v>WR89</v>
      </c>
      <c r="D241" s="62">
        <v>89</v>
      </c>
      <c r="E241" t="s">
        <v>199</v>
      </c>
      <c r="F241" s="63" t="s">
        <v>1</v>
      </c>
      <c r="G241" s="63" t="str">
        <f>IFERROR(IFERROR(VLOOKUP($E241,FFToday!$B$2:$E$301,G$19,FALSE),VLOOKUP($E241&amp;" ",FFToday!$B$2:$E$301,G$19,FALSE))," ")</f>
        <v>KC</v>
      </c>
      <c r="H241" s="63">
        <f>IFERROR(IFERROR(VLOOKUP($E241,FFToday!$B$2:$E$301,H$19,FALSE),VLOOKUP($E241&amp;" ",FFToday!$B$2:$E$301,H$19,FALSE))," ")</f>
        <v>10</v>
      </c>
      <c r="I241" s="64">
        <f>IFERROR(IFERROR(VLOOKUP($E241,FFToday!$B$2:$E$301,I$19,FALSE),VLOOKUP($E241&amp;" ",FFToday!$B$2:$E$301,I$19,FALSE)),J241)</f>
        <v>78.5</v>
      </c>
      <c r="J241" s="64">
        <f>VLOOKUP(E241,'ESPN proj w Stat'!$C$3:$F$302,3,FALSE)</f>
        <v>56.4</v>
      </c>
      <c r="K241" s="64" t="str">
        <f t="shared" si="9"/>
        <v>$1/0 Chris Conley</v>
      </c>
      <c r="L241" s="65">
        <f>MAX(I241-VLOOKUP(F241,$E$3:$K$8,7,FALSE),0)</f>
        <v>0</v>
      </c>
      <c r="M241" s="65">
        <f>MAX(J241-VLOOKUP(F241,$E$3:$J$7,6,FALSE),0)</f>
        <v>0</v>
      </c>
      <c r="N241" s="76">
        <f>L241*$O$17</f>
        <v>0</v>
      </c>
      <c r="O241" s="76">
        <f>M241*$O$17</f>
        <v>0</v>
      </c>
      <c r="P241" s="76">
        <f>AVERAGE(N241:O241)</f>
        <v>0</v>
      </c>
      <c r="Q241" s="76">
        <f>VLOOKUP(E241,'ESPN proj w Stat'!$C$3:$F$302,4,FALSE)</f>
        <v>0</v>
      </c>
      <c r="R241" s="76">
        <f>P241-Q241</f>
        <v>0</v>
      </c>
      <c r="S241" s="48" t="str">
        <f>"$"&amp;ROUND(MIN(N241,O241),0)&amp;"-"&amp;ROUND(MAX(N241:O241),0)</f>
        <v>$0-0</v>
      </c>
      <c r="T241" s="77">
        <f>ABS(O241-N241)</f>
        <v>0</v>
      </c>
    </row>
    <row r="242" spans="1:20" ht="14.25" hidden="1" customHeight="1">
      <c r="A242" t="str">
        <f>F242&amp;B242</f>
        <v>WR84</v>
      </c>
      <c r="B242">
        <v>84</v>
      </c>
      <c r="C242" t="str">
        <f>F242&amp;D242</f>
        <v>WR90</v>
      </c>
      <c r="D242" s="62">
        <v>90</v>
      </c>
      <c r="E242" t="s">
        <v>135</v>
      </c>
      <c r="F242" s="63" t="s">
        <v>1</v>
      </c>
      <c r="G242" s="63" t="str">
        <f>IFERROR(IFERROR(VLOOKUP($E242,FFToday!$B$2:$E$301,G$19,FALSE),VLOOKUP($E242&amp;" ",FFToday!$B$2:$E$301,G$19,FALSE))," ")</f>
        <v>LAC</v>
      </c>
      <c r="H242" s="63">
        <f>IFERROR(IFERROR(VLOOKUP($E242,FFToday!$B$2:$E$301,H$19,FALSE),VLOOKUP($E242&amp;" ",FFToday!$B$2:$E$301,H$19,FALSE))," ")</f>
        <v>9</v>
      </c>
      <c r="I242" s="64">
        <f>IFERROR(IFERROR(VLOOKUP($E242,FFToday!$B$2:$E$301,I$19,FALSE),VLOOKUP($E242&amp;" ",FFToday!$B$2:$E$301,I$19,FALSE)),J242)</f>
        <v>58.3</v>
      </c>
      <c r="J242" s="64">
        <f>VLOOKUP(E242,'ESPN proj w Stat'!$C$3:$F$302,3,FALSE)</f>
        <v>56.2</v>
      </c>
      <c r="K242" s="64" t="str">
        <f t="shared" si="9"/>
        <v>$1/0 Travis Benjamin</v>
      </c>
      <c r="L242" s="65">
        <f>MAX(I242-VLOOKUP(F242,$E$3:$K$8,7,FALSE),0)</f>
        <v>0</v>
      </c>
      <c r="M242" s="65">
        <f>MAX(J242-VLOOKUP(F242,$E$3:$J$7,6,FALSE),0)</f>
        <v>0</v>
      </c>
      <c r="N242" s="76">
        <f>L242*$O$17</f>
        <v>0</v>
      </c>
      <c r="O242" s="76">
        <f>M242*$O$17</f>
        <v>0</v>
      </c>
      <c r="P242" s="76">
        <f>AVERAGE(N242:O242)</f>
        <v>0</v>
      </c>
      <c r="Q242" s="76">
        <f>VLOOKUP(E242,'ESPN proj w Stat'!$C$3:$F$302,4,FALSE)</f>
        <v>0</v>
      </c>
      <c r="R242" s="76">
        <f>P242-Q242</f>
        <v>0</v>
      </c>
      <c r="S242" s="48" t="str">
        <f>"$"&amp;ROUND(MIN(N242,O242),0)&amp;"-"&amp;ROUND(MAX(N242:O242),0)</f>
        <v>$0-0</v>
      </c>
      <c r="T242" s="77">
        <f>ABS(O242-N242)</f>
        <v>0</v>
      </c>
    </row>
    <row r="243" spans="1:20" ht="14.25" hidden="1" customHeight="1">
      <c r="A243" t="str">
        <f>F243&amp;B243</f>
        <v>WR93</v>
      </c>
      <c r="B243">
        <v>93</v>
      </c>
      <c r="C243" t="str">
        <f>F243&amp;D243</f>
        <v>WR91</v>
      </c>
      <c r="D243" s="62">
        <v>91</v>
      </c>
      <c r="E243" t="s">
        <v>350</v>
      </c>
      <c r="F243" s="63" t="s">
        <v>1</v>
      </c>
      <c r="G243" s="63" t="str">
        <f>IFERROR(IFERROR(VLOOKUP($E243,FFToday!$B$2:$E$301,G$19,FALSE),VLOOKUP($E243&amp;" ",FFToday!$B$2:$E$301,G$19,FALSE))," ")</f>
        <v>SF</v>
      </c>
      <c r="H243" s="63">
        <f>IFERROR(IFERROR(VLOOKUP($E243,FFToday!$B$2:$E$301,H$19,FALSE),VLOOKUP($E243&amp;" ",FFToday!$B$2:$E$301,H$19,FALSE))," ")</f>
        <v>11</v>
      </c>
      <c r="I243" s="64">
        <f>IFERROR(IFERROR(VLOOKUP($E243,FFToday!$B$2:$E$301,I$19,FALSE),VLOOKUP($E243&amp;" ",FFToday!$B$2:$E$301,I$19,FALSE)),J243)</f>
        <v>47.5</v>
      </c>
      <c r="J243" s="64">
        <f>VLOOKUP(E243,'ESPN proj w Stat'!$C$3:$F$302,3,FALSE)</f>
        <v>55.2</v>
      </c>
      <c r="K243" s="64" t="str">
        <f t="shared" si="9"/>
        <v>$1/0 Jeremy Kerley</v>
      </c>
      <c r="L243" s="65">
        <f>MAX(I243-VLOOKUP(F243,$E$3:$K$8,7,FALSE),0)</f>
        <v>0</v>
      </c>
      <c r="M243" s="65">
        <f>MAX(J243-VLOOKUP(F243,$E$3:$J$7,6,FALSE),0)</f>
        <v>0</v>
      </c>
      <c r="N243" s="76">
        <f>L243*$O$17</f>
        <v>0</v>
      </c>
      <c r="O243" s="76">
        <f>M243*$O$17</f>
        <v>0</v>
      </c>
      <c r="P243" s="76">
        <f>AVERAGE(N243:O243)</f>
        <v>0</v>
      </c>
      <c r="Q243" s="76">
        <f>VLOOKUP(E243,'ESPN proj w Stat'!$C$3:$F$302,4,FALSE)</f>
        <v>0</v>
      </c>
      <c r="R243" s="76">
        <f>P243-Q243</f>
        <v>0</v>
      </c>
      <c r="S243" s="48" t="str">
        <f>"$"&amp;ROUND(MIN(N243,O243),0)&amp;"-"&amp;ROUND(MAX(N243:O243),0)</f>
        <v>$0-0</v>
      </c>
      <c r="T243" s="77">
        <f>ABS(O243-N243)</f>
        <v>0</v>
      </c>
    </row>
    <row r="244" spans="1:20" ht="14.25" hidden="1" customHeight="1">
      <c r="A244" t="str">
        <f>F244&amp;B244</f>
        <v>WR87</v>
      </c>
      <c r="B244">
        <v>87</v>
      </c>
      <c r="C244" t="str">
        <f>F244&amp;D244</f>
        <v>WR92</v>
      </c>
      <c r="D244" s="62">
        <v>92</v>
      </c>
      <c r="E244" t="s">
        <v>354</v>
      </c>
      <c r="F244" s="63" t="s">
        <v>1</v>
      </c>
      <c r="G244" s="63" t="str">
        <f>IFERROR(IFERROR(VLOOKUP($E244,FFToday!$B$2:$E$301,G$19,FALSE),VLOOKUP($E244&amp;" ",FFToday!$B$2:$E$301,G$19,FALSE))," ")</f>
        <v>SEA</v>
      </c>
      <c r="H244" s="63">
        <f>IFERROR(IFERROR(VLOOKUP($E244,FFToday!$B$2:$E$301,H$19,FALSE),VLOOKUP($E244&amp;" ",FFToday!$B$2:$E$301,H$19,FALSE))," ")</f>
        <v>6</v>
      </c>
      <c r="I244" s="64">
        <f>IFERROR(IFERROR(VLOOKUP($E244,FFToday!$B$2:$E$301,I$19,FALSE),VLOOKUP($E244&amp;" ",FFToday!$B$2:$E$301,I$19,FALSE)),J244)</f>
        <v>55.6</v>
      </c>
      <c r="J244" s="64">
        <f>VLOOKUP(E244,'ESPN proj w Stat'!$C$3:$F$302,3,FALSE)</f>
        <v>54.8</v>
      </c>
      <c r="K244" s="64" t="str">
        <f t="shared" si="9"/>
        <v>$1/0 Paul Richardson</v>
      </c>
      <c r="L244" s="65">
        <f>MAX(I244-VLOOKUP(F244,$E$3:$K$8,7,FALSE),0)</f>
        <v>0</v>
      </c>
      <c r="M244" s="65">
        <f>MAX(J244-VLOOKUP(F244,$E$3:$J$7,6,FALSE),0)</f>
        <v>0</v>
      </c>
      <c r="N244" s="76">
        <f>L244*$O$17</f>
        <v>0</v>
      </c>
      <c r="O244" s="76">
        <f>M244*$O$17</f>
        <v>0</v>
      </c>
      <c r="P244" s="76">
        <f>AVERAGE(N244:O244)</f>
        <v>0</v>
      </c>
      <c r="Q244" s="76">
        <f>VLOOKUP(E244,'ESPN proj w Stat'!$C$3:$F$302,4,FALSE)</f>
        <v>0</v>
      </c>
      <c r="R244" s="76">
        <f>P244-Q244</f>
        <v>0</v>
      </c>
      <c r="S244" s="48" t="str">
        <f>"$"&amp;ROUND(MIN(N244,O244),0)&amp;"-"&amp;ROUND(MAX(N244:O244),0)</f>
        <v>$0-0</v>
      </c>
      <c r="T244" s="77">
        <f>ABS(O244-N244)</f>
        <v>0</v>
      </c>
    </row>
    <row r="245" spans="1:20" ht="14.25" hidden="1" customHeight="1">
      <c r="A245" t="str">
        <f>F245&amp;B245</f>
        <v>WR76</v>
      </c>
      <c r="B245">
        <v>76</v>
      </c>
      <c r="C245" t="str">
        <f>F245&amp;D245</f>
        <v>WR93</v>
      </c>
      <c r="D245" s="62">
        <v>93</v>
      </c>
      <c r="E245" t="s">
        <v>355</v>
      </c>
      <c r="F245" s="63" t="s">
        <v>1</v>
      </c>
      <c r="G245" s="63" t="str">
        <f>IFERROR(IFERROR(VLOOKUP($E245,FFToday!$B$2:$E$301,G$19,FALSE),VLOOKUP($E245&amp;" ",FFToday!$B$2:$E$301,G$19,FALSE))," ")</f>
        <v>PIT</v>
      </c>
      <c r="H245" s="63">
        <f>IFERROR(IFERROR(VLOOKUP($E245,FFToday!$B$2:$E$301,H$19,FALSE),VLOOKUP($E245&amp;" ",FFToday!$B$2:$E$301,H$19,FALSE))," ")</f>
        <v>9</v>
      </c>
      <c r="I245" s="64">
        <f>IFERROR(IFERROR(VLOOKUP($E245,FFToday!$B$2:$E$301,I$19,FALSE),VLOOKUP($E245&amp;" ",FFToday!$B$2:$E$301,I$19,FALSE)),J245)</f>
        <v>64.2</v>
      </c>
      <c r="J245" s="64">
        <f>VLOOKUP(E245,'ESPN proj w Stat'!$C$3:$F$302,3,FALSE)</f>
        <v>54.4</v>
      </c>
      <c r="K245" s="64" t="str">
        <f t="shared" si="9"/>
        <v>$1/0 Eli Rogers</v>
      </c>
      <c r="L245" s="65">
        <f>MAX(I245-VLOOKUP(F245,$E$3:$K$8,7,FALSE),0)</f>
        <v>0</v>
      </c>
      <c r="M245" s="65">
        <f>MAX(J245-VLOOKUP(F245,$E$3:$J$7,6,FALSE),0)</f>
        <v>0</v>
      </c>
      <c r="N245" s="76">
        <f>L245*$O$17</f>
        <v>0</v>
      </c>
      <c r="O245" s="76">
        <f>M245*$O$17</f>
        <v>0</v>
      </c>
      <c r="P245" s="76">
        <f>AVERAGE(N245:O245)</f>
        <v>0</v>
      </c>
      <c r="Q245" s="76">
        <f>VLOOKUP(E245,'ESPN proj w Stat'!$C$3:$F$302,4,FALSE)</f>
        <v>0</v>
      </c>
      <c r="R245" s="76">
        <f>P245-Q245</f>
        <v>0</v>
      </c>
      <c r="S245" s="48" t="str">
        <f>"$"&amp;ROUND(MIN(N245,O245),0)&amp;"-"&amp;ROUND(MAX(N245:O245),0)</f>
        <v>$0-0</v>
      </c>
      <c r="T245" s="77">
        <f>ABS(O245-N245)</f>
        <v>0</v>
      </c>
    </row>
    <row r="246" spans="1:20" hidden="1">
      <c r="A246" t="str">
        <f>F246&amp;B246</f>
        <v>WR77</v>
      </c>
      <c r="B246">
        <v>77</v>
      </c>
      <c r="C246" t="str">
        <f>F246&amp;D246</f>
        <v>WR94</v>
      </c>
      <c r="D246" s="62">
        <v>94</v>
      </c>
      <c r="E246" t="s">
        <v>209</v>
      </c>
      <c r="F246" s="63" t="s">
        <v>1</v>
      </c>
      <c r="G246" s="63" t="str">
        <f>IFERROR(IFERROR(VLOOKUP($E246,FFToday!$B$2:$E$301,G$19,FALSE),VLOOKUP($E246&amp;" ",FFToday!$B$2:$E$301,G$19,FALSE))," ")</f>
        <v>CIN</v>
      </c>
      <c r="H246" s="63">
        <f>IFERROR(IFERROR(VLOOKUP($E246,FFToday!$B$2:$E$301,H$19,FALSE),VLOOKUP($E246&amp;" ",FFToday!$B$2:$E$301,H$19,FALSE))," ")</f>
        <v>6</v>
      </c>
      <c r="I246" s="64">
        <f>IFERROR(IFERROR(VLOOKUP($E246,FFToday!$B$2:$E$301,I$19,FALSE),VLOOKUP($E246&amp;" ",FFToday!$B$2:$E$301,I$19,FALSE)),J246)</f>
        <v>63.4</v>
      </c>
      <c r="J246" s="64">
        <f>VLOOKUP(E246,'ESPN proj w Stat'!$C$3:$F$302,3,FALSE)</f>
        <v>51.9</v>
      </c>
      <c r="K246" s="64" t="str">
        <f t="shared" si="9"/>
        <v>$1/0 Brandon LaFell</v>
      </c>
      <c r="L246" s="65">
        <f>MAX(I246-VLOOKUP(F246,$E$3:$K$8,7,FALSE),0)</f>
        <v>0</v>
      </c>
      <c r="M246" s="65">
        <f>MAX(J246-VLOOKUP(F246,$E$3:$J$7,6,FALSE),0)</f>
        <v>0</v>
      </c>
      <c r="N246" s="76">
        <f>L246*$O$17</f>
        <v>0</v>
      </c>
      <c r="O246" s="76">
        <f>M246*$O$17</f>
        <v>0</v>
      </c>
      <c r="P246" s="76">
        <f>AVERAGE(N246:O246)</f>
        <v>0</v>
      </c>
      <c r="Q246" s="76">
        <f>VLOOKUP(E246,'ESPN proj w Stat'!$C$3:$F$302,4,FALSE)</f>
        <v>0</v>
      </c>
      <c r="R246" s="76">
        <f>P246-Q246</f>
        <v>0</v>
      </c>
      <c r="S246" s="48" t="str">
        <f>"$"&amp;ROUND(MIN(N246,O246),0)&amp;"-"&amp;ROUND(MAX(N246:O246),0)</f>
        <v>$0-0</v>
      </c>
      <c r="T246" s="77">
        <f>ABS(O246-N246)</f>
        <v>0</v>
      </c>
    </row>
    <row r="247" spans="1:20" hidden="1">
      <c r="A247" t="str">
        <f>F247&amp;B247</f>
        <v>WR90</v>
      </c>
      <c r="B247">
        <v>90</v>
      </c>
      <c r="C247" t="str">
        <f>F247&amp;D247</f>
        <v>WR95</v>
      </c>
      <c r="D247" s="62">
        <v>95</v>
      </c>
      <c r="E247" t="s">
        <v>361</v>
      </c>
      <c r="F247" s="63" t="s">
        <v>1</v>
      </c>
      <c r="G247" s="63" t="str">
        <f>IFERROR(IFERROR(VLOOKUP($E247,FFToday!$B$2:$E$301,G$19,FALSE),VLOOKUP($E247&amp;" ",FFToday!$B$2:$E$301,G$19,FALSE))," ")</f>
        <v xml:space="preserve"> </v>
      </c>
      <c r="H247" s="63" t="str">
        <f>IFERROR(IFERROR(VLOOKUP($E247,FFToday!$B$2:$E$301,H$19,FALSE),VLOOKUP($E247&amp;" ",FFToday!$B$2:$E$301,H$19,FALSE))," ")</f>
        <v xml:space="preserve"> </v>
      </c>
      <c r="I247" s="64">
        <f>IFERROR(IFERROR(VLOOKUP($E247,FFToday!$B$2:$E$301,I$19,FALSE),VLOOKUP($E247&amp;" ",FFToday!$B$2:$E$301,I$19,FALSE)),J247)</f>
        <v>51.7</v>
      </c>
      <c r="J247" s="64">
        <f>VLOOKUP(E247,'ESPN proj w Stat'!$C$3:$F$302,3,FALSE)</f>
        <v>51.7</v>
      </c>
      <c r="K247" s="64" t="str">
        <f t="shared" si="9"/>
        <v>$1/0 Chester Rogers</v>
      </c>
      <c r="L247" s="65">
        <f>MAX(I247-VLOOKUP(F247,$E$3:$K$8,7,FALSE),0)</f>
        <v>0</v>
      </c>
      <c r="M247" s="65">
        <f>MAX(J247-VLOOKUP(F247,$E$3:$J$7,6,FALSE),0)</f>
        <v>0</v>
      </c>
      <c r="N247" s="76">
        <f>L247*$O$17</f>
        <v>0</v>
      </c>
      <c r="O247" s="76">
        <f>M247*$O$17</f>
        <v>0</v>
      </c>
      <c r="P247" s="76">
        <f>AVERAGE(N247:O247)</f>
        <v>0</v>
      </c>
      <c r="Q247" s="76">
        <f>VLOOKUP(E247,'ESPN proj w Stat'!$C$3:$F$302,4,FALSE)</f>
        <v>0</v>
      </c>
      <c r="R247" s="76">
        <f>P247-Q247</f>
        <v>0</v>
      </c>
      <c r="S247" s="48" t="str">
        <f>"$"&amp;ROUND(MIN(N247,O247),0)&amp;"-"&amp;ROUND(MAX(N247:O247),0)</f>
        <v>$0-0</v>
      </c>
      <c r="T247" s="77">
        <f>ABS(O247-N247)</f>
        <v>0</v>
      </c>
    </row>
    <row r="248" spans="1:20" hidden="1">
      <c r="A248" t="str">
        <f>F248&amp;B248</f>
        <v>RB67</v>
      </c>
      <c r="B248">
        <v>67</v>
      </c>
      <c r="C248" t="str">
        <f>F248&amp;D248</f>
        <v>RB65</v>
      </c>
      <c r="D248" s="62">
        <v>65</v>
      </c>
      <c r="E248" t="s">
        <v>175</v>
      </c>
      <c r="F248" s="63" t="s">
        <v>5</v>
      </c>
      <c r="G248" s="63" t="str">
        <f>IFERROR(IFERROR(VLOOKUP($E248,FFToday!$B$2:$E$301,G$19,FALSE),VLOOKUP($E248&amp;" ",FFToday!$B$2:$E$301,G$19,FALSE))," ")</f>
        <v>MIN</v>
      </c>
      <c r="H248" s="63">
        <f>IFERROR(IFERROR(VLOOKUP($E248,FFToday!$B$2:$E$301,H$19,FALSE),VLOOKUP($E248&amp;" ",FFToday!$B$2:$E$301,H$19,FALSE))," ")</f>
        <v>9</v>
      </c>
      <c r="I248" s="64">
        <f>IFERROR(IFERROR(VLOOKUP($E248,FFToday!$B$2:$E$301,I$19,FALSE),VLOOKUP($E248&amp;" ",FFToday!$B$2:$E$301,I$19,FALSE)),J248)</f>
        <v>57.8</v>
      </c>
      <c r="J248" s="64">
        <f>VLOOKUP(E248,'ESPN proj w Stat'!$C$3:$F$302,3,FALSE)</f>
        <v>51.5</v>
      </c>
      <c r="K248" s="64" t="str">
        <f t="shared" si="9"/>
        <v>$1/0 Jerick McKinnon</v>
      </c>
      <c r="L248" s="65">
        <f>MAX(I248-VLOOKUP(F248,$E$3:$K$8,7,FALSE),0)</f>
        <v>0</v>
      </c>
      <c r="M248" s="65">
        <f>MAX(J248-VLOOKUP(F248,$E$3:$J$7,6,FALSE),0)</f>
        <v>0</v>
      </c>
      <c r="N248" s="76">
        <f>L248*$O$17</f>
        <v>0</v>
      </c>
      <c r="O248" s="76">
        <f>M248*$O$17</f>
        <v>0</v>
      </c>
      <c r="P248" s="76">
        <f>AVERAGE(N248:O248)</f>
        <v>0</v>
      </c>
      <c r="Q248" s="76">
        <f>VLOOKUP(E248,'ESPN proj w Stat'!$C$3:$F$302,4,FALSE)</f>
        <v>0</v>
      </c>
      <c r="R248" s="76">
        <f>P248-Q248</f>
        <v>0</v>
      </c>
      <c r="S248" s="48" t="str">
        <f>"$"&amp;ROUND(MIN(N248,O248),0)&amp;"-"&amp;ROUND(MAX(N248:O248),0)</f>
        <v>$0-0</v>
      </c>
      <c r="T248" s="77">
        <f>ABS(O248-N248)</f>
        <v>0</v>
      </c>
    </row>
    <row r="249" spans="1:20" hidden="1">
      <c r="A249" t="str">
        <f>F249&amp;B249</f>
        <v>RB96</v>
      </c>
      <c r="B249">
        <v>96</v>
      </c>
      <c r="C249" t="str">
        <f>F249&amp;D249</f>
        <v>RB64</v>
      </c>
      <c r="D249" s="62">
        <v>64</v>
      </c>
      <c r="E249" t="s">
        <v>422</v>
      </c>
      <c r="F249" s="63" t="s">
        <v>5</v>
      </c>
      <c r="G249" s="63" t="str">
        <f>IFERROR(IFERROR(VLOOKUP($E249,FFToday!$B$2:$E$301,G$19,FALSE),VLOOKUP($E249&amp;" ",FFToday!$B$2:$E$301,G$19,FALSE))," ")</f>
        <v>CHI</v>
      </c>
      <c r="H249" s="63">
        <f>IFERROR(IFERROR(VLOOKUP($E249,FFToday!$B$2:$E$301,H$19,FALSE),VLOOKUP($E249&amp;" ",FFToday!$B$2:$E$301,H$19,FALSE))," ")</f>
        <v>9</v>
      </c>
      <c r="I249" s="64">
        <f>IFERROR(IFERROR(VLOOKUP($E249,FFToday!$B$2:$E$301,I$19,FALSE),VLOOKUP($E249&amp;" ",FFToday!$B$2:$E$301,I$19,FALSE)),J249)</f>
        <v>17.100000000000001</v>
      </c>
      <c r="J249" s="64">
        <f>VLOOKUP(E249,'ESPN proj w Stat'!$C$3:$F$302,3,FALSE)</f>
        <v>51.5</v>
      </c>
      <c r="K249" s="64" t="str">
        <f t="shared" si="9"/>
        <v>$1/0 Tarik Cohen</v>
      </c>
      <c r="L249" s="65">
        <f>MAX(I249-VLOOKUP(F249,$E$3:$K$8,7,FALSE),0)</f>
        <v>0</v>
      </c>
      <c r="M249" s="65">
        <f>MAX(J249-VLOOKUP(F249,$E$3:$J$7,6,FALSE),0)</f>
        <v>0</v>
      </c>
      <c r="N249" s="76">
        <f>L249*$O$17</f>
        <v>0</v>
      </c>
      <c r="O249" s="76">
        <f>M249*$O$17</f>
        <v>0</v>
      </c>
      <c r="P249" s="76">
        <f>AVERAGE(N249:O249)</f>
        <v>0</v>
      </c>
      <c r="Q249" s="76">
        <f>VLOOKUP(E249,'ESPN proj w Stat'!$C$3:$F$302,4,FALSE)</f>
        <v>0</v>
      </c>
      <c r="R249" s="76">
        <f>P249-Q249</f>
        <v>0</v>
      </c>
      <c r="S249" s="48" t="str">
        <f>"$"&amp;ROUND(MIN(N249,O249),0)&amp;"-"&amp;ROUND(MAX(N249:O249),0)</f>
        <v>$0-0</v>
      </c>
      <c r="T249" s="77">
        <f>ABS(O249-N249)</f>
        <v>0</v>
      </c>
    </row>
    <row r="250" spans="1:20" hidden="1">
      <c r="A250" t="str">
        <f>F250&amp;B250</f>
        <v>RB70</v>
      </c>
      <c r="B250">
        <v>70</v>
      </c>
      <c r="C250" t="str">
        <f>F250&amp;D250</f>
        <v>RB66</v>
      </c>
      <c r="D250" s="62">
        <v>66</v>
      </c>
      <c r="E250" t="s">
        <v>192</v>
      </c>
      <c r="F250" s="63" t="s">
        <v>5</v>
      </c>
      <c r="G250" s="63" t="str">
        <f>IFERROR(IFERROR(VLOOKUP($E250,FFToday!$B$2:$E$301,G$19,FALSE),VLOOKUP($E250&amp;" ",FFToday!$B$2:$E$301,G$19,FALSE))," ")</f>
        <v>SF</v>
      </c>
      <c r="H250" s="63">
        <f>IFERROR(IFERROR(VLOOKUP($E250,FFToday!$B$2:$E$301,H$19,FALSE),VLOOKUP($E250&amp;" ",FFToday!$B$2:$E$301,H$19,FALSE))," ")</f>
        <v>11</v>
      </c>
      <c r="I250" s="64">
        <f>IFERROR(IFERROR(VLOOKUP($E250,FFToday!$B$2:$E$301,I$19,FALSE),VLOOKUP($E250&amp;" ",FFToday!$B$2:$E$301,I$19,FALSE)),J250)</f>
        <v>50.2</v>
      </c>
      <c r="J250" s="64">
        <f>VLOOKUP(E250,'ESPN proj w Stat'!$C$3:$F$302,3,FALSE)</f>
        <v>51.4</v>
      </c>
      <c r="K250" s="64" t="str">
        <f t="shared" si="9"/>
        <v>$1/0 Tim Hightower</v>
      </c>
      <c r="L250" s="65">
        <f>MAX(I250-VLOOKUP(F250,$E$3:$K$8,7,FALSE),0)</f>
        <v>0</v>
      </c>
      <c r="M250" s="65">
        <f>MAX(J250-VLOOKUP(F250,$E$3:$J$7,6,FALSE),0)</f>
        <v>0</v>
      </c>
      <c r="N250" s="76">
        <f>L250*$O$17</f>
        <v>0</v>
      </c>
      <c r="O250" s="76">
        <f>M250*$O$17</f>
        <v>0</v>
      </c>
      <c r="P250" s="76">
        <f>AVERAGE(N250:O250)</f>
        <v>0</v>
      </c>
      <c r="Q250" s="76">
        <f>VLOOKUP(E250,'ESPN proj w Stat'!$C$3:$F$302,4,FALSE)</f>
        <v>0</v>
      </c>
      <c r="R250" s="76">
        <f>P250-Q250</f>
        <v>0</v>
      </c>
      <c r="S250" s="48" t="str">
        <f>"$"&amp;ROUND(MIN(N250,O250),0)&amp;"-"&amp;ROUND(MAX(N250:O250),0)</f>
        <v>$0-0</v>
      </c>
      <c r="T250" s="77">
        <f>ABS(O250-N250)</f>
        <v>0</v>
      </c>
    </row>
    <row r="251" spans="1:20" hidden="1">
      <c r="A251" t="str">
        <f>F251&amp;B251</f>
        <v>WR81</v>
      </c>
      <c r="B251">
        <v>81</v>
      </c>
      <c r="C251" t="str">
        <f>F251&amp;D251</f>
        <v>WR96</v>
      </c>
      <c r="D251" s="62">
        <v>96</v>
      </c>
      <c r="E251" t="s">
        <v>356</v>
      </c>
      <c r="F251" s="63" t="s">
        <v>1</v>
      </c>
      <c r="G251" s="63" t="str">
        <f>IFERROR(IFERROR(VLOOKUP($E251,FFToday!$B$2:$E$301,G$19,FALSE),VLOOKUP($E251&amp;" ",FFToday!$B$2:$E$301,G$19,FALSE))," ")</f>
        <v>NYJ</v>
      </c>
      <c r="H251" s="63">
        <f>IFERROR(IFERROR(VLOOKUP($E251,FFToday!$B$2:$E$301,H$19,FALSE),VLOOKUP($E251&amp;" ",FFToday!$B$2:$E$301,H$19,FALSE))," ")</f>
        <v>11</v>
      </c>
      <c r="I251" s="64">
        <f>IFERROR(IFERROR(VLOOKUP($E251,FFToday!$B$2:$E$301,I$19,FALSE),VLOOKUP($E251&amp;" ",FFToday!$B$2:$E$301,I$19,FALSE)),J251)</f>
        <v>60.2</v>
      </c>
      <c r="J251" s="64">
        <f>VLOOKUP(E251,'ESPN proj w Stat'!$C$3:$F$302,3,FALSE)</f>
        <v>50.6</v>
      </c>
      <c r="K251" s="64" t="str">
        <f t="shared" si="9"/>
        <v>$1/0 ArDarius Stewart</v>
      </c>
      <c r="L251" s="65">
        <f>MAX(I251-VLOOKUP(F251,$E$3:$K$8,7,FALSE),0)</f>
        <v>0</v>
      </c>
      <c r="M251" s="65">
        <f>MAX(J251-VLOOKUP(F251,$E$3:$J$7,6,FALSE),0)</f>
        <v>0</v>
      </c>
      <c r="N251" s="76">
        <f>L251*$O$17</f>
        <v>0</v>
      </c>
      <c r="O251" s="76">
        <f>M251*$O$17</f>
        <v>0</v>
      </c>
      <c r="P251" s="76">
        <f>AVERAGE(N251:O251)</f>
        <v>0</v>
      </c>
      <c r="Q251" s="76">
        <f>VLOOKUP(E251,'ESPN proj w Stat'!$C$3:$F$302,4,FALSE)</f>
        <v>0</v>
      </c>
      <c r="R251" s="76">
        <f>P251-Q251</f>
        <v>0</v>
      </c>
      <c r="S251" s="48" t="str">
        <f>"$"&amp;ROUND(MIN(N251,O251),0)&amp;"-"&amp;ROUND(MAX(N251:O251),0)</f>
        <v>$0-0</v>
      </c>
      <c r="T251" s="77">
        <f>ABS(O251-N251)</f>
        <v>0</v>
      </c>
    </row>
    <row r="252" spans="1:20" hidden="1">
      <c r="A252" t="str">
        <f>F252&amp;B252</f>
        <v>RB73</v>
      </c>
      <c r="B252">
        <v>73</v>
      </c>
      <c r="C252" t="str">
        <f>F252&amp;D252</f>
        <v>RB68</v>
      </c>
      <c r="D252" s="62">
        <v>68</v>
      </c>
      <c r="E252" t="s">
        <v>475</v>
      </c>
      <c r="F252" s="63" t="s">
        <v>5</v>
      </c>
      <c r="G252" s="63" t="str">
        <f>IFERROR(IFERROR(VLOOKUP($E252,FFToday!$B$2:$E$301,G$19,FALSE),VLOOKUP($E252&amp;" ",FFToday!$B$2:$E$301,G$19,FALSE))," ")</f>
        <v>DEN</v>
      </c>
      <c r="H252" s="63">
        <f>IFERROR(IFERROR(VLOOKUP($E252,FFToday!$B$2:$E$301,H$19,FALSE),VLOOKUP($E252&amp;" ",FFToday!$B$2:$E$301,H$19,FALSE))," ")</f>
        <v>5</v>
      </c>
      <c r="I252" s="64">
        <f>IFERROR(IFERROR(VLOOKUP($E252,FFToday!$B$2:$E$301,I$19,FALSE),VLOOKUP($E252&amp;" ",FFToday!$B$2:$E$301,I$19,FALSE)),J252)</f>
        <v>46.7</v>
      </c>
      <c r="J252" s="64">
        <f>VLOOKUP(E252,'ESPN proj w Stat'!$C$3:$F$302,3,FALSE)</f>
        <v>50.6</v>
      </c>
      <c r="K252" s="64" t="str">
        <f t="shared" si="9"/>
        <v>$1/0 Devontae Booker*</v>
      </c>
      <c r="L252" s="65">
        <f>MAX(I252-VLOOKUP(F252,$E$3:$K$8,7,FALSE),0)</f>
        <v>0</v>
      </c>
      <c r="M252" s="65">
        <f>MAX(J252-VLOOKUP(F252,$E$3:$J$7,6,FALSE),0)</f>
        <v>0</v>
      </c>
      <c r="N252" s="76">
        <f>L252*$O$17</f>
        <v>0</v>
      </c>
      <c r="O252" s="76">
        <f>M252*$O$17</f>
        <v>0</v>
      </c>
      <c r="P252" s="76">
        <f>AVERAGE(N252:O252)</f>
        <v>0</v>
      </c>
      <c r="Q252" s="76">
        <f>VLOOKUP(E252,'ESPN proj w Stat'!$C$3:$F$302,4,FALSE)</f>
        <v>0</v>
      </c>
      <c r="R252" s="76">
        <f>P252-Q252</f>
        <v>0</v>
      </c>
      <c r="S252" s="48" t="str">
        <f>"$"&amp;ROUND(MIN(N252,O252),0)&amp;"-"&amp;ROUND(MAX(N252:O252),0)</f>
        <v>$0-0</v>
      </c>
      <c r="T252" s="77">
        <f>ABS(O252-N252)</f>
        <v>0</v>
      </c>
    </row>
    <row r="253" spans="1:20" hidden="1">
      <c r="A253" t="str">
        <f>F253&amp;B253</f>
        <v>RB95</v>
      </c>
      <c r="B253">
        <v>95</v>
      </c>
      <c r="C253" t="str">
        <f>F253&amp;D253</f>
        <v>RB69</v>
      </c>
      <c r="D253" s="62">
        <v>69</v>
      </c>
      <c r="E253" t="s">
        <v>178</v>
      </c>
      <c r="F253" s="63" t="s">
        <v>5</v>
      </c>
      <c r="G253" s="63" t="str">
        <f>IFERROR(IFERROR(VLOOKUP($E253,FFToday!$B$2:$E$301,G$19,FALSE),VLOOKUP($E253&amp;" ",FFToday!$B$2:$E$301,G$19,FALSE))," ")</f>
        <v>MIA</v>
      </c>
      <c r="H253" s="63">
        <f>IFERROR(IFERROR(VLOOKUP($E253,FFToday!$B$2:$E$301,H$19,FALSE),VLOOKUP($E253&amp;" ",FFToday!$B$2:$E$301,H$19,FALSE))," ")</f>
        <v>11</v>
      </c>
      <c r="I253" s="64">
        <f>IFERROR(IFERROR(VLOOKUP($E253,FFToday!$B$2:$E$301,I$19,FALSE),VLOOKUP($E253&amp;" ",FFToday!$B$2:$E$301,I$19,FALSE)),J253)</f>
        <v>17.8</v>
      </c>
      <c r="J253" s="64">
        <f>VLOOKUP(E253,'ESPN proj w Stat'!$C$3:$F$302,3,FALSE)</f>
        <v>50</v>
      </c>
      <c r="K253" s="64" t="str">
        <f t="shared" si="9"/>
        <v>$1/0 Kenyan Drake</v>
      </c>
      <c r="L253" s="65">
        <f>MAX(I253-VLOOKUP(F253,$E$3:$K$8,7,FALSE),0)</f>
        <v>0</v>
      </c>
      <c r="M253" s="65">
        <f>MAX(J253-VLOOKUP(F253,$E$3:$J$7,6,FALSE),0)</f>
        <v>0</v>
      </c>
      <c r="N253" s="76">
        <f>L253*$O$17</f>
        <v>0</v>
      </c>
      <c r="O253" s="76">
        <f>M253*$O$17</f>
        <v>0</v>
      </c>
      <c r="P253" s="76">
        <f>AVERAGE(N253:O253)</f>
        <v>0</v>
      </c>
      <c r="Q253" s="76">
        <f>VLOOKUP(E253,'ESPN proj w Stat'!$C$3:$F$302,4,FALSE)</f>
        <v>0</v>
      </c>
      <c r="R253" s="76">
        <f>P253-Q253</f>
        <v>0</v>
      </c>
      <c r="S253" s="48" t="str">
        <f>"$"&amp;ROUND(MIN(N253,O253),0)&amp;"-"&amp;ROUND(MAX(N253:O253),0)</f>
        <v>$0-0</v>
      </c>
      <c r="T253" s="77">
        <f>ABS(O253-N253)</f>
        <v>0</v>
      </c>
    </row>
    <row r="254" spans="1:20" hidden="1">
      <c r="A254" t="str">
        <f>F254&amp;B254</f>
        <v>TE35</v>
      </c>
      <c r="B254">
        <v>35</v>
      </c>
      <c r="C254" t="str">
        <f>F254&amp;D254</f>
        <v>TE31</v>
      </c>
      <c r="D254" s="62">
        <v>31</v>
      </c>
      <c r="E254" t="s">
        <v>456</v>
      </c>
      <c r="F254" s="63" t="s">
        <v>8</v>
      </c>
      <c r="G254" s="63" t="str">
        <f>IFERROR(IFERROR(VLOOKUP($E254,FFToday!$B$2:$E$301,G$19,FALSE),VLOOKUP($E254&amp;" ",FFToday!$B$2:$E$301,G$19,FALSE))," ")</f>
        <v xml:space="preserve"> </v>
      </c>
      <c r="H254" s="63" t="str">
        <f>IFERROR(IFERROR(VLOOKUP($E254,FFToday!$B$2:$E$301,H$19,FALSE),VLOOKUP($E254&amp;" ",FFToday!$B$2:$E$301,H$19,FALSE))," ")</f>
        <v xml:space="preserve"> </v>
      </c>
      <c r="I254" s="64">
        <f>IFERROR(IFERROR(VLOOKUP($E254,FFToday!$B$2:$E$301,I$19,FALSE),VLOOKUP($E254&amp;" ",FFToday!$B$2:$E$301,I$19,FALSE)),J254)</f>
        <v>48.3</v>
      </c>
      <c r="J254" s="64">
        <f>VLOOKUP(E254,'ESPN proj w Stat'!$C$3:$F$302,3,FALSE)</f>
        <v>48.3</v>
      </c>
      <c r="K254" s="64" t="str">
        <f t="shared" si="9"/>
        <v>$1/0 Nick Boyle</v>
      </c>
      <c r="L254" s="65">
        <f>MAX(I254-VLOOKUP(F254,$E$3:$K$8,7,FALSE),0)</f>
        <v>0</v>
      </c>
      <c r="M254" s="65">
        <f>MAX(J254-VLOOKUP(F254,$E$3:$J$7,6,FALSE),0)</f>
        <v>0</v>
      </c>
      <c r="N254" s="76">
        <f>L254*$O$17</f>
        <v>0</v>
      </c>
      <c r="O254" s="76">
        <f>M254*$O$17</f>
        <v>0</v>
      </c>
      <c r="P254" s="76">
        <f>AVERAGE(N254:O254)</f>
        <v>0</v>
      </c>
      <c r="Q254" s="76">
        <f>VLOOKUP(E254,'ESPN proj w Stat'!$C$3:$F$302,4,FALSE)</f>
        <v>0</v>
      </c>
      <c r="R254" s="76">
        <f>P254-Q254</f>
        <v>0</v>
      </c>
      <c r="S254" s="48" t="str">
        <f>"$"&amp;ROUND(MIN(N254,O254),0)&amp;"-"&amp;ROUND(MAX(N254:O254),0)</f>
        <v>$0-0</v>
      </c>
      <c r="T254" s="77">
        <f>ABS(O254-N254)</f>
        <v>0</v>
      </c>
    </row>
    <row r="255" spans="1:20" hidden="1">
      <c r="A255" t="str">
        <f>F255&amp;B255</f>
        <v>RB59</v>
      </c>
      <c r="B255">
        <v>59</v>
      </c>
      <c r="C255" t="str">
        <f>F255&amp;D255</f>
        <v>RB70</v>
      </c>
      <c r="D255" s="62">
        <v>70</v>
      </c>
      <c r="E255" t="s">
        <v>340</v>
      </c>
      <c r="F255" s="63" t="s">
        <v>5</v>
      </c>
      <c r="G255" s="63" t="str">
        <f>IFERROR(IFERROR(VLOOKUP($E255,FFToday!$B$2:$E$301,G$19,FALSE),VLOOKUP($E255&amp;" ",FFToday!$B$2:$E$301,G$19,FALSE))," ")</f>
        <v>OAK</v>
      </c>
      <c r="H255" s="63">
        <f>IFERROR(IFERROR(VLOOKUP($E255,FFToday!$B$2:$E$301,H$19,FALSE),VLOOKUP($E255&amp;" ",FFToday!$B$2:$E$301,H$19,FALSE))," ")</f>
        <v>10</v>
      </c>
      <c r="I255" s="64">
        <f>IFERROR(IFERROR(VLOOKUP($E255,FFToday!$B$2:$E$301,I$19,FALSE),VLOOKUP($E255&amp;" ",FFToday!$B$2:$E$301,I$19,FALSE)),J255)</f>
        <v>68.099999999999994</v>
      </c>
      <c r="J255" s="64">
        <f>VLOOKUP(E255,'ESPN proj w Stat'!$C$3:$F$302,3,FALSE)</f>
        <v>47.6</v>
      </c>
      <c r="K255" s="64" t="str">
        <f t="shared" si="9"/>
        <v>$1/0 Jalen Richard</v>
      </c>
      <c r="L255" s="65">
        <f>MAX(I255-VLOOKUP(F255,$E$3:$K$8,7,FALSE),0)</f>
        <v>0</v>
      </c>
      <c r="M255" s="65">
        <f>MAX(J255-VLOOKUP(F255,$E$3:$J$7,6,FALSE),0)</f>
        <v>0</v>
      </c>
      <c r="N255" s="76">
        <f>L255*$O$17</f>
        <v>0</v>
      </c>
      <c r="O255" s="76">
        <f>M255*$O$17</f>
        <v>0</v>
      </c>
      <c r="P255" s="76">
        <f>AVERAGE(N255:O255)</f>
        <v>0</v>
      </c>
      <c r="Q255" s="76">
        <f>VLOOKUP(E255,'ESPN proj w Stat'!$C$3:$F$302,4,FALSE)</f>
        <v>0</v>
      </c>
      <c r="R255" s="76">
        <f>P255-Q255</f>
        <v>0</v>
      </c>
      <c r="S255" s="48" t="str">
        <f>"$"&amp;ROUND(MIN(N255,O255),0)&amp;"-"&amp;ROUND(MAX(N255:O255),0)</f>
        <v>$0-0</v>
      </c>
      <c r="T255" s="77">
        <f>ABS(O255-N255)</f>
        <v>0</v>
      </c>
    </row>
    <row r="256" spans="1:20" hidden="1">
      <c r="A256" t="str">
        <f>F256&amp;B256</f>
        <v>RB84</v>
      </c>
      <c r="B256">
        <v>84</v>
      </c>
      <c r="C256" t="str">
        <f>F256&amp;D256</f>
        <v>RB71</v>
      </c>
      <c r="D256" s="62">
        <v>71</v>
      </c>
      <c r="E256" t="s">
        <v>207</v>
      </c>
      <c r="F256" s="63" t="s">
        <v>5</v>
      </c>
      <c r="G256" s="63" t="str">
        <f>IFERROR(IFERROR(VLOOKUP($E256,FFToday!$B$2:$E$301,G$19,FALSE),VLOOKUP($E256&amp;" ",FFToday!$B$2:$E$301,G$19,FALSE))," ")</f>
        <v>SF</v>
      </c>
      <c r="H256" s="63">
        <f>IFERROR(IFERROR(VLOOKUP($E256,FFToday!$B$2:$E$301,H$19,FALSE),VLOOKUP($E256&amp;" ",FFToday!$B$2:$E$301,H$19,FALSE))," ")</f>
        <v>11</v>
      </c>
      <c r="I256" s="64">
        <f>IFERROR(IFERROR(VLOOKUP($E256,FFToday!$B$2:$E$301,I$19,FALSE),VLOOKUP($E256&amp;" ",FFToday!$B$2:$E$301,I$19,FALSE)),J256)</f>
        <v>31.7</v>
      </c>
      <c r="J256" s="64">
        <f>VLOOKUP(E256,'ESPN proj w Stat'!$C$3:$F$302,3,FALSE)</f>
        <v>47.3</v>
      </c>
      <c r="K256" s="64" t="str">
        <f t="shared" si="9"/>
        <v>$1/0 Kyle Juszczyk</v>
      </c>
      <c r="L256" s="65">
        <f>MAX(I256-VLOOKUP(F256,$E$3:$K$8,7,FALSE),0)</f>
        <v>0</v>
      </c>
      <c r="M256" s="65">
        <f>MAX(J256-VLOOKUP(F256,$E$3:$J$7,6,FALSE),0)</f>
        <v>0</v>
      </c>
      <c r="N256" s="76">
        <f>L256*$O$17</f>
        <v>0</v>
      </c>
      <c r="O256" s="76">
        <f>M256*$O$17</f>
        <v>0</v>
      </c>
      <c r="P256" s="76">
        <f>AVERAGE(N256:O256)</f>
        <v>0</v>
      </c>
      <c r="Q256" s="76">
        <f>VLOOKUP(E256,'ESPN proj w Stat'!$C$3:$F$302,4,FALSE)</f>
        <v>0</v>
      </c>
      <c r="R256" s="76">
        <f>P256-Q256</f>
        <v>0</v>
      </c>
      <c r="S256" s="48" t="str">
        <f>"$"&amp;ROUND(MIN(N256,O256),0)&amp;"-"&amp;ROUND(MAX(N256:O256),0)</f>
        <v>$0-0</v>
      </c>
      <c r="T256" s="77">
        <f>ABS(O256-N256)</f>
        <v>0</v>
      </c>
    </row>
    <row r="257" spans="1:20" hidden="1">
      <c r="A257" t="str">
        <f>F257&amp;B257</f>
        <v>TE28</v>
      </c>
      <c r="B257">
        <v>28</v>
      </c>
      <c r="C257" t="str">
        <f>F257&amp;D257</f>
        <v>TE32</v>
      </c>
      <c r="D257" s="62">
        <v>32</v>
      </c>
      <c r="E257" t="s">
        <v>167</v>
      </c>
      <c r="F257" s="63" t="s">
        <v>8</v>
      </c>
      <c r="G257" s="63" t="str">
        <f>IFERROR(IFERROR(VLOOKUP($E257,FFToday!$B$2:$E$301,G$19,FALSE),VLOOKUP($E257&amp;" ",FFToday!$B$2:$E$301,G$19,FALSE))," ")</f>
        <v>CHI</v>
      </c>
      <c r="H257" s="63">
        <f>IFERROR(IFERROR(VLOOKUP($E257,FFToday!$B$2:$E$301,H$19,FALSE),VLOOKUP($E257&amp;" ",FFToday!$B$2:$E$301,H$19,FALSE))," ")</f>
        <v>9</v>
      </c>
      <c r="I257" s="64">
        <f>IFERROR(IFERROR(VLOOKUP($E257,FFToday!$B$2:$E$301,I$19,FALSE),VLOOKUP($E257&amp;" ",FFToday!$B$2:$E$301,I$19,FALSE)),J257)</f>
        <v>62</v>
      </c>
      <c r="J257" s="64">
        <f>VLOOKUP(E257,'ESPN proj w Stat'!$C$3:$F$302,3,FALSE)</f>
        <v>45.9</v>
      </c>
      <c r="K257" s="64" t="str">
        <f t="shared" si="9"/>
        <v>$1/0 Zach Miller</v>
      </c>
      <c r="L257" s="65">
        <f>MAX(I257-VLOOKUP(F257,$E$3:$K$8,7,FALSE),0)</f>
        <v>0</v>
      </c>
      <c r="M257" s="65">
        <f>MAX(J257-VLOOKUP(F257,$E$3:$J$7,6,FALSE),0)</f>
        <v>0</v>
      </c>
      <c r="N257" s="76">
        <f>L257*$O$17</f>
        <v>0</v>
      </c>
      <c r="O257" s="76">
        <f>M257*$O$17</f>
        <v>0</v>
      </c>
      <c r="P257" s="76">
        <f>AVERAGE(N257:O257)</f>
        <v>0</v>
      </c>
      <c r="Q257" s="76">
        <f>VLOOKUP(E257,'ESPN proj w Stat'!$C$3:$F$302,4,FALSE)</f>
        <v>0</v>
      </c>
      <c r="R257" s="76">
        <f>P257-Q257</f>
        <v>0</v>
      </c>
      <c r="S257" s="48" t="str">
        <f>"$"&amp;ROUND(MIN(N257,O257),0)&amp;"-"&amp;ROUND(MAX(N257:O257),0)</f>
        <v>$0-0</v>
      </c>
      <c r="T257" s="77">
        <f>ABS(O257-N257)</f>
        <v>0</v>
      </c>
    </row>
    <row r="258" spans="1:20" hidden="1">
      <c r="A258" t="str">
        <f>F258&amp;B258</f>
        <v>TE34</v>
      </c>
      <c r="B258">
        <v>34</v>
      </c>
      <c r="C258" t="str">
        <f>F258&amp;D258</f>
        <v>TE33</v>
      </c>
      <c r="D258" s="62">
        <v>33</v>
      </c>
      <c r="E258" t="s">
        <v>368</v>
      </c>
      <c r="F258" s="63" t="s">
        <v>8</v>
      </c>
      <c r="G258" s="63" t="str">
        <f>IFERROR(IFERROR(VLOOKUP($E258,FFToday!$B$2:$E$301,G$19,FALSE),VLOOKUP($E258&amp;" ",FFToday!$B$2:$E$301,G$19,FALSE))," ")</f>
        <v>WAS</v>
      </c>
      <c r="H258" s="63">
        <f>IFERROR(IFERROR(VLOOKUP($E258,FFToday!$B$2:$E$301,H$19,FALSE),VLOOKUP($E258&amp;" ",FFToday!$B$2:$E$301,H$19,FALSE))," ")</f>
        <v>5</v>
      </c>
      <c r="I258" s="64">
        <f>IFERROR(IFERROR(VLOOKUP($E258,FFToday!$B$2:$E$301,I$19,FALSE),VLOOKUP($E258&amp;" ",FFToday!$B$2:$E$301,I$19,FALSE)),J258)</f>
        <v>49.3</v>
      </c>
      <c r="J258" s="64">
        <f>VLOOKUP(E258,'ESPN proj w Stat'!$C$3:$F$302,3,FALSE)</f>
        <v>43.7</v>
      </c>
      <c r="K258" s="64" t="str">
        <f t="shared" si="9"/>
        <v>$1/0 Vernon Davis</v>
      </c>
      <c r="L258" s="65">
        <f>MAX(I258-VLOOKUP(F258,$E$3:$K$8,7,FALSE),0)</f>
        <v>0</v>
      </c>
      <c r="M258" s="65">
        <f>MAX(J258-VLOOKUP(F258,$E$3:$J$7,6,FALSE),0)</f>
        <v>0</v>
      </c>
      <c r="N258" s="76">
        <f>L258*$O$17</f>
        <v>0</v>
      </c>
      <c r="O258" s="76">
        <f>M258*$O$17</f>
        <v>0</v>
      </c>
      <c r="P258" s="76">
        <f>AVERAGE(N258:O258)</f>
        <v>0</v>
      </c>
      <c r="Q258" s="76">
        <f>VLOOKUP(E258,'ESPN proj w Stat'!$C$3:$F$302,4,FALSE)</f>
        <v>0</v>
      </c>
      <c r="R258" s="76">
        <f>P258-Q258</f>
        <v>0</v>
      </c>
      <c r="S258" s="48" t="str">
        <f>"$"&amp;ROUND(MIN(N258,O258),0)&amp;"-"&amp;ROUND(MAX(N258:O258),0)</f>
        <v>$0-0</v>
      </c>
      <c r="T258" s="77">
        <f>ABS(O258-N258)</f>
        <v>0</v>
      </c>
    </row>
    <row r="259" spans="1:20" hidden="1">
      <c r="A259" t="str">
        <f>F259&amp;B259</f>
        <v>RB75</v>
      </c>
      <c r="B259">
        <v>75</v>
      </c>
      <c r="C259" t="str">
        <f>F259&amp;D259</f>
        <v>RB72</v>
      </c>
      <c r="D259" s="62">
        <v>72</v>
      </c>
      <c r="E259" t="s">
        <v>217</v>
      </c>
      <c r="F259" s="63" t="s">
        <v>5</v>
      </c>
      <c r="G259" s="63" t="str">
        <f>IFERROR(IFERROR(VLOOKUP($E259,FFToday!$B$2:$E$301,G$19,FALSE),VLOOKUP($E259&amp;" ",FFToday!$B$2:$E$301,G$19,FALSE))," ")</f>
        <v>MIA</v>
      </c>
      <c r="H259" s="63">
        <f>IFERROR(IFERROR(VLOOKUP($E259,FFToday!$B$2:$E$301,H$19,FALSE),VLOOKUP($E259&amp;" ",FFToday!$B$2:$E$301,H$19,FALSE))," ")</f>
        <v>11</v>
      </c>
      <c r="I259" s="64">
        <f>IFERROR(IFERROR(VLOOKUP($E259,FFToday!$B$2:$E$301,I$19,FALSE),VLOOKUP($E259&amp;" ",FFToday!$B$2:$E$301,I$19,FALSE)),J259)</f>
        <v>45.3</v>
      </c>
      <c r="J259" s="64">
        <f>VLOOKUP(E259,'ESPN proj w Stat'!$C$3:$F$302,3,FALSE)</f>
        <v>42.9</v>
      </c>
      <c r="K259" s="64" t="str">
        <f t="shared" si="9"/>
        <v>$1/0 Damien Williams</v>
      </c>
      <c r="L259" s="65">
        <f>MAX(I259-VLOOKUP(F259,$E$3:$K$8,7,FALSE),0)</f>
        <v>0</v>
      </c>
      <c r="M259" s="65">
        <f>MAX(J259-VLOOKUP(F259,$E$3:$J$7,6,FALSE),0)</f>
        <v>0</v>
      </c>
      <c r="N259" s="76">
        <f>L259*$O$17</f>
        <v>0</v>
      </c>
      <c r="O259" s="76">
        <f>M259*$O$17</f>
        <v>0</v>
      </c>
      <c r="P259" s="76">
        <f>AVERAGE(N259:O259)</f>
        <v>0</v>
      </c>
      <c r="Q259" s="76">
        <f>VLOOKUP(E259,'ESPN proj w Stat'!$C$3:$F$302,4,FALSE)</f>
        <v>0</v>
      </c>
      <c r="R259" s="76">
        <f>P259-Q259</f>
        <v>0</v>
      </c>
      <c r="S259" s="48" t="str">
        <f>"$"&amp;ROUND(MIN(N259,O259),0)&amp;"-"&amp;ROUND(MAX(N259:O259),0)</f>
        <v>$0-0</v>
      </c>
      <c r="T259" s="77">
        <f>ABS(O259-N259)</f>
        <v>0</v>
      </c>
    </row>
    <row r="260" spans="1:20" hidden="1">
      <c r="A260" t="str">
        <f>F260&amp;B260</f>
        <v>RB69</v>
      </c>
      <c r="B260">
        <v>69</v>
      </c>
      <c r="C260" t="str">
        <f>F260&amp;D260</f>
        <v>RB74</v>
      </c>
      <c r="D260" s="62">
        <v>74</v>
      </c>
      <c r="E260" t="s">
        <v>330</v>
      </c>
      <c r="F260" s="63" t="s">
        <v>5</v>
      </c>
      <c r="G260" s="63" t="str">
        <f>IFERROR(IFERROR(VLOOKUP($E260,FFToday!$B$2:$E$301,G$19,FALSE),VLOOKUP($E260&amp;" ",FFToday!$B$2:$E$301,G$19,FALSE))," ")</f>
        <v>PIT</v>
      </c>
      <c r="H260" s="63">
        <f>IFERROR(IFERROR(VLOOKUP($E260,FFToday!$B$2:$E$301,H$19,FALSE),VLOOKUP($E260&amp;" ",FFToday!$B$2:$E$301,H$19,FALSE))," ")</f>
        <v>9</v>
      </c>
      <c r="I260" s="64">
        <f>IFERROR(IFERROR(VLOOKUP($E260,FFToday!$B$2:$E$301,I$19,FALSE),VLOOKUP($E260&amp;" ",FFToday!$B$2:$E$301,I$19,FALSE)),J260)</f>
        <v>51.7</v>
      </c>
      <c r="J260" s="64">
        <f>VLOOKUP(E260,'ESPN proj w Stat'!$C$3:$F$302,3,FALSE)</f>
        <v>42.3</v>
      </c>
      <c r="K260" s="64" t="str">
        <f t="shared" si="9"/>
        <v>$1/0 James Conner</v>
      </c>
      <c r="L260" s="65">
        <f>MAX(I260-VLOOKUP(F260,$E$3:$K$8,7,FALSE),0)</f>
        <v>0</v>
      </c>
      <c r="M260" s="65">
        <f>MAX(J260-VLOOKUP(F260,$E$3:$J$7,6,FALSE),0)</f>
        <v>0</v>
      </c>
      <c r="N260" s="76">
        <f>L260*$O$17</f>
        <v>0</v>
      </c>
      <c r="O260" s="76">
        <f>M260*$O$17</f>
        <v>0</v>
      </c>
      <c r="P260" s="76">
        <f>AVERAGE(N260:O260)</f>
        <v>0</v>
      </c>
      <c r="Q260" s="76">
        <f>VLOOKUP(E260,'ESPN proj w Stat'!$C$3:$F$302,4,FALSE)</f>
        <v>0</v>
      </c>
      <c r="R260" s="76">
        <f>P260-Q260</f>
        <v>0</v>
      </c>
      <c r="S260" s="48" t="str">
        <f>"$"&amp;ROUND(MIN(N260,O260),0)&amp;"-"&amp;ROUND(MAX(N260:O260),0)</f>
        <v>$0-0</v>
      </c>
      <c r="T260" s="77">
        <f>ABS(O260-N260)</f>
        <v>0</v>
      </c>
    </row>
    <row r="261" spans="1:20" hidden="1">
      <c r="A261" t="str">
        <f>F261&amp;B261</f>
        <v>TE45</v>
      </c>
      <c r="B261">
        <v>45</v>
      </c>
      <c r="C261" t="str">
        <f>F261&amp;D261</f>
        <v>TE34</v>
      </c>
      <c r="D261" s="62">
        <v>34</v>
      </c>
      <c r="E261" t="s">
        <v>372</v>
      </c>
      <c r="F261" s="63" t="s">
        <v>8</v>
      </c>
      <c r="G261" s="63" t="str">
        <f>IFERROR(IFERROR(VLOOKUP($E261,FFToday!$B$2:$E$301,G$19,FALSE),VLOOKUP($E261&amp;" ",FFToday!$B$2:$E$301,G$19,FALSE))," ")</f>
        <v>HOU</v>
      </c>
      <c r="H261" s="63">
        <f>IFERROR(IFERROR(VLOOKUP($E261,FFToday!$B$2:$E$301,H$19,FALSE),VLOOKUP($E261&amp;" ",FFToday!$B$2:$E$301,H$19,FALSE))," ")</f>
        <v>7</v>
      </c>
      <c r="I261" s="64">
        <f>IFERROR(IFERROR(VLOOKUP($E261,FFToday!$B$2:$E$301,I$19,FALSE),VLOOKUP($E261&amp;" ",FFToday!$B$2:$E$301,I$19,FALSE)),J261)</f>
        <v>31.6</v>
      </c>
      <c r="J261" s="64">
        <f>VLOOKUP(E261,'ESPN proj w Stat'!$C$3:$F$302,3,FALSE)</f>
        <v>41.3</v>
      </c>
      <c r="K261" s="64" t="str">
        <f t="shared" si="9"/>
        <v>$1/0 Ryan Griffin</v>
      </c>
      <c r="L261" s="65">
        <f>MAX(I261-VLOOKUP(F261,$E$3:$K$8,7,FALSE),0)</f>
        <v>0</v>
      </c>
      <c r="M261" s="65">
        <f>MAX(J261-VLOOKUP(F261,$E$3:$J$7,6,FALSE),0)</f>
        <v>0</v>
      </c>
      <c r="N261" s="76">
        <f>L261*$O$17</f>
        <v>0</v>
      </c>
      <c r="O261" s="76">
        <f>M261*$O$17</f>
        <v>0</v>
      </c>
      <c r="P261" s="76">
        <f>AVERAGE(N261:O261)</f>
        <v>0</v>
      </c>
      <c r="Q261" s="76">
        <f>VLOOKUP(E261,'ESPN proj w Stat'!$C$3:$F$302,4,FALSE)</f>
        <v>0</v>
      </c>
      <c r="R261" s="76">
        <f>P261-Q261</f>
        <v>0</v>
      </c>
      <c r="S261" s="48" t="str">
        <f>"$"&amp;ROUND(MIN(N261,O261),0)&amp;"-"&amp;ROUND(MAX(N261:O261),0)</f>
        <v>$0-0</v>
      </c>
      <c r="T261" s="77">
        <f>ABS(O261-N261)</f>
        <v>0</v>
      </c>
    </row>
    <row r="262" spans="1:20">
      <c r="A262" t="str">
        <f>F262&amp;B262</f>
        <v>QB29</v>
      </c>
      <c r="B262">
        <v>29</v>
      </c>
      <c r="C262" t="str">
        <f>F262&amp;D262</f>
        <v>QB37</v>
      </c>
      <c r="D262" s="62">
        <v>37</v>
      </c>
      <c r="E262" t="s">
        <v>468</v>
      </c>
      <c r="F262" s="63" t="s">
        <v>16</v>
      </c>
      <c r="G262" s="63" t="str">
        <f>IFERROR(IFERROR(VLOOKUP($E262,FFToday!$B$2:$E$301,G$19,FALSE),VLOOKUP($E262&amp;" ",FFToday!$B$2:$E$301,G$19,FALSE))," ")</f>
        <v>JAC</v>
      </c>
      <c r="H262" s="63">
        <f>IFERROR(IFERROR(VLOOKUP($E262,FFToday!$B$2:$E$301,H$19,FALSE),VLOOKUP($E262&amp;" ",FFToday!$B$2:$E$301,H$19,FALSE))," ")</f>
        <v>8</v>
      </c>
      <c r="I262" s="64">
        <f>IFERROR(IFERROR(VLOOKUP($E262,FFToday!$B$2:$E$301,I$19,FALSE),VLOOKUP($E262&amp;" ",FFToday!$B$2:$E$301,I$19,FALSE)),J262)</f>
        <v>144.9</v>
      </c>
      <c r="J262" s="64">
        <f>VLOOKUP(E262,'ESPN proj w Stat'!$C$3:$F$302,3,FALSE)</f>
        <v>40</v>
      </c>
      <c r="K262" s="64" t="str">
        <f t="shared" si="9"/>
        <v>$1/0 Chad Henne</v>
      </c>
      <c r="L262" s="65">
        <f>MAX(I262-VLOOKUP(F262,$E$3:$K$8,7,FALSE),0)</f>
        <v>0</v>
      </c>
      <c r="M262" s="65">
        <f>MAX(J262-VLOOKUP(F262,$E$3:$J$7,6,FALSE),0)</f>
        <v>0</v>
      </c>
      <c r="N262" s="76">
        <f>L262*$O$17</f>
        <v>0</v>
      </c>
      <c r="O262" s="76">
        <f>M262*$O$17</f>
        <v>0</v>
      </c>
      <c r="P262" s="76">
        <f>AVERAGE(N262:O262)</f>
        <v>0</v>
      </c>
      <c r="Q262" s="76">
        <f>VLOOKUP(E262,'ESPN proj w Stat'!$C$3:$F$302,4,FALSE)</f>
        <v>0</v>
      </c>
      <c r="R262" s="76">
        <f>P262-Q262</f>
        <v>0</v>
      </c>
      <c r="S262" s="48" t="str">
        <f>"$"&amp;ROUND(MIN(N262,O262),0)&amp;"-"&amp;ROUND(MAX(N262:O262),0)</f>
        <v>$0-0</v>
      </c>
      <c r="T262" s="77">
        <f>ABS(O262-N262)</f>
        <v>0</v>
      </c>
    </row>
    <row r="263" spans="1:20" ht="14.25" hidden="1" customHeight="1">
      <c r="A263" t="str">
        <f>F263&amp;B263</f>
        <v>WR97</v>
      </c>
      <c r="B263">
        <v>97</v>
      </c>
      <c r="C263" t="str">
        <f>F263&amp;D263</f>
        <v>WR97</v>
      </c>
      <c r="D263" s="62">
        <v>97</v>
      </c>
      <c r="E263" t="s">
        <v>358</v>
      </c>
      <c r="F263" s="63" t="s">
        <v>1</v>
      </c>
      <c r="G263" s="63" t="str">
        <f>IFERROR(IFERROR(VLOOKUP($E263,FFToday!$B$2:$E$301,G$19,FALSE),VLOOKUP($E263&amp;" ",FFToday!$B$2:$E$301,G$19,FALSE))," ")</f>
        <v xml:space="preserve"> </v>
      </c>
      <c r="H263" s="63" t="str">
        <f>IFERROR(IFERROR(VLOOKUP($E263,FFToday!$B$2:$E$301,H$19,FALSE),VLOOKUP($E263&amp;" ",FFToday!$B$2:$E$301,H$19,FALSE))," ")</f>
        <v xml:space="preserve"> </v>
      </c>
      <c r="I263" s="64">
        <f>IFERROR(IFERROR(VLOOKUP($E263,FFToday!$B$2:$E$301,I$19,FALSE),VLOOKUP($E263&amp;" ",FFToday!$B$2:$E$301,I$19,FALSE)),J263)</f>
        <v>39.799999999999997</v>
      </c>
      <c r="J263" s="64">
        <f>VLOOKUP(E263,'ESPN proj w Stat'!$C$3:$F$302,3,FALSE)</f>
        <v>39.799999999999997</v>
      </c>
      <c r="K263" s="64" t="str">
        <f t="shared" si="9"/>
        <v>$1/0 Ricardo Louis</v>
      </c>
      <c r="L263" s="65">
        <f>MAX(I263-VLOOKUP(F263,$E$3:$K$8,7,FALSE),0)</f>
        <v>0</v>
      </c>
      <c r="M263" s="65">
        <f>MAX(J263-VLOOKUP(F263,$E$3:$J$7,6,FALSE),0)</f>
        <v>0</v>
      </c>
      <c r="N263" s="76">
        <f>L263*$O$17</f>
        <v>0</v>
      </c>
      <c r="O263" s="76">
        <f>M263*$O$17</f>
        <v>0</v>
      </c>
      <c r="P263" s="76">
        <f>AVERAGE(N263:O263)</f>
        <v>0</v>
      </c>
      <c r="Q263" s="76">
        <f>VLOOKUP(E263,'ESPN proj w Stat'!$C$3:$F$302,4,FALSE)</f>
        <v>0</v>
      </c>
      <c r="R263" s="76">
        <f>P263-Q263</f>
        <v>0</v>
      </c>
      <c r="S263" s="48" t="str">
        <f>"$"&amp;ROUND(MIN(N263,O263),0)&amp;"-"&amp;ROUND(MAX(N263:O263),0)</f>
        <v>$0-0</v>
      </c>
      <c r="T263" s="77">
        <f>ABS(O263-N263)</f>
        <v>0</v>
      </c>
    </row>
    <row r="264" spans="1:20" ht="14.25" hidden="1" customHeight="1">
      <c r="A264" t="str">
        <f>F264&amp;B264</f>
        <v>RB79</v>
      </c>
      <c r="B264">
        <v>79</v>
      </c>
      <c r="C264" t="str">
        <f>F264&amp;D264</f>
        <v>RB75</v>
      </c>
      <c r="D264" s="62">
        <v>75</v>
      </c>
      <c r="E264" t="s">
        <v>480</v>
      </c>
      <c r="F264" s="63" t="s">
        <v>5</v>
      </c>
      <c r="G264" s="63" t="str">
        <f>IFERROR(IFERROR(VLOOKUP($E264,FFToday!$B$2:$E$301,G$19,FALSE),VLOOKUP($E264&amp;" ",FFToday!$B$2:$E$301,G$19,FALSE))," ")</f>
        <v xml:space="preserve"> </v>
      </c>
      <c r="H264" s="63" t="str">
        <f>IFERROR(IFERROR(VLOOKUP($E264,FFToday!$B$2:$E$301,H$19,FALSE),VLOOKUP($E264&amp;" ",FFToday!$B$2:$E$301,H$19,FALSE))," ")</f>
        <v xml:space="preserve"> </v>
      </c>
      <c r="I264" s="64">
        <f>IFERROR(IFERROR(VLOOKUP($E264,FFToday!$B$2:$E$301,I$19,FALSE),VLOOKUP($E264&amp;" ",FFToday!$B$2:$E$301,I$19,FALSE)),J264)</f>
        <v>39.700000000000003</v>
      </c>
      <c r="J264" s="64">
        <f>VLOOKUP(E264,'ESPN proj w Stat'!$C$3:$F$302,3,FALSE)</f>
        <v>39.700000000000003</v>
      </c>
      <c r="K264" s="64" t="str">
        <f t="shared" si="9"/>
        <v>$1/0 Andre Williams</v>
      </c>
      <c r="L264" s="65">
        <f>MAX(I264-VLOOKUP(F264,$E$3:$K$8,7,FALSE),0)</f>
        <v>0</v>
      </c>
      <c r="M264" s="65">
        <f>MAX(J264-VLOOKUP(F264,$E$3:$J$7,6,FALSE),0)</f>
        <v>0</v>
      </c>
      <c r="N264" s="76">
        <f>L264*$O$17</f>
        <v>0</v>
      </c>
      <c r="O264" s="76">
        <f>M264*$O$17</f>
        <v>0</v>
      </c>
      <c r="P264" s="76">
        <f>AVERAGE(N264:O264)</f>
        <v>0</v>
      </c>
      <c r="Q264" s="76">
        <f>VLOOKUP(E264,'ESPN proj w Stat'!$C$3:$F$302,4,FALSE)</f>
        <v>0</v>
      </c>
      <c r="R264" s="76">
        <f>P264-Q264</f>
        <v>0</v>
      </c>
      <c r="S264" s="48" t="str">
        <f>"$"&amp;ROUND(MIN(N264,O264),0)&amp;"-"&amp;ROUND(MAX(N264:O264),0)</f>
        <v>$0-0</v>
      </c>
      <c r="T264" s="77">
        <f>ABS(O264-N264)</f>
        <v>0</v>
      </c>
    </row>
    <row r="265" spans="1:20" ht="14.25" hidden="1" customHeight="1">
      <c r="A265" t="str">
        <f>F265&amp;B265</f>
        <v>RB74</v>
      </c>
      <c r="B265">
        <v>74</v>
      </c>
      <c r="C265" t="str">
        <f>F265&amp;D265</f>
        <v>RB76</v>
      </c>
      <c r="D265" s="62">
        <v>76</v>
      </c>
      <c r="E265" t="s">
        <v>115</v>
      </c>
      <c r="F265" s="63" t="s">
        <v>5</v>
      </c>
      <c r="G265" s="63" t="str">
        <f>IFERROR(IFERROR(VLOOKUP($E265,FFToday!$B$2:$E$301,G$19,FALSE),VLOOKUP($E265&amp;" ",FFToday!$B$2:$E$301,G$19,FALSE))," ")</f>
        <v>JAC</v>
      </c>
      <c r="H265" s="63">
        <f>IFERROR(IFERROR(VLOOKUP($E265,FFToday!$B$2:$E$301,H$19,FALSE),VLOOKUP($E265&amp;" ",FFToday!$B$2:$E$301,H$19,FALSE))," ")</f>
        <v>8</v>
      </c>
      <c r="I265" s="64">
        <f>IFERROR(IFERROR(VLOOKUP($E265,FFToday!$B$2:$E$301,I$19,FALSE),VLOOKUP($E265&amp;" ",FFToday!$B$2:$E$301,I$19,FALSE)),J265)</f>
        <v>46.6</v>
      </c>
      <c r="J265" s="64">
        <f>VLOOKUP(E265,'ESPN proj w Stat'!$C$3:$F$302,3,FALSE)</f>
        <v>38.700000000000003</v>
      </c>
      <c r="K265" s="64" t="str">
        <f t="shared" si="9"/>
        <v>$1/0 Chris Ivory</v>
      </c>
      <c r="L265" s="65">
        <f>MAX(I265-VLOOKUP(F265,$E$3:$K$8,7,FALSE),0)</f>
        <v>0</v>
      </c>
      <c r="M265" s="65">
        <f>MAX(J265-VLOOKUP(F265,$E$3:$J$7,6,FALSE),0)</f>
        <v>0</v>
      </c>
      <c r="N265" s="76">
        <f>L265*$O$17</f>
        <v>0</v>
      </c>
      <c r="O265" s="76">
        <f>M265*$O$17</f>
        <v>0</v>
      </c>
      <c r="P265" s="76">
        <f>AVERAGE(N265:O265)</f>
        <v>0</v>
      </c>
      <c r="Q265" s="76">
        <f>VLOOKUP(E265,'ESPN proj w Stat'!$C$3:$F$302,4,FALSE)</f>
        <v>0</v>
      </c>
      <c r="R265" s="76">
        <f>P265-Q265</f>
        <v>0</v>
      </c>
      <c r="S265" s="48" t="str">
        <f>"$"&amp;ROUND(MIN(N265,O265),0)&amp;"-"&amp;ROUND(MAX(N265:O265),0)</f>
        <v>$0-0</v>
      </c>
      <c r="T265" s="77">
        <f>ABS(O265-N265)</f>
        <v>0</v>
      </c>
    </row>
    <row r="266" spans="1:20" ht="14.25" hidden="1" customHeight="1">
      <c r="A266" t="str">
        <f>F266&amp;B266</f>
        <v>TE41</v>
      </c>
      <c r="B266">
        <v>41</v>
      </c>
      <c r="C266" t="str">
        <f>F266&amp;D266</f>
        <v>TE35</v>
      </c>
      <c r="D266" s="62">
        <v>35</v>
      </c>
      <c r="E266" t="s">
        <v>369</v>
      </c>
      <c r="F266" s="63" t="s">
        <v>8</v>
      </c>
      <c r="G266" s="63" t="str">
        <f>IFERROR(IFERROR(VLOOKUP($E266,FFToday!$B$2:$E$301,G$19,FALSE),VLOOKUP($E266&amp;" ",FFToday!$B$2:$E$301,G$19,FALSE))," ")</f>
        <v>SF</v>
      </c>
      <c r="H266" s="63">
        <f>IFERROR(IFERROR(VLOOKUP($E266,FFToday!$B$2:$E$301,H$19,FALSE),VLOOKUP($E266&amp;" ",FFToday!$B$2:$E$301,H$19,FALSE))," ")</f>
        <v>11</v>
      </c>
      <c r="I266" s="64">
        <f>IFERROR(IFERROR(VLOOKUP($E266,FFToday!$B$2:$E$301,I$19,FALSE),VLOOKUP($E266&amp;" ",FFToday!$B$2:$E$301,I$19,FALSE)),J266)</f>
        <v>36.5</v>
      </c>
      <c r="J266" s="64">
        <f>VLOOKUP(E266,'ESPN proj w Stat'!$C$3:$F$302,3,FALSE)</f>
        <v>37.4</v>
      </c>
      <c r="K266" s="64" t="str">
        <f t="shared" si="9"/>
        <v>$1/0 Vance McDonald</v>
      </c>
      <c r="L266" s="65">
        <f>MAX(I266-VLOOKUP(F266,$E$3:$K$8,7,FALSE),0)</f>
        <v>0</v>
      </c>
      <c r="M266" s="65">
        <f>MAX(J266-VLOOKUP(F266,$E$3:$J$7,6,FALSE),0)</f>
        <v>0</v>
      </c>
      <c r="N266" s="76">
        <f>L266*$O$17</f>
        <v>0</v>
      </c>
      <c r="O266" s="76">
        <f>M266*$O$17</f>
        <v>0</v>
      </c>
      <c r="P266" s="76">
        <f>AVERAGE(N266:O266)</f>
        <v>0</v>
      </c>
      <c r="Q266" s="76">
        <f>VLOOKUP(E266,'ESPN proj w Stat'!$C$3:$F$302,4,FALSE)</f>
        <v>0</v>
      </c>
      <c r="R266" s="76">
        <f>P266-Q266</f>
        <v>0</v>
      </c>
      <c r="S266" s="48" t="str">
        <f>"$"&amp;ROUND(MIN(N266,O266),0)&amp;"-"&amp;ROUND(MAX(N266:O266),0)</f>
        <v>$0-0</v>
      </c>
      <c r="T266" s="77">
        <f>ABS(O266-N266)</f>
        <v>0</v>
      </c>
    </row>
    <row r="267" spans="1:20" ht="14.25" hidden="1" customHeight="1">
      <c r="A267" t="str">
        <f>F267&amp;B267</f>
        <v>RB81</v>
      </c>
      <c r="B267">
        <v>81</v>
      </c>
      <c r="C267" t="str">
        <f>F267&amp;D267</f>
        <v>RB77</v>
      </c>
      <c r="D267" s="62">
        <v>77</v>
      </c>
      <c r="E267" t="s">
        <v>206</v>
      </c>
      <c r="F267" s="63" t="s">
        <v>5</v>
      </c>
      <c r="G267" s="63" t="str">
        <f>IFERROR(IFERROR(VLOOKUP($E267,FFToday!$B$2:$E$301,G$19,FALSE),VLOOKUP($E267&amp;" ",FFToday!$B$2:$E$301,G$19,FALSE))," ")</f>
        <v>LAC</v>
      </c>
      <c r="H267" s="63">
        <f>IFERROR(IFERROR(VLOOKUP($E267,FFToday!$B$2:$E$301,H$19,FALSE),VLOOKUP($E267&amp;" ",FFToday!$B$2:$E$301,H$19,FALSE))," ")</f>
        <v>9</v>
      </c>
      <c r="I267" s="64">
        <f>IFERROR(IFERROR(VLOOKUP($E267,FFToday!$B$2:$E$301,I$19,FALSE),VLOOKUP($E267&amp;" ",FFToday!$B$2:$E$301,I$19,FALSE)),J267)</f>
        <v>35.9</v>
      </c>
      <c r="J267" s="64">
        <f>VLOOKUP(E267,'ESPN proj w Stat'!$C$3:$F$302,3,FALSE)</f>
        <v>37.1</v>
      </c>
      <c r="K267" s="64" t="str">
        <f t="shared" si="9"/>
        <v>$1/0 Branden Oliver</v>
      </c>
      <c r="L267" s="65">
        <f>MAX(I267-VLOOKUP(F267,$E$3:$K$8,7,FALSE),0)</f>
        <v>0</v>
      </c>
      <c r="M267" s="65">
        <f>MAX(J267-VLOOKUP(F267,$E$3:$J$7,6,FALSE),0)</f>
        <v>0</v>
      </c>
      <c r="N267" s="76">
        <f>L267*$O$17</f>
        <v>0</v>
      </c>
      <c r="O267" s="76">
        <f>M267*$O$17</f>
        <v>0</v>
      </c>
      <c r="P267" s="76">
        <f>AVERAGE(N267:O267)</f>
        <v>0</v>
      </c>
      <c r="Q267" s="76">
        <f>VLOOKUP(E267,'ESPN proj w Stat'!$C$3:$F$302,4,FALSE)</f>
        <v>0</v>
      </c>
      <c r="R267" s="76">
        <f>P267-Q267</f>
        <v>0</v>
      </c>
      <c r="S267" s="48" t="str">
        <f>"$"&amp;ROUND(MIN(N267,O267),0)&amp;"-"&amp;ROUND(MAX(N267:O267),0)</f>
        <v>$0-0</v>
      </c>
      <c r="T267" s="77">
        <f>ABS(O267-N267)</f>
        <v>0</v>
      </c>
    </row>
    <row r="268" spans="1:20" ht="14.25" hidden="1" customHeight="1">
      <c r="A268" t="str">
        <f>F268&amp;B268</f>
        <v>TE40</v>
      </c>
      <c r="B268">
        <v>40</v>
      </c>
      <c r="C268" t="str">
        <f>F268&amp;D268</f>
        <v>TE36</v>
      </c>
      <c r="D268" s="62">
        <v>36</v>
      </c>
      <c r="E268" t="s">
        <v>370</v>
      </c>
      <c r="F268" s="63" t="s">
        <v>8</v>
      </c>
      <c r="G268" s="63" t="str">
        <f>IFERROR(IFERROR(VLOOKUP($E268,FFToday!$B$2:$E$301,G$19,FALSE),VLOOKUP($E268&amp;" ",FFToday!$B$2:$E$301,G$19,FALSE))," ")</f>
        <v xml:space="preserve"> </v>
      </c>
      <c r="H268" s="63" t="str">
        <f>IFERROR(IFERROR(VLOOKUP($E268,FFToday!$B$2:$E$301,H$19,FALSE),VLOOKUP($E268&amp;" ",FFToday!$B$2:$E$301,H$19,FALSE))," ")</f>
        <v xml:space="preserve"> </v>
      </c>
      <c r="I268" s="64">
        <f>IFERROR(IFERROR(VLOOKUP($E268,FFToday!$B$2:$E$301,I$19,FALSE),VLOOKUP($E268&amp;" ",FFToday!$B$2:$E$301,I$19,FALSE)),J268)</f>
        <v>36.9</v>
      </c>
      <c r="J268" s="64">
        <f>VLOOKUP(E268,'ESPN proj w Stat'!$C$3:$F$302,3,FALSE)</f>
        <v>36.9</v>
      </c>
      <c r="K268" s="64" t="str">
        <f t="shared" si="9"/>
        <v>$1/0 A.J. Derby</v>
      </c>
      <c r="L268" s="65">
        <f>MAX(I268-VLOOKUP(F268,$E$3:$K$8,7,FALSE),0)</f>
        <v>0</v>
      </c>
      <c r="M268" s="65">
        <f>MAX(J268-VLOOKUP(F268,$E$3:$J$7,6,FALSE),0)</f>
        <v>0</v>
      </c>
      <c r="N268" s="76">
        <f>L268*$O$17</f>
        <v>0</v>
      </c>
      <c r="O268" s="76">
        <f>M268*$O$17</f>
        <v>0</v>
      </c>
      <c r="P268" s="76">
        <f>AVERAGE(N268:O268)</f>
        <v>0</v>
      </c>
      <c r="Q268" s="76">
        <f>VLOOKUP(E268,'ESPN proj w Stat'!$C$3:$F$302,4,FALSE)</f>
        <v>0</v>
      </c>
      <c r="R268" s="76">
        <f>P268-Q268</f>
        <v>0</v>
      </c>
      <c r="S268" s="48" t="str">
        <f>"$"&amp;ROUND(MIN(N268,O268),0)&amp;"-"&amp;ROUND(MAX(N268:O268),0)</f>
        <v>$0-0</v>
      </c>
      <c r="T268" s="77">
        <f>ABS(O268-N268)</f>
        <v>0</v>
      </c>
    </row>
    <row r="269" spans="1:20" ht="14.25" hidden="1" customHeight="1">
      <c r="A269" t="str">
        <f>F269&amp;B269</f>
        <v>TE46</v>
      </c>
      <c r="B269">
        <v>46</v>
      </c>
      <c r="C269" t="str">
        <f>F269&amp;D269</f>
        <v>TE37</v>
      </c>
      <c r="D269" s="62">
        <v>37</v>
      </c>
      <c r="E269" t="s">
        <v>432</v>
      </c>
      <c r="F269" s="63" t="s">
        <v>8</v>
      </c>
      <c r="G269" s="63" t="str">
        <f>IFERROR(IFERROR(VLOOKUP($E269,FFToday!$B$2:$E$301,G$19,FALSE),VLOOKUP($E269&amp;" ",FFToday!$B$2:$E$301,G$19,FALSE))," ")</f>
        <v>JAC</v>
      </c>
      <c r="H269" s="63">
        <f>IFERROR(IFERROR(VLOOKUP($E269,FFToday!$B$2:$E$301,H$19,FALSE),VLOOKUP($E269&amp;" ",FFToday!$B$2:$E$301,H$19,FALSE))," ")</f>
        <v>8</v>
      </c>
      <c r="I269" s="64">
        <f>IFERROR(IFERROR(VLOOKUP($E269,FFToday!$B$2:$E$301,I$19,FALSE),VLOOKUP($E269&amp;" ",FFToday!$B$2:$E$301,I$19,FALSE)),J269)</f>
        <v>30.6</v>
      </c>
      <c r="J269" s="64">
        <f>VLOOKUP(E269,'ESPN proj w Stat'!$C$3:$F$302,3,FALSE)</f>
        <v>36.9</v>
      </c>
      <c r="K269" s="64" t="str">
        <f t="shared" si="9"/>
        <v>$1/0 Marcedes Lewis</v>
      </c>
      <c r="L269" s="65">
        <f>MAX(I269-VLOOKUP(F269,$E$3:$K$8,7,FALSE),0)</f>
        <v>0</v>
      </c>
      <c r="M269" s="65">
        <f>MAX(J269-VLOOKUP(F269,$E$3:$J$7,6,FALSE),0)</f>
        <v>0</v>
      </c>
      <c r="N269" s="76">
        <f>L269*$O$17</f>
        <v>0</v>
      </c>
      <c r="O269" s="76">
        <f>M269*$O$17</f>
        <v>0</v>
      </c>
      <c r="P269" s="76">
        <f>AVERAGE(N269:O269)</f>
        <v>0</v>
      </c>
      <c r="Q269" s="76">
        <f>VLOOKUP(E269,'ESPN proj w Stat'!$C$3:$F$302,4,FALSE)</f>
        <v>0</v>
      </c>
      <c r="R269" s="76">
        <f>P269-Q269</f>
        <v>0</v>
      </c>
      <c r="S269" s="48" t="str">
        <f>"$"&amp;ROUND(MIN(N269,O269),0)&amp;"-"&amp;ROUND(MAX(N269:O269),0)</f>
        <v>$0-0</v>
      </c>
      <c r="T269" s="77">
        <f>ABS(O269-N269)</f>
        <v>0</v>
      </c>
    </row>
    <row r="270" spans="1:20" ht="14.25" hidden="1" customHeight="1">
      <c r="A270" t="str">
        <f>F270&amp;B270</f>
        <v>RB78</v>
      </c>
      <c r="B270">
        <v>78</v>
      </c>
      <c r="C270" t="str">
        <f>F270&amp;D270</f>
        <v>RB78</v>
      </c>
      <c r="D270" s="62">
        <v>78</v>
      </c>
      <c r="E270" t="s">
        <v>482</v>
      </c>
      <c r="F270" s="63" t="s">
        <v>5</v>
      </c>
      <c r="G270" s="63" t="str">
        <f>IFERROR(IFERROR(VLOOKUP($E270,FFToday!$B$2:$E$301,G$19,FALSE),VLOOKUP($E270&amp;" ",FFToday!$B$2:$E$301,G$19,FALSE))," ")</f>
        <v>LAR</v>
      </c>
      <c r="H270" s="63">
        <f>IFERROR(IFERROR(VLOOKUP($E270,FFToday!$B$2:$E$301,H$19,FALSE),VLOOKUP($E270&amp;" ",FFToday!$B$2:$E$301,H$19,FALSE))," ")</f>
        <v>8</v>
      </c>
      <c r="I270" s="64">
        <f>IFERROR(IFERROR(VLOOKUP($E270,FFToday!$B$2:$E$301,I$19,FALSE),VLOOKUP($E270&amp;" ",FFToday!$B$2:$E$301,I$19,FALSE)),J270)</f>
        <v>40.299999999999997</v>
      </c>
      <c r="J270" s="64">
        <f>VLOOKUP(E270,'ESPN proj w Stat'!$C$3:$F$302,3,FALSE)</f>
        <v>36.700000000000003</v>
      </c>
      <c r="K270" s="64" t="str">
        <f t="shared" si="9"/>
        <v>$1/0 Lance Dunbar*</v>
      </c>
      <c r="L270" s="65">
        <f>MAX(I270-VLOOKUP(F270,$E$3:$K$8,7,FALSE),0)</f>
        <v>0</v>
      </c>
      <c r="M270" s="65">
        <f>MAX(J270-VLOOKUP(F270,$E$3:$J$7,6,FALSE),0)</f>
        <v>0</v>
      </c>
      <c r="N270" s="76">
        <f>L270*$O$17</f>
        <v>0</v>
      </c>
      <c r="O270" s="76">
        <f>M270*$O$17</f>
        <v>0</v>
      </c>
      <c r="P270" s="76">
        <f>AVERAGE(N270:O270)</f>
        <v>0</v>
      </c>
      <c r="Q270" s="76">
        <f>VLOOKUP(E270,'ESPN proj w Stat'!$C$3:$F$302,4,FALSE)</f>
        <v>0</v>
      </c>
      <c r="R270" s="76">
        <f>P270-Q270</f>
        <v>0</v>
      </c>
      <c r="S270" s="48" t="str">
        <f>"$"&amp;ROUND(MIN(N270,O270),0)&amp;"-"&amp;ROUND(MAX(N270:O270),0)</f>
        <v>$0-0</v>
      </c>
      <c r="T270" s="77">
        <f>ABS(O270-N270)</f>
        <v>0</v>
      </c>
    </row>
    <row r="271" spans="1:20" ht="14.25" hidden="1" customHeight="1">
      <c r="A271" t="str">
        <f>F271&amp;B271</f>
        <v>WR99</v>
      </c>
      <c r="B271">
        <v>99</v>
      </c>
      <c r="C271" t="str">
        <f>F271&amp;D271</f>
        <v>WR98</v>
      </c>
      <c r="D271" s="62">
        <v>98</v>
      </c>
      <c r="E271" t="s">
        <v>188</v>
      </c>
      <c r="F271" s="63" t="s">
        <v>1</v>
      </c>
      <c r="G271" s="63" t="str">
        <f>IFERROR(IFERROR(VLOOKUP($E271,FFToday!$B$2:$E$301,G$19,FALSE),VLOOKUP($E271&amp;" ",FFToday!$B$2:$E$301,G$19,FALSE))," ")</f>
        <v xml:space="preserve"> </v>
      </c>
      <c r="H271" s="63" t="str">
        <f>IFERROR(IFERROR(VLOOKUP($E271,FFToday!$B$2:$E$301,H$19,FALSE),VLOOKUP($E271&amp;" ",FFToday!$B$2:$E$301,H$19,FALSE))," ")</f>
        <v xml:space="preserve"> </v>
      </c>
      <c r="I271" s="64">
        <f>IFERROR(IFERROR(VLOOKUP($E271,FFToday!$B$2:$E$301,I$19,FALSE),VLOOKUP($E271&amp;" ",FFToday!$B$2:$E$301,I$19,FALSE)),J271)</f>
        <v>33.9</v>
      </c>
      <c r="J271" s="64">
        <f>VLOOKUP(E271,'ESPN proj w Stat'!$C$3:$F$302,3,FALSE)</f>
        <v>33.9</v>
      </c>
      <c r="K271" s="64" t="str">
        <f t="shared" si="9"/>
        <v>$1/0 Malcolm Mitchell</v>
      </c>
      <c r="L271" s="65">
        <f>MAX(I271-VLOOKUP(F271,$E$3:$K$8,7,FALSE),0)</f>
        <v>0</v>
      </c>
      <c r="M271" s="65">
        <f>MAX(J271-VLOOKUP(F271,$E$3:$J$7,6,FALSE),0)</f>
        <v>0</v>
      </c>
      <c r="N271" s="76">
        <f>L271*$O$17</f>
        <v>0</v>
      </c>
      <c r="O271" s="76">
        <f>M271*$O$17</f>
        <v>0</v>
      </c>
      <c r="P271" s="76">
        <f>AVERAGE(N271:O271)</f>
        <v>0</v>
      </c>
      <c r="Q271" s="76">
        <f>VLOOKUP(E271,'ESPN proj w Stat'!$C$3:$F$302,4,FALSE)</f>
        <v>0</v>
      </c>
      <c r="R271" s="76">
        <f>P271-Q271</f>
        <v>0</v>
      </c>
      <c r="S271" s="48" t="str">
        <f>"$"&amp;ROUND(MIN(N271,O271),0)&amp;"-"&amp;ROUND(MAX(N271:O271),0)</f>
        <v>$0-0</v>
      </c>
      <c r="T271" s="77">
        <f>ABS(O271-N271)</f>
        <v>0</v>
      </c>
    </row>
    <row r="272" spans="1:20" ht="14.25" hidden="1" customHeight="1">
      <c r="A272" t="str">
        <f>F272&amp;B272</f>
        <v>TE43</v>
      </c>
      <c r="B272">
        <v>43</v>
      </c>
      <c r="C272" t="str">
        <f>F272&amp;D272</f>
        <v>TE38</v>
      </c>
      <c r="D272" s="62">
        <v>38</v>
      </c>
      <c r="E272" t="s">
        <v>223</v>
      </c>
      <c r="F272" s="63" t="s">
        <v>8</v>
      </c>
      <c r="G272" s="63" t="str">
        <f>IFERROR(IFERROR(VLOOKUP($E272,FFToday!$B$2:$E$301,G$19,FALSE),VLOOKUP($E272&amp;" ",FFToday!$B$2:$E$301,G$19,FALSE))," ")</f>
        <v xml:space="preserve"> </v>
      </c>
      <c r="H272" s="63" t="str">
        <f>IFERROR(IFERROR(VLOOKUP($E272,FFToday!$B$2:$E$301,H$19,FALSE),VLOOKUP($E272&amp;" ",FFToday!$B$2:$E$301,H$19,FALSE))," ")</f>
        <v xml:space="preserve"> </v>
      </c>
      <c r="I272" s="64">
        <f>IFERROR(IFERROR(VLOOKUP($E272,FFToday!$B$2:$E$301,I$19,FALSE),VLOOKUP($E272&amp;" ",FFToday!$B$2:$E$301,I$19,FALSE)),J272)</f>
        <v>33.700000000000003</v>
      </c>
      <c r="J272" s="64">
        <f>VLOOKUP(E272,'ESPN proj w Stat'!$C$3:$F$302,3,FALSE)</f>
        <v>33.700000000000003</v>
      </c>
      <c r="K272" s="64" t="str">
        <f t="shared" si="9"/>
        <v>$1/0 Benjamin Watson</v>
      </c>
      <c r="L272" s="65">
        <f>MAX(I272-VLOOKUP(F272,$E$3:$K$8,7,FALSE),0)</f>
        <v>0</v>
      </c>
      <c r="M272" s="65">
        <f>MAX(J272-VLOOKUP(F272,$E$3:$J$7,6,FALSE),0)</f>
        <v>0</v>
      </c>
      <c r="N272" s="76">
        <f>L272*$O$17</f>
        <v>0</v>
      </c>
      <c r="O272" s="76">
        <f>M272*$O$17</f>
        <v>0</v>
      </c>
      <c r="P272" s="76">
        <f>AVERAGE(N272:O272)</f>
        <v>0</v>
      </c>
      <c r="Q272" s="76">
        <f>VLOOKUP(E272,'ESPN proj w Stat'!$C$3:$F$302,4,FALSE)</f>
        <v>0</v>
      </c>
      <c r="R272" s="76">
        <f>P272-Q272</f>
        <v>0</v>
      </c>
      <c r="S272" s="48" t="str">
        <f>"$"&amp;ROUND(MIN(N272,O272),0)&amp;"-"&amp;ROUND(MAX(N272:O272),0)</f>
        <v>$0-0</v>
      </c>
      <c r="T272" s="77">
        <f>ABS(O272-N272)</f>
        <v>0</v>
      </c>
    </row>
    <row r="273" spans="1:20" ht="14.25" hidden="1" customHeight="1">
      <c r="A273" t="str">
        <f>F273&amp;B273</f>
        <v>TE44</v>
      </c>
      <c r="B273">
        <v>44</v>
      </c>
      <c r="C273" t="str">
        <f>F273&amp;D273</f>
        <v>TE39</v>
      </c>
      <c r="D273" s="62">
        <v>39</v>
      </c>
      <c r="E273" t="s">
        <v>373</v>
      </c>
      <c r="F273" s="63" t="s">
        <v>8</v>
      </c>
      <c r="G273" s="63" t="str">
        <f>IFERROR(IFERROR(VLOOKUP($E273,FFToday!$B$2:$E$301,G$19,FALSE),VLOOKUP($E273&amp;" ",FFToday!$B$2:$E$301,G$19,FALSE))," ")</f>
        <v>CLE</v>
      </c>
      <c r="H273" s="63">
        <f>IFERROR(IFERROR(VLOOKUP($E273,FFToday!$B$2:$E$301,H$19,FALSE),VLOOKUP($E273&amp;" ",FFToday!$B$2:$E$301,H$19,FALSE))," ")</f>
        <v>9</v>
      </c>
      <c r="I273" s="64">
        <f>IFERROR(IFERROR(VLOOKUP($E273,FFToday!$B$2:$E$301,I$19,FALSE),VLOOKUP($E273&amp;" ",FFToday!$B$2:$E$301,I$19,FALSE)),J273)</f>
        <v>32</v>
      </c>
      <c r="J273" s="64">
        <f>VLOOKUP(E273,'ESPN proj w Stat'!$C$3:$F$302,3,FALSE)</f>
        <v>32.6</v>
      </c>
      <c r="K273" s="64" t="str">
        <f t="shared" si="9"/>
        <v>$1/0 Seth DeValve</v>
      </c>
      <c r="L273" s="65">
        <f>MAX(I273-VLOOKUP(F273,$E$3:$K$8,7,FALSE),0)</f>
        <v>0</v>
      </c>
      <c r="M273" s="65">
        <f>MAX(J273-VLOOKUP(F273,$E$3:$J$7,6,FALSE),0)</f>
        <v>0</v>
      </c>
      <c r="N273" s="76">
        <f>L273*$O$17</f>
        <v>0</v>
      </c>
      <c r="O273" s="76">
        <f>M273*$O$17</f>
        <v>0</v>
      </c>
      <c r="P273" s="76">
        <f>AVERAGE(N273:O273)</f>
        <v>0</v>
      </c>
      <c r="Q273" s="76">
        <f>VLOOKUP(E273,'ESPN proj w Stat'!$C$3:$F$302,4,FALSE)</f>
        <v>0</v>
      </c>
      <c r="R273" s="76">
        <f>P273-Q273</f>
        <v>0</v>
      </c>
      <c r="S273" s="48" t="str">
        <f>"$"&amp;ROUND(MIN(N273,O273),0)&amp;"-"&amp;ROUND(MAX(N273:O273),0)</f>
        <v>$0-0</v>
      </c>
      <c r="T273" s="77">
        <f>ABS(O273-N273)</f>
        <v>0</v>
      </c>
    </row>
    <row r="274" spans="1:20" ht="14.25" hidden="1" customHeight="1">
      <c r="A274" t="str">
        <f>F274&amp;B274</f>
        <v>RB83</v>
      </c>
      <c r="B274">
        <v>83</v>
      </c>
      <c r="C274" t="str">
        <f>F274&amp;D274</f>
        <v>RB79</v>
      </c>
      <c r="D274" s="62">
        <v>79</v>
      </c>
      <c r="E274" t="s">
        <v>342</v>
      </c>
      <c r="F274" s="63" t="s">
        <v>5</v>
      </c>
      <c r="G274" s="63" t="str">
        <f>IFERROR(IFERROR(VLOOKUP($E274,FFToday!$B$2:$E$301,G$19,FALSE),VLOOKUP($E274&amp;" ",FFToday!$B$2:$E$301,G$19,FALSE))," ")</f>
        <v xml:space="preserve"> </v>
      </c>
      <c r="H274" s="63" t="str">
        <f>IFERROR(IFERROR(VLOOKUP($E274,FFToday!$B$2:$E$301,H$19,FALSE),VLOOKUP($E274&amp;" ",FFToday!$B$2:$E$301,H$19,FALSE))," ")</f>
        <v xml:space="preserve"> </v>
      </c>
      <c r="I274" s="64">
        <f>IFERROR(IFERROR(VLOOKUP($E274,FFToday!$B$2:$E$301,I$19,FALSE),VLOOKUP($E274&amp;" ",FFToday!$B$2:$E$301,I$19,FALSE)),J274)</f>
        <v>32.299999999999997</v>
      </c>
      <c r="J274" s="64">
        <f>VLOOKUP(E274,'ESPN proj w Stat'!$C$3:$F$302,3,FALSE)</f>
        <v>32.299999999999997</v>
      </c>
      <c r="K274" s="64" t="str">
        <f t="shared" si="9"/>
        <v>$1/0 Aaron Jones</v>
      </c>
      <c r="L274" s="65">
        <f>MAX(I274-VLOOKUP(F274,$E$3:$K$8,7,FALSE),0)</f>
        <v>0</v>
      </c>
      <c r="M274" s="65">
        <f>MAX(J274-VLOOKUP(F274,$E$3:$J$7,6,FALSE),0)</f>
        <v>0</v>
      </c>
      <c r="N274" s="76">
        <f>L274*$O$17</f>
        <v>0</v>
      </c>
      <c r="O274" s="76">
        <f>M274*$O$17</f>
        <v>0</v>
      </c>
      <c r="P274" s="76">
        <f>AVERAGE(N274:O274)</f>
        <v>0</v>
      </c>
      <c r="Q274" s="76">
        <f>VLOOKUP(E274,'ESPN proj w Stat'!$C$3:$F$302,4,FALSE)</f>
        <v>0</v>
      </c>
      <c r="R274" s="76">
        <f>P274-Q274</f>
        <v>0</v>
      </c>
      <c r="S274" s="48" t="str">
        <f>"$"&amp;ROUND(MIN(N274,O274),0)&amp;"-"&amp;ROUND(MAX(N274:O274),0)</f>
        <v>$0-0</v>
      </c>
      <c r="T274" s="77">
        <f>ABS(O274-N274)</f>
        <v>0</v>
      </c>
    </row>
    <row r="275" spans="1:20" ht="14.25" hidden="1" customHeight="1">
      <c r="A275" t="str">
        <f>F275&amp;B275</f>
        <v>RB76</v>
      </c>
      <c r="B275">
        <v>76</v>
      </c>
      <c r="C275" t="str">
        <f>F275&amp;D275</f>
        <v>RB80</v>
      </c>
      <c r="D275" s="62">
        <v>80</v>
      </c>
      <c r="E275" t="s">
        <v>309</v>
      </c>
      <c r="F275" s="63" t="s">
        <v>5</v>
      </c>
      <c r="G275" s="63" t="str">
        <f>IFERROR(IFERROR(VLOOKUP($E275,FFToday!$B$2:$E$301,G$19,FALSE),VLOOKUP($E275&amp;" ",FFToday!$B$2:$E$301,G$19,FALSE))," ")</f>
        <v>IND</v>
      </c>
      <c r="H275" s="63">
        <f>IFERROR(IFERROR(VLOOKUP($E275,FFToday!$B$2:$E$301,H$19,FALSE),VLOOKUP($E275&amp;" ",FFToday!$B$2:$E$301,H$19,FALSE))," ")</f>
        <v>11</v>
      </c>
      <c r="I275" s="64">
        <f>IFERROR(IFERROR(VLOOKUP($E275,FFToday!$B$2:$E$301,I$19,FALSE),VLOOKUP($E275&amp;" ",FFToday!$B$2:$E$301,I$19,FALSE)),J275)</f>
        <v>45.1</v>
      </c>
      <c r="J275" s="64">
        <f>VLOOKUP(E275,'ESPN proj w Stat'!$C$3:$F$302,3,FALSE)</f>
        <v>32.200000000000003</v>
      </c>
      <c r="K275" s="64" t="str">
        <f t="shared" si="9"/>
        <v>$1/0 Marlon Mack</v>
      </c>
      <c r="L275" s="65">
        <f>MAX(I275-VLOOKUP(F275,$E$3:$K$8,7,FALSE),0)</f>
        <v>0</v>
      </c>
      <c r="M275" s="65">
        <f>MAX(J275-VLOOKUP(F275,$E$3:$J$7,6,FALSE),0)</f>
        <v>0</v>
      </c>
      <c r="N275" s="76">
        <f>L275*$O$17</f>
        <v>0</v>
      </c>
      <c r="O275" s="76">
        <f>M275*$O$17</f>
        <v>0</v>
      </c>
      <c r="P275" s="76">
        <f>AVERAGE(N275:O275)</f>
        <v>0</v>
      </c>
      <c r="Q275" s="76">
        <f>VLOOKUP(E275,'ESPN proj w Stat'!$C$3:$F$302,4,FALSE)</f>
        <v>0</v>
      </c>
      <c r="R275" s="76">
        <f>P275-Q275</f>
        <v>0</v>
      </c>
      <c r="S275" s="48" t="str">
        <f>"$"&amp;ROUND(MIN(N275,O275),0)&amp;"-"&amp;ROUND(MAX(N275:O275),0)</f>
        <v>$0-0</v>
      </c>
      <c r="T275" s="77">
        <f>ABS(O275-N275)</f>
        <v>0</v>
      </c>
    </row>
    <row r="276" spans="1:20" ht="14.25" hidden="1" customHeight="1">
      <c r="A276" t="str">
        <f>F276&amp;B276</f>
        <v>RB64</v>
      </c>
      <c r="B276">
        <v>64</v>
      </c>
      <c r="C276" t="str">
        <f>F276&amp;D276</f>
        <v>RB81</v>
      </c>
      <c r="D276" s="62">
        <v>81</v>
      </c>
      <c r="E276" t="s">
        <v>219</v>
      </c>
      <c r="F276" s="63" t="s">
        <v>5</v>
      </c>
      <c r="G276" s="63" t="str">
        <f>IFERROR(IFERROR(VLOOKUP($E276,FFToday!$B$2:$E$301,G$19,FALSE),VLOOKUP($E276&amp;" ",FFToday!$B$2:$E$301,G$19,FALSE))," ")</f>
        <v>DET</v>
      </c>
      <c r="H276" s="63">
        <f>IFERROR(IFERROR(VLOOKUP($E276,FFToday!$B$2:$E$301,H$19,FALSE),VLOOKUP($E276&amp;" ",FFToday!$B$2:$E$301,H$19,FALSE))," ")</f>
        <v>7</v>
      </c>
      <c r="I276" s="64">
        <f>IFERROR(IFERROR(VLOOKUP($E276,FFToday!$B$2:$E$301,I$19,FALSE),VLOOKUP($E276&amp;" ",FFToday!$B$2:$E$301,I$19,FALSE)),J276)</f>
        <v>61.1</v>
      </c>
      <c r="J276" s="64">
        <f>VLOOKUP(E276,'ESPN proj w Stat'!$C$3:$F$302,3,FALSE)</f>
        <v>31.9</v>
      </c>
      <c r="K276" s="64" t="str">
        <f t="shared" si="9"/>
        <v>$1/0 Zach Zenner</v>
      </c>
      <c r="L276" s="65">
        <f>MAX(I276-VLOOKUP(F276,$E$3:$K$8,7,FALSE),0)</f>
        <v>0</v>
      </c>
      <c r="M276" s="65">
        <f>MAX(J276-VLOOKUP(F276,$E$3:$J$7,6,FALSE),0)</f>
        <v>0</v>
      </c>
      <c r="N276" s="76">
        <f>L276*$O$17</f>
        <v>0</v>
      </c>
      <c r="O276" s="76">
        <f>M276*$O$17</f>
        <v>0</v>
      </c>
      <c r="P276" s="76">
        <f>AVERAGE(N276:O276)</f>
        <v>0</v>
      </c>
      <c r="Q276" s="76">
        <f>VLOOKUP(E276,'ESPN proj w Stat'!$C$3:$F$302,4,FALSE)</f>
        <v>0</v>
      </c>
      <c r="R276" s="76">
        <f>P276-Q276</f>
        <v>0</v>
      </c>
      <c r="S276" s="48" t="str">
        <f>"$"&amp;ROUND(MIN(N276,O276),0)&amp;"-"&amp;ROUND(MAX(N276:O276),0)</f>
        <v>$0-0</v>
      </c>
      <c r="T276" s="77">
        <f>ABS(O276-N276)</f>
        <v>0</v>
      </c>
    </row>
    <row r="277" spans="1:20" ht="14.25" hidden="1" customHeight="1">
      <c r="A277" t="str">
        <f>F277&amp;B277</f>
        <v>TE48</v>
      </c>
      <c r="B277">
        <v>48</v>
      </c>
      <c r="C277" t="str">
        <f>F277&amp;D277</f>
        <v>TE40</v>
      </c>
      <c r="D277" s="62">
        <v>40</v>
      </c>
      <c r="E277" t="s">
        <v>434</v>
      </c>
      <c r="F277" s="63" t="s">
        <v>8</v>
      </c>
      <c r="G277" s="63" t="str">
        <f>IFERROR(IFERROR(VLOOKUP($E277,FFToday!$B$2:$E$301,G$19,FALSE),VLOOKUP($E277&amp;" ",FFToday!$B$2:$E$301,G$19,FALSE))," ")</f>
        <v>NO</v>
      </c>
      <c r="H277" s="63">
        <f>IFERROR(IFERROR(VLOOKUP($E277,FFToday!$B$2:$E$301,H$19,FALSE),VLOOKUP($E277&amp;" ",FFToday!$B$2:$E$301,H$19,FALSE))," ")</f>
        <v>5</v>
      </c>
      <c r="I277" s="64">
        <f>IFERROR(IFERROR(VLOOKUP($E277,FFToday!$B$2:$E$301,I$19,FALSE),VLOOKUP($E277&amp;" ",FFToday!$B$2:$E$301,I$19,FALSE)),J277)</f>
        <v>27.6</v>
      </c>
      <c r="J277" s="64">
        <f>VLOOKUP(E277,'ESPN proj w Stat'!$C$3:$F$302,3,FALSE)</f>
        <v>31.1</v>
      </c>
      <c r="K277" s="64" t="str">
        <f t="shared" si="9"/>
        <v>$1/0 Josh Hill</v>
      </c>
      <c r="L277" s="65">
        <f>MAX(I277-VLOOKUP(F277,$E$3:$K$8,7,FALSE),0)</f>
        <v>0</v>
      </c>
      <c r="M277" s="65">
        <f>MAX(J277-VLOOKUP(F277,$E$3:$J$7,6,FALSE),0)</f>
        <v>0</v>
      </c>
      <c r="N277" s="76">
        <f>L277*$O$17</f>
        <v>0</v>
      </c>
      <c r="O277" s="76">
        <f>M277*$O$17</f>
        <v>0</v>
      </c>
      <c r="P277" s="76">
        <f>AVERAGE(N277:O277)</f>
        <v>0</v>
      </c>
      <c r="Q277" s="76">
        <f>VLOOKUP(E277,'ESPN proj w Stat'!$C$3:$F$302,4,FALSE)</f>
        <v>0</v>
      </c>
      <c r="R277" s="76">
        <f>P277-Q277</f>
        <v>0</v>
      </c>
      <c r="S277" s="48" t="str">
        <f>"$"&amp;ROUND(MIN(N277,O277),0)&amp;"-"&amp;ROUND(MAX(N277:O277),0)</f>
        <v>$0-0</v>
      </c>
      <c r="T277" s="77">
        <f>ABS(O277-N277)</f>
        <v>0</v>
      </c>
    </row>
    <row r="278" spans="1:20" ht="14.25" hidden="1" customHeight="1">
      <c r="A278" t="str">
        <f>F278&amp;B278</f>
        <v>RB85</v>
      </c>
      <c r="B278">
        <v>85</v>
      </c>
      <c r="C278" t="str">
        <f>F278&amp;D278</f>
        <v>RB82</v>
      </c>
      <c r="D278" s="62">
        <v>82</v>
      </c>
      <c r="E278" t="s">
        <v>487</v>
      </c>
      <c r="F278" s="63" t="s">
        <v>5</v>
      </c>
      <c r="G278" s="63" t="str">
        <f>IFERROR(IFERROR(VLOOKUP($E278,FFToday!$B$2:$E$301,G$19,FALSE),VLOOKUP($E278&amp;" ",FFToday!$B$2:$E$301,G$19,FALSE))," ")</f>
        <v xml:space="preserve"> </v>
      </c>
      <c r="H278" s="63" t="str">
        <f>IFERROR(IFERROR(VLOOKUP($E278,FFToday!$B$2:$E$301,H$19,FALSE),VLOOKUP($E278&amp;" ",FFToday!$B$2:$E$301,H$19,FALSE))," ")</f>
        <v xml:space="preserve"> </v>
      </c>
      <c r="I278" s="64">
        <f>IFERROR(IFERROR(VLOOKUP($E278,FFToday!$B$2:$E$301,I$19,FALSE),VLOOKUP($E278&amp;" ",FFToday!$B$2:$E$301,I$19,FALSE)),J278)</f>
        <v>31</v>
      </c>
      <c r="J278" s="64">
        <f>VLOOKUP(E278,'ESPN proj w Stat'!$C$3:$F$302,3,FALSE)</f>
        <v>31</v>
      </c>
      <c r="K278" s="64" t="str">
        <f t="shared" si="9"/>
        <v>$1/0 Mike Tolbert</v>
      </c>
      <c r="L278" s="65">
        <f>MAX(I278-VLOOKUP(F278,$E$3:$K$8,7,FALSE),0)</f>
        <v>0</v>
      </c>
      <c r="M278" s="65">
        <f>MAX(J278-VLOOKUP(F278,$E$3:$J$7,6,FALSE),0)</f>
        <v>0</v>
      </c>
      <c r="N278" s="76">
        <f>L278*$O$17</f>
        <v>0</v>
      </c>
      <c r="O278" s="76">
        <f>M278*$O$17</f>
        <v>0</v>
      </c>
      <c r="P278" s="76">
        <f>AVERAGE(N278:O278)</f>
        <v>0</v>
      </c>
      <c r="Q278" s="76">
        <f>VLOOKUP(E278,'ESPN proj w Stat'!$C$3:$F$302,4,FALSE)</f>
        <v>0</v>
      </c>
      <c r="R278" s="76">
        <f>P278-Q278</f>
        <v>0</v>
      </c>
      <c r="S278" s="48" t="str">
        <f>"$"&amp;ROUND(MIN(N278,O278),0)&amp;"-"&amp;ROUND(MAX(N278:O278),0)</f>
        <v>$0-0</v>
      </c>
      <c r="T278" s="77">
        <f>ABS(O278-N278)</f>
        <v>0</v>
      </c>
    </row>
    <row r="279" spans="1:20" ht="14.25" hidden="1" customHeight="1">
      <c r="A279" t="str">
        <f>F279&amp;B279</f>
        <v>RB86</v>
      </c>
      <c r="B279">
        <v>86</v>
      </c>
      <c r="C279" t="str">
        <f>F279&amp;D279</f>
        <v>RB83</v>
      </c>
      <c r="D279" s="62">
        <v>83</v>
      </c>
      <c r="E279" t="s">
        <v>483</v>
      </c>
      <c r="F279" s="63" t="s">
        <v>5</v>
      </c>
      <c r="G279" s="63" t="str">
        <f>IFERROR(IFERROR(VLOOKUP($E279,FFToday!$B$2:$E$301,G$19,FALSE),VLOOKUP($E279&amp;" ",FFToday!$B$2:$E$301,G$19,FALSE))," ")</f>
        <v xml:space="preserve"> </v>
      </c>
      <c r="H279" s="63" t="str">
        <f>IFERROR(IFERROR(VLOOKUP($E279,FFToday!$B$2:$E$301,H$19,FALSE),VLOOKUP($E279&amp;" ",FFToday!$B$2:$E$301,H$19,FALSE))," ")</f>
        <v xml:space="preserve"> </v>
      </c>
      <c r="I279" s="64">
        <f>IFERROR(IFERROR(VLOOKUP($E279,FFToday!$B$2:$E$301,I$19,FALSE),VLOOKUP($E279&amp;" ",FFToday!$B$2:$E$301,I$19,FALSE)),J279)</f>
        <v>30.3</v>
      </c>
      <c r="J279" s="64">
        <f>VLOOKUP(E279,'ESPN proj w Stat'!$C$3:$F$302,3,FALSE)</f>
        <v>30.3</v>
      </c>
      <c r="K279" s="64" t="str">
        <f t="shared" si="9"/>
        <v>$1/0 Orleans Darkwa</v>
      </c>
      <c r="L279" s="65">
        <f>MAX(I279-VLOOKUP(F279,$E$3:$K$8,7,FALSE),0)</f>
        <v>0</v>
      </c>
      <c r="M279" s="65">
        <f>MAX(J279-VLOOKUP(F279,$E$3:$J$7,6,FALSE),0)</f>
        <v>0</v>
      </c>
      <c r="N279" s="76">
        <f>L279*$O$17</f>
        <v>0</v>
      </c>
      <c r="O279" s="76">
        <f>M279*$O$17</f>
        <v>0</v>
      </c>
      <c r="P279" s="76">
        <f>AVERAGE(N279:O279)</f>
        <v>0</v>
      </c>
      <c r="Q279" s="76">
        <f>VLOOKUP(E279,'ESPN proj w Stat'!$C$3:$F$302,4,FALSE)</f>
        <v>0</v>
      </c>
      <c r="R279" s="76">
        <f>P279-Q279</f>
        <v>0</v>
      </c>
      <c r="S279" s="48" t="str">
        <f>"$"&amp;ROUND(MIN(N279,O279),0)&amp;"-"&amp;ROUND(MAX(N279:O279),0)</f>
        <v>$0-0</v>
      </c>
      <c r="T279" s="77">
        <f>ABS(O279-N279)</f>
        <v>0</v>
      </c>
    </row>
    <row r="280" spans="1:20" ht="14.25" hidden="1" customHeight="1">
      <c r="A280" t="str">
        <f>F280&amp;B280</f>
        <v>RB77</v>
      </c>
      <c r="B280">
        <v>77</v>
      </c>
      <c r="C280" t="str">
        <f>F280&amp;D280</f>
        <v>RB84</v>
      </c>
      <c r="D280" s="62">
        <v>84</v>
      </c>
      <c r="E280" t="s">
        <v>477</v>
      </c>
      <c r="F280" s="63" t="s">
        <v>5</v>
      </c>
      <c r="G280" s="63" t="str">
        <f>IFERROR(IFERROR(VLOOKUP($E280,FFToday!$B$2:$E$301,G$19,FALSE),VLOOKUP($E280&amp;" ",FFToday!$B$2:$E$301,G$19,FALSE))," ")</f>
        <v>ARI</v>
      </c>
      <c r="H280" s="63">
        <f>IFERROR(IFERROR(VLOOKUP($E280,FFToday!$B$2:$E$301,H$19,FALSE),VLOOKUP($E280&amp;" ",FFToday!$B$2:$E$301,H$19,FALSE))," ")</f>
        <v>8</v>
      </c>
      <c r="I280" s="64">
        <f>IFERROR(IFERROR(VLOOKUP($E280,FFToday!$B$2:$E$301,I$19,FALSE),VLOOKUP($E280&amp;" ",FFToday!$B$2:$E$301,I$19,FALSE)),J280)</f>
        <v>42.3</v>
      </c>
      <c r="J280" s="64">
        <f>VLOOKUP(E280,'ESPN proj w Stat'!$C$3:$F$302,3,FALSE)</f>
        <v>29.5</v>
      </c>
      <c r="K280" s="64" t="str">
        <f t="shared" si="9"/>
        <v>$1/0 Chris Johnson</v>
      </c>
      <c r="L280" s="65">
        <f>MAX(I280-VLOOKUP(F280,$E$3:$K$8,7,FALSE),0)</f>
        <v>0</v>
      </c>
      <c r="M280" s="65">
        <f>MAX(J280-VLOOKUP(F280,$E$3:$J$7,6,FALSE),0)</f>
        <v>0</v>
      </c>
      <c r="N280" s="76">
        <f>L280*$O$17</f>
        <v>0</v>
      </c>
      <c r="O280" s="76">
        <f>M280*$O$17</f>
        <v>0</v>
      </c>
      <c r="P280" s="76">
        <f>AVERAGE(N280:O280)</f>
        <v>0</v>
      </c>
      <c r="Q280" s="76">
        <f>VLOOKUP(E280,'ESPN proj w Stat'!$C$3:$F$302,4,FALSE)</f>
        <v>0</v>
      </c>
      <c r="R280" s="76">
        <f>P280-Q280</f>
        <v>0</v>
      </c>
      <c r="S280" s="48" t="str">
        <f>"$"&amp;ROUND(MIN(N280,O280),0)&amp;"-"&amp;ROUND(MAX(N280:O280),0)</f>
        <v>$0-0</v>
      </c>
      <c r="T280" s="77">
        <f>ABS(O280-N280)</f>
        <v>0</v>
      </c>
    </row>
    <row r="281" spans="1:20" ht="14.25" hidden="1" customHeight="1">
      <c r="A281" t="str">
        <f>F281&amp;B281</f>
        <v>TE29</v>
      </c>
      <c r="B281">
        <v>29</v>
      </c>
      <c r="C281" t="str">
        <f>F281&amp;D281</f>
        <v>TE41</v>
      </c>
      <c r="D281" s="62">
        <v>41</v>
      </c>
      <c r="E281" t="s">
        <v>425</v>
      </c>
      <c r="F281" s="63" t="s">
        <v>8</v>
      </c>
      <c r="G281" s="63" t="str">
        <f>IFERROR(IFERROR(VLOOKUP($E281,FFToday!$B$2:$E$301,G$19,FALSE),VLOOKUP($E281&amp;" ",FFToday!$B$2:$E$301,G$19,FALSE))," ")</f>
        <v>PIT</v>
      </c>
      <c r="H281" s="63">
        <f>IFERROR(IFERROR(VLOOKUP($E281,FFToday!$B$2:$E$301,H$19,FALSE),VLOOKUP($E281&amp;" ",FFToday!$B$2:$E$301,H$19,FALSE))," ")</f>
        <v>9</v>
      </c>
      <c r="I281" s="64">
        <f>IFERROR(IFERROR(VLOOKUP($E281,FFToday!$B$2:$E$301,I$19,FALSE),VLOOKUP($E281&amp;" ",FFToday!$B$2:$E$301,I$19,FALSE)),J281)</f>
        <v>51.6</v>
      </c>
      <c r="J281" s="64">
        <f>VLOOKUP(E281,'ESPN proj w Stat'!$C$3:$F$302,3,FALSE)</f>
        <v>29.3</v>
      </c>
      <c r="K281" s="64" t="str">
        <f t="shared" si="9"/>
        <v>$1/0 Xavier Grimble</v>
      </c>
      <c r="L281" s="65">
        <f>MAX(I281-VLOOKUP(F281,$E$3:$K$8,7,FALSE),0)</f>
        <v>0</v>
      </c>
      <c r="M281" s="65">
        <f>MAX(J281-VLOOKUP(F281,$E$3:$J$7,6,FALSE),0)</f>
        <v>0</v>
      </c>
      <c r="N281" s="76">
        <f>L281*$O$17</f>
        <v>0</v>
      </c>
      <c r="O281" s="76">
        <f>M281*$O$17</f>
        <v>0</v>
      </c>
      <c r="P281" s="76">
        <f>AVERAGE(N281:O281)</f>
        <v>0</v>
      </c>
      <c r="Q281" s="76">
        <f>VLOOKUP(E281,'ESPN proj w Stat'!$C$3:$F$302,4,FALSE)</f>
        <v>0</v>
      </c>
      <c r="R281" s="76">
        <f>P281-Q281</f>
        <v>0</v>
      </c>
      <c r="S281" s="48" t="str">
        <f>"$"&amp;ROUND(MIN(N281,O281),0)&amp;"-"&amp;ROUND(MAX(N281:O281),0)</f>
        <v>$0-0</v>
      </c>
      <c r="T281" s="77">
        <f>ABS(O281-N281)</f>
        <v>0</v>
      </c>
    </row>
    <row r="282" spans="1:20" ht="14.25" hidden="1" customHeight="1">
      <c r="A282" t="str">
        <f>F282&amp;B282</f>
        <v>RB87</v>
      </c>
      <c r="B282">
        <v>87</v>
      </c>
      <c r="C282" t="str">
        <f>F282&amp;D282</f>
        <v>RB85</v>
      </c>
      <c r="D282" s="62">
        <v>85</v>
      </c>
      <c r="E282" t="s">
        <v>169</v>
      </c>
      <c r="F282" s="63" t="s">
        <v>5</v>
      </c>
      <c r="G282" s="63" t="str">
        <f>IFERROR(IFERROR(VLOOKUP($E282,FFToday!$B$2:$E$301,G$19,FALSE),VLOOKUP($E282&amp;" ",FFToday!$B$2:$E$301,G$19,FALSE))," ")</f>
        <v>DAL</v>
      </c>
      <c r="H282" s="63">
        <f>IFERROR(IFERROR(VLOOKUP($E282,FFToday!$B$2:$E$301,H$19,FALSE),VLOOKUP($E282&amp;" ",FFToday!$B$2:$E$301,H$19,FALSE))," ")</f>
        <v>6</v>
      </c>
      <c r="I282" s="64">
        <f>IFERROR(IFERROR(VLOOKUP($E282,FFToday!$B$2:$E$301,I$19,FALSE),VLOOKUP($E282&amp;" ",FFToday!$B$2:$E$301,I$19,FALSE)),J282)</f>
        <v>30.3</v>
      </c>
      <c r="J282" s="64">
        <f>VLOOKUP(E282,'ESPN proj w Stat'!$C$3:$F$302,3,FALSE)</f>
        <v>29.3</v>
      </c>
      <c r="K282" s="64" t="str">
        <f t="shared" si="9"/>
        <v>$1/0 Alfred Morris</v>
      </c>
      <c r="L282" s="65">
        <f>MAX(I282-VLOOKUP(F282,$E$3:$K$8,7,FALSE),0)</f>
        <v>0</v>
      </c>
      <c r="M282" s="65">
        <f>MAX(J282-VLOOKUP(F282,$E$3:$J$7,6,FALSE),0)</f>
        <v>0</v>
      </c>
      <c r="N282" s="76">
        <f>L282*$O$17</f>
        <v>0</v>
      </c>
      <c r="O282" s="76">
        <f>M282*$O$17</f>
        <v>0</v>
      </c>
      <c r="P282" s="76">
        <f>AVERAGE(N282:O282)</f>
        <v>0</v>
      </c>
      <c r="Q282" s="76">
        <f>VLOOKUP(E282,'ESPN proj w Stat'!$C$3:$F$302,4,FALSE)</f>
        <v>0</v>
      </c>
      <c r="R282" s="76">
        <f>P282-Q282</f>
        <v>0</v>
      </c>
      <c r="S282" s="48" t="str">
        <f>"$"&amp;ROUND(MIN(N282,O282),0)&amp;"-"&amp;ROUND(MAX(N282:O282),0)</f>
        <v>$0-0</v>
      </c>
      <c r="T282" s="77">
        <f>ABS(O282-N282)</f>
        <v>0</v>
      </c>
    </row>
    <row r="283" spans="1:20" ht="14.25" hidden="1" customHeight="1">
      <c r="A283" t="str">
        <f>F283&amp;B283</f>
        <v>TE47</v>
      </c>
      <c r="B283">
        <v>47</v>
      </c>
      <c r="C283" t="str">
        <f>F283&amp;D283</f>
        <v>TE42</v>
      </c>
      <c r="D283" s="62">
        <v>42</v>
      </c>
      <c r="E283" t="s">
        <v>489</v>
      </c>
      <c r="F283" s="63" t="s">
        <v>8</v>
      </c>
      <c r="G283" s="63" t="str">
        <f>IFERROR(IFERROR(VLOOKUP($E283,FFToday!$B$2:$E$301,G$19,FALSE),VLOOKUP($E283&amp;" ",FFToday!$B$2:$E$301,G$19,FALSE))," ")</f>
        <v xml:space="preserve"> </v>
      </c>
      <c r="H283" s="63" t="str">
        <f>IFERROR(IFERROR(VLOOKUP($E283,FFToday!$B$2:$E$301,H$19,FALSE),VLOOKUP($E283&amp;" ",FFToday!$B$2:$E$301,H$19,FALSE))," ")</f>
        <v xml:space="preserve"> </v>
      </c>
      <c r="I283" s="64">
        <f>IFERROR(IFERROR(VLOOKUP($E283,FFToday!$B$2:$E$301,I$19,FALSE),VLOOKUP($E283&amp;" ",FFToday!$B$2:$E$301,I$19,FALSE)),J283)</f>
        <v>28.7</v>
      </c>
      <c r="J283" s="64">
        <f>VLOOKUP(E283,'ESPN proj w Stat'!$C$3:$F$302,3,FALSE)</f>
        <v>28.7</v>
      </c>
      <c r="K283" s="64" t="str">
        <f t="shared" si="9"/>
        <v>$1/0 Adam Shaheen</v>
      </c>
      <c r="L283" s="65">
        <f>MAX(I283-VLOOKUP(F283,$E$3:$K$8,7,FALSE),0)</f>
        <v>0</v>
      </c>
      <c r="M283" s="65">
        <f>MAX(J283-VLOOKUP(F283,$E$3:$J$7,6,FALSE),0)</f>
        <v>0</v>
      </c>
      <c r="N283" s="76">
        <f>L283*$O$17</f>
        <v>0</v>
      </c>
      <c r="O283" s="76">
        <f>M283*$O$17</f>
        <v>0</v>
      </c>
      <c r="P283" s="76">
        <f>AVERAGE(N283:O283)</f>
        <v>0</v>
      </c>
      <c r="Q283" s="76">
        <f>VLOOKUP(E283,'ESPN proj w Stat'!$C$3:$F$302,4,FALSE)</f>
        <v>0</v>
      </c>
      <c r="R283" s="76">
        <f>P283-Q283</f>
        <v>0</v>
      </c>
      <c r="S283" s="48" t="str">
        <f>"$"&amp;ROUND(MIN(N283,O283),0)&amp;"-"&amp;ROUND(MAX(N283:O283),0)</f>
        <v>$0-0</v>
      </c>
      <c r="T283" s="77">
        <f>ABS(O283-N283)</f>
        <v>0</v>
      </c>
    </row>
    <row r="284" spans="1:20" ht="14.25" hidden="1" customHeight="1">
      <c r="A284" t="str">
        <f>F284&amp;B284</f>
        <v>TE39</v>
      </c>
      <c r="B284">
        <v>39</v>
      </c>
      <c r="C284" t="str">
        <f>F284&amp;D284</f>
        <v>TE43</v>
      </c>
      <c r="D284" s="62">
        <v>43</v>
      </c>
      <c r="E284" t="s">
        <v>374</v>
      </c>
      <c r="F284" s="63" t="s">
        <v>8</v>
      </c>
      <c r="G284" s="63" t="str">
        <f>IFERROR(IFERROR(VLOOKUP($E284,FFToday!$B$2:$E$301,G$19,FALSE),VLOOKUP($E284&amp;" ",FFToday!$B$2:$E$301,G$19,FALSE))," ")</f>
        <v>JAC</v>
      </c>
      <c r="H284" s="63">
        <f>IFERROR(IFERROR(VLOOKUP($E284,FFToday!$B$2:$E$301,H$19,FALSE),VLOOKUP($E284&amp;" ",FFToday!$B$2:$E$301,H$19,FALSE))," ")</f>
        <v>8</v>
      </c>
      <c r="I284" s="64">
        <f>IFERROR(IFERROR(VLOOKUP($E284,FFToday!$B$2:$E$301,I$19,FALSE),VLOOKUP($E284&amp;" ",FFToday!$B$2:$E$301,I$19,FALSE)),J284)</f>
        <v>43.6</v>
      </c>
      <c r="J284" s="64">
        <f>VLOOKUP(E284,'ESPN proj w Stat'!$C$3:$F$302,3,FALSE)</f>
        <v>27.3</v>
      </c>
      <c r="K284" s="64" t="str">
        <f t="shared" si="9"/>
        <v>$1/0 Mychal Rivera</v>
      </c>
      <c r="L284" s="65">
        <f>MAX(I284-VLOOKUP(F284,$E$3:$K$8,7,FALSE),0)</f>
        <v>0</v>
      </c>
      <c r="M284" s="65">
        <f>MAX(J284-VLOOKUP(F284,$E$3:$J$7,6,FALSE),0)</f>
        <v>0</v>
      </c>
      <c r="N284" s="76">
        <f>L284*$O$17</f>
        <v>0</v>
      </c>
      <c r="O284" s="76">
        <f>M284*$O$17</f>
        <v>0</v>
      </c>
      <c r="P284" s="76">
        <f>AVERAGE(N284:O284)</f>
        <v>0</v>
      </c>
      <c r="Q284" s="76">
        <f>VLOOKUP(E284,'ESPN proj w Stat'!$C$3:$F$302,4,FALSE)</f>
        <v>0</v>
      </c>
      <c r="R284" s="76">
        <f>P284-Q284</f>
        <v>0</v>
      </c>
      <c r="S284" s="48" t="str">
        <f>"$"&amp;ROUND(MIN(N284,O284),0)&amp;"-"&amp;ROUND(MAX(N284:O284),0)</f>
        <v>$0-0</v>
      </c>
      <c r="T284" s="77">
        <f>ABS(O284-N284)</f>
        <v>0</v>
      </c>
    </row>
    <row r="285" spans="1:20" ht="14.25" hidden="1" customHeight="1">
      <c r="A285" t="str">
        <f>F285&amp;B285</f>
        <v>RB82</v>
      </c>
      <c r="B285">
        <v>82</v>
      </c>
      <c r="C285" t="str">
        <f>F285&amp;D285</f>
        <v>RB86</v>
      </c>
      <c r="D285" s="62">
        <v>86</v>
      </c>
      <c r="E285" t="s">
        <v>208</v>
      </c>
      <c r="F285" s="63" t="s">
        <v>5</v>
      </c>
      <c r="G285" s="63" t="str">
        <f>IFERROR(IFERROR(VLOOKUP($E285,FFToday!$B$2:$E$301,G$19,FALSE),VLOOKUP($E285&amp;" ",FFToday!$B$2:$E$301,G$19,FALSE))," ")</f>
        <v>HOU</v>
      </c>
      <c r="H285" s="63">
        <f>IFERROR(IFERROR(VLOOKUP($E285,FFToday!$B$2:$E$301,H$19,FALSE),VLOOKUP($E285&amp;" ",FFToday!$B$2:$E$301,H$19,FALSE))," ")</f>
        <v>7</v>
      </c>
      <c r="I285" s="64">
        <f>IFERROR(IFERROR(VLOOKUP($E285,FFToday!$B$2:$E$301,I$19,FALSE),VLOOKUP($E285&amp;" ",FFToday!$B$2:$E$301,I$19,FALSE)),J285)</f>
        <v>33</v>
      </c>
      <c r="J285" s="64">
        <f>VLOOKUP(E285,'ESPN proj w Stat'!$C$3:$F$302,3,FALSE)</f>
        <v>26.3</v>
      </c>
      <c r="K285" s="64" t="str">
        <f t="shared" si="9"/>
        <v>$1/0 Alfred Blue</v>
      </c>
      <c r="L285" s="65">
        <f>MAX(I285-VLOOKUP(F285,$E$3:$K$8,7,FALSE),0)</f>
        <v>0</v>
      </c>
      <c r="M285" s="65">
        <f>MAX(J285-VLOOKUP(F285,$E$3:$J$7,6,FALSE),0)</f>
        <v>0</v>
      </c>
      <c r="N285" s="76">
        <f>L285*$O$17</f>
        <v>0</v>
      </c>
      <c r="O285" s="76">
        <f>M285*$O$17</f>
        <v>0</v>
      </c>
      <c r="P285" s="76">
        <f>AVERAGE(N285:O285)</f>
        <v>0</v>
      </c>
      <c r="Q285" s="76">
        <f>VLOOKUP(E285,'ESPN proj w Stat'!$C$3:$F$302,4,FALSE)</f>
        <v>0</v>
      </c>
      <c r="R285" s="76">
        <f>P285-Q285</f>
        <v>0</v>
      </c>
      <c r="S285" s="48" t="str">
        <f>"$"&amp;ROUND(MIN(N285,O285),0)&amp;"-"&amp;ROUND(MAX(N285:O285),0)</f>
        <v>$0-0</v>
      </c>
      <c r="T285" s="77">
        <f>ABS(O285-N285)</f>
        <v>0</v>
      </c>
    </row>
    <row r="286" spans="1:20" ht="14.25" hidden="1" customHeight="1">
      <c r="A286" t="str">
        <f>F286&amp;B286</f>
        <v>TE33</v>
      </c>
      <c r="B286">
        <v>33</v>
      </c>
      <c r="C286" t="str">
        <f>F286&amp;D286</f>
        <v>TE44</v>
      </c>
      <c r="D286" s="62">
        <v>44</v>
      </c>
      <c r="E286" t="s">
        <v>427</v>
      </c>
      <c r="F286" s="63" t="s">
        <v>8</v>
      </c>
      <c r="G286" s="63" t="str">
        <f>IFERROR(IFERROR(VLOOKUP($E286,FFToday!$B$2:$E$301,G$19,FALSE),VLOOKUP($E286&amp;" ",FFToday!$B$2:$E$301,G$19,FALSE))," ")</f>
        <v>PHI</v>
      </c>
      <c r="H286" s="63">
        <f>IFERROR(IFERROR(VLOOKUP($E286,FFToday!$B$2:$E$301,H$19,FALSE),VLOOKUP($E286&amp;" ",FFToday!$B$2:$E$301,H$19,FALSE))," ")</f>
        <v>10</v>
      </c>
      <c r="I286" s="64">
        <f>IFERROR(IFERROR(VLOOKUP($E286,FFToday!$B$2:$E$301,I$19,FALSE),VLOOKUP($E286&amp;" ",FFToday!$B$2:$E$301,I$19,FALSE)),J286)</f>
        <v>49.4</v>
      </c>
      <c r="J286" s="64">
        <f>VLOOKUP(E286,'ESPN proj w Stat'!$C$3:$F$302,3,FALSE)</f>
        <v>26.2</v>
      </c>
      <c r="K286" s="64" t="str">
        <f t="shared" si="9"/>
        <v>$1/0 Trey Burton</v>
      </c>
      <c r="L286" s="65">
        <f>MAX(I286-VLOOKUP(F286,$E$3:$K$8,7,FALSE),0)</f>
        <v>0</v>
      </c>
      <c r="M286" s="65">
        <f>MAX(J286-VLOOKUP(F286,$E$3:$J$7,6,FALSE),0)</f>
        <v>0</v>
      </c>
      <c r="N286" s="76">
        <f>L286*$O$17</f>
        <v>0</v>
      </c>
      <c r="O286" s="76">
        <f>M286*$O$17</f>
        <v>0</v>
      </c>
      <c r="P286" s="76">
        <f>AVERAGE(N286:O286)</f>
        <v>0</v>
      </c>
      <c r="Q286" s="76">
        <f>VLOOKUP(E286,'ESPN proj w Stat'!$C$3:$F$302,4,FALSE)</f>
        <v>0</v>
      </c>
      <c r="R286" s="76">
        <f>P286-Q286</f>
        <v>0</v>
      </c>
      <c r="S286" s="48" t="str">
        <f>"$"&amp;ROUND(MIN(N286,O286),0)&amp;"-"&amp;ROUND(MAX(N286:O286),0)</f>
        <v>$0-0</v>
      </c>
      <c r="T286" s="77">
        <f>ABS(O286-N286)</f>
        <v>0</v>
      </c>
    </row>
    <row r="287" spans="1:20" hidden="1">
      <c r="A287" t="str">
        <f>F287&amp;B287</f>
        <v>TE42</v>
      </c>
      <c r="B287">
        <v>42</v>
      </c>
      <c r="C287" t="str">
        <f>F287&amp;D287</f>
        <v>TE45</v>
      </c>
      <c r="D287" s="62">
        <v>45</v>
      </c>
      <c r="E287" t="s">
        <v>429</v>
      </c>
      <c r="F287" s="63" t="s">
        <v>8</v>
      </c>
      <c r="G287" s="63" t="str">
        <f>IFERROR(IFERROR(VLOOKUP($E287,FFToday!$B$2:$E$301,G$19,FALSE),VLOOKUP($E287&amp;" ",FFToday!$B$2:$E$301,G$19,FALSE))," ")</f>
        <v>SF</v>
      </c>
      <c r="H287" s="63">
        <f>IFERROR(IFERROR(VLOOKUP($E287,FFToday!$B$2:$E$301,H$19,FALSE),VLOOKUP($E287&amp;" ",FFToday!$B$2:$E$301,H$19,FALSE))," ")</f>
        <v>11</v>
      </c>
      <c r="I287" s="64">
        <f>IFERROR(IFERROR(VLOOKUP($E287,FFToday!$B$2:$E$301,I$19,FALSE),VLOOKUP($E287&amp;" ",FFToday!$B$2:$E$301,I$19,FALSE)),J287)</f>
        <v>35.6</v>
      </c>
      <c r="J287" s="64">
        <f>VLOOKUP(E287,'ESPN proj w Stat'!$C$3:$F$302,3,FALSE)</f>
        <v>25.5</v>
      </c>
      <c r="K287" s="64" t="str">
        <f t="shared" si="9"/>
        <v>$1/0 George Kittle</v>
      </c>
      <c r="L287" s="65">
        <f>MAX(I287-VLOOKUP(F287,$E$3:$K$8,7,FALSE),0)</f>
        <v>0</v>
      </c>
      <c r="M287" s="65">
        <f>MAX(J287-VLOOKUP(F287,$E$3:$J$7,6,FALSE),0)</f>
        <v>0</v>
      </c>
      <c r="N287" s="76">
        <f>L287*$O$17</f>
        <v>0</v>
      </c>
      <c r="O287" s="76">
        <f>M287*$O$17</f>
        <v>0</v>
      </c>
      <c r="P287" s="76">
        <f>AVERAGE(N287:O287)</f>
        <v>0</v>
      </c>
      <c r="Q287" s="76">
        <f>VLOOKUP(E287,'ESPN proj w Stat'!$C$3:$F$302,4,FALSE)</f>
        <v>0</v>
      </c>
      <c r="R287" s="76">
        <f>P287-Q287</f>
        <v>0</v>
      </c>
      <c r="S287" s="48" t="str">
        <f>"$"&amp;ROUND(MIN(N287,O287),0)&amp;"-"&amp;ROUND(MAX(N287:O287),0)</f>
        <v>$0-0</v>
      </c>
      <c r="T287" s="77">
        <f>ABS(O287-N287)</f>
        <v>0</v>
      </c>
    </row>
    <row r="288" spans="1:20" ht="14.25" hidden="1" customHeight="1">
      <c r="A288" t="str">
        <f>F288&amp;B288</f>
        <v>WR78</v>
      </c>
      <c r="B288">
        <v>78</v>
      </c>
      <c r="C288" t="str">
        <f>F288&amp;D288</f>
        <v>WR99</v>
      </c>
      <c r="D288" s="62">
        <v>99</v>
      </c>
      <c r="E288" t="s">
        <v>148</v>
      </c>
      <c r="F288" s="63" t="s">
        <v>1</v>
      </c>
      <c r="G288" s="63" t="str">
        <f>IFERROR(IFERROR(VLOOKUP($E288,FFToday!$B$2:$E$301,G$19,FALSE),VLOOKUP($E288&amp;" ",FFToday!$B$2:$E$301,G$19,FALSE))," ")</f>
        <v>IND</v>
      </c>
      <c r="H288" s="63">
        <f>IFERROR(IFERROR(VLOOKUP($E288,FFToday!$B$2:$E$301,H$19,FALSE),VLOOKUP($E288&amp;" ",FFToday!$B$2:$E$301,H$19,FALSE))," ")</f>
        <v>11</v>
      </c>
      <c r="I288" s="64">
        <f>IFERROR(IFERROR(VLOOKUP($E288,FFToday!$B$2:$E$301,I$19,FALSE),VLOOKUP($E288&amp;" ",FFToday!$B$2:$E$301,I$19,FALSE)),J288)</f>
        <v>62.6</v>
      </c>
      <c r="J288" s="64">
        <f>VLOOKUP(E288,'ESPN proj w Stat'!$C$3:$F$302,3,FALSE)</f>
        <v>25</v>
      </c>
      <c r="K288" s="64" t="str">
        <f t="shared" si="9"/>
        <v>$1/0 Phillip Dorsett</v>
      </c>
      <c r="L288" s="65">
        <f>MAX(I288-VLOOKUP(F288,$E$3:$K$8,7,FALSE),0)</f>
        <v>0</v>
      </c>
      <c r="M288" s="65">
        <f>MAX(J288-VLOOKUP(F288,$E$3:$J$7,6,FALSE),0)</f>
        <v>0</v>
      </c>
      <c r="N288" s="76">
        <f>L288*$O$17</f>
        <v>0</v>
      </c>
      <c r="O288" s="76">
        <f>M288*$O$17</f>
        <v>0</v>
      </c>
      <c r="P288" s="76">
        <f>AVERAGE(N288:O288)</f>
        <v>0</v>
      </c>
      <c r="Q288" s="76">
        <f>VLOOKUP(E288,'ESPN proj w Stat'!$C$3:$F$302,4,FALSE)</f>
        <v>0</v>
      </c>
      <c r="R288" s="76">
        <f>P288-Q288</f>
        <v>0</v>
      </c>
      <c r="S288" s="48" t="str">
        <f>"$"&amp;ROUND(MIN(N288,O288),0)&amp;"-"&amp;ROUND(MAX(N288:O288),0)</f>
        <v>$0-0</v>
      </c>
      <c r="T288" s="77">
        <f>ABS(O288-N288)</f>
        <v>0</v>
      </c>
    </row>
    <row r="289" spans="1:20" ht="14.25" hidden="1" customHeight="1">
      <c r="A289" t="str">
        <f>F289&amp;B289</f>
        <v>RB52</v>
      </c>
      <c r="B289">
        <v>52</v>
      </c>
      <c r="C289" t="str">
        <f>F289&amp;D289</f>
        <v>RB87</v>
      </c>
      <c r="D289" s="62">
        <v>87</v>
      </c>
      <c r="E289" t="s">
        <v>314</v>
      </c>
      <c r="F289" s="63" t="s">
        <v>5</v>
      </c>
      <c r="G289" s="63" t="str">
        <f>IFERROR(IFERROR(VLOOKUP($E289,FFToday!$B$2:$E$301,G$19,FALSE),VLOOKUP($E289&amp;" ",FFToday!$B$2:$E$301,G$19,FALSE))," ")</f>
        <v>SF</v>
      </c>
      <c r="H289" s="63">
        <f>IFERROR(IFERROR(VLOOKUP($E289,FFToday!$B$2:$E$301,H$19,FALSE),VLOOKUP($E289&amp;" ",FFToday!$B$2:$E$301,H$19,FALSE))," ")</f>
        <v>11</v>
      </c>
      <c r="I289" s="64">
        <f>IFERROR(IFERROR(VLOOKUP($E289,FFToday!$B$2:$E$301,I$19,FALSE),VLOOKUP($E289&amp;" ",FFToday!$B$2:$E$301,I$19,FALSE)),J289)</f>
        <v>75.900000000000006</v>
      </c>
      <c r="J289" s="64">
        <f>VLOOKUP(E289,'ESPN proj w Stat'!$C$3:$F$302,3,FALSE)</f>
        <v>24.4</v>
      </c>
      <c r="K289" s="64" t="str">
        <f t="shared" si="9"/>
        <v>$1/0 Joe Williams</v>
      </c>
      <c r="L289" s="65">
        <f>MAX(I289-VLOOKUP(F289,$E$3:$K$8,7,FALSE),0)</f>
        <v>0</v>
      </c>
      <c r="M289" s="65">
        <f>MAX(J289-VLOOKUP(F289,$E$3:$J$7,6,FALSE),0)</f>
        <v>0</v>
      </c>
      <c r="N289" s="76">
        <f>L289*$O$17</f>
        <v>0</v>
      </c>
      <c r="O289" s="76">
        <f>M289*$O$17</f>
        <v>0</v>
      </c>
      <c r="P289" s="76">
        <f>AVERAGE(N289:O289)</f>
        <v>0</v>
      </c>
      <c r="Q289" s="76">
        <f>VLOOKUP(E289,'ESPN proj w Stat'!$C$3:$F$302,4,FALSE)</f>
        <v>0</v>
      </c>
      <c r="R289" s="76">
        <f>P289-Q289</f>
        <v>0</v>
      </c>
      <c r="S289" s="48" t="str">
        <f>"$"&amp;ROUND(MIN(N289,O289),0)&amp;"-"&amp;ROUND(MAX(N289:O289),0)</f>
        <v>$0-0</v>
      </c>
      <c r="T289" s="77">
        <f>ABS(O289-N289)</f>
        <v>0</v>
      </c>
    </row>
    <row r="290" spans="1:20" ht="14.25" hidden="1" customHeight="1">
      <c r="A290" t="str">
        <f>F290&amp;B290</f>
        <v>TE38</v>
      </c>
      <c r="B290">
        <v>38</v>
      </c>
      <c r="C290" t="str">
        <f>F290&amp;D290</f>
        <v>TE46</v>
      </c>
      <c r="D290" s="62">
        <v>46</v>
      </c>
      <c r="E290" t="s">
        <v>366</v>
      </c>
      <c r="F290" s="63" t="s">
        <v>8</v>
      </c>
      <c r="G290" s="63" t="str">
        <f>IFERROR(IFERROR(VLOOKUP($E290,FFToday!$B$2:$E$301,G$19,FALSE),VLOOKUP($E290&amp;" ",FFToday!$B$2:$E$301,G$19,FALSE))," ")</f>
        <v>LAR</v>
      </c>
      <c r="H290" s="63">
        <f>IFERROR(IFERROR(VLOOKUP($E290,FFToday!$B$2:$E$301,H$19,FALSE),VLOOKUP($E290&amp;" ",FFToday!$B$2:$E$301,H$19,FALSE))," ")</f>
        <v>8</v>
      </c>
      <c r="I290" s="64">
        <f>IFERROR(IFERROR(VLOOKUP($E290,FFToday!$B$2:$E$301,I$19,FALSE),VLOOKUP($E290&amp;" ",FFToday!$B$2:$E$301,I$19,FALSE)),J290)</f>
        <v>45.3</v>
      </c>
      <c r="J290" s="64">
        <f>VLOOKUP(E290,'ESPN proj w Stat'!$C$3:$F$302,3,FALSE)</f>
        <v>23.6</v>
      </c>
      <c r="K290" s="64" t="str">
        <f t="shared" si="9"/>
        <v>$1/0 Gerald Everett</v>
      </c>
      <c r="L290" s="65">
        <f>MAX(I290-VLOOKUP(F290,$E$3:$K$8,7,FALSE),0)</f>
        <v>0</v>
      </c>
      <c r="M290" s="65">
        <f>MAX(J290-VLOOKUP(F290,$E$3:$J$7,6,FALSE),0)</f>
        <v>0</v>
      </c>
      <c r="N290" s="76">
        <f>L290*$O$17</f>
        <v>0</v>
      </c>
      <c r="O290" s="76">
        <f>M290*$O$17</f>
        <v>0</v>
      </c>
      <c r="P290" s="76">
        <f>AVERAGE(N290:O290)</f>
        <v>0</v>
      </c>
      <c r="Q290" s="76">
        <f>VLOOKUP(E290,'ESPN proj w Stat'!$C$3:$F$302,4,FALSE)</f>
        <v>0</v>
      </c>
      <c r="R290" s="76">
        <f>P290-Q290</f>
        <v>0</v>
      </c>
      <c r="S290" s="48" t="str">
        <f>"$"&amp;ROUND(MIN(N290,O290),0)&amp;"-"&amp;ROUND(MAX(N290:O290),0)</f>
        <v>$0-0</v>
      </c>
      <c r="T290" s="77">
        <f>ABS(O290-N290)</f>
        <v>0</v>
      </c>
    </row>
    <row r="291" spans="1:20" ht="14.25" hidden="1" customHeight="1">
      <c r="A291" t="str">
        <f>F291&amp;B291</f>
        <v>RB72</v>
      </c>
      <c r="B291">
        <v>72</v>
      </c>
      <c r="C291" t="str">
        <f>F291&amp;D291</f>
        <v>RB88</v>
      </c>
      <c r="D291" s="62">
        <v>88</v>
      </c>
      <c r="E291" t="s">
        <v>193</v>
      </c>
      <c r="F291" s="63" t="s">
        <v>5</v>
      </c>
      <c r="G291" s="63" t="str">
        <f>IFERROR(IFERROR(VLOOKUP($E291,FFToday!$B$2:$E$301,G$19,FALSE),VLOOKUP($E291&amp;" ",FFToday!$B$2:$E$301,G$19,FALSE))," ")</f>
        <v>ARI</v>
      </c>
      <c r="H291" s="63">
        <f>IFERROR(IFERROR(VLOOKUP($E291,FFToday!$B$2:$E$301,H$19,FALSE),VLOOKUP($E291&amp;" ",FFToday!$B$2:$E$301,H$19,FALSE))," ")</f>
        <v>8</v>
      </c>
      <c r="I291" s="64">
        <f>IFERROR(IFERROR(VLOOKUP($E291,FFToday!$B$2:$E$301,I$19,FALSE),VLOOKUP($E291&amp;" ",FFToday!$B$2:$E$301,I$19,FALSE)),J291)</f>
        <v>48</v>
      </c>
      <c r="J291" s="64">
        <f>VLOOKUP(E291,'ESPN proj w Stat'!$C$3:$F$302,3,FALSE)</f>
        <v>22.8</v>
      </c>
      <c r="K291" s="64" t="str">
        <f t="shared" si="9"/>
        <v>$1/0 Andre Ellington</v>
      </c>
      <c r="L291" s="65">
        <f>MAX(I291-VLOOKUP(F291,$E$3:$K$8,7,FALSE),0)</f>
        <v>0</v>
      </c>
      <c r="M291" s="65">
        <f>MAX(J291-VLOOKUP(F291,$E$3:$J$7,6,FALSE),0)</f>
        <v>0</v>
      </c>
      <c r="N291" s="76">
        <f>L291*$O$17</f>
        <v>0</v>
      </c>
      <c r="O291" s="76">
        <f>M291*$O$17</f>
        <v>0</v>
      </c>
      <c r="P291" s="76">
        <f>AVERAGE(N291:O291)</f>
        <v>0</v>
      </c>
      <c r="Q291" s="76">
        <f>VLOOKUP(E291,'ESPN proj w Stat'!$C$3:$F$302,4,FALSE)</f>
        <v>0</v>
      </c>
      <c r="R291" s="76">
        <f>P291-Q291</f>
        <v>0</v>
      </c>
      <c r="S291" s="48" t="str">
        <f>"$"&amp;ROUND(MIN(N291,O291),0)&amp;"-"&amp;ROUND(MAX(N291:O291),0)</f>
        <v>$0-0</v>
      </c>
      <c r="T291" s="77">
        <f>ABS(O291-N291)</f>
        <v>0</v>
      </c>
    </row>
    <row r="292" spans="1:20" ht="14.25" hidden="1" customHeight="1">
      <c r="A292" t="str">
        <f>F292&amp;B292</f>
        <v>RB88</v>
      </c>
      <c r="B292">
        <v>88</v>
      </c>
      <c r="C292" t="str">
        <f>F292&amp;D292</f>
        <v>RB89</v>
      </c>
      <c r="D292" s="62">
        <v>89</v>
      </c>
      <c r="E292" t="s">
        <v>343</v>
      </c>
      <c r="F292" s="63" t="s">
        <v>5</v>
      </c>
      <c r="G292" s="63" t="str">
        <f>IFERROR(IFERROR(VLOOKUP($E292,FFToday!$B$2:$E$301,G$19,FALSE),VLOOKUP($E292&amp;" ",FFToday!$B$2:$E$301,G$19,FALSE))," ")</f>
        <v>PHI</v>
      </c>
      <c r="H292" s="63">
        <f>IFERROR(IFERROR(VLOOKUP($E292,FFToday!$B$2:$E$301,H$19,FALSE),VLOOKUP($E292&amp;" ",FFToday!$B$2:$E$301,H$19,FALSE))," ")</f>
        <v>10</v>
      </c>
      <c r="I292" s="64">
        <f>IFERROR(IFERROR(VLOOKUP($E292,FFToday!$B$2:$E$301,I$19,FALSE),VLOOKUP($E292&amp;" ",FFToday!$B$2:$E$301,I$19,FALSE)),J292)</f>
        <v>30.1</v>
      </c>
      <c r="J292" s="64">
        <f>VLOOKUP(E292,'ESPN proj w Stat'!$C$3:$F$302,3,FALSE)</f>
        <v>22.4</v>
      </c>
      <c r="K292" s="64" t="str">
        <f t="shared" si="9"/>
        <v>$1/0 Donnel Pumphrey</v>
      </c>
      <c r="L292" s="65">
        <f>MAX(I292-VLOOKUP(F292,$E$3:$K$8,7,FALSE),0)</f>
        <v>0</v>
      </c>
      <c r="M292" s="65">
        <f>MAX(J292-VLOOKUP(F292,$E$3:$J$7,6,FALSE),0)</f>
        <v>0</v>
      </c>
      <c r="N292" s="76">
        <f>L292*$O$17</f>
        <v>0</v>
      </c>
      <c r="O292" s="76">
        <f>M292*$O$17</f>
        <v>0</v>
      </c>
      <c r="P292" s="76">
        <f>AVERAGE(N292:O292)</f>
        <v>0</v>
      </c>
      <c r="Q292" s="76">
        <f>VLOOKUP(E292,'ESPN proj w Stat'!$C$3:$F$302,4,FALSE)</f>
        <v>0</v>
      </c>
      <c r="R292" s="76">
        <f>P292-Q292</f>
        <v>0</v>
      </c>
      <c r="S292" s="48" t="str">
        <f>"$"&amp;ROUND(MIN(N292,O292),0)&amp;"-"&amp;ROUND(MAX(N292:O292),0)</f>
        <v>$0-0</v>
      </c>
      <c r="T292" s="77">
        <f>ABS(O292-N292)</f>
        <v>0</v>
      </c>
    </row>
    <row r="293" spans="1:20" hidden="1">
      <c r="A293" t="str">
        <f>F293&amp;B293</f>
        <v>RB80</v>
      </c>
      <c r="B293">
        <v>80</v>
      </c>
      <c r="C293" t="str">
        <f>F293&amp;D293</f>
        <v>RB90</v>
      </c>
      <c r="D293" s="62">
        <v>90</v>
      </c>
      <c r="E293" t="s">
        <v>416</v>
      </c>
      <c r="F293" s="63" t="s">
        <v>5</v>
      </c>
      <c r="G293" s="63" t="str">
        <f>IFERROR(IFERROR(VLOOKUP($E293,FFToday!$B$2:$E$301,G$19,FALSE),VLOOKUP($E293&amp;" ",FFToday!$B$2:$E$301,G$19,FALSE))," ")</f>
        <v>NYJ</v>
      </c>
      <c r="H293" s="63">
        <f>IFERROR(IFERROR(VLOOKUP($E293,FFToday!$B$2:$E$301,H$19,FALSE),VLOOKUP($E293&amp;" ",FFToday!$B$2:$E$301,H$19,FALSE))," ")</f>
        <v>11</v>
      </c>
      <c r="I293" s="64">
        <f>IFERROR(IFERROR(VLOOKUP($E293,FFToday!$B$2:$E$301,I$19,FALSE),VLOOKUP($E293&amp;" ",FFToday!$B$2:$E$301,I$19,FALSE)),J293)</f>
        <v>39.4</v>
      </c>
      <c r="J293" s="64">
        <f>VLOOKUP(E293,'ESPN proj w Stat'!$C$3:$F$302,3,FALSE)</f>
        <v>22</v>
      </c>
      <c r="K293" s="64" t="str">
        <f t="shared" ref="K293:K320" si="10">"$"&amp;MAX(1,ROUND(Q293,0))&amp;"/"&amp;ROUND(R293,0)&amp;" "&amp;E293</f>
        <v>$1/0 Elijah McGuire</v>
      </c>
      <c r="L293" s="65">
        <f>MAX(I293-VLOOKUP(F293,$E$3:$K$8,7,FALSE),0)</f>
        <v>0</v>
      </c>
      <c r="M293" s="65">
        <f>MAX(J293-VLOOKUP(F293,$E$3:$J$7,6,FALSE),0)</f>
        <v>0</v>
      </c>
      <c r="N293" s="76">
        <f>L293*$O$17</f>
        <v>0</v>
      </c>
      <c r="O293" s="76">
        <f>M293*$O$17</f>
        <v>0</v>
      </c>
      <c r="P293" s="76">
        <f>AVERAGE(N293:O293)</f>
        <v>0</v>
      </c>
      <c r="Q293" s="76">
        <f>VLOOKUP(E293,'ESPN proj w Stat'!$C$3:$F$302,4,FALSE)</f>
        <v>0</v>
      </c>
      <c r="R293" s="76">
        <f>P293-Q293</f>
        <v>0</v>
      </c>
      <c r="S293" s="48" t="str">
        <f>"$"&amp;ROUND(MIN(N293,O293),0)&amp;"-"&amp;ROUND(MAX(N293:O293),0)</f>
        <v>$0-0</v>
      </c>
      <c r="T293" s="77">
        <f>ABS(O293-N293)</f>
        <v>0</v>
      </c>
    </row>
    <row r="294" spans="1:20" hidden="1">
      <c r="A294" t="str">
        <f>F294&amp;B294</f>
        <v>TE37</v>
      </c>
      <c r="B294">
        <v>37</v>
      </c>
      <c r="C294" t="str">
        <f>F294&amp;D294</f>
        <v>TE47</v>
      </c>
      <c r="D294" s="62">
        <v>47</v>
      </c>
      <c r="E294" t="s">
        <v>428</v>
      </c>
      <c r="F294" s="63" t="s">
        <v>8</v>
      </c>
      <c r="G294" s="63" t="str">
        <f>IFERROR(IFERROR(VLOOKUP($E294,FFToday!$B$2:$E$301,G$19,FALSE),VLOOKUP($E294&amp;" ",FFToday!$B$2:$E$301,G$19,FALSE))," ")</f>
        <v>DEN</v>
      </c>
      <c r="H294" s="63">
        <f>IFERROR(IFERROR(VLOOKUP($E294,FFToday!$B$2:$E$301,H$19,FALSE),VLOOKUP($E294&amp;" ",FFToday!$B$2:$E$301,H$19,FALSE))," ")</f>
        <v>5</v>
      </c>
      <c r="I294" s="64">
        <f>IFERROR(IFERROR(VLOOKUP($E294,FFToday!$B$2:$E$301,I$19,FALSE),VLOOKUP($E294&amp;" ",FFToday!$B$2:$E$301,I$19,FALSE)),J294)</f>
        <v>46.5</v>
      </c>
      <c r="J294" s="64">
        <f>VLOOKUP(E294,'ESPN proj w Stat'!$C$3:$F$302,3,FALSE)</f>
        <v>21.9</v>
      </c>
      <c r="K294" s="64" t="str">
        <f t="shared" si="10"/>
        <v>$1/0 Virgil Green</v>
      </c>
      <c r="L294" s="65">
        <f>MAX(I294-VLOOKUP(F294,$E$3:$K$8,7,FALSE),0)</f>
        <v>0</v>
      </c>
      <c r="M294" s="65">
        <f>MAX(J294-VLOOKUP(F294,$E$3:$J$7,6,FALSE),0)</f>
        <v>0</v>
      </c>
      <c r="N294" s="76">
        <f>L294*$O$17</f>
        <v>0</v>
      </c>
      <c r="O294" s="76">
        <f>M294*$O$17</f>
        <v>0</v>
      </c>
      <c r="P294" s="76">
        <f>AVERAGE(N294:O294)</f>
        <v>0</v>
      </c>
      <c r="Q294" s="76">
        <f>VLOOKUP(E294,'ESPN proj w Stat'!$C$3:$F$302,4,FALSE)</f>
        <v>0</v>
      </c>
      <c r="R294" s="76">
        <f>P294-Q294</f>
        <v>0</v>
      </c>
      <c r="S294" s="48" t="str">
        <f>"$"&amp;ROUND(MIN(N294,O294),0)&amp;"-"&amp;ROUND(MAX(N294:O294),0)</f>
        <v>$0-0</v>
      </c>
      <c r="T294" s="77">
        <f>ABS(O294-N294)</f>
        <v>0</v>
      </c>
    </row>
    <row r="295" spans="1:20" hidden="1">
      <c r="A295" t="str">
        <f>F295&amp;B295</f>
        <v>TE49</v>
      </c>
      <c r="B295">
        <v>49</v>
      </c>
      <c r="C295" t="str">
        <f>F295&amp;D295</f>
        <v>TE48</v>
      </c>
      <c r="D295" s="62">
        <v>48</v>
      </c>
      <c r="E295" t="s">
        <v>491</v>
      </c>
      <c r="F295" s="63" t="s">
        <v>8</v>
      </c>
      <c r="G295" s="63" t="str">
        <f>IFERROR(IFERROR(VLOOKUP($E295,FFToday!$B$2:$E$301,G$19,FALSE),VLOOKUP($E295&amp;" ",FFToday!$B$2:$E$301,G$19,FALSE))," ")</f>
        <v xml:space="preserve"> </v>
      </c>
      <c r="H295" s="63" t="str">
        <f>IFERROR(IFERROR(VLOOKUP($E295,FFToday!$B$2:$E$301,H$19,FALSE),VLOOKUP($E295&amp;" ",FFToday!$B$2:$E$301,H$19,FALSE))," ")</f>
        <v xml:space="preserve"> </v>
      </c>
      <c r="I295" s="64">
        <f>IFERROR(IFERROR(VLOOKUP($E295,FFToday!$B$2:$E$301,I$19,FALSE),VLOOKUP($E295&amp;" ",FFToday!$B$2:$E$301,I$19,FALSE)),J295)</f>
        <v>20.6</v>
      </c>
      <c r="J295" s="64">
        <f>VLOOKUP(E295,'ESPN proj w Stat'!$C$3:$F$302,3,FALSE)</f>
        <v>20.6</v>
      </c>
      <c r="K295" s="64" t="str">
        <f t="shared" si="10"/>
        <v>$1/0 Dion Sims</v>
      </c>
      <c r="L295" s="65">
        <f>MAX(I295-VLOOKUP(F295,$E$3:$K$8,7,FALSE),0)</f>
        <v>0</v>
      </c>
      <c r="M295" s="65">
        <f>MAX(J295-VLOOKUP(F295,$E$3:$J$7,6,FALSE),0)</f>
        <v>0</v>
      </c>
      <c r="N295" s="76">
        <f>L295*$O$17</f>
        <v>0</v>
      </c>
      <c r="O295" s="76">
        <f>M295*$O$17</f>
        <v>0</v>
      </c>
      <c r="P295" s="76">
        <f>AVERAGE(N295:O295)</f>
        <v>0</v>
      </c>
      <c r="Q295" s="76">
        <f>VLOOKUP(E295,'ESPN proj w Stat'!$C$3:$F$302,4,FALSE)</f>
        <v>0</v>
      </c>
      <c r="R295" s="76">
        <f>P295-Q295</f>
        <v>0</v>
      </c>
      <c r="S295" s="48" t="str">
        <f>"$"&amp;ROUND(MIN(N295,O295),0)&amp;"-"&amp;ROUND(MAX(N295:O295),0)</f>
        <v>$0-0</v>
      </c>
      <c r="T295" s="77">
        <f>ABS(O295-N295)</f>
        <v>0</v>
      </c>
    </row>
    <row r="296" spans="1:20" ht="14.25" hidden="1" customHeight="1">
      <c r="A296" t="str">
        <f>F296&amp;B296</f>
        <v>RB89</v>
      </c>
      <c r="B296">
        <v>89</v>
      </c>
      <c r="C296" t="str">
        <f>F296&amp;D296</f>
        <v>RB91</v>
      </c>
      <c r="D296" s="62">
        <v>91</v>
      </c>
      <c r="E296" t="s">
        <v>414</v>
      </c>
      <c r="F296" s="63" t="s">
        <v>5</v>
      </c>
      <c r="G296" s="63" t="str">
        <f>IFERROR(IFERROR(VLOOKUP($E296,FFToday!$B$2:$E$301,G$19,FALSE),VLOOKUP($E296&amp;" ",FFToday!$B$2:$E$301,G$19,FALSE))," ")</f>
        <v>ATL</v>
      </c>
      <c r="H296" s="63">
        <f>IFERROR(IFERROR(VLOOKUP($E296,FFToday!$B$2:$E$301,H$19,FALSE),VLOOKUP($E296&amp;" ",FFToday!$B$2:$E$301,H$19,FALSE))," ")</f>
        <v>5</v>
      </c>
      <c r="I296" s="64">
        <f>IFERROR(IFERROR(VLOOKUP($E296,FFToday!$B$2:$E$301,I$19,FALSE),VLOOKUP($E296&amp;" ",FFToday!$B$2:$E$301,I$19,FALSE)),J296)</f>
        <v>24.8</v>
      </c>
      <c r="J296" s="64">
        <f>VLOOKUP(E296,'ESPN proj w Stat'!$C$3:$F$302,3,FALSE)</f>
        <v>20.6</v>
      </c>
      <c r="K296" s="64" t="str">
        <f t="shared" si="10"/>
        <v>$1/0 Brian Hill</v>
      </c>
      <c r="L296" s="65">
        <f>MAX(I296-VLOOKUP(F296,$E$3:$K$8,7,FALSE),0)</f>
        <v>0</v>
      </c>
      <c r="M296" s="65">
        <f>MAX(J296-VLOOKUP(F296,$E$3:$J$7,6,FALSE),0)</f>
        <v>0</v>
      </c>
      <c r="N296" s="76">
        <f>L296*$O$17</f>
        <v>0</v>
      </c>
      <c r="O296" s="76">
        <f>M296*$O$17</f>
        <v>0</v>
      </c>
      <c r="P296" s="76">
        <f>AVERAGE(N296:O296)</f>
        <v>0</v>
      </c>
      <c r="Q296" s="76">
        <f>VLOOKUP(E296,'ESPN proj w Stat'!$C$3:$F$302,4,FALSE)</f>
        <v>0</v>
      </c>
      <c r="R296" s="76">
        <f>P296-Q296</f>
        <v>0</v>
      </c>
      <c r="S296" s="48" t="str">
        <f>"$"&amp;ROUND(MIN(N296,O296),0)&amp;"-"&amp;ROUND(MAX(N296:O296),0)</f>
        <v>$0-0</v>
      </c>
      <c r="T296" s="77">
        <f>ABS(O296-N296)</f>
        <v>0</v>
      </c>
    </row>
    <row r="297" spans="1:20" ht="14.25" hidden="1" customHeight="1">
      <c r="A297" t="str">
        <f>F297&amp;B297</f>
        <v>TE50</v>
      </c>
      <c r="B297">
        <v>50</v>
      </c>
      <c r="C297" t="str">
        <f>F297&amp;D297</f>
        <v>TE49</v>
      </c>
      <c r="D297" s="62">
        <v>49</v>
      </c>
      <c r="E297" t="s">
        <v>455</v>
      </c>
      <c r="F297" s="63" t="s">
        <v>8</v>
      </c>
      <c r="G297" s="63" t="str">
        <f>IFERROR(IFERROR(VLOOKUP($E297,FFToday!$B$2:$E$301,G$19,FALSE),VLOOKUP($E297&amp;" ",FFToday!$B$2:$E$301,G$19,FALSE))," ")</f>
        <v xml:space="preserve"> </v>
      </c>
      <c r="H297" s="63" t="str">
        <f>IFERROR(IFERROR(VLOOKUP($E297,FFToday!$B$2:$E$301,H$19,FALSE),VLOOKUP($E297&amp;" ",FFToday!$B$2:$E$301,H$19,FALSE))," ")</f>
        <v xml:space="preserve"> </v>
      </c>
      <c r="I297" s="64">
        <f>IFERROR(IFERROR(VLOOKUP($E297,FFToday!$B$2:$E$301,I$19,FALSE),VLOOKUP($E297&amp;" ",FFToday!$B$2:$E$301,I$19,FALSE)),J297)</f>
        <v>20.5</v>
      </c>
      <c r="J297" s="64">
        <f>VLOOKUP(E297,'ESPN proj w Stat'!$C$3:$F$302,3,FALSE)</f>
        <v>20.5</v>
      </c>
      <c r="K297" s="64" t="str">
        <f t="shared" si="10"/>
        <v>$1/0 Logan Paulsen</v>
      </c>
      <c r="L297" s="65">
        <f>MAX(I297-VLOOKUP(F297,$E$3:$K$8,7,FALSE),0)</f>
        <v>0</v>
      </c>
      <c r="M297" s="65">
        <f>MAX(J297-VLOOKUP(F297,$E$3:$J$7,6,FALSE),0)</f>
        <v>0</v>
      </c>
      <c r="N297" s="76">
        <f>L297*$O$17</f>
        <v>0</v>
      </c>
      <c r="O297" s="76">
        <f>M297*$O$17</f>
        <v>0</v>
      </c>
      <c r="P297" s="76">
        <f>AVERAGE(N297:O297)</f>
        <v>0</v>
      </c>
      <c r="Q297" s="76">
        <f>VLOOKUP(E297,'ESPN proj w Stat'!$C$3:$F$302,4,FALSE)</f>
        <v>0</v>
      </c>
      <c r="R297" s="76">
        <f>P297-Q297</f>
        <v>0</v>
      </c>
      <c r="S297" s="48" t="str">
        <f>"$"&amp;ROUND(MIN(N297,O297),0)&amp;"-"&amp;ROUND(MAX(N297:O297),0)</f>
        <v>$0-0</v>
      </c>
      <c r="T297" s="77">
        <f>ABS(O297-N297)</f>
        <v>0</v>
      </c>
    </row>
    <row r="298" spans="1:20" ht="14.25" customHeight="1">
      <c r="A298" t="str">
        <f>F298&amp;B298</f>
        <v>QB38</v>
      </c>
      <c r="B298">
        <v>38</v>
      </c>
      <c r="C298" t="str">
        <f>F298&amp;D298</f>
        <v>QB38</v>
      </c>
      <c r="D298" s="62">
        <v>38</v>
      </c>
      <c r="E298" t="s">
        <v>377</v>
      </c>
      <c r="F298" s="63" t="s">
        <v>16</v>
      </c>
      <c r="G298" s="63" t="str">
        <f>IFERROR(IFERROR(VLOOKUP($E298,FFToday!$B$2:$E$301,G$19,FALSE),VLOOKUP($E298&amp;" ",FFToday!$B$2:$E$301,G$19,FALSE))," ")</f>
        <v>CLE</v>
      </c>
      <c r="H298" s="63">
        <f>IFERROR(IFERROR(VLOOKUP($E298,FFToday!$B$2:$E$301,H$19,FALSE),VLOOKUP($E298&amp;" ",FFToday!$B$2:$E$301,H$19,FALSE))," ")</f>
        <v>9</v>
      </c>
      <c r="I298" s="64">
        <f>IFERROR(IFERROR(VLOOKUP($E298,FFToday!$B$2:$E$301,I$19,FALSE),VLOOKUP($E298&amp;" ",FFToday!$B$2:$E$301,I$19,FALSE)),J298)</f>
        <v>50.1</v>
      </c>
      <c r="J298" s="64">
        <f>VLOOKUP(E298,'ESPN proj w Stat'!$C$3:$F$302,3,FALSE)</f>
        <v>20</v>
      </c>
      <c r="K298" s="64" t="str">
        <f t="shared" si="10"/>
        <v>$1/0 Cody Kessler</v>
      </c>
      <c r="L298" s="65">
        <f>MAX(I298-VLOOKUP(F298,$E$3:$K$8,7,FALSE),0)</f>
        <v>0</v>
      </c>
      <c r="M298" s="65">
        <f>MAX(J298-VLOOKUP(F298,$E$3:$J$7,6,FALSE),0)</f>
        <v>0</v>
      </c>
      <c r="N298" s="76">
        <f>L298*$O$17</f>
        <v>0</v>
      </c>
      <c r="O298" s="76">
        <f>M298*$O$17</f>
        <v>0</v>
      </c>
      <c r="P298" s="76">
        <f>AVERAGE(N298:O298)</f>
        <v>0</v>
      </c>
      <c r="Q298" s="76">
        <f>VLOOKUP(E298,'ESPN proj w Stat'!$C$3:$F$302,4,FALSE)</f>
        <v>0</v>
      </c>
      <c r="R298" s="76">
        <f>P298-Q298</f>
        <v>0</v>
      </c>
      <c r="S298" s="48" t="str">
        <f>"$"&amp;ROUND(MIN(N298,O298),0)&amp;"-"&amp;ROUND(MAX(N298:O298),0)</f>
        <v>$0-0</v>
      </c>
      <c r="T298" s="77">
        <f>ABS(O298-N298)</f>
        <v>0</v>
      </c>
    </row>
    <row r="299" spans="1:20" ht="14.25" hidden="1" customHeight="1">
      <c r="A299" t="str">
        <f>F299&amp;B299</f>
        <v>TE27</v>
      </c>
      <c r="B299">
        <v>27</v>
      </c>
      <c r="C299" t="str">
        <f>F299&amp;D299</f>
        <v>TE50</v>
      </c>
      <c r="D299" s="62">
        <v>50</v>
      </c>
      <c r="E299" t="s">
        <v>168</v>
      </c>
      <c r="F299" s="63" t="s">
        <v>8</v>
      </c>
      <c r="G299" s="63" t="str">
        <f>IFERROR(IFERROR(VLOOKUP($E299,FFToday!$B$2:$E$301,G$19,FALSE),VLOOKUP($E299&amp;" ",FFToday!$B$2:$E$301,G$19,FALSE))," ")</f>
        <v>NE</v>
      </c>
      <c r="H299" s="63">
        <f>IFERROR(IFERROR(VLOOKUP($E299,FFToday!$B$2:$E$301,H$19,FALSE),VLOOKUP($E299&amp;" ",FFToday!$B$2:$E$301,H$19,FALSE))," ")</f>
        <v>9</v>
      </c>
      <c r="I299" s="64">
        <f>IFERROR(IFERROR(VLOOKUP($E299,FFToday!$B$2:$E$301,I$19,FALSE),VLOOKUP($E299&amp;" ",FFToday!$B$2:$E$301,I$19,FALSE)),J299)</f>
        <v>65.2</v>
      </c>
      <c r="J299" s="64">
        <f>VLOOKUP(E299,'ESPN proj w Stat'!$C$3:$F$302,3,FALSE)</f>
        <v>19.899999999999999</v>
      </c>
      <c r="K299" s="64" t="str">
        <f t="shared" si="10"/>
        <v>$1/0 Dwayne Allen</v>
      </c>
      <c r="L299" s="65">
        <f>MAX(I299-VLOOKUP(F299,$E$3:$K$8,7,FALSE),0)</f>
        <v>0</v>
      </c>
      <c r="M299" s="65">
        <f>MAX(J299-VLOOKUP(F299,$E$3:$J$7,6,FALSE),0)</f>
        <v>0</v>
      </c>
      <c r="N299" s="76">
        <f>L299*$O$17</f>
        <v>0</v>
      </c>
      <c r="O299" s="76">
        <f>M299*$O$17</f>
        <v>0</v>
      </c>
      <c r="P299" s="76">
        <f>AVERAGE(N299:O299)</f>
        <v>0</v>
      </c>
      <c r="Q299" s="76">
        <f>VLOOKUP(E299,'ESPN proj w Stat'!$C$3:$F$302,4,FALSE)</f>
        <v>0</v>
      </c>
      <c r="R299" s="76">
        <f>P299-Q299</f>
        <v>0</v>
      </c>
      <c r="S299" s="48" t="str">
        <f>"$"&amp;ROUND(MIN(N299,O299),0)&amp;"-"&amp;ROUND(MAX(N299:O299),0)</f>
        <v>$0-0</v>
      </c>
      <c r="T299" s="77">
        <f>ABS(O299-N299)</f>
        <v>0</v>
      </c>
    </row>
    <row r="300" spans="1:20" ht="14.25" hidden="1" customHeight="1">
      <c r="A300" t="str">
        <f>F300&amp;B300</f>
        <v>RB92</v>
      </c>
      <c r="B300">
        <v>92</v>
      </c>
      <c r="C300" t="str">
        <f>F300&amp;D300</f>
        <v>RB92</v>
      </c>
      <c r="D300" s="62">
        <v>92</v>
      </c>
      <c r="E300" t="s">
        <v>484</v>
      </c>
      <c r="F300" s="63" t="s">
        <v>5</v>
      </c>
      <c r="G300" s="63" t="str">
        <f>IFERROR(IFERROR(VLOOKUP($E300,FFToday!$B$2:$E$301,G$19,FALSE),VLOOKUP($E300&amp;" ",FFToday!$B$2:$E$301,G$19,FALSE))," ")</f>
        <v xml:space="preserve"> </v>
      </c>
      <c r="H300" s="63" t="str">
        <f>IFERROR(IFERROR(VLOOKUP($E300,FFToday!$B$2:$E$301,H$19,FALSE),VLOOKUP($E300&amp;" ",FFToday!$B$2:$E$301,H$19,FALSE))," ")</f>
        <v xml:space="preserve"> </v>
      </c>
      <c r="I300" s="64">
        <f>IFERROR(IFERROR(VLOOKUP($E300,FFToday!$B$2:$E$301,I$19,FALSE),VLOOKUP($E300&amp;" ",FFToday!$B$2:$E$301,I$19,FALSE)),J300)</f>
        <v>19.899999999999999</v>
      </c>
      <c r="J300" s="64">
        <f>VLOOKUP(E300,'ESPN proj w Stat'!$C$3:$F$302,3,FALSE)</f>
        <v>19.899999999999999</v>
      </c>
      <c r="K300" s="64" t="str">
        <f t="shared" si="10"/>
        <v>$1/0 Aaron Ripkowski</v>
      </c>
      <c r="L300" s="65">
        <f>MAX(I300-VLOOKUP(F300,$E$3:$K$8,7,FALSE),0)</f>
        <v>0</v>
      </c>
      <c r="M300" s="65">
        <f>MAX(J300-VLOOKUP(F300,$E$3:$J$7,6,FALSE),0)</f>
        <v>0</v>
      </c>
      <c r="N300" s="76">
        <f>L300*$O$17</f>
        <v>0</v>
      </c>
      <c r="O300" s="76">
        <f>M300*$O$17</f>
        <v>0</v>
      </c>
      <c r="P300" s="76">
        <f>AVERAGE(N300:O300)</f>
        <v>0</v>
      </c>
      <c r="Q300" s="76">
        <f>VLOOKUP(E300,'ESPN proj w Stat'!$C$3:$F$302,4,FALSE)</f>
        <v>0</v>
      </c>
      <c r="R300" s="76">
        <f>P300-Q300</f>
        <v>0</v>
      </c>
      <c r="S300" s="48" t="str">
        <f>"$"&amp;ROUND(MIN(N300,O300),0)&amp;"-"&amp;ROUND(MAX(N300:O300),0)</f>
        <v>$0-0</v>
      </c>
      <c r="T300" s="77">
        <f>ABS(O300-N300)</f>
        <v>0</v>
      </c>
    </row>
    <row r="301" spans="1:20" hidden="1">
      <c r="A301" t="str">
        <f>F301&amp;B301</f>
        <v>RB91</v>
      </c>
      <c r="B301">
        <v>91</v>
      </c>
      <c r="C301" t="str">
        <f>F301&amp;D301</f>
        <v>RB93</v>
      </c>
      <c r="D301" s="62">
        <v>93</v>
      </c>
      <c r="E301" t="s">
        <v>419</v>
      </c>
      <c r="F301" s="63" t="s">
        <v>5</v>
      </c>
      <c r="G301" s="63" t="str">
        <f>IFERROR(IFERROR(VLOOKUP($E301,FFToday!$B$2:$E$301,G$19,FALSE),VLOOKUP($E301&amp;" ",FFToday!$B$2:$E$301,G$19,FALSE))," ")</f>
        <v>NYG</v>
      </c>
      <c r="H301" s="63">
        <f>IFERROR(IFERROR(VLOOKUP($E301,FFToday!$B$2:$E$301,H$19,FALSE),VLOOKUP($E301&amp;" ",FFToday!$B$2:$E$301,H$19,FALSE))," ")</f>
        <v>8</v>
      </c>
      <c r="I301" s="64">
        <f>IFERROR(IFERROR(VLOOKUP($E301,FFToday!$B$2:$E$301,I$19,FALSE),VLOOKUP($E301&amp;" ",FFToday!$B$2:$E$301,I$19,FALSE)),J301)</f>
        <v>20</v>
      </c>
      <c r="J301" s="64">
        <f>VLOOKUP(E301,'ESPN proj w Stat'!$C$3:$F$302,3,FALSE)</f>
        <v>19</v>
      </c>
      <c r="K301" s="64" t="str">
        <f t="shared" si="10"/>
        <v>$1/0 Wayne Gallman</v>
      </c>
      <c r="L301" s="65">
        <f>MAX(I301-VLOOKUP(F301,$E$3:$K$8,7,FALSE),0)</f>
        <v>0</v>
      </c>
      <c r="M301" s="65">
        <f>MAX(J301-VLOOKUP(F301,$E$3:$J$7,6,FALSE),0)</f>
        <v>0</v>
      </c>
      <c r="N301" s="76">
        <f>L301*$O$17</f>
        <v>0</v>
      </c>
      <c r="O301" s="76">
        <f>M301*$O$17</f>
        <v>0</v>
      </c>
      <c r="P301" s="76">
        <f>AVERAGE(N301:O301)</f>
        <v>0</v>
      </c>
      <c r="Q301" s="76">
        <f>VLOOKUP(E301,'ESPN proj w Stat'!$C$3:$F$302,4,FALSE)</f>
        <v>0</v>
      </c>
      <c r="R301" s="76">
        <f>P301-Q301</f>
        <v>0</v>
      </c>
      <c r="S301" s="48" t="str">
        <f>"$"&amp;ROUND(MIN(N301,O301),0)&amp;"-"&amp;ROUND(MAX(N301:O301),0)</f>
        <v>$0-0</v>
      </c>
      <c r="T301" s="77">
        <f>ABS(O301-N301)</f>
        <v>0</v>
      </c>
    </row>
    <row r="302" spans="1:20" hidden="1">
      <c r="A302" t="str">
        <f>F302&amp;B302</f>
        <v>RB94</v>
      </c>
      <c r="B302">
        <v>94</v>
      </c>
      <c r="C302" t="str">
        <f>F302&amp;D302</f>
        <v>RB94</v>
      </c>
      <c r="D302" s="62">
        <v>94</v>
      </c>
      <c r="E302" t="s">
        <v>490</v>
      </c>
      <c r="F302" s="63" t="s">
        <v>5</v>
      </c>
      <c r="G302" s="63" t="str">
        <f>IFERROR(IFERROR(VLOOKUP($E302,FFToday!$B$2:$E$301,G$19,FALSE),VLOOKUP($E302&amp;" ",FFToday!$B$2:$E$301,G$19,FALSE))," ")</f>
        <v xml:space="preserve"> </v>
      </c>
      <c r="H302" s="63" t="str">
        <f>IFERROR(IFERROR(VLOOKUP($E302,FFToday!$B$2:$E$301,H$19,FALSE),VLOOKUP($E302&amp;" ",FFToday!$B$2:$E$301,H$19,FALSE))," ")</f>
        <v xml:space="preserve"> </v>
      </c>
      <c r="I302" s="64">
        <f>IFERROR(IFERROR(VLOOKUP($E302,FFToday!$B$2:$E$301,I$19,FALSE),VLOOKUP($E302&amp;" ",FFToday!$B$2:$E$301,I$19,FALSE)),J302)</f>
        <v>18.399999999999999</v>
      </c>
      <c r="J302" s="64">
        <f>VLOOKUP(E302,'ESPN proj w Stat'!$C$3:$F$302,3,FALSE)</f>
        <v>18.399999999999999</v>
      </c>
      <c r="K302" s="64" t="str">
        <f t="shared" si="10"/>
        <v>$1/0 Jamize Olawale</v>
      </c>
      <c r="L302" s="65">
        <f>MAX(I302-VLOOKUP(F302,$E$3:$K$8,7,FALSE),0)</f>
        <v>0</v>
      </c>
      <c r="M302" s="65">
        <f>MAX(J302-VLOOKUP(F302,$E$3:$J$7,6,FALSE),0)</f>
        <v>0</v>
      </c>
      <c r="N302" s="76">
        <f>L302*$O$17</f>
        <v>0</v>
      </c>
      <c r="O302" s="76">
        <f>M302*$O$17</f>
        <v>0</v>
      </c>
      <c r="P302" s="76">
        <f>AVERAGE(N302:O302)</f>
        <v>0</v>
      </c>
      <c r="Q302" s="76">
        <f>VLOOKUP(E302,'ESPN proj w Stat'!$C$3:$F$302,4,FALSE)</f>
        <v>0</v>
      </c>
      <c r="R302" s="76">
        <f>P302-Q302</f>
        <v>0</v>
      </c>
      <c r="S302" s="48" t="str">
        <f>"$"&amp;ROUND(MIN(N302,O302),0)&amp;"-"&amp;ROUND(MAX(N302:O302),0)</f>
        <v>$0-0</v>
      </c>
      <c r="T302" s="77">
        <f>ABS(O302-N302)</f>
        <v>0</v>
      </c>
    </row>
    <row r="303" spans="1:20">
      <c r="A303" t="str">
        <f>F303&amp;B303</f>
        <v>QB42</v>
      </c>
      <c r="B303">
        <v>42</v>
      </c>
      <c r="C303" t="str">
        <f>F303&amp;D303</f>
        <v>QB39</v>
      </c>
      <c r="D303" s="62">
        <v>39</v>
      </c>
      <c r="E303" t="s">
        <v>453</v>
      </c>
      <c r="F303" s="63" t="s">
        <v>16</v>
      </c>
      <c r="G303" s="63" t="str">
        <f>IFERROR(IFERROR(VLOOKUP($E303,FFToday!$B$2:$E$301,G$19,FALSE),VLOOKUP($E303&amp;" ",FFToday!$B$2:$E$301,G$19,FALSE))," ")</f>
        <v>IND</v>
      </c>
      <c r="H303" s="63">
        <f>IFERROR(IFERROR(VLOOKUP($E303,FFToday!$B$2:$E$301,H$19,FALSE),VLOOKUP($E303&amp;" ",FFToday!$B$2:$E$301,H$19,FALSE))," ")</f>
        <v>11</v>
      </c>
      <c r="I303" s="64">
        <f>IFERROR(IFERROR(VLOOKUP($E303,FFToday!$B$2:$E$301,I$19,FALSE),VLOOKUP($E303&amp;" ",FFToday!$B$2:$E$301,I$19,FALSE)),J303)</f>
        <v>26.6</v>
      </c>
      <c r="J303" s="64">
        <f>VLOOKUP(E303,'ESPN proj w Stat'!$C$3:$F$302,3,FALSE)</f>
        <v>15.7</v>
      </c>
      <c r="K303" s="64" t="str">
        <f t="shared" si="10"/>
        <v>$1/0 Scott Tolzien</v>
      </c>
      <c r="L303" s="65">
        <f>MAX(I303-VLOOKUP(F303,$E$3:$K$8,7,FALSE),0)</f>
        <v>0</v>
      </c>
      <c r="M303" s="65">
        <f>MAX(J303-VLOOKUP(F303,$E$3:$J$7,6,FALSE),0)</f>
        <v>0</v>
      </c>
      <c r="N303" s="76">
        <f>L303*$O$17</f>
        <v>0</v>
      </c>
      <c r="O303" s="76">
        <f>M303*$O$17</f>
        <v>0</v>
      </c>
      <c r="P303" s="76">
        <f>AVERAGE(N303:O303)</f>
        <v>0</v>
      </c>
      <c r="Q303" s="76">
        <f>VLOOKUP(E303,'ESPN proj w Stat'!$C$3:$F$302,4,FALSE)</f>
        <v>0</v>
      </c>
      <c r="R303" s="76">
        <f>P303-Q303</f>
        <v>0</v>
      </c>
      <c r="S303" s="48" t="str">
        <f>"$"&amp;ROUND(MIN(N303,O303),0)&amp;"-"&amp;ROUND(MAX(N303:O303),0)</f>
        <v>$0-0</v>
      </c>
      <c r="T303" s="77">
        <f>ABS(O303-N303)</f>
        <v>0</v>
      </c>
    </row>
    <row r="304" spans="1:20">
      <c r="A304" t="str">
        <f>F304&amp;B304</f>
        <v>QB46</v>
      </c>
      <c r="B304">
        <v>46</v>
      </c>
      <c r="C304" t="str">
        <f>F304&amp;D304</f>
        <v>QB40</v>
      </c>
      <c r="D304" s="62">
        <v>40</v>
      </c>
      <c r="E304" t="s">
        <v>383</v>
      </c>
      <c r="F304" s="63" t="s">
        <v>16</v>
      </c>
      <c r="G304" s="63" t="str">
        <f>IFERROR(IFERROR(VLOOKUP($E304,FFToday!$B$2:$E$301,G$19,FALSE),VLOOKUP($E304&amp;" ",FFToday!$B$2:$E$301,G$19,FALSE))," ")</f>
        <v>ARI</v>
      </c>
      <c r="H304" s="63">
        <f>IFERROR(IFERROR(VLOOKUP($E304,FFToday!$B$2:$E$301,H$19,FALSE),VLOOKUP($E304&amp;" ",FFToday!$B$2:$E$301,H$19,FALSE))," ")</f>
        <v>8</v>
      </c>
      <c r="I304" s="64">
        <f>IFERROR(IFERROR(VLOOKUP($E304,FFToday!$B$2:$E$301,I$19,FALSE),VLOOKUP($E304&amp;" ",FFToday!$B$2:$E$301,I$19,FALSE)),J304)</f>
        <v>15.8</v>
      </c>
      <c r="J304" s="64">
        <f>VLOOKUP(E304,'ESPN proj w Stat'!$C$3:$F$302,3,FALSE)</f>
        <v>15.6</v>
      </c>
      <c r="K304" s="64" t="str">
        <f t="shared" si="10"/>
        <v>$1/0 Drew Stanton</v>
      </c>
      <c r="L304" s="65">
        <f>MAX(I304-VLOOKUP(F304,$E$3:$K$8,7,FALSE),0)</f>
        <v>0</v>
      </c>
      <c r="M304" s="65">
        <f>MAX(J304-VLOOKUP(F304,$E$3:$J$7,6,FALSE),0)</f>
        <v>0</v>
      </c>
      <c r="N304" s="76">
        <f>L304*$O$17</f>
        <v>0</v>
      </c>
      <c r="O304" s="76">
        <f>M304*$O$17</f>
        <v>0</v>
      </c>
      <c r="P304" s="76">
        <f>AVERAGE(N304:O304)</f>
        <v>0</v>
      </c>
      <c r="Q304" s="76">
        <f>VLOOKUP(E304,'ESPN proj w Stat'!$C$3:$F$302,4,FALSE)</f>
        <v>0</v>
      </c>
      <c r="R304" s="76">
        <f>P304-Q304</f>
        <v>0</v>
      </c>
      <c r="S304" s="48" t="str">
        <f>"$"&amp;ROUND(MIN(N304,O304),0)&amp;"-"&amp;ROUND(MAX(N304:O304),0)</f>
        <v>$0-0</v>
      </c>
      <c r="T304" s="77">
        <f>ABS(O304-N304)</f>
        <v>0</v>
      </c>
    </row>
    <row r="305" spans="1:20">
      <c r="A305" t="str">
        <f>F305&amp;B305</f>
        <v>QB47</v>
      </c>
      <c r="B305">
        <v>47</v>
      </c>
      <c r="C305" t="str">
        <f>F305&amp;D305</f>
        <v>QB41</v>
      </c>
      <c r="D305" s="62">
        <v>41</v>
      </c>
      <c r="E305" t="s">
        <v>384</v>
      </c>
      <c r="F305" s="63" t="s">
        <v>16</v>
      </c>
      <c r="G305" s="63" t="str">
        <f>IFERROR(IFERROR(VLOOKUP($E305,FFToday!$B$2:$E$301,G$19,FALSE),VLOOKUP($E305&amp;" ",FFToday!$B$2:$E$301,G$19,FALSE))," ")</f>
        <v xml:space="preserve"> </v>
      </c>
      <c r="H305" s="63" t="str">
        <f>IFERROR(IFERROR(VLOOKUP($E305,FFToday!$B$2:$E$301,H$19,FALSE),VLOOKUP($E305&amp;" ",FFToday!$B$2:$E$301,H$19,FALSE))," ")</f>
        <v xml:space="preserve"> </v>
      </c>
      <c r="I305" s="64">
        <f>IFERROR(IFERROR(VLOOKUP($E305,FFToday!$B$2:$E$301,I$19,FALSE),VLOOKUP($E305&amp;" ",FFToday!$B$2:$E$301,I$19,FALSE)),J305)</f>
        <v>15.2</v>
      </c>
      <c r="J305" s="64">
        <f>VLOOKUP(E305,'ESPN proj w Stat'!$C$3:$F$302,3,FALSE)</f>
        <v>15.2</v>
      </c>
      <c r="K305" s="64" t="str">
        <f t="shared" si="10"/>
        <v>$1/0 Patrick Mahomes II</v>
      </c>
      <c r="L305" s="65">
        <f>MAX(I305-VLOOKUP(F305,$E$3:$K$8,7,FALSE),0)</f>
        <v>0</v>
      </c>
      <c r="M305" s="65">
        <f>MAX(J305-VLOOKUP(F305,$E$3:$J$7,6,FALSE),0)</f>
        <v>0</v>
      </c>
      <c r="N305" s="76">
        <f>L305*$O$17</f>
        <v>0</v>
      </c>
      <c r="O305" s="76">
        <f>M305*$O$17</f>
        <v>0</v>
      </c>
      <c r="P305" s="76">
        <f>AVERAGE(N305:O305)</f>
        <v>0</v>
      </c>
      <c r="Q305" s="76">
        <f>VLOOKUP(E305,'ESPN proj w Stat'!$C$3:$F$302,4,FALSE)</f>
        <v>0</v>
      </c>
      <c r="R305" s="76">
        <f>P305-Q305</f>
        <v>0</v>
      </c>
      <c r="S305" s="48" t="str">
        <f>"$"&amp;ROUND(MIN(N305,O305),0)&amp;"-"&amp;ROUND(MAX(N305:O305),0)</f>
        <v>$0-0</v>
      </c>
      <c r="T305" s="77">
        <f>ABS(O305-N305)</f>
        <v>0</v>
      </c>
    </row>
    <row r="306" spans="1:20">
      <c r="A306" t="str">
        <f>F306&amp;B306</f>
        <v>QB44</v>
      </c>
      <c r="B306">
        <v>44</v>
      </c>
      <c r="C306" t="str">
        <f>F306&amp;D306</f>
        <v>QB42</v>
      </c>
      <c r="D306" s="62">
        <v>42</v>
      </c>
      <c r="E306" t="s">
        <v>410</v>
      </c>
      <c r="F306" s="63" t="s">
        <v>16</v>
      </c>
      <c r="G306" s="63" t="str">
        <f>IFERROR(IFERROR(VLOOKUP($E306,FFToday!$B$2:$E$301,G$19,FALSE),VLOOKUP($E306&amp;" ",FFToday!$B$2:$E$301,G$19,FALSE))," ")</f>
        <v>PIT</v>
      </c>
      <c r="H306" s="63">
        <f>IFERROR(IFERROR(VLOOKUP($E306,FFToday!$B$2:$E$301,H$19,FALSE),VLOOKUP($E306&amp;" ",FFToday!$B$2:$E$301,H$19,FALSE))," ")</f>
        <v>9</v>
      </c>
      <c r="I306" s="64">
        <f>IFERROR(IFERROR(VLOOKUP($E306,FFToday!$B$2:$E$301,I$19,FALSE),VLOOKUP($E306&amp;" ",FFToday!$B$2:$E$301,I$19,FALSE)),J306)</f>
        <v>17.2</v>
      </c>
      <c r="J306" s="64">
        <f>VLOOKUP(E306,'ESPN proj w Stat'!$C$3:$F$302,3,FALSE)</f>
        <v>14.8</v>
      </c>
      <c r="K306" s="64" t="str">
        <f t="shared" si="10"/>
        <v>$1/0 Landry Jones</v>
      </c>
      <c r="L306" s="65">
        <f>MAX(I306-VLOOKUP(F306,$E$3:$K$8,7,FALSE),0)</f>
        <v>0</v>
      </c>
      <c r="M306" s="65">
        <f>MAX(J306-VLOOKUP(F306,$E$3:$J$7,6,FALSE),0)</f>
        <v>0</v>
      </c>
      <c r="N306" s="76">
        <f>L306*$O$17</f>
        <v>0</v>
      </c>
      <c r="O306" s="76">
        <f>M306*$O$17</f>
        <v>0</v>
      </c>
      <c r="P306" s="76">
        <f>AVERAGE(N306:O306)</f>
        <v>0</v>
      </c>
      <c r="Q306" s="76">
        <f>VLOOKUP(E306,'ESPN proj w Stat'!$C$3:$F$302,4,FALSE)</f>
        <v>0</v>
      </c>
      <c r="R306" s="76">
        <f>P306-Q306</f>
        <v>0</v>
      </c>
      <c r="S306" s="48" t="str">
        <f>"$"&amp;ROUND(MIN(N306,O306),0)&amp;"-"&amp;ROUND(MAX(N306:O306),0)</f>
        <v>$0-0</v>
      </c>
      <c r="T306" s="77">
        <f>ABS(O306-N306)</f>
        <v>0</v>
      </c>
    </row>
    <row r="307" spans="1:20">
      <c r="A307" t="str">
        <f>F307&amp;B307</f>
        <v>QB41</v>
      </c>
      <c r="B307">
        <v>41</v>
      </c>
      <c r="C307" t="str">
        <f>F307&amp;D307</f>
        <v>QB43</v>
      </c>
      <c r="D307" s="62">
        <v>43</v>
      </c>
      <c r="E307" t="s">
        <v>469</v>
      </c>
      <c r="F307" s="63" t="s">
        <v>16</v>
      </c>
      <c r="G307" s="63" t="str">
        <f>IFERROR(IFERROR(VLOOKUP($E307,FFToday!$B$2:$E$301,G$19,FALSE),VLOOKUP($E307&amp;" ",FFToday!$B$2:$E$301,G$19,FALSE))," ")</f>
        <v>MIA</v>
      </c>
      <c r="H307" s="63">
        <f>IFERROR(IFERROR(VLOOKUP($E307,FFToday!$B$2:$E$301,H$19,FALSE),VLOOKUP($E307&amp;" ",FFToday!$B$2:$E$301,H$19,FALSE))," ")</f>
        <v>11</v>
      </c>
      <c r="I307" s="64">
        <f>IFERROR(IFERROR(VLOOKUP($E307,FFToday!$B$2:$E$301,I$19,FALSE),VLOOKUP($E307&amp;" ",FFToday!$B$2:$E$301,I$19,FALSE)),J307)</f>
        <v>36.1</v>
      </c>
      <c r="J307" s="64">
        <f>VLOOKUP(E307,'ESPN proj w Stat'!$C$3:$F$302,3,FALSE)</f>
        <v>14.4</v>
      </c>
      <c r="K307" s="64" t="str">
        <f t="shared" si="10"/>
        <v>$1/0 Matt Moore</v>
      </c>
      <c r="L307" s="65">
        <f>MAX(I307-VLOOKUP(F307,$E$3:$K$8,7,FALSE),0)</f>
        <v>0</v>
      </c>
      <c r="M307" s="65">
        <f>MAX(J307-VLOOKUP(F307,$E$3:$J$7,6,FALSE),0)</f>
        <v>0</v>
      </c>
      <c r="N307" s="76">
        <f>L307*$O$17</f>
        <v>0</v>
      </c>
      <c r="O307" s="76">
        <f>M307*$O$17</f>
        <v>0</v>
      </c>
      <c r="P307" s="76">
        <f>AVERAGE(N307:O307)</f>
        <v>0</v>
      </c>
      <c r="Q307" s="76">
        <f>VLOOKUP(E307,'ESPN proj w Stat'!$C$3:$F$302,4,FALSE)</f>
        <v>0</v>
      </c>
      <c r="R307" s="76">
        <f>P307-Q307</f>
        <v>0</v>
      </c>
      <c r="S307" s="48" t="str">
        <f>"$"&amp;ROUND(MIN(N307,O307),0)&amp;"-"&amp;ROUND(MAX(N307:O307),0)</f>
        <v>$0-0</v>
      </c>
      <c r="T307" s="77">
        <f>ABS(O307-N307)</f>
        <v>0</v>
      </c>
    </row>
    <row r="308" spans="1:20" hidden="1">
      <c r="A308" t="str">
        <f>F308&amp;B308</f>
        <v>RB97</v>
      </c>
      <c r="B308">
        <v>97</v>
      </c>
      <c r="C308" t="str">
        <f>F308&amp;D308</f>
        <v>RB95</v>
      </c>
      <c r="D308" s="62">
        <v>95</v>
      </c>
      <c r="E308" t="s">
        <v>476</v>
      </c>
      <c r="F308" s="63" t="s">
        <v>5</v>
      </c>
      <c r="G308" s="63" t="str">
        <f>IFERROR(IFERROR(VLOOKUP($E308,FFToday!$B$2:$E$301,G$19,FALSE),VLOOKUP($E308&amp;" ",FFToday!$B$2:$E$301,G$19,FALSE))," ")</f>
        <v xml:space="preserve"> </v>
      </c>
      <c r="H308" s="63" t="str">
        <f>IFERROR(IFERROR(VLOOKUP($E308,FFToday!$B$2:$E$301,H$19,FALSE),VLOOKUP($E308&amp;" ",FFToday!$B$2:$E$301,H$19,FALSE))," ")</f>
        <v xml:space="preserve"> </v>
      </c>
      <c r="I308" s="64">
        <f>IFERROR(IFERROR(VLOOKUP($E308,FFToday!$B$2:$E$301,I$19,FALSE),VLOOKUP($E308&amp;" ",FFToday!$B$2:$E$301,I$19,FALSE)),J308)</f>
        <v>13.3</v>
      </c>
      <c r="J308" s="64">
        <f>VLOOKUP(E308,'ESPN proj w Stat'!$C$3:$F$302,3,FALSE)</f>
        <v>13.3</v>
      </c>
      <c r="K308" s="64" t="str">
        <f t="shared" si="10"/>
        <v>$1/0 De'Angelo Henderson</v>
      </c>
      <c r="L308" s="65">
        <f>MAX(I308-VLOOKUP(F308,$E$3:$K$8,7,FALSE),0)</f>
        <v>0</v>
      </c>
      <c r="M308" s="65">
        <f>MAX(J308-VLOOKUP(F308,$E$3:$J$7,6,FALSE),0)</f>
        <v>0</v>
      </c>
      <c r="N308" s="76">
        <f>L308*$O$17</f>
        <v>0</v>
      </c>
      <c r="O308" s="76">
        <f>M308*$O$17</f>
        <v>0</v>
      </c>
      <c r="P308" s="76">
        <f>AVERAGE(N308:O308)</f>
        <v>0</v>
      </c>
      <c r="Q308" s="76">
        <f>VLOOKUP(E308,'ESPN proj w Stat'!$C$3:$F$302,4,FALSE)</f>
        <v>0</v>
      </c>
      <c r="R308" s="76">
        <f>P308-Q308</f>
        <v>0</v>
      </c>
      <c r="S308" s="48" t="str">
        <f>"$"&amp;ROUND(MIN(N308,O308),0)&amp;"-"&amp;ROUND(MAX(N308:O308),0)</f>
        <v>$0-0</v>
      </c>
      <c r="T308" s="77">
        <f>ABS(O308-N308)</f>
        <v>0</v>
      </c>
    </row>
    <row r="309" spans="1:20">
      <c r="A309" t="str">
        <f>F309&amp;B309</f>
        <v>QB48</v>
      </c>
      <c r="B309">
        <v>48</v>
      </c>
      <c r="C309" t="str">
        <f>F309&amp;D309</f>
        <v>QB44</v>
      </c>
      <c r="D309" s="62">
        <v>44</v>
      </c>
      <c r="E309" t="s">
        <v>470</v>
      </c>
      <c r="F309" s="63" t="s">
        <v>16</v>
      </c>
      <c r="G309" s="63" t="str">
        <f>IFERROR(IFERROR(VLOOKUP($E309,FFToday!$B$2:$E$301,G$19,FALSE),VLOOKUP($E309&amp;" ",FFToday!$B$2:$E$301,G$19,FALSE))," ")</f>
        <v xml:space="preserve"> </v>
      </c>
      <c r="H309" s="63" t="str">
        <f>IFERROR(IFERROR(VLOOKUP($E309,FFToday!$B$2:$E$301,H$19,FALSE),VLOOKUP($E309&amp;" ",FFToday!$B$2:$E$301,H$19,FALSE))," ")</f>
        <v xml:space="preserve"> </v>
      </c>
      <c r="I309" s="64">
        <f>IFERROR(IFERROR(VLOOKUP($E309,FFToday!$B$2:$E$301,I$19,FALSE),VLOOKUP($E309&amp;" ",FFToday!$B$2:$E$301,I$19,FALSE)),J309)</f>
        <v>12.8</v>
      </c>
      <c r="J309" s="64">
        <f>VLOOKUP(E309,'ESPN proj w Stat'!$C$3:$F$302,3,FALSE)</f>
        <v>12.8</v>
      </c>
      <c r="K309" s="64" t="str">
        <f t="shared" si="10"/>
        <v>$1/0 Brandon Allen</v>
      </c>
      <c r="L309" s="65">
        <f>MAX(I309-VLOOKUP(F309,$E$3:$K$8,7,FALSE),0)</f>
        <v>0</v>
      </c>
      <c r="M309" s="65">
        <f>MAX(J309-VLOOKUP(F309,$E$3:$J$7,6,FALSE),0)</f>
        <v>0</v>
      </c>
      <c r="N309" s="76">
        <f>L309*$O$17</f>
        <v>0</v>
      </c>
      <c r="O309" s="76">
        <f>M309*$O$17</f>
        <v>0</v>
      </c>
      <c r="P309" s="76">
        <f>AVERAGE(N309:O309)</f>
        <v>0</v>
      </c>
      <c r="Q309" s="76">
        <f>VLOOKUP(E309,'ESPN proj w Stat'!$C$3:$F$302,4,FALSE)</f>
        <v>0</v>
      </c>
      <c r="R309" s="76">
        <f>P309-Q309</f>
        <v>0</v>
      </c>
      <c r="S309" s="48" t="str">
        <f>"$"&amp;ROUND(MIN(N309,O309),0)&amp;"-"&amp;ROUND(MAX(N309:O309),0)</f>
        <v>$0-0</v>
      </c>
      <c r="T309" s="77">
        <f>ABS(O309-N309)</f>
        <v>0</v>
      </c>
    </row>
    <row r="310" spans="1:20" hidden="1">
      <c r="A310" t="str">
        <f>F310&amp;B310</f>
        <v>RB98</v>
      </c>
      <c r="B310">
        <v>98</v>
      </c>
      <c r="C310" t="str">
        <f>F310&amp;D310</f>
        <v>RB96</v>
      </c>
      <c r="D310" s="62">
        <v>96</v>
      </c>
      <c r="E310" t="s">
        <v>486</v>
      </c>
      <c r="F310" s="63" t="s">
        <v>5</v>
      </c>
      <c r="G310" s="63" t="str">
        <f>IFERROR(IFERROR(VLOOKUP($E310,FFToday!$B$2:$E$301,G$19,FALSE),VLOOKUP($E310&amp;" ",FFToday!$B$2:$E$301,G$19,FALSE))," ")</f>
        <v xml:space="preserve"> </v>
      </c>
      <c r="H310" s="63" t="str">
        <f>IFERROR(IFERROR(VLOOKUP($E310,FFToday!$B$2:$E$301,H$19,FALSE),VLOOKUP($E310&amp;" ",FFToday!$B$2:$E$301,H$19,FALSE))," ")</f>
        <v xml:space="preserve"> </v>
      </c>
      <c r="I310" s="64">
        <f>IFERROR(IFERROR(VLOOKUP($E310,FFToday!$B$2:$E$301,I$19,FALSE),VLOOKUP($E310&amp;" ",FFToday!$B$2:$E$301,I$19,FALSE)),J310)</f>
        <v>11.8</v>
      </c>
      <c r="J310" s="64">
        <f>VLOOKUP(E310,'ESPN proj w Stat'!$C$3:$F$302,3,FALSE)</f>
        <v>11.8</v>
      </c>
      <c r="K310" s="64" t="str">
        <f t="shared" si="10"/>
        <v>$1/0 Tyler Ervin</v>
      </c>
      <c r="L310" s="65">
        <f>MAX(I310-VLOOKUP(F310,$E$3:$K$8,7,FALSE),0)</f>
        <v>0</v>
      </c>
      <c r="M310" s="65">
        <f>MAX(J310-VLOOKUP(F310,$E$3:$J$7,6,FALSE),0)</f>
        <v>0</v>
      </c>
      <c r="N310" s="76">
        <f>L310*$O$17</f>
        <v>0</v>
      </c>
      <c r="O310" s="76">
        <f>M310*$O$17</f>
        <v>0</v>
      </c>
      <c r="P310" s="76">
        <f>AVERAGE(N310:O310)</f>
        <v>0</v>
      </c>
      <c r="Q310" s="76">
        <f>VLOOKUP(E310,'ESPN proj w Stat'!$C$3:$F$302,4,FALSE)</f>
        <v>0</v>
      </c>
      <c r="R310" s="76">
        <f>P310-Q310</f>
        <v>0</v>
      </c>
      <c r="S310" s="48" t="str">
        <f>"$"&amp;ROUND(MIN(N310,O310),0)&amp;"-"&amp;ROUND(MAX(N310:O310),0)</f>
        <v>$0-0</v>
      </c>
      <c r="T310" s="77">
        <f>ABS(O310-N310)</f>
        <v>0</v>
      </c>
    </row>
    <row r="311" spans="1:20">
      <c r="A311" t="str">
        <f>F311&amp;B311</f>
        <v>QB39</v>
      </c>
      <c r="B311">
        <v>39</v>
      </c>
      <c r="C311" t="str">
        <f>F311&amp;D311</f>
        <v>QB45</v>
      </c>
      <c r="D311" s="62">
        <v>45</v>
      </c>
      <c r="E311" t="s">
        <v>409</v>
      </c>
      <c r="F311" s="63" t="s">
        <v>16</v>
      </c>
      <c r="G311" s="63" t="str">
        <f>IFERROR(IFERROR(VLOOKUP($E311,FFToday!$B$2:$E$301,G$19,FALSE),VLOOKUP($E311&amp;" ",FFToday!$B$2:$E$301,G$19,FALSE))," ")</f>
        <v>NYJ</v>
      </c>
      <c r="H311" s="63">
        <f>IFERROR(IFERROR(VLOOKUP($E311,FFToday!$B$2:$E$301,H$19,FALSE),VLOOKUP($E311&amp;" ",FFToday!$B$2:$E$301,H$19,FALSE))," ")</f>
        <v>11</v>
      </c>
      <c r="I311" s="64">
        <f>IFERROR(IFERROR(VLOOKUP($E311,FFToday!$B$2:$E$301,I$19,FALSE),VLOOKUP($E311&amp;" ",FFToday!$B$2:$E$301,I$19,FALSE)),J311)</f>
        <v>44</v>
      </c>
      <c r="J311" s="64">
        <f>VLOOKUP(E311,'ESPN proj w Stat'!$C$3:$F$302,3,FALSE)</f>
        <v>10.9</v>
      </c>
      <c r="K311" s="64" t="str">
        <f t="shared" si="10"/>
        <v>$1/0 Bryce Petty</v>
      </c>
      <c r="L311" s="65">
        <f>MAX(I311-VLOOKUP(F311,$E$3:$K$8,7,FALSE),0)</f>
        <v>0</v>
      </c>
      <c r="M311" s="65">
        <f>MAX(J311-VLOOKUP(F311,$E$3:$J$7,6,FALSE),0)</f>
        <v>0</v>
      </c>
      <c r="N311" s="76">
        <f>L311*$O$17</f>
        <v>0</v>
      </c>
      <c r="O311" s="76">
        <f>M311*$O$17</f>
        <v>0</v>
      </c>
      <c r="P311" s="76">
        <f>AVERAGE(N311:O311)</f>
        <v>0</v>
      </c>
      <c r="Q311" s="76">
        <f>VLOOKUP(E311,'ESPN proj w Stat'!$C$3:$F$302,4,FALSE)</f>
        <v>0</v>
      </c>
      <c r="R311" s="76">
        <f>P311-Q311</f>
        <v>0</v>
      </c>
      <c r="S311" s="48" t="str">
        <f>"$"&amp;ROUND(MIN(N311,O311),0)&amp;"-"&amp;ROUND(MAX(N311:O311),0)</f>
        <v>$0-0</v>
      </c>
      <c r="T311" s="77">
        <f>ABS(O311-N311)</f>
        <v>0</v>
      </c>
    </row>
    <row r="312" spans="1:20" hidden="1">
      <c r="A312" t="str">
        <f>F312&amp;B312</f>
        <v>RB90</v>
      </c>
      <c r="B312">
        <v>90</v>
      </c>
      <c r="C312" t="str">
        <f>F312&amp;D312</f>
        <v>RB97</v>
      </c>
      <c r="D312" s="62">
        <v>97</v>
      </c>
      <c r="E312" t="s">
        <v>195</v>
      </c>
      <c r="F312" s="63" t="s">
        <v>5</v>
      </c>
      <c r="G312" s="63" t="str">
        <f>IFERROR(IFERROR(VLOOKUP($E312,FFToday!$B$2:$E$301,G$19,FALSE),VLOOKUP($E312&amp;" ",FFToday!$B$2:$E$301,G$19,FALSE))," ")</f>
        <v>KC</v>
      </c>
      <c r="H312" s="63">
        <f>IFERROR(IFERROR(VLOOKUP($E312,FFToday!$B$2:$E$301,H$19,FALSE),VLOOKUP($E312&amp;" ",FFToday!$B$2:$E$301,H$19,FALSE))," ")</f>
        <v>10</v>
      </c>
      <c r="I312" s="64">
        <f>IFERROR(IFERROR(VLOOKUP($E312,FFToday!$B$2:$E$301,I$19,FALSE),VLOOKUP($E312&amp;" ",FFToday!$B$2:$E$301,I$19,FALSE)),J312)</f>
        <v>24.4</v>
      </c>
      <c r="J312" s="64">
        <f>VLOOKUP(E312,'ESPN proj w Stat'!$C$3:$F$302,3,FALSE)</f>
        <v>10</v>
      </c>
      <c r="K312" s="64" t="str">
        <f t="shared" si="10"/>
        <v>$1/0 Charcandrick West</v>
      </c>
      <c r="L312" s="65">
        <f>MAX(I312-VLOOKUP(F312,$E$3:$K$8,7,FALSE),0)</f>
        <v>0</v>
      </c>
      <c r="M312" s="65">
        <f>MAX(J312-VLOOKUP(F312,$E$3:$J$7,6,FALSE),0)</f>
        <v>0</v>
      </c>
      <c r="N312" s="76">
        <f>L312*$O$17</f>
        <v>0</v>
      </c>
      <c r="O312" s="76">
        <f>M312*$O$17</f>
        <v>0</v>
      </c>
      <c r="P312" s="76">
        <f>AVERAGE(N312:O312)</f>
        <v>0</v>
      </c>
      <c r="Q312" s="76">
        <f>VLOOKUP(E312,'ESPN proj w Stat'!$C$3:$F$302,4,FALSE)</f>
        <v>0</v>
      </c>
      <c r="R312" s="76">
        <f>P312-Q312</f>
        <v>0</v>
      </c>
      <c r="S312" s="48" t="str">
        <f>"$"&amp;ROUND(MIN(N312,O312),0)&amp;"-"&amp;ROUND(MAX(N312:O312),0)</f>
        <v>$0-0</v>
      </c>
      <c r="T312" s="77">
        <f>ABS(O312-N312)</f>
        <v>0</v>
      </c>
    </row>
    <row r="313" spans="1:20">
      <c r="A313" t="str">
        <f>F313&amp;B313</f>
        <v>QB49</v>
      </c>
      <c r="B313">
        <v>49</v>
      </c>
      <c r="C313" t="str">
        <f>F313&amp;D313</f>
        <v>QB46</v>
      </c>
      <c r="D313" s="62">
        <v>46</v>
      </c>
      <c r="E313" t="s">
        <v>452</v>
      </c>
      <c r="F313" s="63" t="s">
        <v>16</v>
      </c>
      <c r="G313" s="63" t="str">
        <f>IFERROR(IFERROR(VLOOKUP($E313,FFToday!$B$2:$E$301,G$19,FALSE),VLOOKUP($E313&amp;" ",FFToday!$B$2:$E$301,G$19,FALSE))," ")</f>
        <v xml:space="preserve"> </v>
      </c>
      <c r="H313" s="63" t="str">
        <f>IFERROR(IFERROR(VLOOKUP($E313,FFToday!$B$2:$E$301,H$19,FALSE),VLOOKUP($E313&amp;" ",FFToday!$B$2:$E$301,H$19,FALSE))," ")</f>
        <v xml:space="preserve"> </v>
      </c>
      <c r="I313" s="64">
        <f>IFERROR(IFERROR(VLOOKUP($E313,FFToday!$B$2:$E$301,I$19,FALSE),VLOOKUP($E313&amp;" ",FFToday!$B$2:$E$301,I$19,FALSE)),J313)</f>
        <v>9.6</v>
      </c>
      <c r="J313" s="64">
        <f>VLOOKUP(E313,'ESPN proj w Stat'!$C$3:$F$302,3,FALSE)</f>
        <v>9.6</v>
      </c>
      <c r="K313" s="64" t="str">
        <f t="shared" si="10"/>
        <v>$1/0 C.J. Beathard</v>
      </c>
      <c r="L313" s="65">
        <f>MAX(I313-VLOOKUP(F313,$E$3:$K$8,7,FALSE),0)</f>
        <v>0</v>
      </c>
      <c r="M313" s="65">
        <f>MAX(J313-VLOOKUP(F313,$E$3:$J$7,6,FALSE),0)</f>
        <v>0</v>
      </c>
      <c r="N313" s="76">
        <f>L313*$O$17</f>
        <v>0</v>
      </c>
      <c r="O313" s="76">
        <f>M313*$O$17</f>
        <v>0</v>
      </c>
      <c r="P313" s="76">
        <f>AVERAGE(N313:O313)</f>
        <v>0</v>
      </c>
      <c r="Q313" s="76">
        <f>VLOOKUP(E313,'ESPN proj w Stat'!$C$3:$F$302,4,FALSE)</f>
        <v>0</v>
      </c>
      <c r="R313" s="76">
        <f>P313-Q313</f>
        <v>0</v>
      </c>
      <c r="S313" s="48" t="str">
        <f>"$"&amp;ROUND(MIN(N313,O313),0)&amp;"-"&amp;ROUND(MAX(N313:O313),0)</f>
        <v>$0-0</v>
      </c>
      <c r="T313" s="77">
        <f>ABS(O313-N313)</f>
        <v>0</v>
      </c>
    </row>
    <row r="314" spans="1:20" hidden="1">
      <c r="A314" t="str">
        <f>F314&amp;B314</f>
        <v>RB99</v>
      </c>
      <c r="B314">
        <v>99</v>
      </c>
      <c r="C314" t="str">
        <f>F314&amp;D314</f>
        <v>RB98</v>
      </c>
      <c r="D314" s="62">
        <v>98</v>
      </c>
      <c r="E314" t="s">
        <v>478</v>
      </c>
      <c r="F314" s="63" t="s">
        <v>5</v>
      </c>
      <c r="G314" s="63" t="str">
        <f>IFERROR(IFERROR(VLOOKUP($E314,FFToday!$B$2:$E$301,G$19,FALSE),VLOOKUP($E314&amp;" ",FFToday!$B$2:$E$301,G$19,FALSE))," ")</f>
        <v xml:space="preserve"> </v>
      </c>
      <c r="H314" s="63" t="str">
        <f>IFERROR(IFERROR(VLOOKUP($E314,FFToday!$B$2:$E$301,H$19,FALSE),VLOOKUP($E314&amp;" ",FFToday!$B$2:$E$301,H$19,FALSE))," ")</f>
        <v xml:space="preserve"> </v>
      </c>
      <c r="I314" s="64">
        <f>IFERROR(IFERROR(VLOOKUP($E314,FFToday!$B$2:$E$301,I$19,FALSE),VLOOKUP($E314&amp;" ",FFToday!$B$2:$E$301,I$19,FALSE)),J314)</f>
        <v>8.5</v>
      </c>
      <c r="J314" s="64">
        <f>VLOOKUP(E314,'ESPN proj w Stat'!$C$3:$F$302,3,FALSE)</f>
        <v>8.5</v>
      </c>
      <c r="K314" s="64" t="str">
        <f t="shared" si="10"/>
        <v>$1/0 Chris Carson</v>
      </c>
      <c r="L314" s="65">
        <f>MAX(I314-VLOOKUP(F314,$E$3:$K$8,7,FALSE),0)</f>
        <v>0</v>
      </c>
      <c r="M314" s="65">
        <f>MAX(J314-VLOOKUP(F314,$E$3:$J$7,6,FALSE),0)</f>
        <v>0</v>
      </c>
      <c r="N314" s="76">
        <f>L314*$O$17</f>
        <v>0</v>
      </c>
      <c r="O314" s="76">
        <f>M314*$O$17</f>
        <v>0</v>
      </c>
      <c r="P314" s="76">
        <f>AVERAGE(N314:O314)</f>
        <v>0</v>
      </c>
      <c r="Q314" s="76">
        <f>VLOOKUP(E314,'ESPN proj w Stat'!$C$3:$F$302,4,FALSE)</f>
        <v>0</v>
      </c>
      <c r="R314" s="76">
        <f>P314-Q314</f>
        <v>0</v>
      </c>
      <c r="S314" s="48" t="str">
        <f>"$"&amp;ROUND(MIN(N314,O314),0)&amp;"-"&amp;ROUND(MAX(N314:O314),0)</f>
        <v>$0-0</v>
      </c>
      <c r="T314" s="77">
        <f>ABS(O314-N314)</f>
        <v>0</v>
      </c>
    </row>
    <row r="315" spans="1:20">
      <c r="A315" t="str">
        <f>F315&amp;B315</f>
        <v>QB43</v>
      </c>
      <c r="B315">
        <v>43</v>
      </c>
      <c r="C315" t="str">
        <f>F315&amp;D315</f>
        <v>QB47</v>
      </c>
      <c r="D315" s="62">
        <v>47</v>
      </c>
      <c r="E315" t="s">
        <v>224</v>
      </c>
      <c r="F315" s="63" t="s">
        <v>16</v>
      </c>
      <c r="G315" s="63" t="str">
        <f>IFERROR(IFERROR(VLOOKUP($E315,FFToday!$B$2:$E$301,G$19,FALSE),VLOOKUP($E315&amp;" ",FFToday!$B$2:$E$301,G$19,FALSE))," ")</f>
        <v>CAR</v>
      </c>
      <c r="H315" s="63">
        <f>IFERROR(IFERROR(VLOOKUP($E315,FFToday!$B$2:$E$301,H$19,FALSE),VLOOKUP($E315&amp;" ",FFToday!$B$2:$E$301,H$19,FALSE))," ")</f>
        <v>11</v>
      </c>
      <c r="I315" s="64">
        <f>IFERROR(IFERROR(VLOOKUP($E315,FFToday!$B$2:$E$301,I$19,FALSE),VLOOKUP($E315&amp;" ",FFToday!$B$2:$E$301,I$19,FALSE)),J315)</f>
        <v>21.6</v>
      </c>
      <c r="J315" s="64">
        <f>VLOOKUP(E315,'ESPN proj w Stat'!$C$3:$F$302,3,FALSE)</f>
        <v>8.3000000000000007</v>
      </c>
      <c r="K315" s="64" t="str">
        <f t="shared" si="10"/>
        <v>$1/0 Derek Anderson</v>
      </c>
      <c r="L315" s="65">
        <f>MAX(I315-VLOOKUP(F315,$E$3:$K$8,7,FALSE),0)</f>
        <v>0</v>
      </c>
      <c r="M315" s="65">
        <f>MAX(J315-VLOOKUP(F315,$E$3:$J$7,6,FALSE),0)</f>
        <v>0</v>
      </c>
      <c r="N315" s="76">
        <f>L315*$O$17</f>
        <v>0</v>
      </c>
      <c r="O315" s="76">
        <f>M315*$O$17</f>
        <v>0</v>
      </c>
      <c r="P315" s="76">
        <f>AVERAGE(N315:O315)</f>
        <v>0</v>
      </c>
      <c r="Q315" s="76">
        <f>VLOOKUP(E315,'ESPN proj w Stat'!$C$3:$F$302,4,FALSE)</f>
        <v>0</v>
      </c>
      <c r="R315" s="76">
        <f>P315-Q315</f>
        <v>0</v>
      </c>
      <c r="S315" s="48" t="str">
        <f>"$"&amp;ROUND(MIN(N315,O315),0)&amp;"-"&amp;ROUND(MAX(N315:O315),0)</f>
        <v>$0-0</v>
      </c>
      <c r="T315" s="77">
        <f>ABS(O315-N315)</f>
        <v>0</v>
      </c>
    </row>
    <row r="316" spans="1:20">
      <c r="A316" t="str">
        <f>F316&amp;B316</f>
        <v>QB45</v>
      </c>
      <c r="B316">
        <v>45</v>
      </c>
      <c r="C316" t="str">
        <f>F316&amp;D316</f>
        <v>QB49</v>
      </c>
      <c r="D316" s="62">
        <v>49</v>
      </c>
      <c r="E316" t="s">
        <v>411</v>
      </c>
      <c r="F316" s="63" t="s">
        <v>16</v>
      </c>
      <c r="G316" s="63" t="str">
        <f>IFERROR(IFERROR(VLOOKUP($E316,FFToday!$B$2:$E$301,G$19,FALSE),VLOOKUP($E316&amp;" ",FFToday!$B$2:$E$301,G$19,FALSE))," ")</f>
        <v>MIN</v>
      </c>
      <c r="H316" s="63">
        <f>IFERROR(IFERROR(VLOOKUP($E316,FFToday!$B$2:$E$301,H$19,FALSE),VLOOKUP($E316&amp;" ",FFToday!$B$2:$E$301,H$19,FALSE))," ")</f>
        <v>9</v>
      </c>
      <c r="I316" s="64">
        <f>IFERROR(IFERROR(VLOOKUP($E316,FFToday!$B$2:$E$301,I$19,FALSE),VLOOKUP($E316&amp;" ",FFToday!$B$2:$E$301,I$19,FALSE)),J316)</f>
        <v>16.100000000000001</v>
      </c>
      <c r="J316" s="64">
        <f>VLOOKUP(E316,'ESPN proj w Stat'!$C$3:$F$302,3,FALSE)</f>
        <v>7.9</v>
      </c>
      <c r="K316" s="64" t="str">
        <f t="shared" si="10"/>
        <v>$1/0 Case Keenum</v>
      </c>
      <c r="L316" s="65">
        <f>MAX(I316-VLOOKUP(F316,$E$3:$K$8,7,FALSE),0)</f>
        <v>0</v>
      </c>
      <c r="M316" s="65">
        <f>MAX(J316-VLOOKUP(F316,$E$3:$J$7,6,FALSE),0)</f>
        <v>0</v>
      </c>
      <c r="N316" s="76">
        <f>L316*$O$17</f>
        <v>0</v>
      </c>
      <c r="O316" s="76">
        <f>M316*$O$17</f>
        <v>0</v>
      </c>
      <c r="P316" s="76">
        <f>AVERAGE(N316:O316)</f>
        <v>0</v>
      </c>
      <c r="Q316" s="76">
        <f>VLOOKUP(E316,'ESPN proj w Stat'!$C$3:$F$302,4,FALSE)</f>
        <v>0</v>
      </c>
      <c r="R316" s="76">
        <f>P316-Q316</f>
        <v>0</v>
      </c>
      <c r="S316" s="48" t="str">
        <f>"$"&amp;ROUND(MIN(N316,O316),0)&amp;"-"&amp;ROUND(MAX(N316:O316),0)</f>
        <v>$0-0</v>
      </c>
      <c r="T316" s="77">
        <f>ABS(O316-N316)</f>
        <v>0</v>
      </c>
    </row>
    <row r="317" spans="1:20">
      <c r="A317" t="str">
        <f>F317&amp;B317</f>
        <v>QB50</v>
      </c>
      <c r="B317">
        <v>50</v>
      </c>
      <c r="C317" t="str">
        <f>F317&amp;D317</f>
        <v>QB48</v>
      </c>
      <c r="D317" s="62">
        <v>48</v>
      </c>
      <c r="E317" t="s">
        <v>471</v>
      </c>
      <c r="F317" s="63" t="s">
        <v>16</v>
      </c>
      <c r="G317" s="63" t="str">
        <f>IFERROR(IFERROR(VLOOKUP($E317,FFToday!$B$2:$E$301,G$19,FALSE),VLOOKUP($E317&amp;" ",FFToday!$B$2:$E$301,G$19,FALSE))," ")</f>
        <v xml:space="preserve"> </v>
      </c>
      <c r="H317" s="63" t="str">
        <f>IFERROR(IFERROR(VLOOKUP($E317,FFToday!$B$2:$E$301,H$19,FALSE),VLOOKUP($E317&amp;" ",FFToday!$B$2:$E$301,H$19,FALSE))," ")</f>
        <v xml:space="preserve"> </v>
      </c>
      <c r="I317" s="64">
        <f>IFERROR(IFERROR(VLOOKUP($E317,FFToday!$B$2:$E$301,I$19,FALSE),VLOOKUP($E317&amp;" ",FFToday!$B$2:$E$301,I$19,FALSE)),J317)</f>
        <v>7.9</v>
      </c>
      <c r="J317" s="64">
        <f>VLOOKUP(E317,'ESPN proj w Stat'!$C$3:$F$302,3,FALSE)</f>
        <v>7.9</v>
      </c>
      <c r="K317" s="64" t="str">
        <f t="shared" si="10"/>
        <v>$1/0 Teddy Bridgewater*</v>
      </c>
      <c r="L317" s="65">
        <f>MAX(I317-VLOOKUP(F317,$E$3:$K$8,7,FALSE),0)</f>
        <v>0</v>
      </c>
      <c r="M317" s="65">
        <f>MAX(J317-VLOOKUP(F317,$E$3:$J$7,6,FALSE),0)</f>
        <v>0</v>
      </c>
      <c r="N317" s="76">
        <f>L317*$O$17</f>
        <v>0</v>
      </c>
      <c r="O317" s="76">
        <f>M317*$O$17</f>
        <v>0</v>
      </c>
      <c r="P317" s="76">
        <f>AVERAGE(N317:O317)</f>
        <v>0</v>
      </c>
      <c r="Q317" s="76">
        <f>VLOOKUP(E317,'ESPN proj w Stat'!$C$3:$F$302,4,FALSE)</f>
        <v>0</v>
      </c>
      <c r="R317" s="76">
        <f>P317-Q317</f>
        <v>0</v>
      </c>
      <c r="S317" s="48" t="str">
        <f>"$"&amp;ROUND(MIN(N317,O317),0)&amp;"-"&amp;ROUND(MAX(N317:O317),0)</f>
        <v>$0-0</v>
      </c>
      <c r="T317" s="77">
        <f>ABS(O317-N317)</f>
        <v>0</v>
      </c>
    </row>
    <row r="318" spans="1:20" hidden="1">
      <c r="A318" t="str">
        <f>F318&amp;B318</f>
        <v>RB93</v>
      </c>
      <c r="B318">
        <v>93</v>
      </c>
      <c r="C318" t="str">
        <f>F318&amp;D318</f>
        <v>RB99</v>
      </c>
      <c r="D318" s="62">
        <v>99</v>
      </c>
      <c r="E318" t="s">
        <v>420</v>
      </c>
      <c r="F318" s="63" t="s">
        <v>5</v>
      </c>
      <c r="G318" s="63" t="str">
        <f>IFERROR(IFERROR(VLOOKUP($E318,FFToday!$B$2:$E$301,G$19,FALSE),VLOOKUP($E318&amp;" ",FFToday!$B$2:$E$301,G$19,FALSE))," ")</f>
        <v>LAC</v>
      </c>
      <c r="H318" s="63">
        <f>IFERROR(IFERROR(VLOOKUP($E318,FFToday!$B$2:$E$301,H$19,FALSE),VLOOKUP($E318&amp;" ",FFToday!$B$2:$E$301,H$19,FALSE))," ")</f>
        <v>9</v>
      </c>
      <c r="I318" s="64">
        <f>IFERROR(IFERROR(VLOOKUP($E318,FFToday!$B$2:$E$301,I$19,FALSE),VLOOKUP($E318&amp;" ",FFToday!$B$2:$E$301,I$19,FALSE)),J318)</f>
        <v>18.5</v>
      </c>
      <c r="J318" s="64">
        <f>VLOOKUP(E318,'ESPN proj w Stat'!$C$3:$F$302,3,FALSE)</f>
        <v>3.8</v>
      </c>
      <c r="K318" s="64" t="str">
        <f t="shared" si="10"/>
        <v>$1/0 Kenjon Barner</v>
      </c>
      <c r="L318" s="65">
        <f>MAX(I318-VLOOKUP(F318,$E$3:$K$8,7,FALSE),0)</f>
        <v>0</v>
      </c>
      <c r="M318" s="65">
        <f>MAX(J318-VLOOKUP(F318,$E$3:$J$7,6,FALSE),0)</f>
        <v>0</v>
      </c>
      <c r="N318" s="76">
        <f>L318*$O$17</f>
        <v>0</v>
      </c>
      <c r="O318" s="76">
        <f>M318*$O$17</f>
        <v>0</v>
      </c>
      <c r="P318" s="76">
        <f>AVERAGE(N318:O318)</f>
        <v>0</v>
      </c>
      <c r="Q318" s="76">
        <f>VLOOKUP(E318,'ESPN proj w Stat'!$C$3:$F$302,4,FALSE)</f>
        <v>0</v>
      </c>
      <c r="R318" s="76">
        <f>P318-Q318</f>
        <v>0</v>
      </c>
      <c r="S318" s="48" t="str">
        <f>"$"&amp;ROUND(MIN(N318,O318),0)&amp;"-"&amp;ROUND(MAX(N318:O318),0)</f>
        <v>$0-0</v>
      </c>
      <c r="T318" s="77">
        <f>ABS(O318-N318)</f>
        <v>0</v>
      </c>
    </row>
    <row r="319" spans="1:20" hidden="1">
      <c r="A319" t="str">
        <f>F319&amp;B319</f>
        <v>RB100</v>
      </c>
      <c r="B319">
        <v>100</v>
      </c>
      <c r="C319" t="str">
        <f>F319&amp;D319</f>
        <v>RB100</v>
      </c>
      <c r="D319" s="62">
        <v>100</v>
      </c>
      <c r="E319" t="s">
        <v>479</v>
      </c>
      <c r="F319" s="63" t="s">
        <v>5</v>
      </c>
      <c r="G319" s="63" t="str">
        <f>IFERROR(IFERROR(VLOOKUP($E319,FFToday!$B$2:$E$301,G$19,FALSE),VLOOKUP($E319&amp;" ",FFToday!$B$2:$E$301,G$19,FALSE))," ")</f>
        <v xml:space="preserve"> </v>
      </c>
      <c r="H319" s="63" t="str">
        <f>IFERROR(IFERROR(VLOOKUP($E319,FFToday!$B$2:$E$301,H$19,FALSE),VLOOKUP($E319&amp;" ",FFToday!$B$2:$E$301,H$19,FALSE))," ")</f>
        <v xml:space="preserve"> </v>
      </c>
      <c r="I319" s="64">
        <f>IFERROR(IFERROR(VLOOKUP($E319,FFToday!$B$2:$E$301,I$19,FALSE),VLOOKUP($E319&amp;" ",FFToday!$B$2:$E$301,I$19,FALSE)),J319)</f>
        <v>1.7</v>
      </c>
      <c r="J319" s="64">
        <f>VLOOKUP(E319,'ESPN proj w Stat'!$C$3:$F$302,3,FALSE)</f>
        <v>1.7</v>
      </c>
      <c r="K319" s="64" t="str">
        <f t="shared" si="10"/>
        <v>$1/0 Jeremy McNichols</v>
      </c>
      <c r="L319" s="65">
        <f>MAX(I319-VLOOKUP(F319,$E$3:$K$8,7,FALSE),0)</f>
        <v>0</v>
      </c>
      <c r="M319" s="65">
        <f>MAX(J319-VLOOKUP(F319,$E$3:$J$7,6,FALSE),0)</f>
        <v>0</v>
      </c>
      <c r="N319" s="76">
        <f>L319*$O$17</f>
        <v>0</v>
      </c>
      <c r="O319" s="76">
        <f>M319*$O$17</f>
        <v>0</v>
      </c>
      <c r="P319" s="76">
        <f>AVERAGE(N319:O319)</f>
        <v>0</v>
      </c>
      <c r="Q319" s="76">
        <f>VLOOKUP(E319,'ESPN proj w Stat'!$C$3:$F$302,4,FALSE)</f>
        <v>0</v>
      </c>
      <c r="R319" s="76">
        <f>P319-Q319</f>
        <v>0</v>
      </c>
      <c r="S319" s="48" t="str">
        <f>"$"&amp;ROUND(MIN(N319,O319),0)&amp;"-"&amp;ROUND(MAX(N319:O319),0)</f>
        <v>$0-0</v>
      </c>
      <c r="T319" s="77">
        <f>ABS(O319-N319)</f>
        <v>0</v>
      </c>
    </row>
    <row r="320" spans="1:20">
      <c r="A320" t="str">
        <f>F320&amp;B320</f>
        <v>QB40</v>
      </c>
      <c r="B320">
        <v>40</v>
      </c>
      <c r="C320" t="str">
        <f>F320&amp;D320</f>
        <v>QB50</v>
      </c>
      <c r="D320" s="62">
        <v>50</v>
      </c>
      <c r="E320" t="s">
        <v>144</v>
      </c>
      <c r="F320" s="63" t="s">
        <v>16</v>
      </c>
      <c r="G320" s="63" t="str">
        <f>IFERROR(IFERROR(VLOOKUP($E320,FFToday!$B$2:$E$301,G$19,FALSE),VLOOKUP($E320&amp;" ",FFToday!$B$2:$E$301,G$19,FALSE))," ")</f>
        <v>CLE</v>
      </c>
      <c r="H320" s="63">
        <f>IFERROR(IFERROR(VLOOKUP($E320,FFToday!$B$2:$E$301,H$19,FALSE),VLOOKUP($E320&amp;" ",FFToday!$B$2:$E$301,H$19,FALSE))," ")</f>
        <v>9</v>
      </c>
      <c r="I320" s="64">
        <f>IFERROR(IFERROR(VLOOKUP($E320,FFToday!$B$2:$E$301,I$19,FALSE),VLOOKUP($E320&amp;" ",FFToday!$B$2:$E$301,I$19,FALSE)),J320)</f>
        <v>37.700000000000003</v>
      </c>
      <c r="J320" s="64">
        <f>VLOOKUP(E320,'ESPN proj w Stat'!$C$3:$F$302,3,FALSE)</f>
        <v>0</v>
      </c>
      <c r="K320" s="64" t="str">
        <f t="shared" si="10"/>
        <v>$1/0 Brock Osweiler</v>
      </c>
      <c r="L320" s="65">
        <f>MAX(I320-VLOOKUP(F320,$E$3:$K$8,7,FALSE),0)</f>
        <v>0</v>
      </c>
      <c r="M320" s="65">
        <f>MAX(J320-VLOOKUP(F320,$E$3:$J$7,6,FALSE),0)</f>
        <v>0</v>
      </c>
      <c r="N320" s="76">
        <f>L320*$O$17</f>
        <v>0</v>
      </c>
      <c r="O320" s="76">
        <f>M320*$O$17</f>
        <v>0</v>
      </c>
      <c r="P320" s="76">
        <f>AVERAGE(N320:O320)</f>
        <v>0</v>
      </c>
      <c r="Q320" s="76">
        <f>VLOOKUP(E320,'ESPN proj w Stat'!$C$3:$F$302,4,FALSE)</f>
        <v>0</v>
      </c>
      <c r="R320" s="76">
        <f>P320-Q320</f>
        <v>0</v>
      </c>
      <c r="S320" s="48" t="str">
        <f>"$"&amp;ROUND(MIN(N320,O320),0)&amp;"-"&amp;ROUND(MAX(N320:O320),0)</f>
        <v>$0-0</v>
      </c>
      <c r="T320" s="77">
        <f>ABS(O320-N320)</f>
        <v>0</v>
      </c>
    </row>
    <row r="321" spans="4:22" hidden="1">
      <c r="D321" s="63"/>
      <c r="E321" s="63"/>
      <c r="F321" s="63"/>
      <c r="G321" s="63"/>
      <c r="H321" s="63"/>
      <c r="I321" s="64"/>
      <c r="J321" s="64"/>
      <c r="K321" s="64"/>
      <c r="L321" s="65"/>
      <c r="M321" s="65"/>
      <c r="N321" s="76"/>
      <c r="O321" s="76"/>
      <c r="P321" s="76"/>
      <c r="Q321" s="76"/>
      <c r="R321" s="76"/>
      <c r="S321" s="48"/>
      <c r="T321" s="77"/>
    </row>
    <row r="322" spans="4:22" hidden="1">
      <c r="D322" s="63"/>
      <c r="E322" s="63"/>
      <c r="F322" s="63"/>
      <c r="G322" s="63"/>
      <c r="H322" s="63"/>
      <c r="I322" s="64"/>
      <c r="J322" s="64"/>
      <c r="K322" s="64"/>
      <c r="L322" s="65"/>
      <c r="M322" s="65"/>
      <c r="N322" s="76"/>
      <c r="O322" s="76"/>
      <c r="P322" s="76"/>
      <c r="Q322" s="76"/>
      <c r="R322" s="76"/>
      <c r="S322" s="48"/>
      <c r="T322" s="77"/>
    </row>
    <row r="323" spans="4:22" hidden="1">
      <c r="D323" s="63"/>
      <c r="E323" s="63"/>
      <c r="F323" s="63"/>
      <c r="G323" s="63"/>
      <c r="H323" s="63"/>
      <c r="I323" s="64"/>
      <c r="J323" s="64"/>
      <c r="K323" s="64"/>
      <c r="L323" s="65"/>
      <c r="M323" s="65"/>
      <c r="N323" s="76"/>
      <c r="O323" s="76"/>
      <c r="P323" s="76"/>
      <c r="Q323" s="76"/>
      <c r="R323" s="76"/>
      <c r="S323" s="48"/>
      <c r="T323" s="77"/>
    </row>
    <row r="324" spans="4:22" hidden="1">
      <c r="D324" s="63"/>
      <c r="E324" s="63"/>
      <c r="F324" s="63"/>
      <c r="G324" s="63"/>
      <c r="H324" s="63"/>
      <c r="I324" s="64"/>
      <c r="J324" s="64"/>
      <c r="K324" s="64"/>
      <c r="L324" s="65"/>
      <c r="M324" s="65"/>
      <c r="N324" s="76"/>
      <c r="O324" s="76"/>
      <c r="P324" s="76"/>
      <c r="Q324" s="76"/>
      <c r="R324" s="76"/>
      <c r="S324" s="48"/>
      <c r="T324" s="77"/>
    </row>
    <row r="325" spans="4:22" hidden="1">
      <c r="D325" s="63"/>
      <c r="E325" s="63"/>
      <c r="F325" s="63"/>
      <c r="G325" s="63"/>
      <c r="H325" s="63"/>
      <c r="I325" s="64"/>
      <c r="J325" s="64"/>
      <c r="K325" s="64"/>
      <c r="L325" s="65"/>
      <c r="M325" s="65"/>
      <c r="N325" s="76"/>
      <c r="O325" s="76"/>
      <c r="P325" s="76"/>
      <c r="Q325" s="76"/>
      <c r="R325" s="76"/>
      <c r="S325" s="48"/>
      <c r="T325" s="77"/>
    </row>
    <row r="326" spans="4:22" hidden="1">
      <c r="D326" s="63"/>
      <c r="E326" s="63"/>
      <c r="F326" s="63"/>
      <c r="G326" s="63"/>
      <c r="H326" s="63"/>
      <c r="I326" s="64"/>
      <c r="J326" s="64"/>
      <c r="K326" s="64"/>
      <c r="L326" s="65"/>
      <c r="M326" s="65"/>
      <c r="N326" s="76"/>
      <c r="O326" s="76"/>
      <c r="P326" s="76"/>
      <c r="Q326" s="76"/>
      <c r="R326" s="76"/>
      <c r="S326" s="48"/>
      <c r="T326" s="77"/>
    </row>
    <row r="327" spans="4:22" hidden="1">
      <c r="D327" s="63"/>
      <c r="E327" s="63"/>
      <c r="F327" s="63"/>
      <c r="G327" s="63"/>
      <c r="H327" s="63"/>
      <c r="I327" s="64"/>
      <c r="J327" s="64"/>
      <c r="K327" s="64"/>
      <c r="L327" s="65"/>
      <c r="M327" s="65"/>
      <c r="N327" s="76"/>
      <c r="O327" s="76"/>
      <c r="P327" s="76"/>
      <c r="Q327" s="76"/>
      <c r="R327" s="76"/>
      <c r="S327" s="48"/>
      <c r="T327" s="77"/>
    </row>
    <row r="328" spans="4:22" hidden="1">
      <c r="D328" s="63"/>
      <c r="E328" s="63"/>
      <c r="F328" s="63"/>
      <c r="G328" s="63"/>
      <c r="H328" s="63"/>
      <c r="I328" s="64"/>
      <c r="J328" s="64"/>
      <c r="K328" s="64"/>
      <c r="L328" s="65"/>
      <c r="M328" s="65"/>
      <c r="N328" s="76"/>
      <c r="O328" s="76"/>
      <c r="P328" s="76"/>
      <c r="Q328" s="76"/>
      <c r="R328" s="76"/>
      <c r="S328" s="48"/>
      <c r="T328" s="77"/>
    </row>
    <row r="329" spans="4:22" hidden="1">
      <c r="D329" s="63"/>
      <c r="E329" s="63"/>
      <c r="F329" s="63"/>
      <c r="G329" s="63"/>
      <c r="H329" s="63"/>
      <c r="I329" s="64"/>
      <c r="J329" s="64"/>
      <c r="K329" s="64"/>
      <c r="L329" s="65"/>
      <c r="M329" s="65"/>
      <c r="N329" s="76"/>
      <c r="O329" s="76"/>
      <c r="P329" s="76"/>
      <c r="Q329" s="76"/>
      <c r="R329" s="76"/>
      <c r="S329" s="48"/>
      <c r="T329" s="77"/>
    </row>
    <row r="330" spans="4:22" hidden="1">
      <c r="D330" s="63"/>
      <c r="E330" s="63"/>
      <c r="F330" s="63"/>
      <c r="G330" s="63"/>
      <c r="H330" s="63"/>
      <c r="I330" s="64"/>
      <c r="J330" s="64"/>
      <c r="K330" s="64"/>
      <c r="L330" s="65"/>
      <c r="M330" s="65"/>
      <c r="N330" s="76"/>
      <c r="O330" s="76"/>
      <c r="P330" s="76"/>
      <c r="Q330" s="76"/>
      <c r="R330" s="76"/>
      <c r="S330" s="48"/>
      <c r="T330" s="77"/>
    </row>
    <row r="331" spans="4:22" hidden="1">
      <c r="D331" s="63"/>
      <c r="E331" s="63"/>
      <c r="F331" s="63"/>
      <c r="G331" s="63"/>
      <c r="H331" s="63"/>
      <c r="I331" s="64"/>
      <c r="J331" s="64"/>
      <c r="K331" s="64"/>
      <c r="L331" s="65"/>
      <c r="M331" s="65"/>
      <c r="N331" s="76"/>
      <c r="O331" s="76"/>
      <c r="P331" s="76"/>
      <c r="Q331" s="76"/>
      <c r="R331" s="76"/>
      <c r="S331" s="48"/>
      <c r="T331" s="77"/>
    </row>
    <row r="332" spans="4:22" hidden="1">
      <c r="D332" s="63"/>
      <c r="E332" s="63"/>
      <c r="F332" s="63"/>
      <c r="G332" s="63"/>
      <c r="H332" s="63"/>
      <c r="I332" s="64"/>
      <c r="J332" s="64"/>
      <c r="K332" s="64"/>
      <c r="L332" s="65"/>
      <c r="M332" s="65"/>
      <c r="N332" s="76"/>
      <c r="O332" s="76"/>
      <c r="P332" s="76"/>
      <c r="Q332" s="76"/>
      <c r="R332" s="76"/>
      <c r="S332" s="48"/>
      <c r="T332" s="77"/>
    </row>
    <row r="333" spans="4:22" hidden="1">
      <c r="D333" s="63"/>
      <c r="E333" s="63"/>
      <c r="F333" s="63"/>
      <c r="G333" s="63"/>
      <c r="H333" s="63"/>
      <c r="I333" s="64"/>
      <c r="J333" s="64"/>
      <c r="K333" s="64"/>
      <c r="L333" s="65"/>
      <c r="M333" s="65"/>
      <c r="N333" s="76"/>
      <c r="O333" s="76"/>
      <c r="P333" s="76"/>
      <c r="Q333" s="76"/>
      <c r="R333" s="76"/>
      <c r="S333" s="48"/>
      <c r="T333" s="77"/>
      <c r="V333" s="64"/>
    </row>
    <row r="334" spans="4:22" hidden="1">
      <c r="D334" s="63"/>
      <c r="E334" s="63"/>
      <c r="F334" s="63"/>
      <c r="G334" s="63"/>
      <c r="H334" s="63"/>
      <c r="I334" s="64"/>
      <c r="J334" s="64"/>
      <c r="K334" s="64"/>
      <c r="L334" s="65"/>
      <c r="M334" s="65"/>
      <c r="N334" s="76"/>
      <c r="O334" s="76"/>
      <c r="P334" s="76"/>
      <c r="Q334" s="76"/>
      <c r="R334" s="76"/>
      <c r="S334" s="48"/>
      <c r="T334" s="77"/>
      <c r="V334" s="64"/>
    </row>
    <row r="335" spans="4:22" hidden="1">
      <c r="D335" s="63"/>
      <c r="E335" s="63"/>
      <c r="F335" s="63"/>
      <c r="G335" s="63"/>
      <c r="H335" s="63"/>
      <c r="I335" s="64"/>
      <c r="J335" s="64"/>
      <c r="K335" s="64"/>
      <c r="L335" s="65"/>
      <c r="M335" s="65"/>
      <c r="N335" s="76"/>
      <c r="O335" s="76"/>
      <c r="P335" s="76"/>
      <c r="Q335" s="76"/>
      <c r="R335" s="76"/>
      <c r="S335" s="48"/>
      <c r="T335" s="77"/>
      <c r="V335" s="64"/>
    </row>
    <row r="336" spans="4:22" hidden="1">
      <c r="D336" s="63"/>
      <c r="E336" s="63"/>
      <c r="F336" s="63"/>
      <c r="G336" s="63"/>
      <c r="H336" s="63"/>
      <c r="I336" s="64"/>
      <c r="J336" s="64"/>
      <c r="K336" s="64"/>
      <c r="L336" s="65"/>
      <c r="M336" s="65"/>
      <c r="N336" s="76"/>
      <c r="O336" s="76"/>
      <c r="P336" s="76"/>
      <c r="Q336" s="76"/>
      <c r="R336" s="76"/>
      <c r="S336" s="48"/>
      <c r="T336" s="77"/>
      <c r="V336" s="64"/>
    </row>
    <row r="337" spans="4:22" hidden="1">
      <c r="D337" s="63"/>
      <c r="E337" s="63"/>
      <c r="F337" s="63"/>
      <c r="G337" s="63"/>
      <c r="H337" s="63"/>
      <c r="I337" s="64"/>
      <c r="J337" s="64"/>
      <c r="K337" s="64"/>
      <c r="L337" s="65"/>
      <c r="M337" s="65"/>
      <c r="N337" s="76"/>
      <c r="O337" s="76"/>
      <c r="P337" s="76"/>
      <c r="Q337" s="76"/>
      <c r="R337" s="76"/>
      <c r="S337" s="48"/>
      <c r="T337" s="77"/>
      <c r="V337" s="64"/>
    </row>
    <row r="338" spans="4:22" hidden="1">
      <c r="D338" s="63"/>
      <c r="E338" s="63"/>
      <c r="F338" s="63"/>
      <c r="G338" s="63"/>
      <c r="H338" s="63"/>
      <c r="I338" s="64"/>
      <c r="J338" s="64"/>
      <c r="K338" s="64"/>
      <c r="L338" s="65"/>
      <c r="M338" s="65"/>
      <c r="N338" s="76"/>
      <c r="O338" s="76"/>
      <c r="P338" s="76"/>
      <c r="Q338" s="76"/>
      <c r="R338" s="76"/>
      <c r="S338" s="48"/>
      <c r="T338" s="77"/>
      <c r="V338" s="64"/>
    </row>
    <row r="339" spans="4:22" hidden="1">
      <c r="D339" s="63"/>
      <c r="E339" s="63"/>
      <c r="F339" s="63"/>
      <c r="G339" s="63"/>
      <c r="H339" s="63"/>
      <c r="I339" s="64"/>
      <c r="J339" s="64"/>
      <c r="K339" s="64"/>
      <c r="L339" s="65"/>
      <c r="M339" s="65"/>
      <c r="N339" s="76"/>
      <c r="O339" s="76"/>
      <c r="P339" s="76"/>
      <c r="Q339" s="76"/>
      <c r="R339" s="76"/>
      <c r="S339" s="48"/>
      <c r="T339" s="77"/>
      <c r="V339" s="64"/>
    </row>
    <row r="340" spans="4:22" hidden="1">
      <c r="D340" s="63"/>
      <c r="E340" s="63"/>
      <c r="F340" s="63"/>
      <c r="G340" s="63"/>
      <c r="H340" s="63"/>
      <c r="I340" s="64"/>
      <c r="J340" s="64"/>
      <c r="K340" s="64"/>
      <c r="L340" s="65"/>
      <c r="M340" s="65"/>
      <c r="N340" s="76"/>
      <c r="O340" s="76"/>
      <c r="P340" s="76"/>
      <c r="Q340" s="76"/>
      <c r="R340" s="76"/>
      <c r="S340" s="48"/>
      <c r="T340" s="77"/>
      <c r="V340" s="64"/>
    </row>
    <row r="341" spans="4:22" hidden="1">
      <c r="D341" s="63"/>
      <c r="E341" s="63"/>
      <c r="F341" s="63"/>
      <c r="G341" s="63"/>
      <c r="H341" s="63"/>
      <c r="I341" s="64"/>
      <c r="J341" s="64"/>
      <c r="K341" s="64"/>
      <c r="L341" s="65"/>
      <c r="M341" s="65"/>
      <c r="N341" s="76"/>
      <c r="O341" s="76"/>
      <c r="P341" s="76"/>
      <c r="Q341" s="76"/>
      <c r="R341" s="76"/>
      <c r="S341" s="48"/>
      <c r="T341" s="77"/>
      <c r="V341" s="64"/>
    </row>
    <row r="342" spans="4:22" hidden="1">
      <c r="D342" s="63"/>
      <c r="E342" s="63"/>
      <c r="F342" s="63"/>
      <c r="G342" s="63"/>
      <c r="H342" s="63"/>
      <c r="I342" s="64"/>
      <c r="J342" s="64"/>
      <c r="K342" s="64"/>
      <c r="L342" s="65"/>
      <c r="M342" s="65"/>
      <c r="N342" s="76"/>
      <c r="O342" s="76"/>
      <c r="P342" s="76"/>
      <c r="Q342" s="76"/>
      <c r="R342" s="76"/>
      <c r="S342" s="48"/>
      <c r="T342" s="77"/>
      <c r="V342" s="64"/>
    </row>
    <row r="343" spans="4:22" hidden="1">
      <c r="D343" s="63"/>
      <c r="E343" s="63"/>
      <c r="F343" s="63"/>
      <c r="G343" s="63"/>
      <c r="H343" s="63"/>
      <c r="I343" s="64"/>
      <c r="J343" s="64"/>
      <c r="K343" s="64"/>
      <c r="L343" s="65"/>
      <c r="M343" s="65"/>
      <c r="N343" s="76"/>
      <c r="O343" s="76"/>
      <c r="P343" s="76"/>
      <c r="Q343" s="76"/>
      <c r="R343" s="76"/>
      <c r="S343" s="48"/>
      <c r="T343" s="77"/>
      <c r="V343" s="64"/>
    </row>
    <row r="344" spans="4:22" hidden="1">
      <c r="D344" s="63"/>
      <c r="E344" s="63"/>
      <c r="F344" s="63"/>
      <c r="G344" s="63"/>
      <c r="H344" s="63"/>
      <c r="I344" s="64"/>
      <c r="J344" s="64"/>
      <c r="K344" s="64"/>
      <c r="L344" s="65"/>
      <c r="M344" s="65"/>
      <c r="N344" s="76"/>
      <c r="O344" s="76"/>
      <c r="P344" s="76"/>
      <c r="Q344" s="76"/>
      <c r="R344" s="76"/>
      <c r="S344" s="48"/>
      <c r="T344" s="77"/>
      <c r="V344" s="64"/>
    </row>
    <row r="345" spans="4:22" hidden="1">
      <c r="D345" s="63"/>
      <c r="E345" s="63"/>
      <c r="F345" s="63"/>
      <c r="G345" s="63"/>
      <c r="H345" s="63"/>
      <c r="I345" s="64"/>
      <c r="J345" s="64"/>
      <c r="K345" s="64"/>
      <c r="L345" s="65"/>
      <c r="M345" s="65"/>
      <c r="N345" s="76"/>
      <c r="O345" s="76"/>
      <c r="P345" s="76"/>
      <c r="Q345" s="76"/>
      <c r="R345" s="76"/>
      <c r="S345" s="48"/>
      <c r="T345" s="77"/>
      <c r="V345" s="64"/>
    </row>
    <row r="346" spans="4:22" hidden="1">
      <c r="D346" s="63"/>
      <c r="E346" s="63"/>
      <c r="F346" s="63"/>
      <c r="G346" s="63"/>
      <c r="H346" s="63"/>
      <c r="I346" s="64"/>
      <c r="J346" s="64"/>
      <c r="K346" s="64"/>
      <c r="L346" s="65"/>
      <c r="M346" s="65"/>
      <c r="N346" s="76"/>
      <c r="O346" s="76"/>
      <c r="P346" s="76"/>
      <c r="Q346" s="76"/>
      <c r="R346" s="76"/>
      <c r="S346" s="48"/>
      <c r="T346" s="77"/>
      <c r="V346" s="64"/>
    </row>
    <row r="347" spans="4:22" hidden="1">
      <c r="D347" s="63"/>
      <c r="E347" s="63"/>
      <c r="F347" s="63"/>
      <c r="G347" s="63"/>
      <c r="H347" s="63"/>
      <c r="I347" s="64"/>
      <c r="J347" s="64"/>
      <c r="K347" s="64"/>
      <c r="L347" s="65"/>
      <c r="M347" s="65"/>
      <c r="N347" s="76"/>
      <c r="O347" s="76"/>
      <c r="P347" s="76"/>
      <c r="Q347" s="76"/>
      <c r="R347" s="76"/>
      <c r="S347" s="48"/>
      <c r="T347" s="77"/>
      <c r="V347" s="64"/>
    </row>
    <row r="348" spans="4:22" hidden="1">
      <c r="D348" s="63"/>
      <c r="E348" s="63"/>
      <c r="F348" s="63"/>
      <c r="G348" s="63"/>
      <c r="H348" s="63"/>
      <c r="I348" s="64"/>
      <c r="J348" s="64"/>
      <c r="K348" s="64"/>
      <c r="L348" s="65"/>
      <c r="M348" s="65"/>
      <c r="N348" s="76"/>
      <c r="O348" s="76"/>
      <c r="P348" s="76"/>
      <c r="Q348" s="76"/>
      <c r="R348" s="76"/>
      <c r="S348" s="48"/>
      <c r="T348" s="77"/>
      <c r="V348" s="64"/>
    </row>
    <row r="349" spans="4:22" hidden="1">
      <c r="D349" s="63"/>
      <c r="E349" s="63"/>
      <c r="F349" s="63"/>
      <c r="G349" s="63"/>
      <c r="H349" s="63"/>
      <c r="I349" s="64"/>
      <c r="J349" s="64"/>
      <c r="K349" s="64"/>
      <c r="L349" s="65"/>
      <c r="M349" s="65"/>
      <c r="N349" s="76"/>
      <c r="O349" s="76"/>
      <c r="P349" s="76"/>
      <c r="Q349" s="76"/>
      <c r="R349" s="76"/>
      <c r="S349" s="48"/>
      <c r="T349" s="77"/>
      <c r="V349" s="64"/>
    </row>
    <row r="350" spans="4:22" hidden="1">
      <c r="D350" s="63"/>
      <c r="E350" s="63"/>
      <c r="F350" s="63"/>
      <c r="G350" s="63"/>
      <c r="H350" s="63"/>
      <c r="I350" s="64"/>
      <c r="J350" s="64"/>
      <c r="K350" s="64"/>
      <c r="L350" s="65"/>
      <c r="M350" s="65"/>
      <c r="N350" s="76"/>
      <c r="O350" s="76"/>
      <c r="P350" s="76"/>
      <c r="Q350" s="76"/>
      <c r="R350" s="76"/>
      <c r="S350" s="48"/>
      <c r="T350" s="77"/>
      <c r="V350" s="64"/>
    </row>
    <row r="351" spans="4:22" hidden="1">
      <c r="D351" s="63"/>
      <c r="E351" s="63"/>
      <c r="F351" s="63"/>
      <c r="G351" s="63"/>
      <c r="H351" s="63"/>
      <c r="I351" s="64"/>
      <c r="J351" s="64"/>
      <c r="K351" s="64"/>
      <c r="L351" s="65"/>
      <c r="M351" s="65"/>
      <c r="N351" s="76"/>
      <c r="O351" s="76"/>
      <c r="P351" s="76"/>
      <c r="Q351" s="76"/>
      <c r="R351" s="76"/>
      <c r="S351" s="48"/>
      <c r="T351" s="77"/>
      <c r="V351" s="64"/>
    </row>
    <row r="352" spans="4:22" hidden="1">
      <c r="D352" s="63"/>
      <c r="E352" s="63"/>
      <c r="F352" s="63"/>
      <c r="G352" s="63"/>
      <c r="H352" s="63"/>
      <c r="I352" s="64"/>
      <c r="J352" s="64"/>
      <c r="K352" s="64"/>
      <c r="L352" s="65"/>
      <c r="M352" s="65"/>
      <c r="N352" s="76"/>
      <c r="O352" s="76"/>
      <c r="P352" s="76"/>
      <c r="Q352" s="76"/>
      <c r="R352" s="76"/>
      <c r="S352" s="48"/>
      <c r="T352" s="77"/>
      <c r="V352" s="64"/>
    </row>
    <row r="353" spans="4:22" hidden="1">
      <c r="D353" s="63"/>
      <c r="E353" s="63"/>
      <c r="F353" s="63"/>
      <c r="G353" s="63"/>
      <c r="H353" s="63"/>
      <c r="I353" s="64"/>
      <c r="J353" s="64"/>
      <c r="K353" s="64"/>
      <c r="L353" s="65"/>
      <c r="M353" s="65"/>
      <c r="N353" s="76"/>
      <c r="O353" s="76"/>
      <c r="P353" s="76"/>
      <c r="Q353" s="76"/>
      <c r="R353" s="76"/>
      <c r="S353" s="48"/>
      <c r="T353" s="77"/>
      <c r="V353" s="64"/>
    </row>
    <row r="354" spans="4:22" hidden="1">
      <c r="D354" s="63"/>
      <c r="E354" s="63"/>
      <c r="F354" s="63"/>
      <c r="G354" s="63"/>
      <c r="H354" s="63"/>
      <c r="I354" s="64"/>
      <c r="J354" s="64"/>
      <c r="K354" s="64"/>
      <c r="L354" s="65"/>
      <c r="M354" s="65"/>
      <c r="N354" s="76"/>
      <c r="O354" s="76"/>
      <c r="P354" s="76"/>
      <c r="Q354" s="76"/>
      <c r="R354" s="76"/>
      <c r="S354" s="48"/>
      <c r="T354" s="77"/>
      <c r="V354" s="64"/>
    </row>
    <row r="355" spans="4:22" hidden="1">
      <c r="D355" s="63"/>
      <c r="E355" s="63"/>
      <c r="F355" s="63"/>
      <c r="G355" s="63"/>
      <c r="H355" s="63"/>
      <c r="I355" s="64"/>
      <c r="J355" s="64"/>
      <c r="K355" s="64"/>
      <c r="L355" s="65"/>
      <c r="M355" s="65"/>
      <c r="N355" s="76"/>
      <c r="O355" s="76"/>
      <c r="P355" s="76"/>
      <c r="Q355" s="76"/>
      <c r="R355" s="76"/>
      <c r="S355" s="48"/>
      <c r="T355" s="77"/>
      <c r="V355" s="64"/>
    </row>
    <row r="356" spans="4:22" hidden="1">
      <c r="D356" s="63"/>
      <c r="E356" s="63"/>
      <c r="F356" s="63"/>
      <c r="G356" s="63"/>
      <c r="H356" s="63"/>
      <c r="I356" s="64"/>
      <c r="J356" s="64"/>
      <c r="K356" s="64"/>
      <c r="L356" s="65"/>
      <c r="M356" s="65"/>
      <c r="N356" s="76"/>
      <c r="O356" s="76"/>
      <c r="P356" s="76"/>
      <c r="Q356" s="76"/>
      <c r="R356" s="76"/>
      <c r="S356" s="48"/>
      <c r="T356" s="77"/>
      <c r="V356" s="64"/>
    </row>
    <row r="357" spans="4:22" hidden="1">
      <c r="D357" s="63"/>
      <c r="E357" s="63"/>
      <c r="F357" s="63"/>
      <c r="G357" s="63"/>
      <c r="H357" s="63"/>
      <c r="I357" s="64"/>
      <c r="J357" s="64"/>
      <c r="K357" s="64"/>
      <c r="L357" s="65"/>
      <c r="M357" s="65"/>
      <c r="N357" s="76"/>
      <c r="O357" s="76"/>
      <c r="P357" s="76"/>
      <c r="Q357" s="76"/>
      <c r="R357" s="76"/>
      <c r="S357" s="48"/>
      <c r="T357" s="77"/>
      <c r="V357" s="64"/>
    </row>
    <row r="358" spans="4:22" hidden="1">
      <c r="D358" s="63"/>
      <c r="E358" s="63"/>
      <c r="F358" s="63"/>
      <c r="G358" s="63"/>
      <c r="H358" s="63"/>
      <c r="I358" s="64"/>
      <c r="J358" s="64"/>
      <c r="K358" s="64"/>
      <c r="L358" s="65"/>
      <c r="M358" s="65"/>
      <c r="N358" s="76"/>
      <c r="O358" s="76"/>
      <c r="P358" s="76"/>
      <c r="Q358" s="76"/>
      <c r="R358" s="76"/>
      <c r="S358" s="48"/>
      <c r="T358" s="77"/>
      <c r="V358" s="64"/>
    </row>
    <row r="359" spans="4:22" hidden="1">
      <c r="D359" s="63"/>
      <c r="E359" s="63"/>
      <c r="F359" s="63"/>
      <c r="G359" s="63"/>
      <c r="H359" s="63"/>
      <c r="I359" s="64"/>
      <c r="J359" s="64"/>
      <c r="K359" s="64"/>
      <c r="L359" s="65"/>
      <c r="M359" s="65"/>
      <c r="N359" s="76"/>
      <c r="O359" s="76"/>
      <c r="P359" s="76"/>
      <c r="Q359" s="76"/>
      <c r="R359" s="76"/>
      <c r="S359" s="48"/>
      <c r="T359" s="77"/>
      <c r="V359" s="64"/>
    </row>
    <row r="360" spans="4:22" hidden="1">
      <c r="D360" s="63"/>
      <c r="E360" s="63"/>
      <c r="F360" s="63"/>
      <c r="G360" s="63"/>
      <c r="H360" s="63"/>
      <c r="I360" s="64"/>
      <c r="J360" s="64"/>
      <c r="K360" s="64"/>
      <c r="L360" s="65"/>
      <c r="M360" s="65"/>
      <c r="N360" s="76"/>
      <c r="O360" s="76"/>
      <c r="P360" s="76"/>
      <c r="Q360" s="76"/>
      <c r="R360" s="76"/>
      <c r="S360" s="48"/>
      <c r="T360" s="77"/>
      <c r="V360" s="64"/>
    </row>
    <row r="361" spans="4:22" hidden="1">
      <c r="D361" s="63"/>
      <c r="E361" s="63"/>
      <c r="F361" s="63"/>
      <c r="G361" s="63"/>
      <c r="H361" s="63"/>
      <c r="I361" s="64"/>
      <c r="J361" s="64"/>
      <c r="K361" s="64"/>
      <c r="L361" s="65"/>
      <c r="M361" s="65"/>
      <c r="N361" s="76"/>
      <c r="O361" s="76"/>
      <c r="P361" s="76"/>
      <c r="Q361" s="76"/>
      <c r="R361" s="76"/>
      <c r="S361" s="48"/>
      <c r="T361" s="77"/>
      <c r="V361" s="64"/>
    </row>
    <row r="362" spans="4:22" hidden="1">
      <c r="D362" s="63"/>
      <c r="E362" s="63"/>
      <c r="F362" s="63"/>
      <c r="G362" s="63"/>
      <c r="H362" s="63"/>
      <c r="I362" s="64"/>
      <c r="J362" s="64"/>
      <c r="K362" s="64"/>
      <c r="L362" s="65"/>
      <c r="M362" s="65"/>
      <c r="N362" s="76"/>
      <c r="O362" s="76"/>
      <c r="P362" s="76"/>
      <c r="Q362" s="76"/>
      <c r="R362" s="76"/>
      <c r="S362" s="48"/>
      <c r="T362" s="77"/>
      <c r="V362" s="64"/>
    </row>
    <row r="363" spans="4:22" hidden="1">
      <c r="D363" s="63"/>
      <c r="E363" s="63"/>
      <c r="F363" s="63"/>
      <c r="G363" s="63"/>
      <c r="H363" s="63"/>
      <c r="I363" s="64"/>
      <c r="J363" s="64"/>
      <c r="K363" s="64"/>
      <c r="L363" s="65"/>
      <c r="M363" s="65"/>
      <c r="N363" s="76"/>
      <c r="O363" s="76"/>
      <c r="P363" s="76"/>
      <c r="Q363" s="76"/>
      <c r="R363" s="76"/>
      <c r="S363" s="48"/>
      <c r="T363" s="77"/>
      <c r="V363" s="64"/>
    </row>
    <row r="364" spans="4:22" hidden="1">
      <c r="D364" s="63"/>
      <c r="E364" s="63"/>
      <c r="F364" s="63"/>
      <c r="G364" s="63"/>
      <c r="H364" s="63"/>
      <c r="I364" s="64"/>
      <c r="J364" s="64"/>
      <c r="K364" s="64"/>
      <c r="L364" s="65"/>
      <c r="M364" s="65"/>
      <c r="N364" s="76"/>
      <c r="O364" s="76"/>
      <c r="P364" s="76"/>
      <c r="Q364" s="76"/>
      <c r="R364" s="76"/>
      <c r="S364" s="48"/>
      <c r="T364" s="77"/>
      <c r="V364" s="64"/>
    </row>
  </sheetData>
  <autoFilter ref="A20:S364">
    <filterColumn colId="5">
      <filters>
        <filter val="QB"/>
      </filters>
    </filterColumn>
  </autoFilter>
  <sortState ref="A21:T320">
    <sortCondition descending="1" ref="Q21:Q320"/>
  </sortState>
  <conditionalFormatting sqref="R21:R364">
    <cfRule type="colorScale" priority="3">
      <colorScale>
        <cfvo type="min"/>
        <cfvo type="num" val="0"/>
        <cfvo type="num" val="10"/>
        <color rgb="FFFF0000"/>
        <color theme="0"/>
        <color rgb="FF00B050"/>
      </colorScale>
    </cfRule>
  </conditionalFormatting>
  <conditionalFormatting sqref="T21:T364">
    <cfRule type="colorScale" priority="2">
      <colorScale>
        <cfvo type="num" val="5"/>
        <cfvo type="max"/>
        <color theme="0"/>
        <color rgb="FFFF0000"/>
      </colorScale>
    </cfRule>
  </conditionalFormatting>
  <conditionalFormatting sqref="N21:Q364">
    <cfRule type="colorScale" priority="1">
      <colorScale>
        <cfvo type="min"/>
        <cfvo type="max"/>
        <color theme="0"/>
        <color rgb="FFFF0000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'ESPN proj w Stat'!$C$3:$C$52</xm:f>
          </x14:formula1>
          <xm:sqref>E9:E10</xm:sqref>
        </x14:dataValidation>
        <x14:dataValidation type="list" allowBlank="1" showInputMessage="1" showErrorMessage="1">
          <x14:formula1>
            <xm:f>'ESPN proj w Stat'!$C$53:$C$152</xm:f>
          </x14:formula1>
          <xm:sqref>E11:E12</xm:sqref>
        </x14:dataValidation>
        <x14:dataValidation type="list" allowBlank="1" showInputMessage="1" showErrorMessage="1">
          <x14:formula1>
            <xm:f>'ESPN proj w Stat'!$C$153:$C$252</xm:f>
          </x14:formula1>
          <xm:sqref>E13:E14</xm:sqref>
        </x14:dataValidation>
        <x14:dataValidation type="list" allowBlank="1" showInputMessage="1" showErrorMessage="1">
          <x14:formula1>
            <xm:f>'ESPN proj w Stat'!$I$53:$I$302</xm:f>
          </x14:formula1>
          <xm:sqref>E15</xm:sqref>
        </x14:dataValidation>
        <x14:dataValidation type="list" allowBlank="1" showInputMessage="1" showErrorMessage="1">
          <x14:formula1>
            <xm:f>'ESPN proj w Stat'!$C$253:$C$302</xm:f>
          </x14:formula1>
          <xm:sqref>E16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workbookViewId="0">
      <selection activeCell="B3" sqref="B3"/>
    </sheetView>
  </sheetViews>
  <sheetFormatPr defaultRowHeight="14.25"/>
  <cols>
    <col min="3" max="3" width="14.86328125" bestFit="1" customWidth="1"/>
  </cols>
  <sheetData>
    <row r="3" spans="2:7">
      <c r="C3" s="95" t="s">
        <v>404</v>
      </c>
      <c r="D3" s="95" t="s">
        <v>786</v>
      </c>
      <c r="E3" s="66" t="s">
        <v>788</v>
      </c>
      <c r="F3" s="95" t="s">
        <v>457</v>
      </c>
      <c r="G3" s="66" t="s">
        <v>787</v>
      </c>
    </row>
    <row r="4" spans="2:7">
      <c r="B4" s="95" t="s">
        <v>17</v>
      </c>
      <c r="C4" s="92" t="s">
        <v>51</v>
      </c>
      <c r="D4" s="93">
        <v>27.3</v>
      </c>
      <c r="E4" s="93">
        <v>65.604188481675408</v>
      </c>
      <c r="F4" s="93">
        <v>38.304188481675411</v>
      </c>
      <c r="G4" s="94">
        <v>348.7</v>
      </c>
    </row>
    <row r="5" spans="2:7">
      <c r="B5" s="95" t="s">
        <v>18</v>
      </c>
      <c r="C5" s="92" t="s">
        <v>52</v>
      </c>
      <c r="D5" s="93">
        <v>6</v>
      </c>
      <c r="E5" s="93">
        <v>48.659685863874358</v>
      </c>
      <c r="F5" s="93">
        <v>42.659685863874358</v>
      </c>
      <c r="G5" s="94">
        <v>295.60000000000002</v>
      </c>
    </row>
    <row r="6" spans="2:7">
      <c r="B6" s="95" t="s">
        <v>6</v>
      </c>
      <c r="C6" s="92" t="s">
        <v>30</v>
      </c>
      <c r="D6" s="93">
        <v>63.9</v>
      </c>
      <c r="E6" s="93">
        <v>66.716230366492169</v>
      </c>
      <c r="F6" s="93">
        <v>2.8162303664921708</v>
      </c>
      <c r="G6" s="94">
        <v>287</v>
      </c>
    </row>
    <row r="7" spans="2:7">
      <c r="B7" s="95" t="s">
        <v>7</v>
      </c>
      <c r="C7" s="92" t="s">
        <v>85</v>
      </c>
      <c r="D7" s="93">
        <v>38.299999999999997</v>
      </c>
      <c r="E7" s="93">
        <v>34.090052356020948</v>
      </c>
      <c r="F7" s="93">
        <v>-4.2099476439790493</v>
      </c>
      <c r="G7" s="94">
        <v>194.1</v>
      </c>
    </row>
    <row r="8" spans="2:7">
      <c r="B8" s="95" t="s">
        <v>2</v>
      </c>
      <c r="C8" s="92" t="s">
        <v>81</v>
      </c>
      <c r="D8" s="93">
        <v>13.9</v>
      </c>
      <c r="E8" s="93">
        <v>16.127748691099477</v>
      </c>
      <c r="F8" s="93">
        <v>2.2277486910994764</v>
      </c>
      <c r="G8" s="94">
        <v>139.19999999999999</v>
      </c>
    </row>
    <row r="9" spans="2:7">
      <c r="B9" s="95" t="s">
        <v>4</v>
      </c>
      <c r="C9" s="92" t="s">
        <v>200</v>
      </c>
      <c r="D9" s="93">
        <v>13.5</v>
      </c>
      <c r="E9" s="93">
        <v>14.48795811518325</v>
      </c>
      <c r="F9" s="93">
        <v>0.98795811518325038</v>
      </c>
      <c r="G9" s="94">
        <v>122.4</v>
      </c>
    </row>
    <row r="10" spans="2:7">
      <c r="B10" s="95" t="s">
        <v>226</v>
      </c>
      <c r="C10" s="92" t="s">
        <v>194</v>
      </c>
      <c r="D10" s="93">
        <v>4.4000000000000004</v>
      </c>
      <c r="E10" s="93">
        <v>0</v>
      </c>
      <c r="F10" s="93">
        <v>-4.4000000000000004</v>
      </c>
      <c r="G10" s="94">
        <v>91.2</v>
      </c>
    </row>
    <row r="11" spans="2:7">
      <c r="B11" s="95" t="s">
        <v>8</v>
      </c>
      <c r="C11" s="92" t="s">
        <v>112</v>
      </c>
      <c r="D11" s="93">
        <v>6.1</v>
      </c>
      <c r="E11" s="93">
        <v>12.998952879581154</v>
      </c>
      <c r="F11" s="93">
        <v>6.8989528795811541</v>
      </c>
      <c r="G11" s="94">
        <v>127.5</v>
      </c>
    </row>
    <row r="12" spans="2:7">
      <c r="B12" s="96" t="s">
        <v>248</v>
      </c>
      <c r="C12" s="96" t="s">
        <v>789</v>
      </c>
      <c r="D12" s="97">
        <v>173.4</v>
      </c>
      <c r="E12" s="97">
        <v>258.68481675392678</v>
      </c>
      <c r="F12" s="97">
        <v>85.284816753926776</v>
      </c>
      <c r="G12" s="98">
        <v>100.35625</v>
      </c>
    </row>
    <row r="15" spans="2:7">
      <c r="C15" s="95" t="s">
        <v>404</v>
      </c>
      <c r="D15" s="95" t="s">
        <v>786</v>
      </c>
      <c r="E15" s="66" t="s">
        <v>788</v>
      </c>
      <c r="F15" s="95" t="s">
        <v>457</v>
      </c>
      <c r="G15" s="66" t="s">
        <v>787</v>
      </c>
    </row>
    <row r="16" spans="2:7">
      <c r="B16" s="95" t="s">
        <v>17</v>
      </c>
      <c r="C16" s="92" t="s">
        <v>51</v>
      </c>
      <c r="D16" s="93">
        <v>27.3</v>
      </c>
      <c r="E16" s="93">
        <v>65.604188481675408</v>
      </c>
      <c r="F16" s="93">
        <v>38.304188481675411</v>
      </c>
      <c r="G16" s="94">
        <v>348.7</v>
      </c>
    </row>
    <row r="17" spans="2:7">
      <c r="B17" s="95" t="s">
        <v>18</v>
      </c>
      <c r="C17" s="92" t="s">
        <v>79</v>
      </c>
      <c r="D17" s="93">
        <v>14.3</v>
      </c>
      <c r="E17" s="93">
        <v>53.277486910994782</v>
      </c>
      <c r="F17" s="93">
        <v>38.977486910994784</v>
      </c>
      <c r="G17" s="94">
        <v>302.10000000000002</v>
      </c>
    </row>
    <row r="18" spans="2:7">
      <c r="B18" s="95" t="s">
        <v>6</v>
      </c>
      <c r="C18" s="92" t="s">
        <v>30</v>
      </c>
      <c r="D18" s="93">
        <v>63.9</v>
      </c>
      <c r="E18" s="93">
        <v>66.716230366492169</v>
      </c>
      <c r="F18" s="93">
        <v>2.8162303664921708</v>
      </c>
      <c r="G18" s="94">
        <v>287</v>
      </c>
    </row>
    <row r="19" spans="2:7">
      <c r="B19" s="95" t="s">
        <v>7</v>
      </c>
      <c r="C19" s="92" t="s">
        <v>85</v>
      </c>
      <c r="D19" s="93">
        <v>38.299999999999997</v>
      </c>
      <c r="E19" s="93">
        <v>34.090052356020948</v>
      </c>
      <c r="F19" s="93">
        <v>-4.2099476439790493</v>
      </c>
      <c r="G19" s="94">
        <v>194.1</v>
      </c>
    </row>
    <row r="20" spans="2:7">
      <c r="B20" s="95" t="s">
        <v>2</v>
      </c>
      <c r="C20" s="92" t="s">
        <v>81</v>
      </c>
      <c r="D20" s="93">
        <v>13.9</v>
      </c>
      <c r="E20" s="93">
        <v>16.127748691099477</v>
      </c>
      <c r="F20" s="93">
        <v>2.2277486910994764</v>
      </c>
      <c r="G20" s="94">
        <v>139.19999999999999</v>
      </c>
    </row>
    <row r="21" spans="2:7">
      <c r="B21" s="95" t="s">
        <v>4</v>
      </c>
      <c r="C21" s="92" t="s">
        <v>200</v>
      </c>
      <c r="D21" s="93">
        <v>13.5</v>
      </c>
      <c r="E21" s="93">
        <v>14.48795811518325</v>
      </c>
      <c r="F21" s="93">
        <v>0.98795811518325038</v>
      </c>
      <c r="G21" s="94">
        <v>122.4</v>
      </c>
    </row>
    <row r="22" spans="2:7">
      <c r="B22" s="95" t="s">
        <v>226</v>
      </c>
      <c r="C22" s="92" t="s">
        <v>194</v>
      </c>
      <c r="D22" s="93">
        <v>4.4000000000000004</v>
      </c>
      <c r="E22" s="93">
        <v>0</v>
      </c>
      <c r="F22" s="93">
        <v>-4.4000000000000004</v>
      </c>
      <c r="G22" s="94">
        <v>91.2</v>
      </c>
    </row>
    <row r="23" spans="2:7">
      <c r="B23" s="95" t="s">
        <v>8</v>
      </c>
      <c r="C23" s="92" t="s">
        <v>112</v>
      </c>
      <c r="D23" s="93">
        <v>6.1</v>
      </c>
      <c r="E23" s="93">
        <v>12.998952879581154</v>
      </c>
      <c r="F23" s="93">
        <v>6.8989528795811541</v>
      </c>
      <c r="G23" s="94">
        <v>127.5</v>
      </c>
    </row>
    <row r="24" spans="2:7">
      <c r="B24" s="96" t="s">
        <v>248</v>
      </c>
      <c r="C24" s="96" t="s">
        <v>789</v>
      </c>
      <c r="D24" s="97">
        <v>181.70000000000002</v>
      </c>
      <c r="E24" s="97">
        <v>263.30261780104718</v>
      </c>
      <c r="F24" s="97">
        <v>81.602617801047188</v>
      </c>
      <c r="G24" s="98">
        <v>100.7625</v>
      </c>
    </row>
    <row r="26" spans="2:7">
      <c r="C26" s="95" t="s">
        <v>404</v>
      </c>
      <c r="D26" s="95" t="s">
        <v>786</v>
      </c>
      <c r="E26" s="66" t="s">
        <v>788</v>
      </c>
      <c r="F26" s="95" t="s">
        <v>457</v>
      </c>
      <c r="G26" s="66" t="s">
        <v>787</v>
      </c>
    </row>
    <row r="27" spans="2:7">
      <c r="B27" s="95" t="s">
        <v>17</v>
      </c>
      <c r="C27" s="92" t="s">
        <v>51</v>
      </c>
      <c r="D27" s="93">
        <v>27.3</v>
      </c>
      <c r="E27" s="93">
        <v>65.604188481675408</v>
      </c>
      <c r="F27" s="93">
        <v>38.304188481675411</v>
      </c>
      <c r="G27" s="94">
        <v>348.7</v>
      </c>
    </row>
    <row r="28" spans="2:7">
      <c r="B28" s="95" t="s">
        <v>18</v>
      </c>
      <c r="C28" s="92" t="s">
        <v>143</v>
      </c>
      <c r="D28" s="93">
        <v>2.8</v>
      </c>
      <c r="E28" s="93">
        <v>39.29214659685865</v>
      </c>
      <c r="F28" s="93">
        <v>36.492146596858653</v>
      </c>
      <c r="G28" s="94">
        <v>273.60000000000002</v>
      </c>
    </row>
    <row r="29" spans="2:7">
      <c r="B29" s="95" t="s">
        <v>6</v>
      </c>
      <c r="C29" s="92" t="s">
        <v>30</v>
      </c>
      <c r="D29" s="93">
        <v>63.9</v>
      </c>
      <c r="E29" s="93">
        <v>66.716230366492169</v>
      </c>
      <c r="F29" s="93">
        <v>2.8162303664921708</v>
      </c>
      <c r="G29" s="94">
        <v>287</v>
      </c>
    </row>
    <row r="30" spans="2:7">
      <c r="B30" s="95" t="s">
        <v>7</v>
      </c>
      <c r="C30" s="92" t="s">
        <v>85</v>
      </c>
      <c r="D30" s="93">
        <v>38.299999999999997</v>
      </c>
      <c r="E30" s="93">
        <v>34.090052356020948</v>
      </c>
      <c r="F30" s="93">
        <v>-4.2099476439790493</v>
      </c>
      <c r="G30" s="94">
        <v>194.1</v>
      </c>
    </row>
    <row r="31" spans="2:7">
      <c r="B31" s="95" t="s">
        <v>2</v>
      </c>
      <c r="C31" s="92" t="s">
        <v>81</v>
      </c>
      <c r="D31" s="93">
        <v>13.9</v>
      </c>
      <c r="E31" s="93">
        <v>16.127748691099477</v>
      </c>
      <c r="F31" s="93">
        <v>2.2277486910994764</v>
      </c>
      <c r="G31" s="94">
        <v>139.19999999999999</v>
      </c>
    </row>
    <row r="32" spans="2:7">
      <c r="B32" s="95" t="s">
        <v>4</v>
      </c>
      <c r="C32" s="92" t="s">
        <v>53</v>
      </c>
      <c r="D32" s="93">
        <v>28.6</v>
      </c>
      <c r="E32" s="93">
        <v>18.76649214659686</v>
      </c>
      <c r="F32" s="93">
        <v>-9.833507853403141</v>
      </c>
      <c r="G32" s="94">
        <v>143</v>
      </c>
    </row>
    <row r="33" spans="2:7">
      <c r="B33" s="95" t="s">
        <v>226</v>
      </c>
      <c r="C33" s="92" t="s">
        <v>194</v>
      </c>
      <c r="D33" s="93">
        <v>4.4000000000000004</v>
      </c>
      <c r="E33" s="93">
        <v>0</v>
      </c>
      <c r="F33" s="93">
        <v>-4.4000000000000004</v>
      </c>
      <c r="G33" s="94">
        <v>91.2</v>
      </c>
    </row>
    <row r="34" spans="2:7">
      <c r="B34" s="95" t="s">
        <v>8</v>
      </c>
      <c r="C34" s="92" t="s">
        <v>112</v>
      </c>
      <c r="D34" s="93">
        <v>6.1</v>
      </c>
      <c r="E34" s="93">
        <v>12.998952879581154</v>
      </c>
      <c r="F34" s="93">
        <v>6.8989528795811541</v>
      </c>
      <c r="G34" s="94">
        <v>127.5</v>
      </c>
    </row>
    <row r="35" spans="2:7">
      <c r="B35" s="96" t="s">
        <v>248</v>
      </c>
      <c r="C35" s="96" t="s">
        <v>789</v>
      </c>
      <c r="D35" s="97">
        <v>185.3</v>
      </c>
      <c r="E35" s="97">
        <v>253.59581151832469</v>
      </c>
      <c r="F35" s="97">
        <v>68.295811518324669</v>
      </c>
      <c r="G35" s="98">
        <v>100.26875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4:D14"/>
  <sheetViews>
    <sheetView showGridLines="0" workbookViewId="0">
      <selection activeCell="C17" sqref="C17"/>
    </sheetView>
  </sheetViews>
  <sheetFormatPr defaultRowHeight="14.25"/>
  <cols>
    <col min="2" max="2" width="2.53125" customWidth="1"/>
  </cols>
  <sheetData>
    <row r="4" spans="2:4">
      <c r="C4">
        <v>1</v>
      </c>
      <c r="D4" t="s">
        <v>791</v>
      </c>
    </row>
    <row r="5" spans="2:4">
      <c r="C5">
        <v>2</v>
      </c>
      <c r="D5" t="s">
        <v>792</v>
      </c>
    </row>
    <row r="6" spans="2:4">
      <c r="C6">
        <v>3</v>
      </c>
    </row>
    <row r="9" spans="2:4">
      <c r="C9" t="s">
        <v>793</v>
      </c>
    </row>
    <row r="10" spans="2:4">
      <c r="C10">
        <v>1</v>
      </c>
      <c r="D10" t="s">
        <v>794</v>
      </c>
    </row>
    <row r="11" spans="2:4">
      <c r="C11">
        <v>2</v>
      </c>
      <c r="D11" t="s">
        <v>795</v>
      </c>
    </row>
    <row r="12" spans="2:4">
      <c r="C12">
        <v>3</v>
      </c>
      <c r="D12" t="s">
        <v>796</v>
      </c>
    </row>
    <row r="13" spans="2:4">
      <c r="B13" t="s">
        <v>800</v>
      </c>
      <c r="C13">
        <v>4</v>
      </c>
      <c r="D13" t="s">
        <v>797</v>
      </c>
    </row>
    <row r="14" spans="2:4">
      <c r="C14">
        <v>5</v>
      </c>
      <c r="D14" t="s">
        <v>798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"/>
  <sheetViews>
    <sheetView topLeftCell="A173" workbookViewId="0">
      <selection activeCell="B192" sqref="B192"/>
    </sheetView>
  </sheetViews>
  <sheetFormatPr defaultRowHeight="14.25"/>
  <cols>
    <col min="2" max="2" width="23.53125" bestFit="1" customWidth="1"/>
    <col min="5" max="5" width="15.9296875" bestFit="1" customWidth="1"/>
  </cols>
  <sheetData>
    <row r="1" spans="1:7">
      <c r="A1" t="s">
        <v>225</v>
      </c>
      <c r="B1" t="s">
        <v>404</v>
      </c>
      <c r="C1" t="s">
        <v>248</v>
      </c>
      <c r="D1" t="s">
        <v>249</v>
      </c>
      <c r="E1" t="s">
        <v>405</v>
      </c>
    </row>
    <row r="2" spans="1:7">
      <c r="A2" t="s">
        <v>16</v>
      </c>
      <c r="B2" t="s">
        <v>51</v>
      </c>
      <c r="C2" t="s">
        <v>11</v>
      </c>
      <c r="D2">
        <v>8</v>
      </c>
      <c r="E2">
        <v>348.7</v>
      </c>
      <c r="F2">
        <v>1</v>
      </c>
      <c r="G2" t="str">
        <f>A2&amp;F2</f>
        <v>QB1</v>
      </c>
    </row>
    <row r="3" spans="1:7">
      <c r="A3" t="s">
        <v>16</v>
      </c>
      <c r="B3" t="s">
        <v>82</v>
      </c>
      <c r="C3" t="s">
        <v>9</v>
      </c>
      <c r="D3">
        <v>9</v>
      </c>
      <c r="E3">
        <v>327.39999999999998</v>
      </c>
      <c r="F3">
        <f>IF(A3=A2,F2+1,1)</f>
        <v>2</v>
      </c>
      <c r="G3" t="str">
        <f t="shared" ref="G3:G66" si="0">A3&amp;F3</f>
        <v>QB2</v>
      </c>
    </row>
    <row r="4" spans="1:7">
      <c r="A4" t="s">
        <v>16</v>
      </c>
      <c r="B4" t="s">
        <v>79</v>
      </c>
      <c r="C4" t="s">
        <v>12</v>
      </c>
      <c r="D4">
        <v>5</v>
      </c>
      <c r="E4">
        <v>302.10000000000002</v>
      </c>
      <c r="F4">
        <f t="shared" ref="F4:F67" si="1">IF(A4=A3,F3+1,1)</f>
        <v>3</v>
      </c>
      <c r="G4" t="str">
        <f t="shared" si="0"/>
        <v>QB3</v>
      </c>
    </row>
    <row r="5" spans="1:7">
      <c r="A5" t="s">
        <v>16</v>
      </c>
      <c r="B5" t="s">
        <v>52</v>
      </c>
      <c r="C5" t="s">
        <v>270</v>
      </c>
      <c r="D5">
        <v>6</v>
      </c>
      <c r="E5">
        <v>295.60000000000002</v>
      </c>
      <c r="F5">
        <f t="shared" si="1"/>
        <v>4</v>
      </c>
      <c r="G5" t="str">
        <f t="shared" si="0"/>
        <v>QB4</v>
      </c>
    </row>
    <row r="6" spans="1:7">
      <c r="A6" t="s">
        <v>16</v>
      </c>
      <c r="B6" t="s">
        <v>139</v>
      </c>
      <c r="C6" t="s">
        <v>10</v>
      </c>
      <c r="D6">
        <v>11</v>
      </c>
      <c r="E6">
        <v>282</v>
      </c>
      <c r="F6">
        <f t="shared" si="1"/>
        <v>5</v>
      </c>
      <c r="G6" t="str">
        <f t="shared" si="0"/>
        <v>QB5</v>
      </c>
    </row>
    <row r="7" spans="1:7">
      <c r="A7" t="s">
        <v>16</v>
      </c>
      <c r="B7" t="s">
        <v>140</v>
      </c>
      <c r="C7" t="s">
        <v>254</v>
      </c>
      <c r="D7">
        <v>5</v>
      </c>
      <c r="E7">
        <v>280.2</v>
      </c>
      <c r="F7">
        <f t="shared" si="1"/>
        <v>6</v>
      </c>
      <c r="G7" t="str">
        <f t="shared" si="0"/>
        <v>QB6</v>
      </c>
    </row>
    <row r="8" spans="1:7">
      <c r="A8" t="s">
        <v>16</v>
      </c>
      <c r="B8" t="s">
        <v>143</v>
      </c>
      <c r="C8" t="s">
        <v>260</v>
      </c>
      <c r="D8">
        <v>8</v>
      </c>
      <c r="E8">
        <v>273.60000000000002</v>
      </c>
      <c r="F8">
        <f t="shared" si="1"/>
        <v>7</v>
      </c>
      <c r="G8" t="str">
        <f t="shared" si="0"/>
        <v>QB7</v>
      </c>
    </row>
    <row r="9" spans="1:7">
      <c r="A9" t="s">
        <v>16</v>
      </c>
      <c r="B9" t="s">
        <v>71</v>
      </c>
      <c r="C9" t="s">
        <v>265</v>
      </c>
      <c r="D9">
        <v>11</v>
      </c>
      <c r="E9">
        <v>271.8</v>
      </c>
      <c r="F9">
        <f t="shared" si="1"/>
        <v>8</v>
      </c>
      <c r="G9" t="str">
        <f t="shared" si="0"/>
        <v>QB8</v>
      </c>
    </row>
    <row r="10" spans="1:7">
      <c r="A10" t="s">
        <v>16</v>
      </c>
      <c r="B10" t="s">
        <v>107</v>
      </c>
      <c r="C10" t="s">
        <v>284</v>
      </c>
      <c r="D10">
        <v>7</v>
      </c>
      <c r="E10">
        <v>270.8</v>
      </c>
      <c r="F10">
        <f t="shared" si="1"/>
        <v>9</v>
      </c>
      <c r="G10" t="str">
        <f t="shared" si="0"/>
        <v>QB9</v>
      </c>
    </row>
    <row r="11" spans="1:7">
      <c r="A11" t="s">
        <v>16</v>
      </c>
      <c r="B11" t="s">
        <v>295</v>
      </c>
      <c r="C11" t="s">
        <v>253</v>
      </c>
      <c r="D11">
        <v>6</v>
      </c>
      <c r="E11">
        <v>270.7</v>
      </c>
      <c r="F11">
        <f t="shared" si="1"/>
        <v>10</v>
      </c>
      <c r="G11" t="str">
        <f t="shared" si="0"/>
        <v>QB10</v>
      </c>
    </row>
    <row r="12" spans="1:7">
      <c r="A12" t="s">
        <v>16</v>
      </c>
      <c r="B12" t="s">
        <v>133</v>
      </c>
      <c r="C12" t="s">
        <v>256</v>
      </c>
      <c r="D12">
        <v>6</v>
      </c>
      <c r="E12">
        <v>266.89999999999998</v>
      </c>
      <c r="F12">
        <f t="shared" si="1"/>
        <v>11</v>
      </c>
      <c r="G12" t="str">
        <f t="shared" si="0"/>
        <v>QB11</v>
      </c>
    </row>
    <row r="13" spans="1:7">
      <c r="A13" t="s">
        <v>16</v>
      </c>
      <c r="B13" t="s">
        <v>128</v>
      </c>
      <c r="C13" t="s">
        <v>258</v>
      </c>
      <c r="D13">
        <v>6</v>
      </c>
      <c r="E13">
        <v>264.8</v>
      </c>
      <c r="F13">
        <f t="shared" si="1"/>
        <v>12</v>
      </c>
      <c r="G13" t="str">
        <f t="shared" si="0"/>
        <v>QB12</v>
      </c>
    </row>
    <row r="14" spans="1:7">
      <c r="A14" t="s">
        <v>16</v>
      </c>
      <c r="B14" t="s">
        <v>132</v>
      </c>
      <c r="C14" t="s">
        <v>257</v>
      </c>
      <c r="D14">
        <v>9</v>
      </c>
      <c r="E14">
        <v>262.7</v>
      </c>
      <c r="F14">
        <f t="shared" si="1"/>
        <v>13</v>
      </c>
      <c r="G14" t="str">
        <f t="shared" si="0"/>
        <v>QB13</v>
      </c>
    </row>
    <row r="15" spans="1:7">
      <c r="A15" t="s">
        <v>16</v>
      </c>
      <c r="B15" t="s">
        <v>39</v>
      </c>
      <c r="C15" t="s">
        <v>277</v>
      </c>
      <c r="D15">
        <v>11</v>
      </c>
      <c r="E15">
        <v>262.60000000000002</v>
      </c>
      <c r="F15">
        <f t="shared" si="1"/>
        <v>14</v>
      </c>
      <c r="G15" t="str">
        <f t="shared" si="0"/>
        <v>QB14</v>
      </c>
    </row>
    <row r="16" spans="1:7">
      <c r="A16" t="s">
        <v>16</v>
      </c>
      <c r="B16" t="s">
        <v>123</v>
      </c>
      <c r="C16" t="s">
        <v>263</v>
      </c>
      <c r="D16">
        <v>10</v>
      </c>
      <c r="E16">
        <v>258.2</v>
      </c>
      <c r="F16">
        <f t="shared" si="1"/>
        <v>15</v>
      </c>
      <c r="G16" t="str">
        <f t="shared" si="0"/>
        <v>QB15</v>
      </c>
    </row>
    <row r="17" spans="1:7">
      <c r="A17" t="s">
        <v>16</v>
      </c>
      <c r="B17" t="s">
        <v>68</v>
      </c>
      <c r="C17" t="s">
        <v>252</v>
      </c>
      <c r="D17">
        <v>9</v>
      </c>
      <c r="E17">
        <v>256.8</v>
      </c>
      <c r="F17">
        <f t="shared" si="1"/>
        <v>16</v>
      </c>
      <c r="G17" t="str">
        <f t="shared" si="0"/>
        <v>QB16</v>
      </c>
    </row>
    <row r="18" spans="1:7">
      <c r="A18" t="s">
        <v>16</v>
      </c>
      <c r="B18" t="s">
        <v>130</v>
      </c>
      <c r="C18" t="s">
        <v>273</v>
      </c>
      <c r="D18">
        <v>5</v>
      </c>
      <c r="E18">
        <v>255.5</v>
      </c>
      <c r="F18">
        <f t="shared" si="1"/>
        <v>17</v>
      </c>
      <c r="G18" t="str">
        <f t="shared" si="0"/>
        <v>QB17</v>
      </c>
    </row>
    <row r="19" spans="1:7">
      <c r="A19" t="s">
        <v>16</v>
      </c>
      <c r="B19" t="s">
        <v>147</v>
      </c>
      <c r="C19" t="s">
        <v>14</v>
      </c>
      <c r="D19">
        <v>10</v>
      </c>
      <c r="E19">
        <v>255.4</v>
      </c>
      <c r="F19">
        <f t="shared" si="1"/>
        <v>18</v>
      </c>
      <c r="G19" t="str">
        <f t="shared" si="0"/>
        <v>QB18</v>
      </c>
    </row>
    <row r="20" spans="1:7">
      <c r="A20" t="s">
        <v>16</v>
      </c>
      <c r="B20" t="s">
        <v>119</v>
      </c>
      <c r="C20" t="s">
        <v>3</v>
      </c>
      <c r="D20">
        <v>8</v>
      </c>
      <c r="E20">
        <v>240.5</v>
      </c>
      <c r="F20">
        <f t="shared" si="1"/>
        <v>19</v>
      </c>
      <c r="G20" t="str">
        <f t="shared" si="0"/>
        <v>QB19</v>
      </c>
    </row>
    <row r="21" spans="1:7">
      <c r="A21" t="s">
        <v>16</v>
      </c>
      <c r="B21" t="s">
        <v>315</v>
      </c>
      <c r="C21" t="s">
        <v>274</v>
      </c>
      <c r="D21">
        <v>10</v>
      </c>
      <c r="E21">
        <v>238.7</v>
      </c>
      <c r="F21">
        <f t="shared" si="1"/>
        <v>20</v>
      </c>
      <c r="G21" t="str">
        <f t="shared" si="0"/>
        <v>QB20</v>
      </c>
    </row>
    <row r="22" spans="1:7">
      <c r="A22" t="s">
        <v>16</v>
      </c>
      <c r="B22" t="s">
        <v>92</v>
      </c>
      <c r="C22" t="s">
        <v>250</v>
      </c>
      <c r="D22">
        <v>8</v>
      </c>
      <c r="E22">
        <v>237.1</v>
      </c>
      <c r="F22">
        <f t="shared" si="1"/>
        <v>21</v>
      </c>
      <c r="G22" t="str">
        <f t="shared" si="0"/>
        <v>QB21</v>
      </c>
    </row>
    <row r="23" spans="1:7">
      <c r="A23" t="s">
        <v>16</v>
      </c>
      <c r="B23" t="s">
        <v>160</v>
      </c>
      <c r="C23" t="s">
        <v>286</v>
      </c>
      <c r="D23">
        <v>10</v>
      </c>
      <c r="E23">
        <v>236.6</v>
      </c>
      <c r="F23">
        <f t="shared" si="1"/>
        <v>22</v>
      </c>
      <c r="G23" t="str">
        <f t="shared" si="0"/>
        <v>QB22</v>
      </c>
    </row>
    <row r="24" spans="1:7">
      <c r="A24" t="s">
        <v>16</v>
      </c>
      <c r="B24" t="s">
        <v>215</v>
      </c>
      <c r="C24" t="s">
        <v>283</v>
      </c>
      <c r="D24">
        <v>9</v>
      </c>
      <c r="E24">
        <v>221.8</v>
      </c>
      <c r="F24">
        <f t="shared" si="1"/>
        <v>23</v>
      </c>
      <c r="G24" t="str">
        <f t="shared" si="0"/>
        <v>QB23</v>
      </c>
    </row>
    <row r="25" spans="1:7">
      <c r="A25" t="s">
        <v>16</v>
      </c>
      <c r="B25" t="s">
        <v>462</v>
      </c>
      <c r="C25" t="s">
        <v>259</v>
      </c>
      <c r="D25">
        <v>11</v>
      </c>
      <c r="E25">
        <v>201.7</v>
      </c>
      <c r="F25">
        <f t="shared" si="1"/>
        <v>24</v>
      </c>
      <c r="G25" t="str">
        <f t="shared" si="0"/>
        <v>QB24</v>
      </c>
    </row>
    <row r="26" spans="1:7">
      <c r="A26" t="s">
        <v>16</v>
      </c>
      <c r="B26" t="s">
        <v>378</v>
      </c>
      <c r="C26" t="s">
        <v>275</v>
      </c>
      <c r="D26">
        <v>5</v>
      </c>
      <c r="E26">
        <v>177.7</v>
      </c>
      <c r="F26">
        <f t="shared" si="1"/>
        <v>25</v>
      </c>
      <c r="G26" t="str">
        <f t="shared" si="0"/>
        <v>QB25</v>
      </c>
    </row>
    <row r="27" spans="1:7">
      <c r="A27" t="s">
        <v>16</v>
      </c>
      <c r="B27" t="s">
        <v>375</v>
      </c>
      <c r="C27" t="s">
        <v>15</v>
      </c>
      <c r="D27">
        <v>11</v>
      </c>
      <c r="E27">
        <v>151.5</v>
      </c>
      <c r="F27">
        <f t="shared" si="1"/>
        <v>26</v>
      </c>
      <c r="G27" t="str">
        <f t="shared" si="0"/>
        <v>QB26</v>
      </c>
    </row>
    <row r="28" spans="1:7">
      <c r="A28" t="s">
        <v>16</v>
      </c>
      <c r="B28" t="s">
        <v>141</v>
      </c>
      <c r="C28" t="s">
        <v>264</v>
      </c>
      <c r="D28">
        <v>8</v>
      </c>
      <c r="E28">
        <v>147.30000000000001</v>
      </c>
      <c r="F28">
        <f t="shared" si="1"/>
        <v>27</v>
      </c>
      <c r="G28" t="str">
        <f t="shared" si="0"/>
        <v>QB27</v>
      </c>
    </row>
    <row r="29" spans="1:7">
      <c r="A29" t="s">
        <v>16</v>
      </c>
      <c r="B29" t="s">
        <v>376</v>
      </c>
      <c r="C29" t="s">
        <v>261</v>
      </c>
      <c r="D29">
        <v>9</v>
      </c>
      <c r="E29">
        <v>147</v>
      </c>
      <c r="F29">
        <f t="shared" si="1"/>
        <v>28</v>
      </c>
      <c r="G29" t="str">
        <f t="shared" si="0"/>
        <v>QB28</v>
      </c>
    </row>
    <row r="30" spans="1:7">
      <c r="A30" t="s">
        <v>16</v>
      </c>
      <c r="B30" t="s">
        <v>468</v>
      </c>
      <c r="C30" t="s">
        <v>267</v>
      </c>
      <c r="D30">
        <v>8</v>
      </c>
      <c r="E30">
        <v>144.9</v>
      </c>
      <c r="F30">
        <f t="shared" si="1"/>
        <v>29</v>
      </c>
      <c r="G30" t="str">
        <f t="shared" si="0"/>
        <v>QB29</v>
      </c>
    </row>
    <row r="31" spans="1:7">
      <c r="A31" t="s">
        <v>16</v>
      </c>
      <c r="B31" t="s">
        <v>222</v>
      </c>
      <c r="C31" t="s">
        <v>13</v>
      </c>
      <c r="D31">
        <v>11</v>
      </c>
      <c r="E31">
        <v>141.69999999999999</v>
      </c>
      <c r="F31">
        <f t="shared" si="1"/>
        <v>30</v>
      </c>
      <c r="G31" t="str">
        <f t="shared" si="0"/>
        <v>QB30</v>
      </c>
    </row>
    <row r="32" spans="1:7">
      <c r="A32" t="s">
        <v>16</v>
      </c>
      <c r="B32" t="s">
        <v>381</v>
      </c>
      <c r="C32" t="s">
        <v>269</v>
      </c>
      <c r="D32">
        <v>9</v>
      </c>
      <c r="E32">
        <v>128.19999999999999</v>
      </c>
      <c r="F32">
        <f t="shared" si="1"/>
        <v>31</v>
      </c>
      <c r="G32" t="str">
        <f t="shared" si="0"/>
        <v>QB31</v>
      </c>
    </row>
    <row r="33" spans="1:7">
      <c r="A33" t="s">
        <v>16</v>
      </c>
      <c r="B33" t="s">
        <v>332</v>
      </c>
      <c r="C33" t="s">
        <v>268</v>
      </c>
      <c r="D33">
        <v>7</v>
      </c>
      <c r="E33">
        <v>124.3</v>
      </c>
      <c r="F33">
        <f t="shared" si="1"/>
        <v>32</v>
      </c>
      <c r="G33" t="str">
        <f t="shared" si="0"/>
        <v>QB32</v>
      </c>
    </row>
    <row r="34" spans="1:7">
      <c r="A34" t="s">
        <v>16</v>
      </c>
      <c r="B34" t="s">
        <v>379</v>
      </c>
      <c r="C34" t="s">
        <v>268</v>
      </c>
      <c r="D34">
        <v>7</v>
      </c>
      <c r="E34">
        <v>102.4</v>
      </c>
      <c r="F34">
        <f t="shared" si="1"/>
        <v>33</v>
      </c>
      <c r="G34" t="str">
        <f t="shared" si="0"/>
        <v>QB33</v>
      </c>
    </row>
    <row r="35" spans="1:7">
      <c r="A35" t="s">
        <v>16</v>
      </c>
      <c r="B35" t="s">
        <v>118</v>
      </c>
      <c r="C35" t="s">
        <v>267</v>
      </c>
      <c r="D35">
        <v>8</v>
      </c>
      <c r="E35">
        <v>80</v>
      </c>
      <c r="F35">
        <f t="shared" si="1"/>
        <v>34</v>
      </c>
      <c r="G35" t="str">
        <f t="shared" si="0"/>
        <v>QB34</v>
      </c>
    </row>
    <row r="36" spans="1:7">
      <c r="A36" t="s">
        <v>16</v>
      </c>
      <c r="B36" t="s">
        <v>382</v>
      </c>
      <c r="C36" t="s">
        <v>261</v>
      </c>
      <c r="D36">
        <v>9</v>
      </c>
      <c r="E36">
        <v>59.4</v>
      </c>
      <c r="F36">
        <f t="shared" si="1"/>
        <v>35</v>
      </c>
      <c r="G36" t="str">
        <f t="shared" si="0"/>
        <v>QB35</v>
      </c>
    </row>
    <row r="37" spans="1:7">
      <c r="A37" t="s">
        <v>16</v>
      </c>
      <c r="B37" t="s">
        <v>408</v>
      </c>
      <c r="C37" t="s">
        <v>15</v>
      </c>
      <c r="D37">
        <v>11</v>
      </c>
      <c r="E37">
        <v>58.8</v>
      </c>
      <c r="F37">
        <f t="shared" si="1"/>
        <v>36</v>
      </c>
      <c r="G37" t="str">
        <f t="shared" si="0"/>
        <v>QB36</v>
      </c>
    </row>
    <row r="38" spans="1:7">
      <c r="A38" t="s">
        <v>16</v>
      </c>
      <c r="B38" t="s">
        <v>407</v>
      </c>
      <c r="C38" t="s">
        <v>264</v>
      </c>
      <c r="D38">
        <v>8</v>
      </c>
      <c r="E38">
        <v>54.7</v>
      </c>
      <c r="F38">
        <f t="shared" si="1"/>
        <v>37</v>
      </c>
      <c r="G38" t="str">
        <f t="shared" si="0"/>
        <v>QB37</v>
      </c>
    </row>
    <row r="39" spans="1:7">
      <c r="A39" t="s">
        <v>16</v>
      </c>
      <c r="B39" t="s">
        <v>216</v>
      </c>
      <c r="C39" t="s">
        <v>275</v>
      </c>
      <c r="D39">
        <v>5</v>
      </c>
      <c r="E39">
        <v>53.3</v>
      </c>
      <c r="F39">
        <f t="shared" si="1"/>
        <v>38</v>
      </c>
      <c r="G39" t="str">
        <f t="shared" si="0"/>
        <v>QB38</v>
      </c>
    </row>
    <row r="40" spans="1:7">
      <c r="A40" t="s">
        <v>16</v>
      </c>
      <c r="B40" t="s">
        <v>377</v>
      </c>
      <c r="C40" t="s">
        <v>269</v>
      </c>
      <c r="D40">
        <v>9</v>
      </c>
      <c r="E40">
        <v>50.1</v>
      </c>
      <c r="F40">
        <f t="shared" si="1"/>
        <v>39</v>
      </c>
      <c r="G40" t="str">
        <f t="shared" si="0"/>
        <v>QB39</v>
      </c>
    </row>
    <row r="41" spans="1:7">
      <c r="A41" t="s">
        <v>16</v>
      </c>
      <c r="B41" t="s">
        <v>409</v>
      </c>
      <c r="C41" t="s">
        <v>13</v>
      </c>
      <c r="D41">
        <v>11</v>
      </c>
      <c r="E41">
        <v>44</v>
      </c>
      <c r="F41">
        <f t="shared" si="1"/>
        <v>40</v>
      </c>
      <c r="G41" t="str">
        <f t="shared" si="0"/>
        <v>QB40</v>
      </c>
    </row>
    <row r="42" spans="1:7">
      <c r="A42" t="s">
        <v>16</v>
      </c>
      <c r="B42" t="s">
        <v>144</v>
      </c>
      <c r="C42" t="s">
        <v>269</v>
      </c>
      <c r="D42">
        <v>9</v>
      </c>
      <c r="E42">
        <v>37.700000000000003</v>
      </c>
      <c r="F42">
        <f t="shared" si="1"/>
        <v>41</v>
      </c>
      <c r="G42" t="str">
        <f t="shared" si="0"/>
        <v>QB41</v>
      </c>
    </row>
    <row r="43" spans="1:7">
      <c r="A43" t="s">
        <v>16</v>
      </c>
      <c r="B43" t="s">
        <v>469</v>
      </c>
      <c r="C43" t="s">
        <v>259</v>
      </c>
      <c r="D43">
        <v>11</v>
      </c>
      <c r="E43">
        <v>36.1</v>
      </c>
      <c r="F43">
        <f t="shared" si="1"/>
        <v>42</v>
      </c>
      <c r="G43" t="str">
        <f t="shared" si="0"/>
        <v>QB42</v>
      </c>
    </row>
    <row r="44" spans="1:7">
      <c r="A44" t="s">
        <v>16</v>
      </c>
      <c r="B44" t="s">
        <v>453</v>
      </c>
      <c r="C44" t="s">
        <v>265</v>
      </c>
      <c r="D44">
        <v>11</v>
      </c>
      <c r="E44">
        <v>26.6</v>
      </c>
      <c r="F44">
        <f t="shared" si="1"/>
        <v>43</v>
      </c>
      <c r="G44" t="str">
        <f t="shared" si="0"/>
        <v>QB43</v>
      </c>
    </row>
    <row r="45" spans="1:7">
      <c r="A45" t="s">
        <v>16</v>
      </c>
      <c r="B45" t="s">
        <v>224</v>
      </c>
      <c r="C45" t="s">
        <v>277</v>
      </c>
      <c r="D45">
        <v>11</v>
      </c>
      <c r="E45">
        <v>21.6</v>
      </c>
      <c r="F45">
        <f t="shared" si="1"/>
        <v>44</v>
      </c>
      <c r="G45" t="str">
        <f t="shared" si="0"/>
        <v>QB44</v>
      </c>
    </row>
    <row r="46" spans="1:7">
      <c r="A46" t="s">
        <v>16</v>
      </c>
      <c r="B46" t="s">
        <v>410</v>
      </c>
      <c r="C46" t="s">
        <v>252</v>
      </c>
      <c r="D46">
        <v>9</v>
      </c>
      <c r="E46">
        <v>17.2</v>
      </c>
      <c r="F46">
        <f t="shared" si="1"/>
        <v>45</v>
      </c>
      <c r="G46" t="str">
        <f t="shared" si="0"/>
        <v>QB45</v>
      </c>
    </row>
    <row r="47" spans="1:7">
      <c r="A47" t="s">
        <v>16</v>
      </c>
      <c r="B47" t="s">
        <v>411</v>
      </c>
      <c r="C47" t="s">
        <v>283</v>
      </c>
      <c r="D47">
        <v>9</v>
      </c>
      <c r="E47">
        <v>16.100000000000001</v>
      </c>
      <c r="F47">
        <f t="shared" si="1"/>
        <v>46</v>
      </c>
      <c r="G47" t="str">
        <f t="shared" si="0"/>
        <v>QB46</v>
      </c>
    </row>
    <row r="48" spans="1:7">
      <c r="A48" t="s">
        <v>16</v>
      </c>
      <c r="B48" t="s">
        <v>454</v>
      </c>
      <c r="C48" t="s">
        <v>256</v>
      </c>
      <c r="D48">
        <v>6</v>
      </c>
      <c r="E48">
        <v>15.9</v>
      </c>
      <c r="F48">
        <f t="shared" si="1"/>
        <v>47</v>
      </c>
      <c r="G48" t="str">
        <f t="shared" si="0"/>
        <v>QB47</v>
      </c>
    </row>
    <row r="49" spans="1:7">
      <c r="A49" t="s">
        <v>16</v>
      </c>
      <c r="B49" t="s">
        <v>383</v>
      </c>
      <c r="C49" t="s">
        <v>250</v>
      </c>
      <c r="D49">
        <v>8</v>
      </c>
      <c r="E49">
        <v>15.8</v>
      </c>
      <c r="F49">
        <f t="shared" si="1"/>
        <v>48</v>
      </c>
      <c r="G49" t="str">
        <f t="shared" si="0"/>
        <v>QB48</v>
      </c>
    </row>
    <row r="50" spans="1:7">
      <c r="A50" t="s">
        <v>16</v>
      </c>
      <c r="B50" t="s">
        <v>412</v>
      </c>
      <c r="C50" t="s">
        <v>9</v>
      </c>
      <c r="D50">
        <v>9</v>
      </c>
      <c r="E50">
        <v>14.4</v>
      </c>
      <c r="F50">
        <f t="shared" si="1"/>
        <v>49</v>
      </c>
      <c r="G50" t="str">
        <f t="shared" si="0"/>
        <v>QB49</v>
      </c>
    </row>
    <row r="51" spans="1:7">
      <c r="A51" t="s">
        <v>16</v>
      </c>
      <c r="B51" t="s">
        <v>474</v>
      </c>
      <c r="C51" t="s">
        <v>260</v>
      </c>
      <c r="D51">
        <v>8</v>
      </c>
      <c r="E51">
        <v>14</v>
      </c>
      <c r="F51">
        <f t="shared" si="1"/>
        <v>50</v>
      </c>
      <c r="G51" t="str">
        <f t="shared" si="0"/>
        <v>QB50</v>
      </c>
    </row>
    <row r="52" spans="1:7">
      <c r="A52" t="s">
        <v>5</v>
      </c>
      <c r="B52" t="s">
        <v>30</v>
      </c>
      <c r="C52" t="s">
        <v>250</v>
      </c>
      <c r="D52">
        <v>8</v>
      </c>
      <c r="E52">
        <v>287</v>
      </c>
      <c r="F52">
        <f t="shared" si="1"/>
        <v>1</v>
      </c>
      <c r="G52" t="str">
        <f t="shared" si="0"/>
        <v>RB1</v>
      </c>
    </row>
    <row r="53" spans="1:7">
      <c r="A53" t="s">
        <v>5</v>
      </c>
      <c r="B53" t="s">
        <v>27</v>
      </c>
      <c r="C53" t="s">
        <v>252</v>
      </c>
      <c r="D53">
        <v>9</v>
      </c>
      <c r="E53">
        <v>256.10000000000002</v>
      </c>
      <c r="F53">
        <f t="shared" si="1"/>
        <v>2</v>
      </c>
      <c r="G53" t="str">
        <f t="shared" si="0"/>
        <v>RB2</v>
      </c>
    </row>
    <row r="54" spans="1:7">
      <c r="A54" t="s">
        <v>5</v>
      </c>
      <c r="B54" t="s">
        <v>45</v>
      </c>
      <c r="C54" t="s">
        <v>256</v>
      </c>
      <c r="D54">
        <v>6</v>
      </c>
      <c r="E54">
        <v>207.1</v>
      </c>
      <c r="F54">
        <f t="shared" si="1"/>
        <v>3</v>
      </c>
      <c r="G54" t="str">
        <f t="shared" si="0"/>
        <v>RB3</v>
      </c>
    </row>
    <row r="55" spans="1:7">
      <c r="A55" t="s">
        <v>5</v>
      </c>
      <c r="B55" t="s">
        <v>36</v>
      </c>
      <c r="C55" t="s">
        <v>254</v>
      </c>
      <c r="D55">
        <v>5</v>
      </c>
      <c r="E55">
        <v>205.4</v>
      </c>
      <c r="F55">
        <f t="shared" si="1"/>
        <v>4</v>
      </c>
      <c r="G55" t="str">
        <f t="shared" si="0"/>
        <v>RB4</v>
      </c>
    </row>
    <row r="56" spans="1:7">
      <c r="A56" t="s">
        <v>5</v>
      </c>
      <c r="B56" t="s">
        <v>154</v>
      </c>
      <c r="C56" t="s">
        <v>261</v>
      </c>
      <c r="D56">
        <v>9</v>
      </c>
      <c r="E56">
        <v>201.1</v>
      </c>
      <c r="F56">
        <f t="shared" si="1"/>
        <v>5</v>
      </c>
      <c r="G56" t="str">
        <f t="shared" si="0"/>
        <v>RB5</v>
      </c>
    </row>
    <row r="57" spans="1:7">
      <c r="A57" t="s">
        <v>5</v>
      </c>
      <c r="B57" t="s">
        <v>97</v>
      </c>
      <c r="C57" t="s">
        <v>257</v>
      </c>
      <c r="D57">
        <v>9</v>
      </c>
      <c r="E57">
        <v>197.3</v>
      </c>
      <c r="F57">
        <f t="shared" si="1"/>
        <v>6</v>
      </c>
      <c r="G57" t="str">
        <f t="shared" si="0"/>
        <v>RB6</v>
      </c>
    </row>
    <row r="58" spans="1:7">
      <c r="A58" t="s">
        <v>5</v>
      </c>
      <c r="B58" t="s">
        <v>85</v>
      </c>
      <c r="C58" t="s">
        <v>259</v>
      </c>
      <c r="D58">
        <v>11</v>
      </c>
      <c r="E58">
        <v>194.1</v>
      </c>
      <c r="F58">
        <f t="shared" si="1"/>
        <v>7</v>
      </c>
      <c r="G58" t="str">
        <f t="shared" si="0"/>
        <v>RB7</v>
      </c>
    </row>
    <row r="59" spans="1:7">
      <c r="A59" t="s">
        <v>5</v>
      </c>
      <c r="B59" t="s">
        <v>73</v>
      </c>
      <c r="C59" t="s">
        <v>260</v>
      </c>
      <c r="D59">
        <v>8</v>
      </c>
      <c r="E59">
        <v>189.7</v>
      </c>
      <c r="F59">
        <f t="shared" si="1"/>
        <v>8</v>
      </c>
      <c r="G59" t="str">
        <f t="shared" si="0"/>
        <v>RB8</v>
      </c>
    </row>
    <row r="60" spans="1:7">
      <c r="A60" t="s">
        <v>5</v>
      </c>
      <c r="B60" t="s">
        <v>29</v>
      </c>
      <c r="C60" t="s">
        <v>264</v>
      </c>
      <c r="D60">
        <v>8</v>
      </c>
      <c r="E60">
        <v>181.2</v>
      </c>
      <c r="F60">
        <f t="shared" si="1"/>
        <v>9</v>
      </c>
      <c r="G60" t="str">
        <f t="shared" si="0"/>
        <v>RB9</v>
      </c>
    </row>
    <row r="61" spans="1:7">
      <c r="A61" t="s">
        <v>5</v>
      </c>
      <c r="B61" t="s">
        <v>41</v>
      </c>
      <c r="C61" t="s">
        <v>268</v>
      </c>
      <c r="D61">
        <v>7</v>
      </c>
      <c r="E61">
        <v>179.5</v>
      </c>
      <c r="F61">
        <f t="shared" si="1"/>
        <v>10</v>
      </c>
      <c r="G61" t="str">
        <f t="shared" si="0"/>
        <v>RB10</v>
      </c>
    </row>
    <row r="62" spans="1:7">
      <c r="A62" t="s">
        <v>5</v>
      </c>
      <c r="B62" t="s">
        <v>282</v>
      </c>
      <c r="C62" t="s">
        <v>283</v>
      </c>
      <c r="D62">
        <v>9</v>
      </c>
      <c r="E62">
        <v>171</v>
      </c>
      <c r="F62">
        <f t="shared" si="1"/>
        <v>11</v>
      </c>
      <c r="G62" t="str">
        <f t="shared" si="0"/>
        <v>RB11</v>
      </c>
    </row>
    <row r="63" spans="1:7">
      <c r="A63" t="s">
        <v>5</v>
      </c>
      <c r="B63" t="s">
        <v>266</v>
      </c>
      <c r="C63" t="s">
        <v>267</v>
      </c>
      <c r="D63">
        <v>8</v>
      </c>
      <c r="E63">
        <v>170.8</v>
      </c>
      <c r="F63">
        <f t="shared" si="1"/>
        <v>12</v>
      </c>
      <c r="G63" t="str">
        <f t="shared" si="0"/>
        <v>RB12</v>
      </c>
    </row>
    <row r="64" spans="1:7">
      <c r="A64" t="s">
        <v>5</v>
      </c>
      <c r="B64" t="s">
        <v>31</v>
      </c>
      <c r="C64" t="s">
        <v>253</v>
      </c>
      <c r="D64">
        <v>6</v>
      </c>
      <c r="E64">
        <v>159.6</v>
      </c>
      <c r="F64">
        <f t="shared" si="1"/>
        <v>13</v>
      </c>
      <c r="G64" t="str">
        <f t="shared" si="0"/>
        <v>RB13</v>
      </c>
    </row>
    <row r="65" spans="1:7">
      <c r="A65" t="s">
        <v>5</v>
      </c>
      <c r="B65" t="s">
        <v>44</v>
      </c>
      <c r="C65" t="s">
        <v>12</v>
      </c>
      <c r="D65">
        <v>5</v>
      </c>
      <c r="E65">
        <v>157.80000000000001</v>
      </c>
      <c r="F65">
        <f t="shared" si="1"/>
        <v>14</v>
      </c>
      <c r="G65" t="str">
        <f t="shared" si="0"/>
        <v>RB14</v>
      </c>
    </row>
    <row r="66" spans="1:7">
      <c r="A66" t="s">
        <v>5</v>
      </c>
      <c r="B66" t="s">
        <v>176</v>
      </c>
      <c r="C66" t="s">
        <v>13</v>
      </c>
      <c r="D66">
        <v>11</v>
      </c>
      <c r="E66">
        <v>157.1</v>
      </c>
      <c r="F66">
        <f t="shared" si="1"/>
        <v>15</v>
      </c>
      <c r="G66" t="str">
        <f t="shared" si="0"/>
        <v>RB15</v>
      </c>
    </row>
    <row r="67" spans="1:7">
      <c r="A67" t="s">
        <v>5</v>
      </c>
      <c r="B67" t="s">
        <v>262</v>
      </c>
      <c r="C67" t="s">
        <v>263</v>
      </c>
      <c r="D67">
        <v>10</v>
      </c>
      <c r="E67">
        <v>154.6</v>
      </c>
      <c r="F67">
        <f t="shared" si="1"/>
        <v>16</v>
      </c>
      <c r="G67" t="str">
        <f t="shared" ref="G67:G130" si="2">A67&amp;F67</f>
        <v>RB16</v>
      </c>
    </row>
    <row r="68" spans="1:7">
      <c r="A68" t="s">
        <v>5</v>
      </c>
      <c r="B68" t="s">
        <v>214</v>
      </c>
      <c r="C68" t="s">
        <v>11</v>
      </c>
      <c r="D68">
        <v>8</v>
      </c>
      <c r="E68">
        <v>152</v>
      </c>
      <c r="F68">
        <f t="shared" ref="F68:F131" si="3">IF(A68=A67,F67+1,1)</f>
        <v>17</v>
      </c>
      <c r="G68" t="str">
        <f t="shared" si="2"/>
        <v>RB17</v>
      </c>
    </row>
    <row r="69" spans="1:7">
      <c r="A69" t="s">
        <v>5</v>
      </c>
      <c r="B69" t="s">
        <v>99</v>
      </c>
      <c r="C69" t="s">
        <v>265</v>
      </c>
      <c r="D69">
        <v>11</v>
      </c>
      <c r="E69">
        <v>149.6</v>
      </c>
      <c r="F69">
        <f t="shared" si="3"/>
        <v>18</v>
      </c>
      <c r="G69" t="str">
        <f t="shared" si="2"/>
        <v>RB18</v>
      </c>
    </row>
    <row r="70" spans="1:7">
      <c r="A70" t="s">
        <v>5</v>
      </c>
      <c r="B70" t="s">
        <v>271</v>
      </c>
      <c r="C70" t="s">
        <v>258</v>
      </c>
      <c r="D70">
        <v>6</v>
      </c>
      <c r="E70">
        <v>145.19999999999999</v>
      </c>
      <c r="F70">
        <f t="shared" si="3"/>
        <v>19</v>
      </c>
      <c r="G70" t="str">
        <f t="shared" si="2"/>
        <v>RB19</v>
      </c>
    </row>
    <row r="71" spans="1:7">
      <c r="A71" t="s">
        <v>5</v>
      </c>
      <c r="B71" t="s">
        <v>190</v>
      </c>
      <c r="C71" t="s">
        <v>14</v>
      </c>
      <c r="D71">
        <v>10</v>
      </c>
      <c r="E71">
        <v>144.9</v>
      </c>
      <c r="F71">
        <f t="shared" si="3"/>
        <v>20</v>
      </c>
      <c r="G71" t="str">
        <f t="shared" si="2"/>
        <v>RB20</v>
      </c>
    </row>
    <row r="72" spans="1:7">
      <c r="A72" t="s">
        <v>5</v>
      </c>
      <c r="B72" t="s">
        <v>59</v>
      </c>
      <c r="C72" t="s">
        <v>15</v>
      </c>
      <c r="D72">
        <v>11</v>
      </c>
      <c r="E72">
        <v>144.30000000000001</v>
      </c>
      <c r="F72">
        <f t="shared" si="3"/>
        <v>21</v>
      </c>
      <c r="G72" t="str">
        <f t="shared" si="2"/>
        <v>RB21</v>
      </c>
    </row>
    <row r="73" spans="1:7">
      <c r="A73" t="s">
        <v>5</v>
      </c>
      <c r="B73" t="s">
        <v>151</v>
      </c>
      <c r="C73" t="s">
        <v>269</v>
      </c>
      <c r="D73">
        <v>9</v>
      </c>
      <c r="E73">
        <v>144</v>
      </c>
      <c r="F73">
        <f t="shared" si="3"/>
        <v>22</v>
      </c>
      <c r="G73" t="str">
        <f t="shared" si="2"/>
        <v>RB22</v>
      </c>
    </row>
    <row r="74" spans="1:7">
      <c r="A74" t="s">
        <v>5</v>
      </c>
      <c r="B74" t="s">
        <v>170</v>
      </c>
      <c r="C74" t="s">
        <v>3</v>
      </c>
      <c r="D74">
        <v>8</v>
      </c>
      <c r="E74">
        <v>141.69999999999999</v>
      </c>
      <c r="F74">
        <f t="shared" si="3"/>
        <v>23</v>
      </c>
      <c r="G74" t="str">
        <f t="shared" si="2"/>
        <v>RB23</v>
      </c>
    </row>
    <row r="75" spans="1:7">
      <c r="A75" t="s">
        <v>5</v>
      </c>
      <c r="B75" t="s">
        <v>61</v>
      </c>
      <c r="C75" t="s">
        <v>275</v>
      </c>
      <c r="D75">
        <v>5</v>
      </c>
      <c r="E75">
        <v>134.1</v>
      </c>
      <c r="F75">
        <f t="shared" si="3"/>
        <v>24</v>
      </c>
      <c r="G75" t="str">
        <f t="shared" si="2"/>
        <v>RB24</v>
      </c>
    </row>
    <row r="76" spans="1:7">
      <c r="A76" t="s">
        <v>5</v>
      </c>
      <c r="B76" t="s">
        <v>50</v>
      </c>
      <c r="C76" t="s">
        <v>270</v>
      </c>
      <c r="D76">
        <v>6</v>
      </c>
      <c r="E76">
        <v>130.6</v>
      </c>
      <c r="F76">
        <f t="shared" si="3"/>
        <v>25</v>
      </c>
      <c r="G76" t="str">
        <f t="shared" si="2"/>
        <v>RB25</v>
      </c>
    </row>
    <row r="77" spans="1:7">
      <c r="A77" t="s">
        <v>5</v>
      </c>
      <c r="B77" t="s">
        <v>276</v>
      </c>
      <c r="C77" t="s">
        <v>277</v>
      </c>
      <c r="D77">
        <v>11</v>
      </c>
      <c r="E77">
        <v>129.1</v>
      </c>
      <c r="F77">
        <f t="shared" si="3"/>
        <v>26</v>
      </c>
      <c r="G77" t="str">
        <f t="shared" si="2"/>
        <v>RB26</v>
      </c>
    </row>
    <row r="78" spans="1:7">
      <c r="A78" t="s">
        <v>5</v>
      </c>
      <c r="B78" t="s">
        <v>65</v>
      </c>
      <c r="C78" t="s">
        <v>277</v>
      </c>
      <c r="D78">
        <v>11</v>
      </c>
      <c r="E78">
        <v>126.7</v>
      </c>
      <c r="F78">
        <f t="shared" si="3"/>
        <v>27</v>
      </c>
      <c r="G78" t="str">
        <f t="shared" si="2"/>
        <v>RB27</v>
      </c>
    </row>
    <row r="79" spans="1:7">
      <c r="A79" t="s">
        <v>5</v>
      </c>
      <c r="B79" t="s">
        <v>163</v>
      </c>
      <c r="C79" t="s">
        <v>254</v>
      </c>
      <c r="D79">
        <v>5</v>
      </c>
      <c r="E79">
        <v>126.3</v>
      </c>
      <c r="F79">
        <f t="shared" si="3"/>
        <v>28</v>
      </c>
      <c r="G79" t="str">
        <f t="shared" si="2"/>
        <v>RB28</v>
      </c>
    </row>
    <row r="80" spans="1:7">
      <c r="A80" t="s">
        <v>5</v>
      </c>
      <c r="B80" t="s">
        <v>294</v>
      </c>
      <c r="C80" t="s">
        <v>286</v>
      </c>
      <c r="D80">
        <v>10</v>
      </c>
      <c r="E80">
        <v>125.3</v>
      </c>
      <c r="F80">
        <f t="shared" si="3"/>
        <v>29</v>
      </c>
      <c r="G80" t="str">
        <f t="shared" si="2"/>
        <v>RB29</v>
      </c>
    </row>
    <row r="81" spans="1:7">
      <c r="A81" t="s">
        <v>5</v>
      </c>
      <c r="B81" t="s">
        <v>122</v>
      </c>
      <c r="C81" t="s">
        <v>260</v>
      </c>
      <c r="D81">
        <v>8</v>
      </c>
      <c r="E81">
        <v>118</v>
      </c>
      <c r="F81">
        <f t="shared" si="3"/>
        <v>30</v>
      </c>
      <c r="G81" t="str">
        <f t="shared" si="2"/>
        <v>RB30</v>
      </c>
    </row>
    <row r="82" spans="1:7">
      <c r="A82" t="s">
        <v>5</v>
      </c>
      <c r="B82" t="s">
        <v>46</v>
      </c>
      <c r="C82" t="s">
        <v>10</v>
      </c>
      <c r="D82">
        <v>11</v>
      </c>
      <c r="E82">
        <v>117.6</v>
      </c>
      <c r="F82">
        <f t="shared" si="3"/>
        <v>31</v>
      </c>
      <c r="G82" t="str">
        <f t="shared" si="2"/>
        <v>RB31</v>
      </c>
    </row>
    <row r="83" spans="1:7">
      <c r="A83" t="s">
        <v>5</v>
      </c>
      <c r="B83" t="s">
        <v>109</v>
      </c>
      <c r="C83" t="s">
        <v>284</v>
      </c>
      <c r="D83">
        <v>7</v>
      </c>
      <c r="E83">
        <v>117.1</v>
      </c>
      <c r="F83">
        <f t="shared" si="3"/>
        <v>32</v>
      </c>
      <c r="G83" t="str">
        <f t="shared" si="2"/>
        <v>RB32</v>
      </c>
    </row>
    <row r="84" spans="1:7">
      <c r="A84" t="s">
        <v>5</v>
      </c>
      <c r="B84" t="s">
        <v>124</v>
      </c>
      <c r="C84" t="s">
        <v>284</v>
      </c>
      <c r="D84">
        <v>7</v>
      </c>
      <c r="E84">
        <v>117.1</v>
      </c>
      <c r="F84">
        <f t="shared" si="3"/>
        <v>33</v>
      </c>
      <c r="G84" t="str">
        <f t="shared" si="2"/>
        <v>RB33</v>
      </c>
    </row>
    <row r="85" spans="1:7">
      <c r="A85" t="s">
        <v>5</v>
      </c>
      <c r="B85" t="s">
        <v>288</v>
      </c>
      <c r="C85" t="s">
        <v>273</v>
      </c>
      <c r="D85">
        <v>5</v>
      </c>
      <c r="E85">
        <v>113.8</v>
      </c>
      <c r="F85">
        <f t="shared" si="3"/>
        <v>34</v>
      </c>
      <c r="G85" t="str">
        <f t="shared" si="2"/>
        <v>RB34</v>
      </c>
    </row>
    <row r="86" spans="1:7">
      <c r="A86" t="s">
        <v>5</v>
      </c>
      <c r="B86" t="s">
        <v>280</v>
      </c>
      <c r="C86" t="s">
        <v>9</v>
      </c>
      <c r="D86">
        <v>9</v>
      </c>
      <c r="E86">
        <v>110.8</v>
      </c>
      <c r="F86">
        <f t="shared" si="3"/>
        <v>35</v>
      </c>
      <c r="G86" t="str">
        <f t="shared" si="2"/>
        <v>RB35</v>
      </c>
    </row>
    <row r="87" spans="1:7">
      <c r="A87" t="s">
        <v>5</v>
      </c>
      <c r="B87" t="s">
        <v>220</v>
      </c>
      <c r="C87" t="s">
        <v>9</v>
      </c>
      <c r="D87">
        <v>9</v>
      </c>
      <c r="E87">
        <v>106.4</v>
      </c>
      <c r="F87">
        <f t="shared" si="3"/>
        <v>36</v>
      </c>
      <c r="G87" t="str">
        <f t="shared" si="2"/>
        <v>RB36</v>
      </c>
    </row>
    <row r="88" spans="1:7">
      <c r="A88" t="s">
        <v>5</v>
      </c>
      <c r="B88" t="s">
        <v>142</v>
      </c>
      <c r="C88" t="s">
        <v>274</v>
      </c>
      <c r="D88">
        <v>10</v>
      </c>
      <c r="E88">
        <v>105.9</v>
      </c>
      <c r="F88">
        <f t="shared" si="3"/>
        <v>37</v>
      </c>
      <c r="G88" t="str">
        <f t="shared" si="2"/>
        <v>RB37</v>
      </c>
    </row>
    <row r="89" spans="1:7">
      <c r="A89" t="s">
        <v>5</v>
      </c>
      <c r="B89" t="s">
        <v>317</v>
      </c>
      <c r="C89" t="s">
        <v>269</v>
      </c>
      <c r="D89">
        <v>9</v>
      </c>
      <c r="E89">
        <v>104.7</v>
      </c>
      <c r="F89">
        <f t="shared" si="3"/>
        <v>38</v>
      </c>
      <c r="G89" t="str">
        <f t="shared" si="2"/>
        <v>RB38</v>
      </c>
    </row>
    <row r="90" spans="1:7">
      <c r="A90" t="s">
        <v>5</v>
      </c>
      <c r="B90" t="s">
        <v>32</v>
      </c>
      <c r="C90" t="s">
        <v>12</v>
      </c>
      <c r="D90">
        <v>5</v>
      </c>
      <c r="E90">
        <v>103.2</v>
      </c>
      <c r="F90">
        <f t="shared" si="3"/>
        <v>39</v>
      </c>
      <c r="G90" t="str">
        <f t="shared" si="2"/>
        <v>RB39</v>
      </c>
    </row>
    <row r="91" spans="1:7">
      <c r="A91" t="s">
        <v>5</v>
      </c>
      <c r="B91" t="s">
        <v>58</v>
      </c>
      <c r="C91" t="s">
        <v>13</v>
      </c>
      <c r="D91">
        <v>11</v>
      </c>
      <c r="E91">
        <v>103.1</v>
      </c>
      <c r="F91">
        <f t="shared" si="3"/>
        <v>40</v>
      </c>
      <c r="G91" t="str">
        <f t="shared" si="2"/>
        <v>RB40</v>
      </c>
    </row>
    <row r="92" spans="1:7">
      <c r="A92" t="s">
        <v>5</v>
      </c>
      <c r="B92" t="s">
        <v>158</v>
      </c>
      <c r="C92" t="s">
        <v>274</v>
      </c>
      <c r="D92">
        <v>10</v>
      </c>
      <c r="E92">
        <v>99.7</v>
      </c>
      <c r="F92">
        <f t="shared" si="3"/>
        <v>41</v>
      </c>
      <c r="G92" t="str">
        <f t="shared" si="2"/>
        <v>RB41</v>
      </c>
    </row>
    <row r="93" spans="1:7">
      <c r="A93" t="s">
        <v>5</v>
      </c>
      <c r="B93" t="s">
        <v>101</v>
      </c>
      <c r="C93" t="s">
        <v>286</v>
      </c>
      <c r="D93">
        <v>10</v>
      </c>
      <c r="E93">
        <v>94.1</v>
      </c>
      <c r="F93">
        <f t="shared" si="3"/>
        <v>42</v>
      </c>
      <c r="G93" t="str">
        <f t="shared" si="2"/>
        <v>RB42</v>
      </c>
    </row>
    <row r="94" spans="1:7">
      <c r="A94" t="s">
        <v>5</v>
      </c>
      <c r="B94" t="s">
        <v>311</v>
      </c>
      <c r="C94" t="s">
        <v>9</v>
      </c>
      <c r="D94">
        <v>9</v>
      </c>
      <c r="E94">
        <v>93.6</v>
      </c>
      <c r="F94">
        <f t="shared" si="3"/>
        <v>43</v>
      </c>
      <c r="G94" t="str">
        <f t="shared" si="2"/>
        <v>RB43</v>
      </c>
    </row>
    <row r="95" spans="1:7">
      <c r="A95" t="s">
        <v>5</v>
      </c>
      <c r="B95" t="s">
        <v>194</v>
      </c>
      <c r="C95" t="s">
        <v>253</v>
      </c>
      <c r="D95">
        <v>6</v>
      </c>
      <c r="E95">
        <v>91.2</v>
      </c>
      <c r="F95">
        <f t="shared" si="3"/>
        <v>44</v>
      </c>
      <c r="G95" t="str">
        <f t="shared" si="2"/>
        <v>RB44</v>
      </c>
    </row>
    <row r="96" spans="1:7">
      <c r="A96" t="s">
        <v>5</v>
      </c>
      <c r="B96" t="s">
        <v>287</v>
      </c>
      <c r="C96" t="s">
        <v>14</v>
      </c>
      <c r="D96">
        <v>10</v>
      </c>
      <c r="E96">
        <v>91.1</v>
      </c>
      <c r="F96">
        <f t="shared" si="3"/>
        <v>45</v>
      </c>
      <c r="G96" t="str">
        <f t="shared" si="2"/>
        <v>RB45</v>
      </c>
    </row>
    <row r="97" spans="1:7">
      <c r="A97" t="s">
        <v>5</v>
      </c>
      <c r="B97" t="s">
        <v>181</v>
      </c>
      <c r="C97" t="s">
        <v>3</v>
      </c>
      <c r="D97">
        <v>8</v>
      </c>
      <c r="E97">
        <v>89.1</v>
      </c>
      <c r="F97">
        <f t="shared" si="3"/>
        <v>46</v>
      </c>
      <c r="G97" t="str">
        <f t="shared" si="2"/>
        <v>RB46</v>
      </c>
    </row>
    <row r="98" spans="1:7">
      <c r="A98" t="s">
        <v>5</v>
      </c>
      <c r="B98" t="s">
        <v>205</v>
      </c>
      <c r="C98" t="s">
        <v>273</v>
      </c>
      <c r="D98">
        <v>5</v>
      </c>
      <c r="E98">
        <v>87.2</v>
      </c>
      <c r="F98">
        <f t="shared" si="3"/>
        <v>47</v>
      </c>
      <c r="G98" t="str">
        <f t="shared" si="2"/>
        <v>RB47</v>
      </c>
    </row>
    <row r="99" spans="1:7">
      <c r="A99" t="s">
        <v>5</v>
      </c>
      <c r="B99" t="s">
        <v>117</v>
      </c>
      <c r="C99" t="s">
        <v>258</v>
      </c>
      <c r="D99">
        <v>6</v>
      </c>
      <c r="E99">
        <v>83.2</v>
      </c>
      <c r="F99">
        <f t="shared" si="3"/>
        <v>48</v>
      </c>
      <c r="G99" t="str">
        <f t="shared" si="2"/>
        <v>RB48</v>
      </c>
    </row>
    <row r="100" spans="1:7">
      <c r="A100" t="s">
        <v>5</v>
      </c>
      <c r="B100" t="s">
        <v>184</v>
      </c>
      <c r="C100" t="s">
        <v>263</v>
      </c>
      <c r="D100">
        <v>10</v>
      </c>
      <c r="E100">
        <v>83.1</v>
      </c>
      <c r="F100">
        <f t="shared" si="3"/>
        <v>49</v>
      </c>
      <c r="G100" t="str">
        <f t="shared" si="2"/>
        <v>RB49</v>
      </c>
    </row>
    <row r="101" spans="1:7">
      <c r="A101" t="s">
        <v>5</v>
      </c>
      <c r="B101" t="s">
        <v>49</v>
      </c>
      <c r="C101" t="s">
        <v>270</v>
      </c>
      <c r="D101">
        <v>6</v>
      </c>
      <c r="E101">
        <v>82.8</v>
      </c>
      <c r="F101">
        <f t="shared" si="3"/>
        <v>50</v>
      </c>
      <c r="G101" t="str">
        <f t="shared" si="2"/>
        <v>RB50</v>
      </c>
    </row>
    <row r="102" spans="1:7">
      <c r="A102" t="s">
        <v>5</v>
      </c>
      <c r="B102" t="s">
        <v>297</v>
      </c>
      <c r="C102" t="s">
        <v>11</v>
      </c>
      <c r="D102">
        <v>8</v>
      </c>
      <c r="E102">
        <v>80.099999999999994</v>
      </c>
      <c r="F102">
        <f t="shared" si="3"/>
        <v>51</v>
      </c>
      <c r="G102" t="str">
        <f t="shared" si="2"/>
        <v>RB51</v>
      </c>
    </row>
    <row r="103" spans="1:7">
      <c r="A103" t="s">
        <v>5</v>
      </c>
      <c r="B103" t="s">
        <v>314</v>
      </c>
      <c r="C103" t="s">
        <v>15</v>
      </c>
      <c r="D103">
        <v>11</v>
      </c>
      <c r="E103">
        <v>75.900000000000006</v>
      </c>
      <c r="F103">
        <f t="shared" si="3"/>
        <v>52</v>
      </c>
      <c r="G103" t="str">
        <f t="shared" si="2"/>
        <v>RB52</v>
      </c>
    </row>
    <row r="104" spans="1:7">
      <c r="A104" t="s">
        <v>5</v>
      </c>
      <c r="B104" t="s">
        <v>78</v>
      </c>
      <c r="C104" t="s">
        <v>9</v>
      </c>
      <c r="D104">
        <v>9</v>
      </c>
      <c r="E104">
        <v>75.099999999999994</v>
      </c>
      <c r="F104">
        <f t="shared" si="3"/>
        <v>53</v>
      </c>
      <c r="G104" t="str">
        <f t="shared" si="2"/>
        <v>RB53</v>
      </c>
    </row>
    <row r="105" spans="1:7">
      <c r="A105" t="s">
        <v>5</v>
      </c>
      <c r="B105" t="s">
        <v>72</v>
      </c>
      <c r="C105" t="s">
        <v>258</v>
      </c>
      <c r="D105">
        <v>6</v>
      </c>
      <c r="E105">
        <v>73.2</v>
      </c>
      <c r="F105">
        <f t="shared" si="3"/>
        <v>54</v>
      </c>
      <c r="G105" t="str">
        <f t="shared" si="2"/>
        <v>RB54</v>
      </c>
    </row>
    <row r="106" spans="1:7">
      <c r="A106" t="s">
        <v>5</v>
      </c>
      <c r="B106" t="s">
        <v>218</v>
      </c>
      <c r="C106" t="s">
        <v>256</v>
      </c>
      <c r="D106">
        <v>6</v>
      </c>
      <c r="E106">
        <v>71.900000000000006</v>
      </c>
      <c r="F106">
        <f t="shared" si="3"/>
        <v>55</v>
      </c>
      <c r="G106" t="str">
        <f t="shared" si="2"/>
        <v>RB55</v>
      </c>
    </row>
    <row r="107" spans="1:7">
      <c r="A107" t="s">
        <v>5</v>
      </c>
      <c r="B107" t="s">
        <v>301</v>
      </c>
      <c r="C107" t="s">
        <v>10</v>
      </c>
      <c r="D107">
        <v>11</v>
      </c>
      <c r="E107">
        <v>69.599999999999994</v>
      </c>
      <c r="F107">
        <f t="shared" si="3"/>
        <v>56</v>
      </c>
      <c r="G107" t="str">
        <f t="shared" si="2"/>
        <v>RB56</v>
      </c>
    </row>
    <row r="108" spans="1:7">
      <c r="A108" t="s">
        <v>5</v>
      </c>
      <c r="B108" t="s">
        <v>138</v>
      </c>
      <c r="C108" t="s">
        <v>10</v>
      </c>
      <c r="D108">
        <v>11</v>
      </c>
      <c r="E108">
        <v>68.8</v>
      </c>
      <c r="F108">
        <f t="shared" si="3"/>
        <v>57</v>
      </c>
      <c r="G108" t="str">
        <f t="shared" si="2"/>
        <v>RB57</v>
      </c>
    </row>
    <row r="109" spans="1:7">
      <c r="A109" t="s">
        <v>5</v>
      </c>
      <c r="B109" t="s">
        <v>285</v>
      </c>
      <c r="C109" t="s">
        <v>273</v>
      </c>
      <c r="D109">
        <v>5</v>
      </c>
      <c r="E109">
        <v>68.2</v>
      </c>
      <c r="F109">
        <f t="shared" si="3"/>
        <v>58</v>
      </c>
      <c r="G109" t="str">
        <f t="shared" si="2"/>
        <v>RB58</v>
      </c>
    </row>
    <row r="110" spans="1:7">
      <c r="A110" t="s">
        <v>5</v>
      </c>
      <c r="B110" t="s">
        <v>340</v>
      </c>
      <c r="C110" t="s">
        <v>263</v>
      </c>
      <c r="D110">
        <v>10</v>
      </c>
      <c r="E110">
        <v>68.099999999999994</v>
      </c>
      <c r="F110">
        <f t="shared" si="3"/>
        <v>59</v>
      </c>
      <c r="G110" t="str">
        <f t="shared" si="2"/>
        <v>RB59</v>
      </c>
    </row>
    <row r="111" spans="1:7">
      <c r="A111" t="s">
        <v>5</v>
      </c>
      <c r="B111" t="s">
        <v>33</v>
      </c>
      <c r="C111" t="s">
        <v>275</v>
      </c>
      <c r="D111">
        <v>5</v>
      </c>
      <c r="E111">
        <v>66.2</v>
      </c>
      <c r="F111">
        <f t="shared" si="3"/>
        <v>60</v>
      </c>
      <c r="G111" t="str">
        <f t="shared" si="2"/>
        <v>RB60</v>
      </c>
    </row>
    <row r="112" spans="1:7">
      <c r="A112" t="s">
        <v>5</v>
      </c>
      <c r="B112" t="s">
        <v>164</v>
      </c>
      <c r="C112" t="s">
        <v>270</v>
      </c>
      <c r="D112">
        <v>6</v>
      </c>
      <c r="E112">
        <v>66</v>
      </c>
      <c r="F112">
        <f t="shared" si="3"/>
        <v>61</v>
      </c>
      <c r="G112" t="str">
        <f t="shared" si="2"/>
        <v>RB61</v>
      </c>
    </row>
    <row r="113" spans="1:7">
      <c r="A113" t="s">
        <v>5</v>
      </c>
      <c r="B113" t="s">
        <v>339</v>
      </c>
      <c r="C113" t="s">
        <v>268</v>
      </c>
      <c r="D113">
        <v>7</v>
      </c>
      <c r="E113">
        <v>64.7</v>
      </c>
      <c r="F113">
        <f t="shared" si="3"/>
        <v>62</v>
      </c>
      <c r="G113" t="str">
        <f t="shared" si="2"/>
        <v>RB62</v>
      </c>
    </row>
    <row r="114" spans="1:7">
      <c r="A114" t="s">
        <v>5</v>
      </c>
      <c r="B114" t="s">
        <v>327</v>
      </c>
      <c r="C114" t="s">
        <v>265</v>
      </c>
      <c r="D114">
        <v>11</v>
      </c>
      <c r="E114">
        <v>64.2</v>
      </c>
      <c r="F114">
        <f t="shared" si="3"/>
        <v>63</v>
      </c>
      <c r="G114" t="str">
        <f t="shared" si="2"/>
        <v>RB63</v>
      </c>
    </row>
    <row r="115" spans="1:7">
      <c r="A115" t="s">
        <v>5</v>
      </c>
      <c r="B115" t="s">
        <v>219</v>
      </c>
      <c r="C115" t="s">
        <v>284</v>
      </c>
      <c r="D115">
        <v>7</v>
      </c>
      <c r="E115">
        <v>61.1</v>
      </c>
      <c r="F115">
        <f t="shared" si="3"/>
        <v>64</v>
      </c>
      <c r="G115" t="str">
        <f t="shared" si="2"/>
        <v>RB64</v>
      </c>
    </row>
    <row r="116" spans="1:7">
      <c r="A116" t="s">
        <v>5</v>
      </c>
      <c r="B116" t="s">
        <v>88</v>
      </c>
      <c r="C116" t="s">
        <v>261</v>
      </c>
      <c r="D116">
        <v>9</v>
      </c>
      <c r="E116">
        <v>58.6</v>
      </c>
      <c r="F116">
        <f t="shared" si="3"/>
        <v>65</v>
      </c>
      <c r="G116" t="str">
        <f t="shared" si="2"/>
        <v>RB65</v>
      </c>
    </row>
    <row r="117" spans="1:7">
      <c r="A117" t="s">
        <v>5</v>
      </c>
      <c r="B117" t="s">
        <v>189</v>
      </c>
      <c r="C117" t="s">
        <v>274</v>
      </c>
      <c r="D117">
        <v>10</v>
      </c>
      <c r="E117">
        <v>58.4</v>
      </c>
      <c r="F117">
        <f t="shared" si="3"/>
        <v>66</v>
      </c>
      <c r="G117" t="str">
        <f t="shared" si="2"/>
        <v>RB66</v>
      </c>
    </row>
    <row r="118" spans="1:7">
      <c r="A118" t="s">
        <v>5</v>
      </c>
      <c r="B118" t="s">
        <v>75</v>
      </c>
      <c r="C118" t="s">
        <v>283</v>
      </c>
      <c r="D118">
        <v>9</v>
      </c>
      <c r="E118">
        <v>58.2</v>
      </c>
      <c r="F118">
        <f t="shared" si="3"/>
        <v>67</v>
      </c>
      <c r="G118" t="str">
        <f t="shared" si="2"/>
        <v>RB67</v>
      </c>
    </row>
    <row r="119" spans="1:7">
      <c r="A119" t="s">
        <v>5</v>
      </c>
      <c r="B119" t="s">
        <v>175</v>
      </c>
      <c r="C119" t="s">
        <v>283</v>
      </c>
      <c r="D119">
        <v>9</v>
      </c>
      <c r="E119">
        <v>57.8</v>
      </c>
      <c r="F119">
        <f t="shared" si="3"/>
        <v>68</v>
      </c>
      <c r="G119" t="str">
        <f t="shared" si="2"/>
        <v>RB68</v>
      </c>
    </row>
    <row r="120" spans="1:7">
      <c r="A120" t="s">
        <v>5</v>
      </c>
      <c r="B120" t="s">
        <v>94</v>
      </c>
      <c r="C120" t="s">
        <v>267</v>
      </c>
      <c r="D120">
        <v>8</v>
      </c>
      <c r="E120">
        <v>56.1</v>
      </c>
      <c r="F120">
        <f t="shared" si="3"/>
        <v>69</v>
      </c>
      <c r="G120" t="str">
        <f t="shared" si="2"/>
        <v>RB69</v>
      </c>
    </row>
    <row r="121" spans="1:7">
      <c r="A121" t="s">
        <v>5</v>
      </c>
      <c r="B121" t="s">
        <v>330</v>
      </c>
      <c r="C121" t="s">
        <v>252</v>
      </c>
      <c r="D121">
        <v>9</v>
      </c>
      <c r="E121">
        <v>51.7</v>
      </c>
      <c r="F121">
        <f t="shared" si="3"/>
        <v>70</v>
      </c>
      <c r="G121" t="str">
        <f t="shared" si="2"/>
        <v>RB70</v>
      </c>
    </row>
    <row r="122" spans="1:7">
      <c r="A122" t="s">
        <v>5</v>
      </c>
      <c r="B122" t="s">
        <v>192</v>
      </c>
      <c r="C122" t="s">
        <v>15</v>
      </c>
      <c r="D122">
        <v>11</v>
      </c>
      <c r="E122">
        <v>50.2</v>
      </c>
      <c r="F122">
        <f t="shared" si="3"/>
        <v>71</v>
      </c>
      <c r="G122" t="str">
        <f t="shared" si="2"/>
        <v>RB71</v>
      </c>
    </row>
    <row r="123" spans="1:7">
      <c r="A123" t="s">
        <v>5</v>
      </c>
      <c r="B123" t="s">
        <v>324</v>
      </c>
      <c r="C123" t="s">
        <v>12</v>
      </c>
      <c r="D123">
        <v>5</v>
      </c>
      <c r="E123">
        <v>49.2</v>
      </c>
      <c r="F123">
        <f t="shared" si="3"/>
        <v>72</v>
      </c>
      <c r="G123" t="str">
        <f t="shared" si="2"/>
        <v>RB72</v>
      </c>
    </row>
    <row r="124" spans="1:7">
      <c r="A124" t="s">
        <v>5</v>
      </c>
      <c r="B124" t="s">
        <v>193</v>
      </c>
      <c r="C124" t="s">
        <v>250</v>
      </c>
      <c r="D124">
        <v>8</v>
      </c>
      <c r="E124">
        <v>48</v>
      </c>
      <c r="F124">
        <f t="shared" si="3"/>
        <v>73</v>
      </c>
      <c r="G124" t="str">
        <f t="shared" si="2"/>
        <v>RB73</v>
      </c>
    </row>
    <row r="125" spans="1:7">
      <c r="A125" t="s">
        <v>5</v>
      </c>
      <c r="B125" t="s">
        <v>171</v>
      </c>
      <c r="C125" t="s">
        <v>275</v>
      </c>
      <c r="D125">
        <v>5</v>
      </c>
      <c r="E125">
        <v>46.7</v>
      </c>
      <c r="F125">
        <f t="shared" si="3"/>
        <v>74</v>
      </c>
      <c r="G125" t="str">
        <f t="shared" si="2"/>
        <v>RB74</v>
      </c>
    </row>
    <row r="126" spans="1:7">
      <c r="A126" t="s">
        <v>5</v>
      </c>
      <c r="B126" t="s">
        <v>115</v>
      </c>
      <c r="C126" t="s">
        <v>267</v>
      </c>
      <c r="D126">
        <v>8</v>
      </c>
      <c r="E126">
        <v>46.6</v>
      </c>
      <c r="F126">
        <f t="shared" si="3"/>
        <v>75</v>
      </c>
      <c r="G126" t="str">
        <f t="shared" si="2"/>
        <v>RB75</v>
      </c>
    </row>
    <row r="127" spans="1:7">
      <c r="A127" t="s">
        <v>5</v>
      </c>
      <c r="B127" t="s">
        <v>217</v>
      </c>
      <c r="C127" t="s">
        <v>259</v>
      </c>
      <c r="D127">
        <v>11</v>
      </c>
      <c r="E127">
        <v>45.3</v>
      </c>
      <c r="F127">
        <f t="shared" si="3"/>
        <v>76</v>
      </c>
      <c r="G127" t="str">
        <f t="shared" si="2"/>
        <v>RB76</v>
      </c>
    </row>
    <row r="128" spans="1:7">
      <c r="A128" t="s">
        <v>5</v>
      </c>
      <c r="B128" t="s">
        <v>309</v>
      </c>
      <c r="C128" t="s">
        <v>265</v>
      </c>
      <c r="D128">
        <v>11</v>
      </c>
      <c r="E128">
        <v>45.1</v>
      </c>
      <c r="F128">
        <f t="shared" si="3"/>
        <v>77</v>
      </c>
      <c r="G128" t="str">
        <f t="shared" si="2"/>
        <v>RB77</v>
      </c>
    </row>
    <row r="129" spans="1:7">
      <c r="A129" t="s">
        <v>5</v>
      </c>
      <c r="B129" t="s">
        <v>477</v>
      </c>
      <c r="C129" t="s">
        <v>250</v>
      </c>
      <c r="D129">
        <v>8</v>
      </c>
      <c r="E129">
        <v>42.3</v>
      </c>
      <c r="F129">
        <f t="shared" si="3"/>
        <v>78</v>
      </c>
      <c r="G129" t="str">
        <f t="shared" si="2"/>
        <v>RB78</v>
      </c>
    </row>
    <row r="130" spans="1:7">
      <c r="A130" t="s">
        <v>5</v>
      </c>
      <c r="B130" t="s">
        <v>341</v>
      </c>
      <c r="C130" t="s">
        <v>264</v>
      </c>
      <c r="D130">
        <v>8</v>
      </c>
      <c r="E130">
        <v>40.299999999999997</v>
      </c>
      <c r="F130">
        <f t="shared" si="3"/>
        <v>79</v>
      </c>
      <c r="G130" t="str">
        <f t="shared" si="2"/>
        <v>RB79</v>
      </c>
    </row>
    <row r="131" spans="1:7">
      <c r="A131" t="s">
        <v>5</v>
      </c>
      <c r="B131" t="s">
        <v>416</v>
      </c>
      <c r="C131" t="s">
        <v>13</v>
      </c>
      <c r="D131">
        <v>11</v>
      </c>
      <c r="E131">
        <v>39.4</v>
      </c>
      <c r="F131">
        <f t="shared" si="3"/>
        <v>80</v>
      </c>
      <c r="G131" t="str">
        <f t="shared" ref="G131:G194" si="4">A131&amp;F131</f>
        <v>RB80</v>
      </c>
    </row>
    <row r="132" spans="1:7">
      <c r="A132" t="s">
        <v>5</v>
      </c>
      <c r="B132" t="s">
        <v>413</v>
      </c>
      <c r="C132" t="s">
        <v>250</v>
      </c>
      <c r="D132">
        <v>8</v>
      </c>
      <c r="E132">
        <v>36.4</v>
      </c>
      <c r="F132">
        <f t="shared" ref="F132:F195" si="5">IF(A132=A131,F131+1,1)</f>
        <v>81</v>
      </c>
      <c r="G132" t="str">
        <f t="shared" si="4"/>
        <v>RB81</v>
      </c>
    </row>
    <row r="133" spans="1:7">
      <c r="A133" t="s">
        <v>5</v>
      </c>
      <c r="B133" t="s">
        <v>206</v>
      </c>
      <c r="C133" t="s">
        <v>257</v>
      </c>
      <c r="D133">
        <v>9</v>
      </c>
      <c r="E133">
        <v>35.9</v>
      </c>
      <c r="F133">
        <f t="shared" si="5"/>
        <v>82</v>
      </c>
      <c r="G133" t="str">
        <f t="shared" si="4"/>
        <v>RB82</v>
      </c>
    </row>
    <row r="134" spans="1:7">
      <c r="A134" t="s">
        <v>5</v>
      </c>
      <c r="B134" t="s">
        <v>208</v>
      </c>
      <c r="C134" t="s">
        <v>268</v>
      </c>
      <c r="D134">
        <v>7</v>
      </c>
      <c r="E134">
        <v>33</v>
      </c>
      <c r="F134">
        <f t="shared" si="5"/>
        <v>83</v>
      </c>
      <c r="G134" t="str">
        <f t="shared" si="4"/>
        <v>RB83</v>
      </c>
    </row>
    <row r="135" spans="1:7">
      <c r="A135" t="s">
        <v>5</v>
      </c>
      <c r="B135" t="s">
        <v>481</v>
      </c>
      <c r="C135" t="s">
        <v>286</v>
      </c>
      <c r="D135">
        <v>10</v>
      </c>
      <c r="E135">
        <v>33</v>
      </c>
      <c r="F135">
        <f t="shared" si="5"/>
        <v>84</v>
      </c>
      <c r="G135" t="str">
        <f t="shared" si="4"/>
        <v>RB84</v>
      </c>
    </row>
    <row r="136" spans="1:7">
      <c r="A136" t="s">
        <v>5</v>
      </c>
      <c r="B136" t="s">
        <v>207</v>
      </c>
      <c r="C136" t="s">
        <v>15</v>
      </c>
      <c r="D136">
        <v>11</v>
      </c>
      <c r="E136">
        <v>31.7</v>
      </c>
      <c r="F136">
        <f t="shared" si="5"/>
        <v>85</v>
      </c>
      <c r="G136" t="str">
        <f t="shared" si="4"/>
        <v>RB85</v>
      </c>
    </row>
    <row r="137" spans="1:7">
      <c r="A137" t="s">
        <v>5</v>
      </c>
      <c r="B137" t="s">
        <v>169</v>
      </c>
      <c r="C137" t="s">
        <v>253</v>
      </c>
      <c r="D137">
        <v>6</v>
      </c>
      <c r="E137">
        <v>30.3</v>
      </c>
      <c r="F137">
        <f t="shared" si="5"/>
        <v>86</v>
      </c>
      <c r="G137" t="str">
        <f t="shared" si="4"/>
        <v>RB86</v>
      </c>
    </row>
    <row r="138" spans="1:7">
      <c r="A138" t="s">
        <v>5</v>
      </c>
      <c r="B138" t="s">
        <v>343</v>
      </c>
      <c r="C138" t="s">
        <v>274</v>
      </c>
      <c r="D138">
        <v>10</v>
      </c>
      <c r="E138">
        <v>30.1</v>
      </c>
      <c r="F138">
        <f t="shared" si="5"/>
        <v>87</v>
      </c>
      <c r="G138" t="str">
        <f t="shared" si="4"/>
        <v>RB87</v>
      </c>
    </row>
    <row r="139" spans="1:7">
      <c r="A139" t="s">
        <v>5</v>
      </c>
      <c r="B139" t="s">
        <v>191</v>
      </c>
      <c r="C139" t="s">
        <v>3</v>
      </c>
      <c r="D139">
        <v>8</v>
      </c>
      <c r="E139">
        <v>28.1</v>
      </c>
      <c r="F139">
        <f t="shared" si="5"/>
        <v>88</v>
      </c>
      <c r="G139" t="str">
        <f t="shared" si="4"/>
        <v>RB88</v>
      </c>
    </row>
    <row r="140" spans="1:7">
      <c r="A140" t="s">
        <v>5</v>
      </c>
      <c r="B140" t="s">
        <v>196</v>
      </c>
      <c r="C140" t="s">
        <v>261</v>
      </c>
      <c r="D140">
        <v>9</v>
      </c>
      <c r="E140">
        <v>25.7</v>
      </c>
      <c r="F140">
        <f t="shared" si="5"/>
        <v>89</v>
      </c>
      <c r="G140" t="str">
        <f t="shared" si="4"/>
        <v>RB89</v>
      </c>
    </row>
    <row r="141" spans="1:7">
      <c r="A141" t="s">
        <v>5</v>
      </c>
      <c r="B141" t="s">
        <v>414</v>
      </c>
      <c r="C141" t="s">
        <v>254</v>
      </c>
      <c r="D141">
        <v>5</v>
      </c>
      <c r="E141">
        <v>24.8</v>
      </c>
      <c r="F141">
        <f t="shared" si="5"/>
        <v>90</v>
      </c>
      <c r="G141" t="str">
        <f t="shared" si="4"/>
        <v>RB90</v>
      </c>
    </row>
    <row r="142" spans="1:7">
      <c r="A142" t="s">
        <v>5</v>
      </c>
      <c r="B142" t="s">
        <v>195</v>
      </c>
      <c r="C142" t="s">
        <v>14</v>
      </c>
      <c r="D142">
        <v>10</v>
      </c>
      <c r="E142">
        <v>24.4</v>
      </c>
      <c r="F142">
        <f t="shared" si="5"/>
        <v>91</v>
      </c>
      <c r="G142" t="str">
        <f t="shared" si="4"/>
        <v>RB91</v>
      </c>
    </row>
    <row r="143" spans="1:7">
      <c r="A143" t="s">
        <v>5</v>
      </c>
      <c r="B143" t="s">
        <v>485</v>
      </c>
      <c r="C143" t="s">
        <v>264</v>
      </c>
      <c r="D143">
        <v>8</v>
      </c>
      <c r="E143">
        <v>24.4</v>
      </c>
      <c r="F143">
        <f t="shared" si="5"/>
        <v>92</v>
      </c>
      <c r="G143" t="str">
        <f t="shared" si="4"/>
        <v>RB92</v>
      </c>
    </row>
    <row r="144" spans="1:7">
      <c r="A144" t="s">
        <v>5</v>
      </c>
      <c r="B144" t="s">
        <v>415</v>
      </c>
      <c r="C144" t="s">
        <v>12</v>
      </c>
      <c r="D144">
        <v>5</v>
      </c>
      <c r="E144">
        <v>24</v>
      </c>
      <c r="F144">
        <f t="shared" si="5"/>
        <v>93</v>
      </c>
      <c r="G144" t="str">
        <f t="shared" si="4"/>
        <v>RB93</v>
      </c>
    </row>
    <row r="145" spans="1:7">
      <c r="A145" t="s">
        <v>5</v>
      </c>
      <c r="B145" t="s">
        <v>417</v>
      </c>
      <c r="C145" t="s">
        <v>284</v>
      </c>
      <c r="D145">
        <v>7</v>
      </c>
      <c r="E145">
        <v>21.2</v>
      </c>
      <c r="F145">
        <f t="shared" si="5"/>
        <v>94</v>
      </c>
      <c r="G145" t="str">
        <f t="shared" si="4"/>
        <v>RB94</v>
      </c>
    </row>
    <row r="146" spans="1:7">
      <c r="A146" t="s">
        <v>5</v>
      </c>
      <c r="B146" t="s">
        <v>418</v>
      </c>
      <c r="C146" t="s">
        <v>12</v>
      </c>
      <c r="D146">
        <v>5</v>
      </c>
      <c r="E146">
        <v>20.9</v>
      </c>
      <c r="F146">
        <f t="shared" si="5"/>
        <v>95</v>
      </c>
      <c r="G146" t="str">
        <f t="shared" si="4"/>
        <v>RB95</v>
      </c>
    </row>
    <row r="147" spans="1:7">
      <c r="A147" t="s">
        <v>5</v>
      </c>
      <c r="B147" t="s">
        <v>419</v>
      </c>
      <c r="C147" t="s">
        <v>3</v>
      </c>
      <c r="D147">
        <v>8</v>
      </c>
      <c r="E147">
        <v>20</v>
      </c>
      <c r="F147">
        <f t="shared" si="5"/>
        <v>96</v>
      </c>
      <c r="G147" t="str">
        <f t="shared" si="4"/>
        <v>RB96</v>
      </c>
    </row>
    <row r="148" spans="1:7">
      <c r="A148" t="s">
        <v>5</v>
      </c>
      <c r="B148" t="s">
        <v>420</v>
      </c>
      <c r="C148" t="s">
        <v>257</v>
      </c>
      <c r="D148">
        <v>9</v>
      </c>
      <c r="E148">
        <v>18.5</v>
      </c>
      <c r="F148">
        <f t="shared" si="5"/>
        <v>97</v>
      </c>
      <c r="G148" t="str">
        <f t="shared" si="4"/>
        <v>RB97</v>
      </c>
    </row>
    <row r="149" spans="1:7">
      <c r="A149" t="s">
        <v>5</v>
      </c>
      <c r="B149" t="s">
        <v>421</v>
      </c>
      <c r="C149" t="s">
        <v>261</v>
      </c>
      <c r="D149">
        <v>9</v>
      </c>
      <c r="E149">
        <v>18.100000000000001</v>
      </c>
      <c r="F149">
        <f t="shared" si="5"/>
        <v>98</v>
      </c>
      <c r="G149" t="str">
        <f t="shared" si="4"/>
        <v>RB98</v>
      </c>
    </row>
    <row r="150" spans="1:7">
      <c r="A150" t="s">
        <v>5</v>
      </c>
      <c r="B150" t="s">
        <v>178</v>
      </c>
      <c r="C150" t="s">
        <v>259</v>
      </c>
      <c r="D150">
        <v>11</v>
      </c>
      <c r="E150">
        <v>17.8</v>
      </c>
      <c r="F150">
        <f t="shared" si="5"/>
        <v>99</v>
      </c>
      <c r="G150" t="str">
        <f t="shared" si="4"/>
        <v>RB99</v>
      </c>
    </row>
    <row r="151" spans="1:7">
      <c r="A151" t="s">
        <v>5</v>
      </c>
      <c r="B151" t="s">
        <v>422</v>
      </c>
      <c r="C151" t="s">
        <v>261</v>
      </c>
      <c r="D151">
        <v>9</v>
      </c>
      <c r="E151">
        <v>17.100000000000001</v>
      </c>
      <c r="F151">
        <f t="shared" si="5"/>
        <v>100</v>
      </c>
      <c r="G151" t="str">
        <f t="shared" si="4"/>
        <v>RB100</v>
      </c>
    </row>
    <row r="152" spans="1:7">
      <c r="A152" t="s">
        <v>1</v>
      </c>
      <c r="B152" t="s">
        <v>24</v>
      </c>
      <c r="C152" t="s">
        <v>252</v>
      </c>
      <c r="D152">
        <v>9</v>
      </c>
      <c r="E152">
        <v>203.9</v>
      </c>
      <c r="F152">
        <f t="shared" si="5"/>
        <v>1</v>
      </c>
      <c r="G152" t="str">
        <f t="shared" si="4"/>
        <v>WR1</v>
      </c>
    </row>
    <row r="153" spans="1:7">
      <c r="A153" t="s">
        <v>1</v>
      </c>
      <c r="B153" t="s">
        <v>25</v>
      </c>
      <c r="C153" t="s">
        <v>254</v>
      </c>
      <c r="D153">
        <v>5</v>
      </c>
      <c r="E153">
        <v>200.7</v>
      </c>
      <c r="F153">
        <f t="shared" si="5"/>
        <v>2</v>
      </c>
      <c r="G153" t="str">
        <f t="shared" si="4"/>
        <v>WR2</v>
      </c>
    </row>
    <row r="154" spans="1:7">
      <c r="A154" t="s">
        <v>1</v>
      </c>
      <c r="B154" t="s">
        <v>26</v>
      </c>
      <c r="C154" t="s">
        <v>3</v>
      </c>
      <c r="D154">
        <v>8</v>
      </c>
      <c r="E154">
        <v>200.2</v>
      </c>
      <c r="F154">
        <f t="shared" si="5"/>
        <v>3</v>
      </c>
      <c r="G154" t="str">
        <f t="shared" si="4"/>
        <v>WR3</v>
      </c>
    </row>
    <row r="155" spans="1:7">
      <c r="A155" t="s">
        <v>1</v>
      </c>
      <c r="B155" t="s">
        <v>38</v>
      </c>
      <c r="C155" t="s">
        <v>11</v>
      </c>
      <c r="D155">
        <v>8</v>
      </c>
      <c r="E155">
        <v>186.5</v>
      </c>
      <c r="F155">
        <f t="shared" si="5"/>
        <v>4</v>
      </c>
      <c r="G155" t="str">
        <f t="shared" si="4"/>
        <v>WR4</v>
      </c>
    </row>
    <row r="156" spans="1:7">
      <c r="A156" t="s">
        <v>1</v>
      </c>
      <c r="B156" t="s">
        <v>48</v>
      </c>
      <c r="C156" t="s">
        <v>10</v>
      </c>
      <c r="D156">
        <v>11</v>
      </c>
      <c r="E156">
        <v>186.2</v>
      </c>
      <c r="F156">
        <f t="shared" si="5"/>
        <v>5</v>
      </c>
      <c r="G156" t="str">
        <f t="shared" si="4"/>
        <v>WR5</v>
      </c>
    </row>
    <row r="157" spans="1:7">
      <c r="A157" t="s">
        <v>1</v>
      </c>
      <c r="B157" t="s">
        <v>114</v>
      </c>
      <c r="C157" t="s">
        <v>12</v>
      </c>
      <c r="D157">
        <v>5</v>
      </c>
      <c r="E157">
        <v>170.5</v>
      </c>
      <c r="F157">
        <f t="shared" si="5"/>
        <v>6</v>
      </c>
      <c r="G157" t="str">
        <f t="shared" si="4"/>
        <v>WR6</v>
      </c>
    </row>
    <row r="158" spans="1:7">
      <c r="A158" t="s">
        <v>1</v>
      </c>
      <c r="B158" t="s">
        <v>37</v>
      </c>
      <c r="C158" t="s">
        <v>258</v>
      </c>
      <c r="D158">
        <v>6</v>
      </c>
      <c r="E158">
        <v>166.8</v>
      </c>
      <c r="F158">
        <f t="shared" si="5"/>
        <v>7</v>
      </c>
      <c r="G158" t="str">
        <f t="shared" si="4"/>
        <v>WR7</v>
      </c>
    </row>
    <row r="159" spans="1:7">
      <c r="A159" t="s">
        <v>1</v>
      </c>
      <c r="B159" t="s">
        <v>54</v>
      </c>
      <c r="C159" t="s">
        <v>265</v>
      </c>
      <c r="D159">
        <v>11</v>
      </c>
      <c r="E159">
        <v>162.5</v>
      </c>
      <c r="F159">
        <f t="shared" si="5"/>
        <v>8</v>
      </c>
      <c r="G159" t="str">
        <f t="shared" si="4"/>
        <v>WR8</v>
      </c>
    </row>
    <row r="160" spans="1:7">
      <c r="A160" t="s">
        <v>1</v>
      </c>
      <c r="B160" t="s">
        <v>67</v>
      </c>
      <c r="C160" t="s">
        <v>270</v>
      </c>
      <c r="D160">
        <v>6</v>
      </c>
      <c r="E160">
        <v>156.19999999999999</v>
      </c>
      <c r="F160">
        <f t="shared" si="5"/>
        <v>9</v>
      </c>
      <c r="G160" t="str">
        <f t="shared" si="4"/>
        <v>WR9</v>
      </c>
    </row>
    <row r="161" spans="1:7">
      <c r="A161" t="s">
        <v>1</v>
      </c>
      <c r="B161" t="s">
        <v>35</v>
      </c>
      <c r="C161" t="s">
        <v>253</v>
      </c>
      <c r="D161">
        <v>6</v>
      </c>
      <c r="E161">
        <v>152.69999999999999</v>
      </c>
      <c r="F161">
        <f t="shared" si="5"/>
        <v>10</v>
      </c>
      <c r="G161" t="str">
        <f t="shared" si="4"/>
        <v>WR10</v>
      </c>
    </row>
    <row r="162" spans="1:7">
      <c r="A162" t="s">
        <v>1</v>
      </c>
      <c r="B162" t="s">
        <v>55</v>
      </c>
      <c r="C162" t="s">
        <v>263</v>
      </c>
      <c r="D162">
        <v>10</v>
      </c>
      <c r="E162">
        <v>152.19999999999999</v>
      </c>
      <c r="F162">
        <f t="shared" si="5"/>
        <v>11</v>
      </c>
      <c r="G162" t="str">
        <f t="shared" si="4"/>
        <v>WR11</v>
      </c>
    </row>
    <row r="163" spans="1:7">
      <c r="A163" t="s">
        <v>1</v>
      </c>
      <c r="B163" t="s">
        <v>64</v>
      </c>
      <c r="C163" t="s">
        <v>275</v>
      </c>
      <c r="D163">
        <v>5</v>
      </c>
      <c r="E163">
        <v>149.5</v>
      </c>
      <c r="F163">
        <f t="shared" si="5"/>
        <v>12</v>
      </c>
      <c r="G163" t="str">
        <f t="shared" si="4"/>
        <v>WR12</v>
      </c>
    </row>
    <row r="164" spans="1:7">
      <c r="A164" t="s">
        <v>1</v>
      </c>
      <c r="B164" t="s">
        <v>42</v>
      </c>
      <c r="C164" t="s">
        <v>267</v>
      </c>
      <c r="D164">
        <v>8</v>
      </c>
      <c r="E164">
        <v>148.6</v>
      </c>
      <c r="F164">
        <f t="shared" si="5"/>
        <v>13</v>
      </c>
      <c r="G164" t="str">
        <f t="shared" si="4"/>
        <v>WR13</v>
      </c>
    </row>
    <row r="165" spans="1:7">
      <c r="A165" t="s">
        <v>1</v>
      </c>
      <c r="B165" t="s">
        <v>278</v>
      </c>
      <c r="C165" t="s">
        <v>14</v>
      </c>
      <c r="D165">
        <v>10</v>
      </c>
      <c r="E165">
        <v>145.5</v>
      </c>
      <c r="F165">
        <f t="shared" si="5"/>
        <v>14</v>
      </c>
      <c r="G165" t="str">
        <f t="shared" si="4"/>
        <v>WR14</v>
      </c>
    </row>
    <row r="166" spans="1:7">
      <c r="A166" t="s">
        <v>1</v>
      </c>
      <c r="B166" t="s">
        <v>91</v>
      </c>
      <c r="C166" t="s">
        <v>263</v>
      </c>
      <c r="D166">
        <v>10</v>
      </c>
      <c r="E166">
        <v>144.5</v>
      </c>
      <c r="F166">
        <f t="shared" si="5"/>
        <v>15</v>
      </c>
      <c r="G166" t="str">
        <f t="shared" si="4"/>
        <v>WR15</v>
      </c>
    </row>
    <row r="167" spans="1:7">
      <c r="A167" t="s">
        <v>1</v>
      </c>
      <c r="B167" t="s">
        <v>28</v>
      </c>
      <c r="C167" t="s">
        <v>268</v>
      </c>
      <c r="D167">
        <v>7</v>
      </c>
      <c r="E167">
        <v>143.5</v>
      </c>
      <c r="F167">
        <f t="shared" si="5"/>
        <v>16</v>
      </c>
      <c r="G167" t="str">
        <f t="shared" si="4"/>
        <v>WR16</v>
      </c>
    </row>
    <row r="168" spans="1:7">
      <c r="A168" t="s">
        <v>1</v>
      </c>
      <c r="B168" t="s">
        <v>53</v>
      </c>
      <c r="C168" t="s">
        <v>9</v>
      </c>
      <c r="D168">
        <v>9</v>
      </c>
      <c r="E168">
        <v>143</v>
      </c>
      <c r="F168">
        <f t="shared" si="5"/>
        <v>17</v>
      </c>
      <c r="G168" t="str">
        <f t="shared" si="4"/>
        <v>WR17</v>
      </c>
    </row>
    <row r="169" spans="1:7">
      <c r="A169" t="s">
        <v>1</v>
      </c>
      <c r="B169" t="s">
        <v>81</v>
      </c>
      <c r="C169" t="s">
        <v>250</v>
      </c>
      <c r="D169">
        <v>8</v>
      </c>
      <c r="E169">
        <v>139.19999999999999</v>
      </c>
      <c r="F169">
        <f t="shared" si="5"/>
        <v>18</v>
      </c>
      <c r="G169" t="str">
        <f t="shared" si="4"/>
        <v>WR18</v>
      </c>
    </row>
    <row r="170" spans="1:7">
      <c r="A170" t="s">
        <v>1</v>
      </c>
      <c r="B170" t="s">
        <v>63</v>
      </c>
      <c r="C170" t="s">
        <v>277</v>
      </c>
      <c r="D170">
        <v>11</v>
      </c>
      <c r="E170">
        <v>138.5</v>
      </c>
      <c r="F170">
        <f t="shared" si="5"/>
        <v>19</v>
      </c>
      <c r="G170" t="str">
        <f t="shared" si="4"/>
        <v>WR19</v>
      </c>
    </row>
    <row r="171" spans="1:7">
      <c r="A171" t="s">
        <v>1</v>
      </c>
      <c r="B171" t="s">
        <v>155</v>
      </c>
      <c r="C171" t="s">
        <v>15</v>
      </c>
      <c r="D171">
        <v>11</v>
      </c>
      <c r="E171">
        <v>136</v>
      </c>
      <c r="F171">
        <f t="shared" si="5"/>
        <v>20</v>
      </c>
      <c r="G171" t="str">
        <f t="shared" si="4"/>
        <v>WR20</v>
      </c>
    </row>
    <row r="172" spans="1:7">
      <c r="A172" t="s">
        <v>1</v>
      </c>
      <c r="B172" t="s">
        <v>77</v>
      </c>
      <c r="C172" t="s">
        <v>284</v>
      </c>
      <c r="D172">
        <v>7</v>
      </c>
      <c r="E172">
        <v>134.69999999999999</v>
      </c>
      <c r="F172">
        <f t="shared" si="5"/>
        <v>21</v>
      </c>
      <c r="G172" t="str">
        <f t="shared" si="4"/>
        <v>WR21</v>
      </c>
    </row>
    <row r="173" spans="1:7">
      <c r="A173" t="s">
        <v>1</v>
      </c>
      <c r="B173" t="s">
        <v>69</v>
      </c>
      <c r="C173" t="s">
        <v>259</v>
      </c>
      <c r="D173">
        <v>11</v>
      </c>
      <c r="E173">
        <v>133.80000000000001</v>
      </c>
      <c r="F173">
        <f t="shared" si="5"/>
        <v>22</v>
      </c>
      <c r="G173" t="str">
        <f t="shared" si="4"/>
        <v>WR22</v>
      </c>
    </row>
    <row r="174" spans="1:7">
      <c r="A174" t="s">
        <v>1</v>
      </c>
      <c r="B174" t="s">
        <v>105</v>
      </c>
      <c r="C174" t="s">
        <v>283</v>
      </c>
      <c r="D174">
        <v>9</v>
      </c>
      <c r="E174">
        <v>132.5</v>
      </c>
      <c r="F174">
        <f t="shared" si="5"/>
        <v>23</v>
      </c>
      <c r="G174" t="str">
        <f t="shared" si="4"/>
        <v>WR23</v>
      </c>
    </row>
    <row r="175" spans="1:7">
      <c r="A175" t="s">
        <v>1</v>
      </c>
      <c r="B175" t="s">
        <v>86</v>
      </c>
      <c r="C175" t="s">
        <v>275</v>
      </c>
      <c r="D175">
        <v>5</v>
      </c>
      <c r="E175">
        <v>130.6</v>
      </c>
      <c r="F175">
        <f t="shared" si="5"/>
        <v>24</v>
      </c>
      <c r="G175" t="str">
        <f t="shared" si="4"/>
        <v>WR24</v>
      </c>
    </row>
    <row r="176" spans="1:7">
      <c r="A176" t="s">
        <v>1</v>
      </c>
      <c r="B176" t="s">
        <v>110</v>
      </c>
      <c r="C176" t="s">
        <v>12</v>
      </c>
      <c r="D176">
        <v>5</v>
      </c>
      <c r="E176">
        <v>129.6</v>
      </c>
      <c r="F176">
        <f t="shared" si="5"/>
        <v>25</v>
      </c>
      <c r="G176" t="str">
        <f t="shared" si="4"/>
        <v>WR25</v>
      </c>
    </row>
    <row r="177" spans="1:7">
      <c r="A177" t="s">
        <v>1</v>
      </c>
      <c r="B177" t="s">
        <v>43</v>
      </c>
      <c r="C177" t="s">
        <v>274</v>
      </c>
      <c r="D177">
        <v>10</v>
      </c>
      <c r="E177">
        <v>127.9</v>
      </c>
      <c r="F177">
        <f t="shared" si="5"/>
        <v>26</v>
      </c>
      <c r="G177" t="str">
        <f t="shared" si="4"/>
        <v>WR26</v>
      </c>
    </row>
    <row r="178" spans="1:7">
      <c r="A178" t="s">
        <v>1</v>
      </c>
      <c r="B178" t="s">
        <v>212</v>
      </c>
      <c r="C178" t="s">
        <v>273</v>
      </c>
      <c r="D178">
        <v>5</v>
      </c>
      <c r="E178">
        <v>127.3</v>
      </c>
      <c r="F178">
        <f t="shared" si="5"/>
        <v>27</v>
      </c>
      <c r="G178" t="str">
        <f t="shared" si="4"/>
        <v>WR27</v>
      </c>
    </row>
    <row r="179" spans="1:7">
      <c r="A179" t="s">
        <v>1</v>
      </c>
      <c r="B179" t="s">
        <v>40</v>
      </c>
      <c r="C179" t="s">
        <v>264</v>
      </c>
      <c r="D179">
        <v>8</v>
      </c>
      <c r="E179">
        <v>127.2</v>
      </c>
      <c r="F179">
        <f t="shared" si="5"/>
        <v>28</v>
      </c>
      <c r="G179" t="str">
        <f t="shared" si="4"/>
        <v>WR28</v>
      </c>
    </row>
    <row r="180" spans="1:7">
      <c r="A180" t="s">
        <v>1</v>
      </c>
      <c r="B180" t="s">
        <v>62</v>
      </c>
      <c r="C180" t="s">
        <v>9</v>
      </c>
      <c r="D180">
        <v>9</v>
      </c>
      <c r="E180">
        <v>127.1</v>
      </c>
      <c r="F180">
        <f t="shared" si="5"/>
        <v>29</v>
      </c>
      <c r="G180" t="str">
        <f t="shared" si="4"/>
        <v>WR29</v>
      </c>
    </row>
    <row r="181" spans="1:7">
      <c r="A181" t="s">
        <v>1</v>
      </c>
      <c r="B181" t="s">
        <v>302</v>
      </c>
      <c r="C181" t="s">
        <v>257</v>
      </c>
      <c r="D181">
        <v>9</v>
      </c>
      <c r="E181">
        <v>122.6</v>
      </c>
      <c r="F181">
        <f t="shared" si="5"/>
        <v>30</v>
      </c>
      <c r="G181" t="str">
        <f t="shared" si="4"/>
        <v>WR30</v>
      </c>
    </row>
    <row r="182" spans="1:7">
      <c r="A182" t="s">
        <v>1</v>
      </c>
      <c r="B182" t="s">
        <v>200</v>
      </c>
      <c r="C182" t="s">
        <v>11</v>
      </c>
      <c r="D182">
        <v>8</v>
      </c>
      <c r="E182">
        <v>122.4</v>
      </c>
      <c r="F182">
        <f t="shared" si="5"/>
        <v>31</v>
      </c>
      <c r="G182" t="str">
        <f t="shared" si="4"/>
        <v>WR31</v>
      </c>
    </row>
    <row r="183" spans="1:7">
      <c r="A183" t="s">
        <v>1</v>
      </c>
      <c r="B183" t="s">
        <v>137</v>
      </c>
      <c r="C183" t="s">
        <v>286</v>
      </c>
      <c r="D183">
        <v>10</v>
      </c>
      <c r="E183">
        <v>121.1</v>
      </c>
      <c r="F183">
        <f t="shared" si="5"/>
        <v>32</v>
      </c>
      <c r="G183" t="str">
        <f t="shared" si="4"/>
        <v>WR32</v>
      </c>
    </row>
    <row r="184" spans="1:7">
      <c r="A184" t="s">
        <v>1</v>
      </c>
      <c r="B184" t="s">
        <v>293</v>
      </c>
      <c r="C184" t="s">
        <v>261</v>
      </c>
      <c r="D184">
        <v>9</v>
      </c>
      <c r="E184">
        <v>120.6</v>
      </c>
      <c r="F184">
        <f t="shared" si="5"/>
        <v>33</v>
      </c>
      <c r="G184" t="str">
        <f t="shared" si="4"/>
        <v>WR33</v>
      </c>
    </row>
    <row r="185" spans="1:7">
      <c r="A185" t="s">
        <v>1</v>
      </c>
      <c r="B185" t="s">
        <v>279</v>
      </c>
      <c r="C185" t="s">
        <v>252</v>
      </c>
      <c r="D185">
        <v>9</v>
      </c>
      <c r="E185">
        <v>120.4</v>
      </c>
      <c r="F185">
        <f t="shared" si="5"/>
        <v>34</v>
      </c>
      <c r="G185" t="str">
        <f t="shared" si="4"/>
        <v>WR34</v>
      </c>
    </row>
    <row r="186" spans="1:7">
      <c r="A186" t="s">
        <v>1</v>
      </c>
      <c r="B186" t="s">
        <v>90</v>
      </c>
      <c r="C186" t="s">
        <v>259</v>
      </c>
      <c r="D186">
        <v>11</v>
      </c>
      <c r="E186">
        <v>120.4</v>
      </c>
      <c r="F186">
        <f t="shared" si="5"/>
        <v>35</v>
      </c>
      <c r="G186" t="str">
        <f t="shared" si="4"/>
        <v>WR35</v>
      </c>
    </row>
    <row r="187" spans="1:7">
      <c r="A187" t="s">
        <v>1</v>
      </c>
      <c r="B187" t="s">
        <v>308</v>
      </c>
      <c r="C187" t="s">
        <v>283</v>
      </c>
      <c r="D187">
        <v>9</v>
      </c>
      <c r="E187">
        <v>119.7</v>
      </c>
      <c r="F187">
        <f t="shared" si="5"/>
        <v>36</v>
      </c>
      <c r="G187" t="str">
        <f t="shared" si="4"/>
        <v>WR36</v>
      </c>
    </row>
    <row r="188" spans="1:7">
      <c r="A188" t="s">
        <v>1</v>
      </c>
      <c r="B188" t="s">
        <v>187</v>
      </c>
      <c r="C188" t="s">
        <v>269</v>
      </c>
      <c r="D188">
        <v>9</v>
      </c>
      <c r="E188">
        <v>119.6</v>
      </c>
      <c r="F188">
        <f t="shared" si="5"/>
        <v>37</v>
      </c>
      <c r="G188" t="str">
        <f t="shared" si="4"/>
        <v>WR37</v>
      </c>
    </row>
    <row r="189" spans="1:7">
      <c r="A189" t="s">
        <v>1</v>
      </c>
      <c r="B189" t="s">
        <v>183</v>
      </c>
      <c r="C189" t="s">
        <v>260</v>
      </c>
      <c r="D189">
        <v>8</v>
      </c>
      <c r="E189">
        <v>119.6</v>
      </c>
      <c r="F189">
        <f t="shared" si="5"/>
        <v>38</v>
      </c>
      <c r="G189" t="str">
        <f t="shared" si="4"/>
        <v>WR38</v>
      </c>
    </row>
    <row r="190" spans="1:7">
      <c r="A190" t="s">
        <v>1</v>
      </c>
      <c r="B190" t="s">
        <v>56</v>
      </c>
      <c r="C190" t="s">
        <v>257</v>
      </c>
      <c r="D190">
        <v>9</v>
      </c>
      <c r="E190">
        <v>117.6</v>
      </c>
      <c r="F190">
        <f t="shared" si="5"/>
        <v>39</v>
      </c>
      <c r="G190" t="str">
        <f t="shared" si="4"/>
        <v>WR39</v>
      </c>
    </row>
    <row r="191" spans="1:7">
      <c r="A191" t="s">
        <v>1</v>
      </c>
      <c r="B191" t="s">
        <v>345</v>
      </c>
      <c r="C191" t="s">
        <v>273</v>
      </c>
      <c r="D191">
        <v>5</v>
      </c>
      <c r="E191">
        <v>115.5</v>
      </c>
      <c r="F191">
        <f t="shared" si="5"/>
        <v>40</v>
      </c>
      <c r="G191" t="str">
        <f t="shared" si="4"/>
        <v>WR40</v>
      </c>
    </row>
    <row r="192" spans="1:7">
      <c r="A192" t="s">
        <v>1</v>
      </c>
      <c r="B192" t="s">
        <v>74</v>
      </c>
      <c r="C192" t="s">
        <v>11</v>
      </c>
      <c r="D192">
        <v>8</v>
      </c>
      <c r="E192">
        <v>115</v>
      </c>
      <c r="F192">
        <f t="shared" si="5"/>
        <v>41</v>
      </c>
      <c r="G192" t="str">
        <f t="shared" si="4"/>
        <v>WR41</v>
      </c>
    </row>
    <row r="193" spans="1:7">
      <c r="A193" t="s">
        <v>1</v>
      </c>
      <c r="B193" t="s">
        <v>89</v>
      </c>
      <c r="C193" t="s">
        <v>10</v>
      </c>
      <c r="D193">
        <v>11</v>
      </c>
      <c r="E193">
        <v>110.5</v>
      </c>
      <c r="F193">
        <f t="shared" si="5"/>
        <v>42</v>
      </c>
      <c r="G193" t="str">
        <f t="shared" si="4"/>
        <v>WR42</v>
      </c>
    </row>
    <row r="194" spans="1:7">
      <c r="A194" t="s">
        <v>1</v>
      </c>
      <c r="B194" t="s">
        <v>83</v>
      </c>
      <c r="C194" t="s">
        <v>265</v>
      </c>
      <c r="D194">
        <v>11</v>
      </c>
      <c r="E194">
        <v>109.5</v>
      </c>
      <c r="F194">
        <f t="shared" si="5"/>
        <v>43</v>
      </c>
      <c r="G194" t="str">
        <f t="shared" si="4"/>
        <v>WR43</v>
      </c>
    </row>
    <row r="195" spans="1:7">
      <c r="A195" t="s">
        <v>1</v>
      </c>
      <c r="B195" t="s">
        <v>47</v>
      </c>
      <c r="C195" t="s">
        <v>3</v>
      </c>
      <c r="D195">
        <v>8</v>
      </c>
      <c r="E195">
        <v>109.5</v>
      </c>
      <c r="F195">
        <f t="shared" si="5"/>
        <v>44</v>
      </c>
      <c r="G195" t="str">
        <f t="shared" ref="G195:G258" si="6">A195&amp;F195</f>
        <v>WR44</v>
      </c>
    </row>
    <row r="196" spans="1:7">
      <c r="A196" t="s">
        <v>1</v>
      </c>
      <c r="B196" t="s">
        <v>66</v>
      </c>
      <c r="C196" t="s">
        <v>286</v>
      </c>
      <c r="D196">
        <v>10</v>
      </c>
      <c r="E196">
        <v>106.4</v>
      </c>
      <c r="F196">
        <f t="shared" ref="F196:F259" si="7">IF(A196=A195,F195+1,1)</f>
        <v>45</v>
      </c>
      <c r="G196" t="str">
        <f t="shared" si="6"/>
        <v>WR45</v>
      </c>
    </row>
    <row r="197" spans="1:7">
      <c r="A197" t="s">
        <v>1</v>
      </c>
      <c r="B197" t="s">
        <v>93</v>
      </c>
      <c r="C197" t="s">
        <v>256</v>
      </c>
      <c r="D197">
        <v>6</v>
      </c>
      <c r="E197">
        <v>105.7</v>
      </c>
      <c r="F197">
        <f t="shared" si="7"/>
        <v>46</v>
      </c>
      <c r="G197" t="str">
        <f t="shared" si="6"/>
        <v>WR46</v>
      </c>
    </row>
    <row r="198" spans="1:7">
      <c r="A198" t="s">
        <v>1</v>
      </c>
      <c r="B198" t="s">
        <v>103</v>
      </c>
      <c r="C198" t="s">
        <v>284</v>
      </c>
      <c r="D198">
        <v>7</v>
      </c>
      <c r="E198">
        <v>103.5</v>
      </c>
      <c r="F198">
        <f t="shared" si="7"/>
        <v>47</v>
      </c>
      <c r="G198" t="str">
        <f t="shared" si="6"/>
        <v>WR47</v>
      </c>
    </row>
    <row r="199" spans="1:7">
      <c r="A199" t="s">
        <v>1</v>
      </c>
      <c r="B199" t="s">
        <v>346</v>
      </c>
      <c r="C199" t="s">
        <v>13</v>
      </c>
      <c r="D199">
        <v>11</v>
      </c>
      <c r="E199">
        <v>102.6</v>
      </c>
      <c r="F199">
        <f t="shared" si="7"/>
        <v>48</v>
      </c>
      <c r="G199" t="str">
        <f t="shared" si="6"/>
        <v>WR48</v>
      </c>
    </row>
    <row r="200" spans="1:7">
      <c r="A200" t="s">
        <v>1</v>
      </c>
      <c r="B200" t="s">
        <v>70</v>
      </c>
      <c r="C200" t="s">
        <v>260</v>
      </c>
      <c r="D200">
        <v>8</v>
      </c>
      <c r="E200">
        <v>101.4</v>
      </c>
      <c r="F200">
        <f t="shared" si="7"/>
        <v>49</v>
      </c>
      <c r="G200" t="str">
        <f t="shared" si="6"/>
        <v>WR49</v>
      </c>
    </row>
    <row r="201" spans="1:7">
      <c r="A201" t="s">
        <v>1</v>
      </c>
      <c r="B201" t="s">
        <v>201</v>
      </c>
      <c r="C201" t="s">
        <v>253</v>
      </c>
      <c r="D201">
        <v>6</v>
      </c>
      <c r="E201">
        <v>99.6</v>
      </c>
      <c r="F201">
        <f t="shared" si="7"/>
        <v>50</v>
      </c>
      <c r="G201" t="str">
        <f t="shared" si="6"/>
        <v>WR50</v>
      </c>
    </row>
    <row r="202" spans="1:7">
      <c r="A202" t="s">
        <v>1</v>
      </c>
      <c r="B202" t="s">
        <v>95</v>
      </c>
      <c r="C202" t="s">
        <v>250</v>
      </c>
      <c r="D202">
        <v>8</v>
      </c>
      <c r="E202">
        <v>98.2</v>
      </c>
      <c r="F202">
        <f t="shared" si="7"/>
        <v>51</v>
      </c>
      <c r="G202" t="str">
        <f t="shared" si="6"/>
        <v>WR51</v>
      </c>
    </row>
    <row r="203" spans="1:7">
      <c r="A203" t="s">
        <v>1</v>
      </c>
      <c r="B203" t="s">
        <v>211</v>
      </c>
      <c r="C203" t="s">
        <v>259</v>
      </c>
      <c r="D203">
        <v>11</v>
      </c>
      <c r="E203">
        <v>98</v>
      </c>
      <c r="F203">
        <f t="shared" si="7"/>
        <v>52</v>
      </c>
      <c r="G203" t="str">
        <f t="shared" si="6"/>
        <v>WR52</v>
      </c>
    </row>
    <row r="204" spans="1:7">
      <c r="A204" t="s">
        <v>1</v>
      </c>
      <c r="B204" t="s">
        <v>149</v>
      </c>
      <c r="C204" t="s">
        <v>12</v>
      </c>
      <c r="D204">
        <v>5</v>
      </c>
      <c r="E204">
        <v>95.5</v>
      </c>
      <c r="F204">
        <f t="shared" si="7"/>
        <v>53</v>
      </c>
      <c r="G204" t="str">
        <f t="shared" si="6"/>
        <v>WR53</v>
      </c>
    </row>
    <row r="205" spans="1:7">
      <c r="A205" t="s">
        <v>1</v>
      </c>
      <c r="B205" t="s">
        <v>113</v>
      </c>
      <c r="C205" t="s">
        <v>270</v>
      </c>
      <c r="D205">
        <v>6</v>
      </c>
      <c r="E205">
        <v>89.6</v>
      </c>
      <c r="F205">
        <f t="shared" si="7"/>
        <v>54</v>
      </c>
      <c r="G205" t="str">
        <f t="shared" si="6"/>
        <v>WR54</v>
      </c>
    </row>
    <row r="206" spans="1:7">
      <c r="A206" t="s">
        <v>1</v>
      </c>
      <c r="B206" t="s">
        <v>98</v>
      </c>
      <c r="C206" t="s">
        <v>269</v>
      </c>
      <c r="D206">
        <v>9</v>
      </c>
      <c r="E206">
        <v>89.5</v>
      </c>
      <c r="F206">
        <f t="shared" si="7"/>
        <v>55</v>
      </c>
      <c r="G206" t="str">
        <f t="shared" si="6"/>
        <v>WR55</v>
      </c>
    </row>
    <row r="207" spans="1:7">
      <c r="A207" t="s">
        <v>1</v>
      </c>
      <c r="B207" t="s">
        <v>100</v>
      </c>
      <c r="C207" t="s">
        <v>267</v>
      </c>
      <c r="D207">
        <v>8</v>
      </c>
      <c r="E207">
        <v>89.5</v>
      </c>
      <c r="F207">
        <f t="shared" si="7"/>
        <v>56</v>
      </c>
      <c r="G207" t="str">
        <f t="shared" si="6"/>
        <v>WR56</v>
      </c>
    </row>
    <row r="208" spans="1:7">
      <c r="A208" t="s">
        <v>1</v>
      </c>
      <c r="B208" t="s">
        <v>152</v>
      </c>
      <c r="C208" t="s">
        <v>254</v>
      </c>
      <c r="D208">
        <v>5</v>
      </c>
      <c r="E208">
        <v>82.5</v>
      </c>
      <c r="F208">
        <f t="shared" si="7"/>
        <v>57</v>
      </c>
      <c r="G208" t="str">
        <f t="shared" si="6"/>
        <v>WR57</v>
      </c>
    </row>
    <row r="209" spans="1:7">
      <c r="A209" t="s">
        <v>1</v>
      </c>
      <c r="B209" t="s">
        <v>320</v>
      </c>
      <c r="C209" t="s">
        <v>256</v>
      </c>
      <c r="D209">
        <v>6</v>
      </c>
      <c r="E209">
        <v>80.900000000000006</v>
      </c>
      <c r="F209">
        <f t="shared" si="7"/>
        <v>58</v>
      </c>
      <c r="G209" t="str">
        <f t="shared" si="6"/>
        <v>WR58</v>
      </c>
    </row>
    <row r="210" spans="1:7">
      <c r="A210" t="s">
        <v>1</v>
      </c>
      <c r="B210" t="s">
        <v>292</v>
      </c>
      <c r="C210" t="s">
        <v>260</v>
      </c>
      <c r="D210">
        <v>8</v>
      </c>
      <c r="E210">
        <v>80.8</v>
      </c>
      <c r="F210">
        <f t="shared" si="7"/>
        <v>59</v>
      </c>
      <c r="G210" t="str">
        <f t="shared" si="6"/>
        <v>WR59</v>
      </c>
    </row>
    <row r="211" spans="1:7">
      <c r="A211" t="s">
        <v>1</v>
      </c>
      <c r="B211" t="s">
        <v>210</v>
      </c>
      <c r="C211" t="s">
        <v>250</v>
      </c>
      <c r="D211">
        <v>8</v>
      </c>
      <c r="E211">
        <v>79.400000000000006</v>
      </c>
      <c r="F211">
        <f t="shared" si="7"/>
        <v>60</v>
      </c>
      <c r="G211" t="str">
        <f t="shared" si="6"/>
        <v>WR60</v>
      </c>
    </row>
    <row r="212" spans="1:7">
      <c r="A212" t="s">
        <v>1</v>
      </c>
      <c r="B212" t="s">
        <v>199</v>
      </c>
      <c r="C212" t="s">
        <v>14</v>
      </c>
      <c r="D212">
        <v>10</v>
      </c>
      <c r="E212">
        <v>78.5</v>
      </c>
      <c r="F212">
        <f t="shared" si="7"/>
        <v>61</v>
      </c>
      <c r="G212" t="str">
        <f t="shared" si="6"/>
        <v>WR61</v>
      </c>
    </row>
    <row r="213" spans="1:7">
      <c r="A213" t="s">
        <v>1</v>
      </c>
      <c r="B213" t="s">
        <v>104</v>
      </c>
      <c r="C213" t="s">
        <v>3</v>
      </c>
      <c r="D213">
        <v>8</v>
      </c>
      <c r="E213">
        <v>76.2</v>
      </c>
      <c r="F213">
        <f t="shared" si="7"/>
        <v>62</v>
      </c>
      <c r="G213" t="str">
        <f t="shared" si="6"/>
        <v>WR62</v>
      </c>
    </row>
    <row r="214" spans="1:7">
      <c r="A214" t="s">
        <v>1</v>
      </c>
      <c r="B214" t="s">
        <v>96</v>
      </c>
      <c r="C214" t="s">
        <v>261</v>
      </c>
      <c r="D214">
        <v>9</v>
      </c>
      <c r="E214">
        <v>75.5</v>
      </c>
      <c r="F214">
        <f t="shared" si="7"/>
        <v>63</v>
      </c>
      <c r="G214" t="str">
        <f t="shared" si="6"/>
        <v>WR63</v>
      </c>
    </row>
    <row r="215" spans="1:7">
      <c r="A215" t="s">
        <v>1</v>
      </c>
      <c r="B215" t="s">
        <v>305</v>
      </c>
      <c r="C215" t="s">
        <v>254</v>
      </c>
      <c r="D215">
        <v>5</v>
      </c>
      <c r="E215">
        <v>75.5</v>
      </c>
      <c r="F215">
        <f t="shared" si="7"/>
        <v>64</v>
      </c>
      <c r="G215" t="str">
        <f t="shared" si="6"/>
        <v>WR64</v>
      </c>
    </row>
    <row r="216" spans="1:7">
      <c r="A216" t="s">
        <v>1</v>
      </c>
      <c r="B216" t="s">
        <v>177</v>
      </c>
      <c r="C216" t="s">
        <v>277</v>
      </c>
      <c r="D216">
        <v>11</v>
      </c>
      <c r="E216">
        <v>74.599999999999994</v>
      </c>
      <c r="F216">
        <f t="shared" si="7"/>
        <v>65</v>
      </c>
      <c r="G216" t="str">
        <f t="shared" si="6"/>
        <v>WR65</v>
      </c>
    </row>
    <row r="217" spans="1:7">
      <c r="A217" t="s">
        <v>1</v>
      </c>
      <c r="B217" t="s">
        <v>197</v>
      </c>
      <c r="C217" t="s">
        <v>264</v>
      </c>
      <c r="D217">
        <v>8</v>
      </c>
      <c r="E217">
        <v>72.2</v>
      </c>
      <c r="F217">
        <f t="shared" si="7"/>
        <v>66</v>
      </c>
      <c r="G217" t="str">
        <f t="shared" si="6"/>
        <v>WR66</v>
      </c>
    </row>
    <row r="218" spans="1:7">
      <c r="A218" t="s">
        <v>1</v>
      </c>
      <c r="B218" t="s">
        <v>136</v>
      </c>
      <c r="C218" t="s">
        <v>286</v>
      </c>
      <c r="D218">
        <v>10</v>
      </c>
      <c r="E218">
        <v>70.5</v>
      </c>
      <c r="F218">
        <f t="shared" si="7"/>
        <v>67</v>
      </c>
      <c r="G218" t="str">
        <f t="shared" si="6"/>
        <v>WR67</v>
      </c>
    </row>
    <row r="219" spans="1:7">
      <c r="A219" t="s">
        <v>1</v>
      </c>
      <c r="B219" t="s">
        <v>121</v>
      </c>
      <c r="C219" t="s">
        <v>274</v>
      </c>
      <c r="D219">
        <v>10</v>
      </c>
      <c r="E219">
        <v>70.5</v>
      </c>
      <c r="F219">
        <f t="shared" si="7"/>
        <v>68</v>
      </c>
      <c r="G219" t="str">
        <f t="shared" si="6"/>
        <v>WR68</v>
      </c>
    </row>
    <row r="220" spans="1:7">
      <c r="A220" t="s">
        <v>1</v>
      </c>
      <c r="B220" t="s">
        <v>126</v>
      </c>
      <c r="C220" t="s">
        <v>264</v>
      </c>
      <c r="D220">
        <v>8</v>
      </c>
      <c r="E220">
        <v>69.3</v>
      </c>
      <c r="F220">
        <f t="shared" si="7"/>
        <v>69</v>
      </c>
      <c r="G220" t="str">
        <f t="shared" si="6"/>
        <v>WR69</v>
      </c>
    </row>
    <row r="221" spans="1:7">
      <c r="A221" t="s">
        <v>1</v>
      </c>
      <c r="B221" t="s">
        <v>347</v>
      </c>
      <c r="C221" t="s">
        <v>284</v>
      </c>
      <c r="D221">
        <v>7</v>
      </c>
      <c r="E221">
        <v>65.7</v>
      </c>
      <c r="F221">
        <f t="shared" si="7"/>
        <v>70</v>
      </c>
      <c r="G221" t="str">
        <f t="shared" si="6"/>
        <v>WR70</v>
      </c>
    </row>
    <row r="222" spans="1:7">
      <c r="A222" t="s">
        <v>1</v>
      </c>
      <c r="B222" t="s">
        <v>349</v>
      </c>
      <c r="C222" t="s">
        <v>264</v>
      </c>
      <c r="D222">
        <v>8</v>
      </c>
      <c r="E222">
        <v>64.599999999999994</v>
      </c>
      <c r="F222">
        <f t="shared" si="7"/>
        <v>71</v>
      </c>
      <c r="G222" t="str">
        <f t="shared" si="6"/>
        <v>WR71</v>
      </c>
    </row>
    <row r="223" spans="1:7">
      <c r="A223" t="s">
        <v>1</v>
      </c>
      <c r="B223" t="s">
        <v>355</v>
      </c>
      <c r="C223" t="s">
        <v>252</v>
      </c>
      <c r="D223">
        <v>9</v>
      </c>
      <c r="E223">
        <v>64.2</v>
      </c>
      <c r="F223">
        <f t="shared" si="7"/>
        <v>72</v>
      </c>
      <c r="G223" t="str">
        <f t="shared" si="6"/>
        <v>WR72</v>
      </c>
    </row>
    <row r="224" spans="1:7">
      <c r="A224" t="s">
        <v>1</v>
      </c>
      <c r="B224" t="s">
        <v>209</v>
      </c>
      <c r="C224" t="s">
        <v>258</v>
      </c>
      <c r="D224">
        <v>6</v>
      </c>
      <c r="E224">
        <v>63.4</v>
      </c>
      <c r="F224">
        <f t="shared" si="7"/>
        <v>73</v>
      </c>
      <c r="G224" t="str">
        <f t="shared" si="6"/>
        <v>WR73</v>
      </c>
    </row>
    <row r="225" spans="1:7">
      <c r="A225" t="s">
        <v>1</v>
      </c>
      <c r="B225" t="s">
        <v>148</v>
      </c>
      <c r="C225" t="s">
        <v>265</v>
      </c>
      <c r="D225">
        <v>11</v>
      </c>
      <c r="E225">
        <v>62.6</v>
      </c>
      <c r="F225">
        <f t="shared" si="7"/>
        <v>74</v>
      </c>
      <c r="G225" t="str">
        <f t="shared" si="6"/>
        <v>WR74</v>
      </c>
    </row>
    <row r="226" spans="1:7">
      <c r="A226" t="s">
        <v>1</v>
      </c>
      <c r="B226" t="s">
        <v>352</v>
      </c>
      <c r="C226" t="s">
        <v>15</v>
      </c>
      <c r="D226">
        <v>11</v>
      </c>
      <c r="E226">
        <v>61.5</v>
      </c>
      <c r="F226">
        <f t="shared" si="7"/>
        <v>75</v>
      </c>
      <c r="G226" t="str">
        <f t="shared" si="6"/>
        <v>WR75</v>
      </c>
    </row>
    <row r="227" spans="1:7">
      <c r="A227" t="s">
        <v>1</v>
      </c>
      <c r="B227" t="s">
        <v>356</v>
      </c>
      <c r="C227" t="s">
        <v>13</v>
      </c>
      <c r="D227">
        <v>11</v>
      </c>
      <c r="E227">
        <v>60.2</v>
      </c>
      <c r="F227">
        <f t="shared" si="7"/>
        <v>76</v>
      </c>
      <c r="G227" t="str">
        <f t="shared" si="6"/>
        <v>WR76</v>
      </c>
    </row>
    <row r="228" spans="1:7">
      <c r="A228" t="s">
        <v>1</v>
      </c>
      <c r="B228" t="s">
        <v>203</v>
      </c>
      <c r="C228" t="s">
        <v>263</v>
      </c>
      <c r="D228">
        <v>10</v>
      </c>
      <c r="E228">
        <v>59.4</v>
      </c>
      <c r="F228">
        <f t="shared" si="7"/>
        <v>77</v>
      </c>
      <c r="G228" t="str">
        <f t="shared" si="6"/>
        <v>WR77</v>
      </c>
    </row>
    <row r="229" spans="1:7">
      <c r="A229" t="s">
        <v>1</v>
      </c>
      <c r="B229" t="s">
        <v>202</v>
      </c>
      <c r="C229" t="s">
        <v>267</v>
      </c>
      <c r="D229">
        <v>8</v>
      </c>
      <c r="E229">
        <v>59.4</v>
      </c>
      <c r="F229">
        <f t="shared" si="7"/>
        <v>78</v>
      </c>
      <c r="G229" t="str">
        <f t="shared" si="6"/>
        <v>WR78</v>
      </c>
    </row>
    <row r="230" spans="1:7">
      <c r="A230" t="s">
        <v>1</v>
      </c>
      <c r="B230" t="s">
        <v>135</v>
      </c>
      <c r="C230" t="s">
        <v>257</v>
      </c>
      <c r="D230">
        <v>9</v>
      </c>
      <c r="E230">
        <v>58.3</v>
      </c>
      <c r="F230">
        <f t="shared" si="7"/>
        <v>79</v>
      </c>
      <c r="G230" t="str">
        <f t="shared" si="6"/>
        <v>WR79</v>
      </c>
    </row>
    <row r="231" spans="1:7">
      <c r="A231" t="s">
        <v>1</v>
      </c>
      <c r="B231" t="s">
        <v>461</v>
      </c>
      <c r="C231" t="s">
        <v>274</v>
      </c>
      <c r="D231">
        <v>10</v>
      </c>
      <c r="E231">
        <v>56.5</v>
      </c>
      <c r="F231">
        <f t="shared" si="7"/>
        <v>80</v>
      </c>
      <c r="G231" t="str">
        <f t="shared" si="6"/>
        <v>WR80</v>
      </c>
    </row>
    <row r="232" spans="1:7">
      <c r="A232" t="s">
        <v>1</v>
      </c>
      <c r="B232" t="s">
        <v>354</v>
      </c>
      <c r="C232" t="s">
        <v>270</v>
      </c>
      <c r="D232">
        <v>6</v>
      </c>
      <c r="E232">
        <v>55.6</v>
      </c>
      <c r="F232">
        <f t="shared" si="7"/>
        <v>81</v>
      </c>
      <c r="G232" t="str">
        <f t="shared" si="6"/>
        <v>WR81</v>
      </c>
    </row>
    <row r="233" spans="1:7">
      <c r="A233" t="s">
        <v>1</v>
      </c>
      <c r="B233" t="s">
        <v>156</v>
      </c>
      <c r="C233" t="s">
        <v>258</v>
      </c>
      <c r="D233">
        <v>6</v>
      </c>
      <c r="E233">
        <v>53.1</v>
      </c>
      <c r="F233">
        <f t="shared" si="7"/>
        <v>82</v>
      </c>
      <c r="G233" t="str">
        <f t="shared" si="6"/>
        <v>WR82</v>
      </c>
    </row>
    <row r="234" spans="1:7">
      <c r="A234" t="s">
        <v>1</v>
      </c>
      <c r="B234" t="s">
        <v>312</v>
      </c>
      <c r="C234" t="s">
        <v>258</v>
      </c>
      <c r="D234">
        <v>6</v>
      </c>
      <c r="E234">
        <v>52.1</v>
      </c>
      <c r="F234">
        <f t="shared" si="7"/>
        <v>83</v>
      </c>
      <c r="G234" t="str">
        <f t="shared" si="6"/>
        <v>WR83</v>
      </c>
    </row>
    <row r="235" spans="1:7">
      <c r="A235" t="s">
        <v>1</v>
      </c>
      <c r="B235" t="s">
        <v>488</v>
      </c>
      <c r="C235" t="s">
        <v>268</v>
      </c>
      <c r="D235">
        <v>7</v>
      </c>
      <c r="E235">
        <v>50.9</v>
      </c>
      <c r="F235">
        <f t="shared" si="7"/>
        <v>84</v>
      </c>
      <c r="G235" t="str">
        <f t="shared" si="6"/>
        <v>WR84</v>
      </c>
    </row>
    <row r="236" spans="1:7">
      <c r="A236" t="s">
        <v>1</v>
      </c>
      <c r="B236" t="s">
        <v>157</v>
      </c>
      <c r="C236" t="s">
        <v>253</v>
      </c>
      <c r="D236">
        <v>6</v>
      </c>
      <c r="E236">
        <v>50.2</v>
      </c>
      <c r="F236">
        <f t="shared" si="7"/>
        <v>85</v>
      </c>
      <c r="G236" t="str">
        <f t="shared" si="6"/>
        <v>WR85</v>
      </c>
    </row>
    <row r="237" spans="1:7">
      <c r="A237" t="s">
        <v>1</v>
      </c>
      <c r="B237" t="s">
        <v>198</v>
      </c>
      <c r="C237" t="s">
        <v>268</v>
      </c>
      <c r="D237">
        <v>7</v>
      </c>
      <c r="E237">
        <v>49.5</v>
      </c>
      <c r="F237">
        <f t="shared" si="7"/>
        <v>86</v>
      </c>
      <c r="G237" t="str">
        <f t="shared" si="6"/>
        <v>WR86</v>
      </c>
    </row>
    <row r="238" spans="1:7">
      <c r="A238" t="s">
        <v>1</v>
      </c>
      <c r="B238" t="s">
        <v>350</v>
      </c>
      <c r="C238" t="s">
        <v>15</v>
      </c>
      <c r="D238">
        <v>11</v>
      </c>
      <c r="E238">
        <v>47.5</v>
      </c>
      <c r="F238">
        <f t="shared" si="7"/>
        <v>87</v>
      </c>
      <c r="G238" t="str">
        <f t="shared" si="6"/>
        <v>WR87</v>
      </c>
    </row>
    <row r="239" spans="1:7">
      <c r="A239" t="s">
        <v>1</v>
      </c>
      <c r="B239" t="s">
        <v>204</v>
      </c>
      <c r="C239" t="s">
        <v>9</v>
      </c>
      <c r="D239">
        <v>9</v>
      </c>
      <c r="E239">
        <v>47.2</v>
      </c>
      <c r="F239">
        <f t="shared" si="7"/>
        <v>88</v>
      </c>
      <c r="G239" t="str">
        <f t="shared" si="6"/>
        <v>WR88</v>
      </c>
    </row>
    <row r="240" spans="1:7">
      <c r="A240" t="s">
        <v>1</v>
      </c>
      <c r="B240" t="s">
        <v>172</v>
      </c>
      <c r="C240" t="s">
        <v>270</v>
      </c>
      <c r="D240">
        <v>6</v>
      </c>
      <c r="E240">
        <v>46.5</v>
      </c>
      <c r="F240">
        <f t="shared" si="7"/>
        <v>89</v>
      </c>
      <c r="G240" t="str">
        <f t="shared" si="6"/>
        <v>WR89</v>
      </c>
    </row>
    <row r="241" spans="1:7">
      <c r="A241" t="s">
        <v>1</v>
      </c>
      <c r="B241" t="s">
        <v>359</v>
      </c>
      <c r="C241" t="s">
        <v>10</v>
      </c>
      <c r="D241">
        <v>11</v>
      </c>
      <c r="E241">
        <v>46.5</v>
      </c>
      <c r="F241">
        <f t="shared" si="7"/>
        <v>90</v>
      </c>
      <c r="G241" t="str">
        <f t="shared" si="6"/>
        <v>WR90</v>
      </c>
    </row>
    <row r="242" spans="1:7">
      <c r="A242" t="s">
        <v>1</v>
      </c>
      <c r="B242" t="s">
        <v>150</v>
      </c>
      <c r="C242" t="s">
        <v>273</v>
      </c>
      <c r="D242">
        <v>5</v>
      </c>
      <c r="E242">
        <v>46.4</v>
      </c>
      <c r="F242">
        <f t="shared" si="7"/>
        <v>91</v>
      </c>
      <c r="G242" t="str">
        <f t="shared" si="6"/>
        <v>WR91</v>
      </c>
    </row>
    <row r="243" spans="1:7">
      <c r="A243" t="s">
        <v>1</v>
      </c>
      <c r="B243" t="s">
        <v>116</v>
      </c>
      <c r="C243" t="s">
        <v>268</v>
      </c>
      <c r="D243">
        <v>7</v>
      </c>
      <c r="E243">
        <v>44.5</v>
      </c>
      <c r="F243">
        <f t="shared" si="7"/>
        <v>92</v>
      </c>
      <c r="G243" t="str">
        <f t="shared" si="6"/>
        <v>WR92</v>
      </c>
    </row>
    <row r="244" spans="1:7">
      <c r="A244" t="s">
        <v>1</v>
      </c>
      <c r="B244" t="s">
        <v>106</v>
      </c>
      <c r="C244" t="s">
        <v>283</v>
      </c>
      <c r="D244">
        <v>9</v>
      </c>
      <c r="E244">
        <v>44.1</v>
      </c>
      <c r="F244">
        <f t="shared" si="7"/>
        <v>93</v>
      </c>
      <c r="G244" t="str">
        <f t="shared" si="6"/>
        <v>WR93</v>
      </c>
    </row>
    <row r="245" spans="1:7">
      <c r="A245" t="s">
        <v>1</v>
      </c>
      <c r="B245" t="s">
        <v>424</v>
      </c>
      <c r="C245" t="s">
        <v>15</v>
      </c>
      <c r="D245">
        <v>11</v>
      </c>
      <c r="E245">
        <v>43.3</v>
      </c>
      <c r="F245">
        <f t="shared" si="7"/>
        <v>94</v>
      </c>
      <c r="G245" t="str">
        <f t="shared" si="6"/>
        <v>WR94</v>
      </c>
    </row>
    <row r="246" spans="1:7">
      <c r="A246" t="s">
        <v>1</v>
      </c>
      <c r="B246" t="s">
        <v>213</v>
      </c>
      <c r="C246" t="s">
        <v>265</v>
      </c>
      <c r="D246">
        <v>11</v>
      </c>
      <c r="E246">
        <v>41.6</v>
      </c>
      <c r="F246">
        <f t="shared" si="7"/>
        <v>95</v>
      </c>
      <c r="G246" t="str">
        <f t="shared" si="6"/>
        <v>WR95</v>
      </c>
    </row>
    <row r="247" spans="1:7">
      <c r="A247" t="s">
        <v>1</v>
      </c>
      <c r="B247" t="s">
        <v>362</v>
      </c>
      <c r="C247" t="s">
        <v>253</v>
      </c>
      <c r="D247">
        <v>6</v>
      </c>
      <c r="E247">
        <v>40.9</v>
      </c>
      <c r="F247">
        <f t="shared" si="7"/>
        <v>96</v>
      </c>
      <c r="G247" t="str">
        <f t="shared" si="6"/>
        <v>WR96</v>
      </c>
    </row>
    <row r="248" spans="1:7">
      <c r="A248" t="s">
        <v>1</v>
      </c>
      <c r="B248" t="s">
        <v>357</v>
      </c>
      <c r="C248" t="s">
        <v>12</v>
      </c>
      <c r="D248">
        <v>5</v>
      </c>
      <c r="E248">
        <v>40.9</v>
      </c>
      <c r="F248">
        <f t="shared" si="7"/>
        <v>97</v>
      </c>
      <c r="G248" t="str">
        <f t="shared" si="6"/>
        <v>WR97</v>
      </c>
    </row>
    <row r="249" spans="1:7">
      <c r="A249" t="s">
        <v>1</v>
      </c>
      <c r="B249" t="s">
        <v>325</v>
      </c>
      <c r="C249" t="s">
        <v>277</v>
      </c>
      <c r="D249">
        <v>11</v>
      </c>
      <c r="E249">
        <v>38.6</v>
      </c>
      <c r="F249">
        <f t="shared" si="7"/>
        <v>98</v>
      </c>
      <c r="G249" t="str">
        <f t="shared" si="6"/>
        <v>WR98</v>
      </c>
    </row>
    <row r="250" spans="1:7">
      <c r="A250" t="s">
        <v>1</v>
      </c>
      <c r="B250" t="s">
        <v>161</v>
      </c>
      <c r="C250" t="s">
        <v>261</v>
      </c>
      <c r="D250">
        <v>9</v>
      </c>
      <c r="E250">
        <v>36.6</v>
      </c>
      <c r="F250">
        <f t="shared" si="7"/>
        <v>99</v>
      </c>
      <c r="G250" t="str">
        <f t="shared" si="6"/>
        <v>WR99</v>
      </c>
    </row>
    <row r="251" spans="1:7">
      <c r="A251" t="s">
        <v>1</v>
      </c>
      <c r="B251" t="s">
        <v>423</v>
      </c>
      <c r="C251" t="s">
        <v>11</v>
      </c>
      <c r="D251">
        <v>8</v>
      </c>
      <c r="E251">
        <v>36.5</v>
      </c>
      <c r="F251">
        <f t="shared" si="7"/>
        <v>100</v>
      </c>
      <c r="G251" t="str">
        <f t="shared" si="6"/>
        <v>WR100</v>
      </c>
    </row>
    <row r="252" spans="1:7">
      <c r="A252" t="s">
        <v>8</v>
      </c>
      <c r="B252" t="s">
        <v>34</v>
      </c>
      <c r="C252" t="s">
        <v>9</v>
      </c>
      <c r="D252">
        <v>9</v>
      </c>
      <c r="E252">
        <v>144</v>
      </c>
      <c r="F252">
        <f t="shared" si="7"/>
        <v>1</v>
      </c>
      <c r="G252" t="str">
        <f t="shared" si="6"/>
        <v>TE1</v>
      </c>
    </row>
    <row r="253" spans="1:7">
      <c r="A253" t="s">
        <v>8</v>
      </c>
      <c r="B253" t="s">
        <v>87</v>
      </c>
      <c r="C253" t="s">
        <v>14</v>
      </c>
      <c r="D253">
        <v>10</v>
      </c>
      <c r="E253">
        <v>141.5</v>
      </c>
      <c r="F253">
        <f t="shared" si="7"/>
        <v>2</v>
      </c>
      <c r="G253" t="str">
        <f t="shared" si="6"/>
        <v>TE2</v>
      </c>
    </row>
    <row r="254" spans="1:7">
      <c r="A254" t="s">
        <v>8</v>
      </c>
      <c r="B254" t="s">
        <v>60</v>
      </c>
      <c r="C254" t="s">
        <v>277</v>
      </c>
      <c r="D254">
        <v>11</v>
      </c>
      <c r="E254">
        <v>132.5</v>
      </c>
      <c r="F254">
        <f t="shared" si="7"/>
        <v>3</v>
      </c>
      <c r="G254" t="str">
        <f t="shared" si="6"/>
        <v>TE3</v>
      </c>
    </row>
    <row r="255" spans="1:7">
      <c r="A255" t="s">
        <v>8</v>
      </c>
      <c r="B255" t="s">
        <v>112</v>
      </c>
      <c r="C255" t="s">
        <v>270</v>
      </c>
      <c r="D255">
        <v>6</v>
      </c>
      <c r="E255">
        <v>127.5</v>
      </c>
      <c r="F255">
        <f t="shared" si="7"/>
        <v>4</v>
      </c>
      <c r="G255" t="str">
        <f t="shared" si="6"/>
        <v>TE4</v>
      </c>
    </row>
    <row r="256" spans="1:7">
      <c r="A256" t="s">
        <v>8</v>
      </c>
      <c r="B256" t="s">
        <v>57</v>
      </c>
      <c r="C256" t="s">
        <v>273</v>
      </c>
      <c r="D256">
        <v>5</v>
      </c>
      <c r="E256">
        <v>123.5</v>
      </c>
      <c r="F256">
        <f t="shared" si="7"/>
        <v>5</v>
      </c>
      <c r="G256" t="str">
        <f t="shared" si="6"/>
        <v>TE5</v>
      </c>
    </row>
    <row r="257" spans="1:7">
      <c r="A257" t="s">
        <v>8</v>
      </c>
      <c r="B257" t="s">
        <v>84</v>
      </c>
      <c r="C257" t="s">
        <v>258</v>
      </c>
      <c r="D257">
        <v>6</v>
      </c>
      <c r="E257">
        <v>110.5</v>
      </c>
      <c r="F257">
        <f t="shared" si="7"/>
        <v>6</v>
      </c>
      <c r="G257" t="str">
        <f t="shared" si="6"/>
        <v>TE6</v>
      </c>
    </row>
    <row r="258" spans="1:7">
      <c r="A258" t="s">
        <v>8</v>
      </c>
      <c r="B258" t="s">
        <v>145</v>
      </c>
      <c r="C258" t="s">
        <v>11</v>
      </c>
      <c r="D258">
        <v>8</v>
      </c>
      <c r="E258">
        <v>108.5</v>
      </c>
      <c r="F258">
        <f t="shared" si="7"/>
        <v>7</v>
      </c>
      <c r="G258" t="str">
        <f t="shared" si="6"/>
        <v>TE7</v>
      </c>
    </row>
    <row r="259" spans="1:7">
      <c r="A259" t="s">
        <v>8</v>
      </c>
      <c r="B259" t="s">
        <v>289</v>
      </c>
      <c r="C259" t="s">
        <v>257</v>
      </c>
      <c r="D259">
        <v>9</v>
      </c>
      <c r="E259">
        <v>108.5</v>
      </c>
      <c r="F259">
        <f t="shared" si="7"/>
        <v>8</v>
      </c>
      <c r="G259" t="str">
        <f t="shared" ref="G259:G301" si="8">A259&amp;F259</f>
        <v>TE8</v>
      </c>
    </row>
    <row r="260" spans="1:7">
      <c r="A260" t="s">
        <v>8</v>
      </c>
      <c r="B260" t="s">
        <v>108</v>
      </c>
      <c r="C260" t="s">
        <v>274</v>
      </c>
      <c r="D260">
        <v>10</v>
      </c>
      <c r="E260">
        <v>108.5</v>
      </c>
      <c r="F260">
        <f t="shared" ref="F260:F301" si="9">IF(A260=A259,F259+1,1)</f>
        <v>9</v>
      </c>
      <c r="G260" t="str">
        <f t="shared" si="8"/>
        <v>TE9</v>
      </c>
    </row>
    <row r="261" spans="1:7">
      <c r="A261" t="s">
        <v>8</v>
      </c>
      <c r="B261" t="s">
        <v>76</v>
      </c>
      <c r="C261" t="s">
        <v>260</v>
      </c>
      <c r="D261">
        <v>8</v>
      </c>
      <c r="E261">
        <v>105.5</v>
      </c>
      <c r="F261">
        <f t="shared" si="9"/>
        <v>10</v>
      </c>
      <c r="G261" t="str">
        <f t="shared" si="8"/>
        <v>TE10</v>
      </c>
    </row>
    <row r="262" spans="1:7">
      <c r="A262" t="s">
        <v>8</v>
      </c>
      <c r="B262" t="s">
        <v>159</v>
      </c>
      <c r="C262" t="s">
        <v>283</v>
      </c>
      <c r="D262">
        <v>9</v>
      </c>
      <c r="E262">
        <v>104.6</v>
      </c>
      <c r="F262">
        <f t="shared" si="9"/>
        <v>11</v>
      </c>
      <c r="G262" t="str">
        <f t="shared" si="8"/>
        <v>TE11</v>
      </c>
    </row>
    <row r="263" spans="1:7">
      <c r="A263" t="s">
        <v>8</v>
      </c>
      <c r="B263" t="s">
        <v>80</v>
      </c>
      <c r="C263" t="s">
        <v>12</v>
      </c>
      <c r="D263">
        <v>5</v>
      </c>
      <c r="E263">
        <v>92.5</v>
      </c>
      <c r="F263">
        <f t="shared" si="9"/>
        <v>12</v>
      </c>
      <c r="G263" t="str">
        <f t="shared" si="8"/>
        <v>TE12</v>
      </c>
    </row>
    <row r="264" spans="1:7">
      <c r="A264" t="s">
        <v>8</v>
      </c>
      <c r="B264" t="s">
        <v>125</v>
      </c>
      <c r="C264" t="s">
        <v>253</v>
      </c>
      <c r="D264">
        <v>6</v>
      </c>
      <c r="E264">
        <v>92.5</v>
      </c>
      <c r="F264">
        <f t="shared" si="9"/>
        <v>13</v>
      </c>
      <c r="G264" t="str">
        <f t="shared" si="8"/>
        <v>TE13</v>
      </c>
    </row>
    <row r="265" spans="1:7">
      <c r="A265" t="s">
        <v>8</v>
      </c>
      <c r="B265" t="s">
        <v>310</v>
      </c>
      <c r="C265" t="s">
        <v>265</v>
      </c>
      <c r="D265">
        <v>11</v>
      </c>
      <c r="E265">
        <v>91.3</v>
      </c>
      <c r="F265">
        <f t="shared" si="9"/>
        <v>14</v>
      </c>
      <c r="G265" t="str">
        <f t="shared" si="8"/>
        <v>TE14</v>
      </c>
    </row>
    <row r="266" spans="1:7">
      <c r="A266" t="s">
        <v>8</v>
      </c>
      <c r="B266" t="s">
        <v>166</v>
      </c>
      <c r="C266" t="s">
        <v>284</v>
      </c>
      <c r="D266">
        <v>7</v>
      </c>
      <c r="E266">
        <v>90.4</v>
      </c>
      <c r="F266">
        <f t="shared" si="9"/>
        <v>15</v>
      </c>
      <c r="G266" t="str">
        <f t="shared" si="8"/>
        <v>TE15</v>
      </c>
    </row>
    <row r="267" spans="1:7">
      <c r="A267" t="s">
        <v>8</v>
      </c>
      <c r="B267" t="s">
        <v>322</v>
      </c>
      <c r="C267" t="s">
        <v>254</v>
      </c>
      <c r="D267">
        <v>5</v>
      </c>
      <c r="E267">
        <v>84.6</v>
      </c>
      <c r="F267">
        <f t="shared" si="9"/>
        <v>16</v>
      </c>
      <c r="G267" t="str">
        <f t="shared" si="8"/>
        <v>TE16</v>
      </c>
    </row>
    <row r="268" spans="1:7">
      <c r="A268" t="s">
        <v>8</v>
      </c>
      <c r="B268" t="s">
        <v>131</v>
      </c>
      <c r="C268" t="s">
        <v>259</v>
      </c>
      <c r="D268">
        <v>11</v>
      </c>
      <c r="E268">
        <v>82.5</v>
      </c>
      <c r="F268">
        <f t="shared" si="9"/>
        <v>17</v>
      </c>
      <c r="G268" t="str">
        <f t="shared" si="8"/>
        <v>TE17</v>
      </c>
    </row>
    <row r="269" spans="1:7">
      <c r="A269" t="s">
        <v>8</v>
      </c>
      <c r="B269" t="s">
        <v>173</v>
      </c>
      <c r="C269" t="s">
        <v>256</v>
      </c>
      <c r="D269">
        <v>6</v>
      </c>
      <c r="E269">
        <v>82.5</v>
      </c>
      <c r="F269">
        <f t="shared" si="9"/>
        <v>18</v>
      </c>
      <c r="G269" t="str">
        <f t="shared" si="8"/>
        <v>TE18</v>
      </c>
    </row>
    <row r="270" spans="1:7">
      <c r="A270" t="s">
        <v>8</v>
      </c>
      <c r="B270" t="s">
        <v>331</v>
      </c>
      <c r="C270" t="s">
        <v>269</v>
      </c>
      <c r="D270">
        <v>9</v>
      </c>
      <c r="E270">
        <v>81</v>
      </c>
      <c r="F270">
        <f t="shared" si="9"/>
        <v>19</v>
      </c>
      <c r="G270" t="str">
        <f t="shared" si="8"/>
        <v>TE19</v>
      </c>
    </row>
    <row r="271" spans="1:7">
      <c r="A271" t="s">
        <v>8</v>
      </c>
      <c r="B271" t="s">
        <v>127</v>
      </c>
      <c r="C271" t="s">
        <v>257</v>
      </c>
      <c r="D271">
        <v>9</v>
      </c>
      <c r="E271">
        <v>78.5</v>
      </c>
      <c r="F271">
        <f t="shared" si="9"/>
        <v>20</v>
      </c>
      <c r="G271" t="str">
        <f t="shared" si="8"/>
        <v>TE20</v>
      </c>
    </row>
    <row r="272" spans="1:7">
      <c r="A272" t="s">
        <v>8</v>
      </c>
      <c r="B272" t="s">
        <v>319</v>
      </c>
      <c r="C272" t="s">
        <v>10</v>
      </c>
      <c r="D272">
        <v>11</v>
      </c>
      <c r="E272">
        <v>78.5</v>
      </c>
      <c r="F272">
        <f t="shared" si="9"/>
        <v>21</v>
      </c>
      <c r="G272" t="str">
        <f t="shared" si="8"/>
        <v>TE21</v>
      </c>
    </row>
    <row r="273" spans="1:7">
      <c r="A273" t="s">
        <v>8</v>
      </c>
      <c r="B273" t="s">
        <v>367</v>
      </c>
      <c r="C273" t="s">
        <v>265</v>
      </c>
      <c r="D273">
        <v>11</v>
      </c>
      <c r="E273">
        <v>75.599999999999994</v>
      </c>
      <c r="F273">
        <f t="shared" si="9"/>
        <v>22</v>
      </c>
      <c r="G273" t="str">
        <f t="shared" si="8"/>
        <v>TE22</v>
      </c>
    </row>
    <row r="274" spans="1:7">
      <c r="A274" t="s">
        <v>8</v>
      </c>
      <c r="B274" t="s">
        <v>180</v>
      </c>
      <c r="C274" t="s">
        <v>263</v>
      </c>
      <c r="D274">
        <v>10</v>
      </c>
      <c r="E274">
        <v>74.5</v>
      </c>
      <c r="F274">
        <f t="shared" si="9"/>
        <v>23</v>
      </c>
      <c r="G274" t="str">
        <f t="shared" si="8"/>
        <v>TE23</v>
      </c>
    </row>
    <row r="275" spans="1:7">
      <c r="A275" t="s">
        <v>8</v>
      </c>
      <c r="B275" t="s">
        <v>363</v>
      </c>
      <c r="C275" t="s">
        <v>268</v>
      </c>
      <c r="D275">
        <v>7</v>
      </c>
      <c r="E275">
        <v>73.2</v>
      </c>
      <c r="F275">
        <f t="shared" si="9"/>
        <v>24</v>
      </c>
      <c r="G275" t="str">
        <f t="shared" si="8"/>
        <v>TE24</v>
      </c>
    </row>
    <row r="276" spans="1:7">
      <c r="A276" t="s">
        <v>8</v>
      </c>
      <c r="B276" t="s">
        <v>365</v>
      </c>
      <c r="C276" t="s">
        <v>250</v>
      </c>
      <c r="D276">
        <v>8</v>
      </c>
      <c r="E276">
        <v>70.599999999999994</v>
      </c>
      <c r="F276">
        <f t="shared" si="9"/>
        <v>25</v>
      </c>
      <c r="G276" t="str">
        <f t="shared" si="8"/>
        <v>TE25</v>
      </c>
    </row>
    <row r="277" spans="1:7">
      <c r="A277" t="s">
        <v>8</v>
      </c>
      <c r="B277" t="s">
        <v>328</v>
      </c>
      <c r="C277" t="s">
        <v>3</v>
      </c>
      <c r="D277">
        <v>8</v>
      </c>
      <c r="E277">
        <v>66.2</v>
      </c>
      <c r="F277">
        <f t="shared" si="9"/>
        <v>26</v>
      </c>
      <c r="G277" t="str">
        <f t="shared" si="8"/>
        <v>TE26</v>
      </c>
    </row>
    <row r="278" spans="1:7">
      <c r="A278" t="s">
        <v>8</v>
      </c>
      <c r="B278" t="s">
        <v>168</v>
      </c>
      <c r="C278" t="s">
        <v>9</v>
      </c>
      <c r="D278">
        <v>9</v>
      </c>
      <c r="E278">
        <v>65.2</v>
      </c>
      <c r="F278">
        <f t="shared" si="9"/>
        <v>27</v>
      </c>
      <c r="G278" t="str">
        <f t="shared" si="8"/>
        <v>TE27</v>
      </c>
    </row>
    <row r="279" spans="1:7">
      <c r="A279" t="s">
        <v>8</v>
      </c>
      <c r="B279" t="s">
        <v>167</v>
      </c>
      <c r="C279" t="s">
        <v>261</v>
      </c>
      <c r="D279">
        <v>9</v>
      </c>
      <c r="E279">
        <v>62</v>
      </c>
      <c r="F279">
        <f t="shared" si="9"/>
        <v>28</v>
      </c>
      <c r="G279" t="str">
        <f t="shared" si="8"/>
        <v>TE28</v>
      </c>
    </row>
    <row r="280" spans="1:7">
      <c r="A280" t="s">
        <v>8</v>
      </c>
      <c r="B280" t="s">
        <v>425</v>
      </c>
      <c r="C280" t="s">
        <v>252</v>
      </c>
      <c r="D280">
        <v>9</v>
      </c>
      <c r="E280">
        <v>51.6</v>
      </c>
      <c r="F280">
        <f t="shared" si="9"/>
        <v>29</v>
      </c>
      <c r="G280" t="str">
        <f t="shared" si="8"/>
        <v>TE29</v>
      </c>
    </row>
    <row r="281" spans="1:7">
      <c r="A281" t="s">
        <v>8</v>
      </c>
      <c r="B281" t="s">
        <v>299</v>
      </c>
      <c r="C281" t="s">
        <v>10</v>
      </c>
      <c r="D281">
        <v>11</v>
      </c>
      <c r="E281">
        <v>50.6</v>
      </c>
      <c r="F281">
        <f t="shared" si="9"/>
        <v>30</v>
      </c>
      <c r="G281" t="str">
        <f t="shared" si="8"/>
        <v>TE30</v>
      </c>
    </row>
    <row r="282" spans="1:7">
      <c r="A282" t="s">
        <v>8</v>
      </c>
      <c r="B282" t="s">
        <v>165</v>
      </c>
      <c r="C282" t="s">
        <v>13</v>
      </c>
      <c r="D282">
        <v>11</v>
      </c>
      <c r="E282">
        <v>50.5</v>
      </c>
      <c r="F282">
        <f t="shared" si="9"/>
        <v>31</v>
      </c>
      <c r="G282" t="str">
        <f t="shared" si="8"/>
        <v>TE31</v>
      </c>
    </row>
    <row r="283" spans="1:7">
      <c r="A283" t="s">
        <v>8</v>
      </c>
      <c r="B283" t="s">
        <v>364</v>
      </c>
      <c r="C283" t="s">
        <v>252</v>
      </c>
      <c r="D283">
        <v>9</v>
      </c>
      <c r="E283">
        <v>49.9</v>
      </c>
      <c r="F283">
        <f t="shared" si="9"/>
        <v>32</v>
      </c>
      <c r="G283" t="str">
        <f t="shared" si="8"/>
        <v>TE32</v>
      </c>
    </row>
    <row r="284" spans="1:7">
      <c r="A284" t="s">
        <v>8</v>
      </c>
      <c r="B284" t="s">
        <v>427</v>
      </c>
      <c r="C284" t="s">
        <v>274</v>
      </c>
      <c r="D284">
        <v>10</v>
      </c>
      <c r="E284">
        <v>49.4</v>
      </c>
      <c r="F284">
        <f t="shared" si="9"/>
        <v>33</v>
      </c>
      <c r="G284" t="str">
        <f t="shared" si="8"/>
        <v>TE33</v>
      </c>
    </row>
    <row r="285" spans="1:7">
      <c r="A285" t="s">
        <v>8</v>
      </c>
      <c r="B285" t="s">
        <v>368</v>
      </c>
      <c r="C285" t="s">
        <v>273</v>
      </c>
      <c r="D285">
        <v>5</v>
      </c>
      <c r="E285">
        <v>49.3</v>
      </c>
      <c r="F285">
        <f t="shared" si="9"/>
        <v>34</v>
      </c>
      <c r="G285" t="str">
        <f t="shared" si="8"/>
        <v>TE34</v>
      </c>
    </row>
    <row r="286" spans="1:7">
      <c r="A286" t="s">
        <v>8</v>
      </c>
      <c r="B286" t="s">
        <v>371</v>
      </c>
      <c r="C286" t="s">
        <v>264</v>
      </c>
      <c r="D286">
        <v>8</v>
      </c>
      <c r="E286">
        <v>46.5</v>
      </c>
      <c r="F286">
        <f t="shared" si="9"/>
        <v>35</v>
      </c>
      <c r="G286" t="str">
        <f t="shared" si="8"/>
        <v>TE35</v>
      </c>
    </row>
    <row r="287" spans="1:7">
      <c r="A287" t="s">
        <v>8</v>
      </c>
      <c r="B287" t="s">
        <v>428</v>
      </c>
      <c r="C287" t="s">
        <v>275</v>
      </c>
      <c r="D287">
        <v>5</v>
      </c>
      <c r="E287">
        <v>46.5</v>
      </c>
      <c r="F287">
        <f t="shared" si="9"/>
        <v>36</v>
      </c>
      <c r="G287" t="str">
        <f t="shared" si="8"/>
        <v>TE36</v>
      </c>
    </row>
    <row r="288" spans="1:7">
      <c r="A288" t="s">
        <v>8</v>
      </c>
      <c r="B288" t="s">
        <v>366</v>
      </c>
      <c r="C288" t="s">
        <v>264</v>
      </c>
      <c r="D288">
        <v>8</v>
      </c>
      <c r="E288">
        <v>45.3</v>
      </c>
      <c r="F288">
        <f t="shared" si="9"/>
        <v>37</v>
      </c>
      <c r="G288" t="str">
        <f t="shared" si="8"/>
        <v>TE37</v>
      </c>
    </row>
    <row r="289" spans="1:7">
      <c r="A289" t="s">
        <v>8</v>
      </c>
      <c r="B289" t="s">
        <v>374</v>
      </c>
      <c r="C289" t="s">
        <v>267</v>
      </c>
      <c r="D289">
        <v>8</v>
      </c>
      <c r="E289">
        <v>43.6</v>
      </c>
      <c r="F289">
        <f t="shared" si="9"/>
        <v>38</v>
      </c>
      <c r="G289" t="str">
        <f t="shared" si="8"/>
        <v>TE38</v>
      </c>
    </row>
    <row r="290" spans="1:7">
      <c r="A290" t="s">
        <v>8</v>
      </c>
      <c r="B290" t="s">
        <v>435</v>
      </c>
      <c r="C290" t="s">
        <v>286</v>
      </c>
      <c r="D290">
        <v>10</v>
      </c>
      <c r="E290">
        <v>43.5</v>
      </c>
      <c r="F290">
        <f t="shared" si="9"/>
        <v>39</v>
      </c>
      <c r="G290" t="str">
        <f t="shared" si="8"/>
        <v>TE39</v>
      </c>
    </row>
    <row r="291" spans="1:7">
      <c r="A291" t="s">
        <v>8</v>
      </c>
      <c r="B291" t="s">
        <v>369</v>
      </c>
      <c r="C291" t="s">
        <v>15</v>
      </c>
      <c r="D291">
        <v>11</v>
      </c>
      <c r="E291">
        <v>36.5</v>
      </c>
      <c r="F291">
        <f t="shared" si="9"/>
        <v>40</v>
      </c>
      <c r="G291" t="str">
        <f t="shared" si="8"/>
        <v>TE40</v>
      </c>
    </row>
    <row r="292" spans="1:7">
      <c r="A292" t="s">
        <v>8</v>
      </c>
      <c r="B292" t="s">
        <v>429</v>
      </c>
      <c r="C292" t="s">
        <v>15</v>
      </c>
      <c r="D292">
        <v>11</v>
      </c>
      <c r="E292">
        <v>35.6</v>
      </c>
      <c r="F292">
        <f t="shared" si="9"/>
        <v>41</v>
      </c>
      <c r="G292" t="str">
        <f t="shared" si="8"/>
        <v>TE41</v>
      </c>
    </row>
    <row r="293" spans="1:7">
      <c r="A293" t="s">
        <v>8</v>
      </c>
      <c r="B293" t="s">
        <v>430</v>
      </c>
      <c r="C293" t="s">
        <v>260</v>
      </c>
      <c r="D293">
        <v>8</v>
      </c>
      <c r="E293">
        <v>35.299999999999997</v>
      </c>
      <c r="F293">
        <f t="shared" si="9"/>
        <v>42</v>
      </c>
      <c r="G293" t="str">
        <f t="shared" si="8"/>
        <v>TE42</v>
      </c>
    </row>
    <row r="294" spans="1:7">
      <c r="A294" t="s">
        <v>8</v>
      </c>
      <c r="B294" t="s">
        <v>426</v>
      </c>
      <c r="C294" t="s">
        <v>13</v>
      </c>
      <c r="D294">
        <v>11</v>
      </c>
      <c r="E294">
        <v>33.5</v>
      </c>
      <c r="F294">
        <f t="shared" si="9"/>
        <v>43</v>
      </c>
      <c r="G294" t="str">
        <f t="shared" si="8"/>
        <v>TE43</v>
      </c>
    </row>
    <row r="295" spans="1:7">
      <c r="A295" t="s">
        <v>8</v>
      </c>
      <c r="B295" t="s">
        <v>431</v>
      </c>
      <c r="C295" t="s">
        <v>269</v>
      </c>
      <c r="D295">
        <v>9</v>
      </c>
      <c r="E295">
        <v>32</v>
      </c>
      <c r="F295">
        <f t="shared" si="9"/>
        <v>44</v>
      </c>
      <c r="G295" t="str">
        <f t="shared" si="8"/>
        <v>TE44</v>
      </c>
    </row>
    <row r="296" spans="1:7">
      <c r="A296" t="s">
        <v>8</v>
      </c>
      <c r="B296" t="s">
        <v>372</v>
      </c>
      <c r="C296" t="s">
        <v>268</v>
      </c>
      <c r="D296">
        <v>7</v>
      </c>
      <c r="E296">
        <v>31.6</v>
      </c>
      <c r="F296">
        <f t="shared" si="9"/>
        <v>45</v>
      </c>
      <c r="G296" t="str">
        <f t="shared" si="8"/>
        <v>TE45</v>
      </c>
    </row>
    <row r="297" spans="1:7">
      <c r="A297" t="s">
        <v>8</v>
      </c>
      <c r="B297" t="s">
        <v>432</v>
      </c>
      <c r="C297" t="s">
        <v>267</v>
      </c>
      <c r="D297">
        <v>8</v>
      </c>
      <c r="E297">
        <v>30.6</v>
      </c>
      <c r="F297">
        <f t="shared" si="9"/>
        <v>46</v>
      </c>
      <c r="G297" t="str">
        <f t="shared" si="8"/>
        <v>TE46</v>
      </c>
    </row>
    <row r="298" spans="1:7">
      <c r="A298" t="s">
        <v>8</v>
      </c>
      <c r="B298" t="s">
        <v>433</v>
      </c>
      <c r="C298" t="s">
        <v>268</v>
      </c>
      <c r="D298">
        <v>7</v>
      </c>
      <c r="E298">
        <v>28.3</v>
      </c>
      <c r="F298">
        <f t="shared" si="9"/>
        <v>47</v>
      </c>
      <c r="G298" t="str">
        <f t="shared" si="8"/>
        <v>TE47</v>
      </c>
    </row>
    <row r="299" spans="1:7">
      <c r="A299" t="s">
        <v>8</v>
      </c>
      <c r="B299" t="s">
        <v>783</v>
      </c>
      <c r="C299" t="s">
        <v>286</v>
      </c>
      <c r="D299">
        <v>10</v>
      </c>
      <c r="E299">
        <v>27.9</v>
      </c>
      <c r="F299">
        <f t="shared" si="9"/>
        <v>48</v>
      </c>
      <c r="G299" t="str">
        <f t="shared" si="8"/>
        <v>TE48</v>
      </c>
    </row>
    <row r="300" spans="1:7">
      <c r="A300" t="s">
        <v>8</v>
      </c>
      <c r="B300" t="s">
        <v>434</v>
      </c>
      <c r="C300" t="s">
        <v>12</v>
      </c>
      <c r="D300">
        <v>5</v>
      </c>
      <c r="E300">
        <v>27.6</v>
      </c>
      <c r="F300">
        <f t="shared" si="9"/>
        <v>49</v>
      </c>
      <c r="G300" t="str">
        <f t="shared" si="8"/>
        <v>TE49</v>
      </c>
    </row>
    <row r="301" spans="1:7">
      <c r="A301" t="s">
        <v>8</v>
      </c>
      <c r="B301" t="s">
        <v>784</v>
      </c>
      <c r="C301" t="s">
        <v>3</v>
      </c>
      <c r="D301">
        <v>8</v>
      </c>
      <c r="E301">
        <v>27.2</v>
      </c>
      <c r="F301">
        <f t="shared" si="9"/>
        <v>50</v>
      </c>
      <c r="G301" t="str">
        <f t="shared" si="8"/>
        <v>TE50</v>
      </c>
    </row>
  </sheetData>
  <autoFilter ref="A1:E30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K232"/>
  <sheetViews>
    <sheetView workbookViewId="0">
      <selection activeCell="K8" sqref="K8"/>
    </sheetView>
  </sheetViews>
  <sheetFormatPr defaultRowHeight="14.25"/>
  <cols>
    <col min="3" max="3" width="18" bestFit="1" customWidth="1"/>
  </cols>
  <sheetData>
    <row r="2" spans="1:11">
      <c r="A2" s="87" t="s">
        <v>244</v>
      </c>
      <c r="B2" t="s">
        <v>245</v>
      </c>
      <c r="C2" t="s">
        <v>460</v>
      </c>
    </row>
    <row r="3" spans="1:11">
      <c r="A3" s="87" t="s">
        <v>246</v>
      </c>
      <c r="B3" s="61">
        <v>42967</v>
      </c>
      <c r="C3">
        <v>2017</v>
      </c>
    </row>
    <row r="4" spans="1:11">
      <c r="A4" s="87" t="s">
        <v>247</v>
      </c>
      <c r="B4" s="61">
        <v>42970</v>
      </c>
      <c r="C4">
        <v>2017</v>
      </c>
    </row>
    <row r="5" spans="1:11">
      <c r="A5" s="87"/>
      <c r="B5" s="61"/>
    </row>
    <row r="6" spans="1:11">
      <c r="A6" s="86"/>
    </row>
    <row r="7" spans="1:11">
      <c r="A7" s="88">
        <v>1</v>
      </c>
      <c r="B7" s="62">
        <v>1.01</v>
      </c>
      <c r="C7" s="62" t="s">
        <v>30</v>
      </c>
      <c r="D7" s="62" t="s">
        <v>5</v>
      </c>
      <c r="E7" s="62" t="s">
        <v>250</v>
      </c>
      <c r="F7" s="62">
        <v>8</v>
      </c>
      <c r="G7">
        <v>1.4</v>
      </c>
      <c r="H7">
        <v>0.7</v>
      </c>
      <c r="I7">
        <v>1.01</v>
      </c>
      <c r="J7">
        <v>1.05</v>
      </c>
      <c r="K7">
        <v>180</v>
      </c>
    </row>
    <row r="8" spans="1:11">
      <c r="A8" s="88">
        <v>2</v>
      </c>
      <c r="B8" s="62">
        <v>1.02</v>
      </c>
      <c r="C8" s="62" t="s">
        <v>251</v>
      </c>
      <c r="D8" s="62" t="s">
        <v>5</v>
      </c>
      <c r="E8" s="62" t="s">
        <v>252</v>
      </c>
      <c r="F8" s="62">
        <v>9</v>
      </c>
      <c r="G8">
        <v>2.5</v>
      </c>
      <c r="H8">
        <v>0.8</v>
      </c>
      <c r="I8">
        <v>1.01</v>
      </c>
      <c r="J8">
        <v>1.06</v>
      </c>
      <c r="K8">
        <v>181</v>
      </c>
    </row>
    <row r="9" spans="1:11">
      <c r="A9" s="88">
        <v>3</v>
      </c>
      <c r="B9" s="62">
        <v>1.03</v>
      </c>
      <c r="C9" s="62" t="s">
        <v>51</v>
      </c>
      <c r="D9" s="62" t="s">
        <v>16</v>
      </c>
      <c r="E9" s="62" t="s">
        <v>11</v>
      </c>
      <c r="F9" s="62">
        <v>8</v>
      </c>
      <c r="G9">
        <v>3.4</v>
      </c>
      <c r="H9">
        <v>1.4</v>
      </c>
      <c r="I9">
        <v>1.01</v>
      </c>
      <c r="J9">
        <v>1.08</v>
      </c>
      <c r="K9">
        <v>152</v>
      </c>
    </row>
    <row r="10" spans="1:11">
      <c r="A10" s="88">
        <v>4</v>
      </c>
      <c r="B10" s="62">
        <v>1.04</v>
      </c>
      <c r="C10" s="62" t="s">
        <v>24</v>
      </c>
      <c r="D10" s="62" t="s">
        <v>1</v>
      </c>
      <c r="E10" s="62" t="s">
        <v>252</v>
      </c>
      <c r="F10" s="62">
        <v>9</v>
      </c>
      <c r="G10">
        <v>4</v>
      </c>
      <c r="H10">
        <v>1.1000000000000001</v>
      </c>
      <c r="I10">
        <v>1.01</v>
      </c>
      <c r="J10">
        <v>1.07</v>
      </c>
      <c r="K10">
        <v>156</v>
      </c>
    </row>
    <row r="11" spans="1:11">
      <c r="A11" s="88">
        <v>5</v>
      </c>
      <c r="B11" s="62">
        <v>1.05</v>
      </c>
      <c r="C11" s="62" t="s">
        <v>82</v>
      </c>
      <c r="D11" s="62" t="s">
        <v>16</v>
      </c>
      <c r="E11" s="62" t="s">
        <v>9</v>
      </c>
      <c r="F11" s="62">
        <v>9</v>
      </c>
      <c r="G11">
        <v>5.2</v>
      </c>
      <c r="H11">
        <v>1.7</v>
      </c>
      <c r="I11">
        <v>1.01</v>
      </c>
      <c r="J11">
        <v>1.1000000000000001</v>
      </c>
      <c r="K11">
        <v>157</v>
      </c>
    </row>
    <row r="12" spans="1:11">
      <c r="A12" s="88">
        <v>6</v>
      </c>
      <c r="B12" s="62">
        <v>1.06</v>
      </c>
      <c r="C12" s="62" t="s">
        <v>25</v>
      </c>
      <c r="D12" s="62" t="s">
        <v>1</v>
      </c>
      <c r="E12" s="62" t="s">
        <v>254</v>
      </c>
      <c r="F12" s="62">
        <v>5</v>
      </c>
      <c r="G12">
        <v>6</v>
      </c>
      <c r="H12">
        <v>1.5</v>
      </c>
      <c r="I12">
        <v>1.01</v>
      </c>
      <c r="J12">
        <v>1.1100000000000001</v>
      </c>
      <c r="K12">
        <v>178</v>
      </c>
    </row>
    <row r="13" spans="1:11">
      <c r="A13" s="88">
        <v>7</v>
      </c>
      <c r="B13" s="62">
        <v>1.07</v>
      </c>
      <c r="C13" s="62" t="s">
        <v>255</v>
      </c>
      <c r="D13" s="62" t="s">
        <v>1</v>
      </c>
      <c r="E13" s="62" t="s">
        <v>3</v>
      </c>
      <c r="F13" s="62">
        <v>8</v>
      </c>
      <c r="G13">
        <v>7.2</v>
      </c>
      <c r="H13">
        <v>1.9</v>
      </c>
      <c r="I13">
        <v>1.03</v>
      </c>
      <c r="J13">
        <v>2.04</v>
      </c>
      <c r="K13">
        <v>184</v>
      </c>
    </row>
    <row r="14" spans="1:11">
      <c r="A14" s="88">
        <v>8</v>
      </c>
      <c r="B14" s="62">
        <v>1.08</v>
      </c>
      <c r="C14" s="62" t="s">
        <v>45</v>
      </c>
      <c r="D14" s="62" t="s">
        <v>5</v>
      </c>
      <c r="E14" s="62" t="s">
        <v>256</v>
      </c>
      <c r="F14" s="62">
        <v>6</v>
      </c>
      <c r="G14">
        <v>7.8</v>
      </c>
      <c r="H14">
        <v>2</v>
      </c>
      <c r="I14">
        <v>1.03</v>
      </c>
      <c r="J14">
        <v>2.02</v>
      </c>
      <c r="K14">
        <v>184</v>
      </c>
    </row>
    <row r="15" spans="1:11">
      <c r="A15" s="88">
        <v>9</v>
      </c>
      <c r="B15" s="62">
        <v>1.0900000000000001</v>
      </c>
      <c r="C15" s="62" t="s">
        <v>79</v>
      </c>
      <c r="D15" s="62" t="s">
        <v>16</v>
      </c>
      <c r="E15" s="62" t="s">
        <v>12</v>
      </c>
      <c r="F15" s="62">
        <v>5</v>
      </c>
      <c r="G15">
        <v>8.6999999999999993</v>
      </c>
      <c r="H15">
        <v>2.1</v>
      </c>
      <c r="I15">
        <v>1.02</v>
      </c>
      <c r="J15">
        <v>2.0299999999999998</v>
      </c>
      <c r="K15">
        <v>188</v>
      </c>
    </row>
    <row r="16" spans="1:11">
      <c r="A16" s="88">
        <v>10</v>
      </c>
      <c r="B16" s="62">
        <v>1.1100000000000001</v>
      </c>
      <c r="C16" s="62" t="s">
        <v>48</v>
      </c>
      <c r="D16" s="62" t="s">
        <v>1</v>
      </c>
      <c r="E16" s="62" t="s">
        <v>10</v>
      </c>
      <c r="F16" s="62">
        <v>11</v>
      </c>
      <c r="G16">
        <v>10.5</v>
      </c>
      <c r="H16">
        <v>2.2999999999999998</v>
      </c>
      <c r="I16">
        <v>1.03</v>
      </c>
      <c r="J16">
        <v>2.04</v>
      </c>
      <c r="K16">
        <v>179</v>
      </c>
    </row>
    <row r="17" spans="1:11">
      <c r="A17" s="88">
        <v>11</v>
      </c>
      <c r="B17" s="62">
        <v>1.1100000000000001</v>
      </c>
      <c r="C17" s="62" t="s">
        <v>37</v>
      </c>
      <c r="D17" s="62" t="s">
        <v>1</v>
      </c>
      <c r="E17" s="62" t="s">
        <v>258</v>
      </c>
      <c r="F17" s="62">
        <v>6</v>
      </c>
      <c r="G17">
        <v>11.2</v>
      </c>
      <c r="H17">
        <v>2.1</v>
      </c>
      <c r="I17">
        <v>1.06</v>
      </c>
      <c r="J17">
        <v>2.06</v>
      </c>
      <c r="K17">
        <v>178</v>
      </c>
    </row>
    <row r="18" spans="1:11">
      <c r="A18" s="88">
        <v>12</v>
      </c>
      <c r="B18" s="62">
        <v>1.1200000000000001</v>
      </c>
      <c r="C18" s="62" t="s">
        <v>97</v>
      </c>
      <c r="D18" s="62" t="s">
        <v>5</v>
      </c>
      <c r="E18" s="62" t="s">
        <v>257</v>
      </c>
      <c r="F18" s="62">
        <v>9</v>
      </c>
      <c r="G18">
        <v>12.3</v>
      </c>
      <c r="H18">
        <v>2.9</v>
      </c>
      <c r="I18">
        <v>1.03</v>
      </c>
      <c r="J18">
        <v>2.09</v>
      </c>
      <c r="K18">
        <v>193</v>
      </c>
    </row>
    <row r="19" spans="1:11">
      <c r="A19" s="88">
        <v>13</v>
      </c>
      <c r="B19" s="62">
        <v>2.0099999999999998</v>
      </c>
      <c r="C19" s="62" t="s">
        <v>36</v>
      </c>
      <c r="D19" s="62" t="s">
        <v>5</v>
      </c>
      <c r="E19" s="62" t="s">
        <v>254</v>
      </c>
      <c r="F19" s="62">
        <v>5</v>
      </c>
      <c r="G19">
        <v>12.8</v>
      </c>
      <c r="H19">
        <v>2.2999999999999998</v>
      </c>
      <c r="I19">
        <v>1.05</v>
      </c>
      <c r="J19">
        <v>2.09</v>
      </c>
      <c r="K19">
        <v>197</v>
      </c>
    </row>
    <row r="20" spans="1:11">
      <c r="A20" s="88">
        <v>14</v>
      </c>
      <c r="B20" s="62">
        <v>2.0299999999999998</v>
      </c>
      <c r="C20" s="62" t="s">
        <v>38</v>
      </c>
      <c r="D20" s="62" t="s">
        <v>1</v>
      </c>
      <c r="E20" s="62" t="s">
        <v>11</v>
      </c>
      <c r="F20" s="62">
        <v>8</v>
      </c>
      <c r="G20">
        <v>14.6</v>
      </c>
      <c r="H20">
        <v>2.5</v>
      </c>
      <c r="I20">
        <v>1.07</v>
      </c>
      <c r="J20">
        <v>2.09</v>
      </c>
      <c r="K20">
        <v>191</v>
      </c>
    </row>
    <row r="21" spans="1:11">
      <c r="A21" s="88">
        <v>15</v>
      </c>
      <c r="B21" s="62">
        <v>2.0299999999999998</v>
      </c>
      <c r="C21" s="62" t="s">
        <v>140</v>
      </c>
      <c r="D21" s="62" t="s">
        <v>16</v>
      </c>
      <c r="E21" s="62" t="s">
        <v>254</v>
      </c>
      <c r="F21" s="62">
        <v>5</v>
      </c>
      <c r="G21">
        <v>14.7</v>
      </c>
      <c r="H21">
        <v>3.4</v>
      </c>
      <c r="I21">
        <v>1.05</v>
      </c>
      <c r="J21">
        <v>2.11</v>
      </c>
      <c r="K21">
        <v>147</v>
      </c>
    </row>
    <row r="22" spans="1:11">
      <c r="A22" s="88">
        <v>16</v>
      </c>
      <c r="B22" s="62">
        <v>2.0499999999999998</v>
      </c>
      <c r="C22" s="62" t="s">
        <v>73</v>
      </c>
      <c r="D22" s="62" t="s">
        <v>5</v>
      </c>
      <c r="E22" s="62" t="s">
        <v>260</v>
      </c>
      <c r="F22" s="62">
        <v>8</v>
      </c>
      <c r="G22">
        <v>17.100000000000001</v>
      </c>
      <c r="H22">
        <v>2.7</v>
      </c>
      <c r="I22">
        <v>1.1100000000000001</v>
      </c>
      <c r="J22">
        <v>3.02</v>
      </c>
      <c r="K22">
        <v>183</v>
      </c>
    </row>
    <row r="23" spans="1:11">
      <c r="A23" s="88">
        <v>17</v>
      </c>
      <c r="B23" s="62">
        <v>2.06</v>
      </c>
      <c r="C23" s="62" t="s">
        <v>114</v>
      </c>
      <c r="D23" s="62" t="s">
        <v>1</v>
      </c>
      <c r="E23" s="62" t="s">
        <v>12</v>
      </c>
      <c r="F23" s="62">
        <v>5</v>
      </c>
      <c r="G23">
        <v>17.600000000000001</v>
      </c>
      <c r="H23">
        <v>3.1</v>
      </c>
      <c r="I23">
        <v>1.1200000000000001</v>
      </c>
      <c r="J23">
        <v>3.07</v>
      </c>
      <c r="K23">
        <v>176</v>
      </c>
    </row>
    <row r="24" spans="1:11">
      <c r="A24" s="88">
        <v>18</v>
      </c>
      <c r="B24" s="62">
        <v>2.0699999999999998</v>
      </c>
      <c r="C24" s="62" t="s">
        <v>154</v>
      </c>
      <c r="D24" s="62" t="s">
        <v>5</v>
      </c>
      <c r="E24" s="62" t="s">
        <v>261</v>
      </c>
      <c r="F24" s="62">
        <v>9</v>
      </c>
      <c r="G24">
        <v>18.600000000000001</v>
      </c>
      <c r="H24">
        <v>3</v>
      </c>
      <c r="I24">
        <v>1.08</v>
      </c>
      <c r="J24">
        <v>3.05</v>
      </c>
      <c r="K24">
        <v>167</v>
      </c>
    </row>
    <row r="25" spans="1:11">
      <c r="A25" s="88">
        <v>19</v>
      </c>
      <c r="B25" s="62">
        <v>2.0699999999999998</v>
      </c>
      <c r="C25" s="62" t="s">
        <v>85</v>
      </c>
      <c r="D25" s="62" t="s">
        <v>5</v>
      </c>
      <c r="E25" s="62" t="s">
        <v>259</v>
      </c>
      <c r="F25" s="62">
        <v>11</v>
      </c>
      <c r="G25">
        <v>19.2</v>
      </c>
      <c r="H25">
        <v>3.2</v>
      </c>
      <c r="I25">
        <v>1.07</v>
      </c>
      <c r="J25">
        <v>3.06</v>
      </c>
      <c r="K25">
        <v>188</v>
      </c>
    </row>
    <row r="26" spans="1:11">
      <c r="A26" s="88">
        <v>20</v>
      </c>
      <c r="B26" s="62">
        <v>2.0699999999999998</v>
      </c>
      <c r="C26" s="62" t="s">
        <v>52</v>
      </c>
      <c r="D26" s="62" t="s">
        <v>16</v>
      </c>
      <c r="E26" s="62" t="s">
        <v>270</v>
      </c>
      <c r="F26" s="62">
        <v>6</v>
      </c>
      <c r="G26">
        <v>19.399999999999999</v>
      </c>
      <c r="H26">
        <v>4.2</v>
      </c>
      <c r="I26">
        <v>1.08</v>
      </c>
      <c r="J26">
        <v>3.09</v>
      </c>
      <c r="K26">
        <v>180</v>
      </c>
    </row>
    <row r="27" spans="1:11">
      <c r="A27" s="88">
        <v>21</v>
      </c>
      <c r="B27" s="62">
        <v>2.09</v>
      </c>
      <c r="C27" s="62" t="s">
        <v>31</v>
      </c>
      <c r="D27" s="62" t="s">
        <v>5</v>
      </c>
      <c r="E27" s="62" t="s">
        <v>253</v>
      </c>
      <c r="F27" s="62">
        <v>6</v>
      </c>
      <c r="G27">
        <v>21.5</v>
      </c>
      <c r="H27">
        <v>5.7</v>
      </c>
      <c r="I27">
        <v>1.08</v>
      </c>
      <c r="J27">
        <v>4.01</v>
      </c>
      <c r="K27">
        <v>131</v>
      </c>
    </row>
    <row r="28" spans="1:11">
      <c r="A28" s="88">
        <v>22</v>
      </c>
      <c r="B28" s="62">
        <v>2.1</v>
      </c>
      <c r="C28" s="62" t="s">
        <v>29</v>
      </c>
      <c r="D28" s="62" t="s">
        <v>5</v>
      </c>
      <c r="E28" s="62" t="s">
        <v>264</v>
      </c>
      <c r="F28" s="62">
        <v>8</v>
      </c>
      <c r="G28">
        <v>21.7</v>
      </c>
      <c r="H28">
        <v>3.3</v>
      </c>
      <c r="I28">
        <v>2.0099999999999998</v>
      </c>
      <c r="J28">
        <v>3.07</v>
      </c>
      <c r="K28">
        <v>149</v>
      </c>
    </row>
    <row r="29" spans="1:11">
      <c r="A29" s="88">
        <v>23</v>
      </c>
      <c r="B29" s="62">
        <v>2.11</v>
      </c>
      <c r="C29" s="62" t="s">
        <v>34</v>
      </c>
      <c r="D29" s="62" t="s">
        <v>8</v>
      </c>
      <c r="E29" s="62" t="s">
        <v>9</v>
      </c>
      <c r="F29" s="62">
        <v>9</v>
      </c>
      <c r="G29">
        <v>23</v>
      </c>
      <c r="H29">
        <v>3.9</v>
      </c>
      <c r="I29">
        <v>2.0099999999999998</v>
      </c>
      <c r="J29">
        <v>3.08</v>
      </c>
      <c r="K29">
        <v>172</v>
      </c>
    </row>
    <row r="30" spans="1:11">
      <c r="A30" s="88">
        <v>24</v>
      </c>
      <c r="B30" s="62">
        <v>2.12</v>
      </c>
      <c r="C30" s="62" t="s">
        <v>71</v>
      </c>
      <c r="D30" s="62" t="s">
        <v>16</v>
      </c>
      <c r="E30" s="62" t="s">
        <v>265</v>
      </c>
      <c r="F30" s="62">
        <v>11</v>
      </c>
      <c r="G30">
        <v>23.8</v>
      </c>
      <c r="H30">
        <v>5.3</v>
      </c>
      <c r="I30">
        <v>1.08</v>
      </c>
      <c r="J30">
        <v>4.04</v>
      </c>
      <c r="K30">
        <v>130</v>
      </c>
    </row>
    <row r="31" spans="1:11">
      <c r="A31" s="88">
        <v>25</v>
      </c>
      <c r="B31" s="62">
        <v>2.12</v>
      </c>
      <c r="C31" s="62" t="s">
        <v>35</v>
      </c>
      <c r="D31" s="62" t="s">
        <v>1</v>
      </c>
      <c r="E31" s="62" t="s">
        <v>253</v>
      </c>
      <c r="F31" s="62">
        <v>6</v>
      </c>
      <c r="G31">
        <v>24.2</v>
      </c>
      <c r="H31">
        <v>3.9</v>
      </c>
      <c r="I31">
        <v>2.02</v>
      </c>
      <c r="J31">
        <v>3.1</v>
      </c>
      <c r="K31">
        <v>177</v>
      </c>
    </row>
    <row r="32" spans="1:11">
      <c r="A32" s="88">
        <v>26</v>
      </c>
      <c r="B32" s="62">
        <v>3.01</v>
      </c>
      <c r="C32" s="62" t="s">
        <v>266</v>
      </c>
      <c r="D32" s="62" t="s">
        <v>5</v>
      </c>
      <c r="E32" s="62" t="s">
        <v>267</v>
      </c>
      <c r="F32" s="62">
        <v>8</v>
      </c>
      <c r="G32">
        <v>25.2</v>
      </c>
      <c r="H32">
        <v>4.2</v>
      </c>
      <c r="I32">
        <v>2.0099999999999998</v>
      </c>
      <c r="J32">
        <v>4.05</v>
      </c>
      <c r="K32">
        <v>166</v>
      </c>
    </row>
    <row r="33" spans="1:11">
      <c r="A33" s="88">
        <v>27</v>
      </c>
      <c r="B33" s="62">
        <v>3.03</v>
      </c>
      <c r="C33" s="62" t="s">
        <v>55</v>
      </c>
      <c r="D33" s="62" t="s">
        <v>1</v>
      </c>
      <c r="E33" s="62" t="s">
        <v>263</v>
      </c>
      <c r="F33" s="62">
        <v>10</v>
      </c>
      <c r="G33">
        <v>26.5</v>
      </c>
      <c r="H33">
        <v>3.8</v>
      </c>
      <c r="I33">
        <v>2.04</v>
      </c>
      <c r="J33">
        <v>4.0199999999999996</v>
      </c>
      <c r="K33">
        <v>164</v>
      </c>
    </row>
    <row r="34" spans="1:11">
      <c r="A34" s="88">
        <v>28</v>
      </c>
      <c r="B34" s="62">
        <v>3.04</v>
      </c>
      <c r="C34" s="62" t="s">
        <v>123</v>
      </c>
      <c r="D34" s="62" t="s">
        <v>16</v>
      </c>
      <c r="E34" s="62" t="s">
        <v>263</v>
      </c>
      <c r="F34" s="62">
        <v>10</v>
      </c>
      <c r="G34">
        <v>27.6</v>
      </c>
      <c r="H34">
        <v>4.5999999999999996</v>
      </c>
      <c r="I34">
        <v>2.0299999999999998</v>
      </c>
      <c r="J34">
        <v>4.0599999999999996</v>
      </c>
      <c r="K34">
        <v>179</v>
      </c>
    </row>
    <row r="35" spans="1:11">
      <c r="A35" s="88">
        <v>29</v>
      </c>
      <c r="B35" s="62">
        <v>3.04</v>
      </c>
      <c r="C35" s="62" t="s">
        <v>54</v>
      </c>
      <c r="D35" s="62" t="s">
        <v>1</v>
      </c>
      <c r="E35" s="62" t="s">
        <v>265</v>
      </c>
      <c r="F35" s="62">
        <v>11</v>
      </c>
      <c r="G35">
        <v>28.1</v>
      </c>
      <c r="H35">
        <v>4.9000000000000004</v>
      </c>
      <c r="I35">
        <v>2.0299999999999998</v>
      </c>
      <c r="J35">
        <v>4.0599999999999996</v>
      </c>
      <c r="K35">
        <v>161</v>
      </c>
    </row>
    <row r="36" spans="1:11">
      <c r="A36" s="88">
        <v>30</v>
      </c>
      <c r="B36" s="62">
        <v>3.05</v>
      </c>
      <c r="C36" s="62" t="s">
        <v>130</v>
      </c>
      <c r="D36" s="62" t="s">
        <v>16</v>
      </c>
      <c r="E36" s="62" t="s">
        <v>273</v>
      </c>
      <c r="F36" s="62">
        <v>5</v>
      </c>
      <c r="G36">
        <v>28.8</v>
      </c>
      <c r="H36">
        <v>4.5</v>
      </c>
      <c r="I36">
        <v>2.02</v>
      </c>
      <c r="J36">
        <v>4.05</v>
      </c>
      <c r="K36">
        <v>196</v>
      </c>
    </row>
    <row r="37" spans="1:11">
      <c r="A37" s="88">
        <v>31</v>
      </c>
      <c r="B37" s="62">
        <v>3.06</v>
      </c>
      <c r="C37" s="62" t="s">
        <v>53</v>
      </c>
      <c r="D37" s="62" t="s">
        <v>1</v>
      </c>
      <c r="E37" s="62" t="s">
        <v>9</v>
      </c>
      <c r="F37" s="62">
        <v>9</v>
      </c>
      <c r="G37">
        <v>30</v>
      </c>
      <c r="H37">
        <v>4.3</v>
      </c>
      <c r="I37">
        <v>2.0699999999999998</v>
      </c>
      <c r="J37">
        <v>4.07</v>
      </c>
      <c r="K37">
        <v>145</v>
      </c>
    </row>
    <row r="38" spans="1:11">
      <c r="A38" s="88">
        <v>32</v>
      </c>
      <c r="B38" s="62">
        <v>3.08</v>
      </c>
      <c r="C38" s="62" t="s">
        <v>39</v>
      </c>
      <c r="D38" s="62" t="s">
        <v>16</v>
      </c>
      <c r="E38" s="62" t="s">
        <v>277</v>
      </c>
      <c r="F38" s="62">
        <v>11</v>
      </c>
      <c r="G38">
        <v>31.8</v>
      </c>
      <c r="H38">
        <v>5.5</v>
      </c>
      <c r="I38">
        <v>1.01</v>
      </c>
      <c r="J38">
        <v>4.07</v>
      </c>
      <c r="K38">
        <v>145</v>
      </c>
    </row>
    <row r="39" spans="1:11">
      <c r="A39" s="88">
        <v>33</v>
      </c>
      <c r="B39" s="62">
        <v>3.08</v>
      </c>
      <c r="C39" s="62" t="s">
        <v>67</v>
      </c>
      <c r="D39" s="62" t="s">
        <v>1</v>
      </c>
      <c r="E39" s="62" t="s">
        <v>270</v>
      </c>
      <c r="F39" s="62">
        <v>6</v>
      </c>
      <c r="G39">
        <v>32</v>
      </c>
      <c r="H39">
        <v>4.9000000000000004</v>
      </c>
      <c r="I39">
        <v>2.0499999999999998</v>
      </c>
      <c r="J39">
        <v>4.09</v>
      </c>
      <c r="K39">
        <v>180</v>
      </c>
    </row>
    <row r="40" spans="1:11">
      <c r="A40" s="88">
        <v>34</v>
      </c>
      <c r="B40" s="62">
        <v>3.1</v>
      </c>
      <c r="C40" s="62" t="s">
        <v>41</v>
      </c>
      <c r="D40" s="62" t="s">
        <v>5</v>
      </c>
      <c r="E40" s="62" t="s">
        <v>268</v>
      </c>
      <c r="F40" s="62">
        <v>7</v>
      </c>
      <c r="G40">
        <v>33.5</v>
      </c>
      <c r="H40">
        <v>5.0999999999999996</v>
      </c>
      <c r="I40">
        <v>2.08</v>
      </c>
      <c r="J40">
        <v>5.0599999999999996</v>
      </c>
      <c r="K40">
        <v>149</v>
      </c>
    </row>
    <row r="41" spans="1:11">
      <c r="A41" s="88">
        <v>35</v>
      </c>
      <c r="B41" s="62">
        <v>3.1</v>
      </c>
      <c r="C41" s="62" t="s">
        <v>143</v>
      </c>
      <c r="D41" s="62" t="s">
        <v>16</v>
      </c>
      <c r="E41" s="62" t="s">
        <v>260</v>
      </c>
      <c r="F41" s="62">
        <v>8</v>
      </c>
      <c r="G41">
        <v>33.6</v>
      </c>
      <c r="H41">
        <v>4.7</v>
      </c>
      <c r="I41">
        <v>2.0099999999999998</v>
      </c>
      <c r="J41">
        <v>4.0999999999999996</v>
      </c>
      <c r="K41">
        <v>204</v>
      </c>
    </row>
    <row r="42" spans="1:11">
      <c r="A42" s="88">
        <v>36</v>
      </c>
      <c r="B42" s="62">
        <v>3.1</v>
      </c>
      <c r="C42" s="62" t="s">
        <v>151</v>
      </c>
      <c r="D42" s="62" t="s">
        <v>5</v>
      </c>
      <c r="E42" s="62" t="s">
        <v>269</v>
      </c>
      <c r="F42" s="62">
        <v>9</v>
      </c>
      <c r="G42">
        <v>34.4</v>
      </c>
      <c r="H42">
        <v>5.0999999999999996</v>
      </c>
      <c r="I42">
        <v>2.12</v>
      </c>
      <c r="J42">
        <v>5.07</v>
      </c>
      <c r="K42">
        <v>143</v>
      </c>
    </row>
    <row r="43" spans="1:11">
      <c r="A43" s="88">
        <v>37</v>
      </c>
      <c r="B43" s="62">
        <v>3.12</v>
      </c>
      <c r="C43" s="62" t="s">
        <v>139</v>
      </c>
      <c r="D43" s="62" t="s">
        <v>16</v>
      </c>
      <c r="E43" s="62" t="s">
        <v>10</v>
      </c>
      <c r="F43" s="62">
        <v>11</v>
      </c>
      <c r="G43">
        <v>35.700000000000003</v>
      </c>
      <c r="H43">
        <v>4.2</v>
      </c>
      <c r="I43">
        <v>2.0099999999999998</v>
      </c>
      <c r="J43">
        <v>4.1100000000000003</v>
      </c>
      <c r="K43">
        <v>223</v>
      </c>
    </row>
    <row r="44" spans="1:11">
      <c r="A44" s="88">
        <v>38</v>
      </c>
      <c r="B44" s="62">
        <v>4.01</v>
      </c>
      <c r="C44" s="62" t="s">
        <v>276</v>
      </c>
      <c r="D44" s="62" t="s">
        <v>5</v>
      </c>
      <c r="E44" s="62" t="s">
        <v>277</v>
      </c>
      <c r="F44" s="62">
        <v>11</v>
      </c>
      <c r="G44">
        <v>36.6</v>
      </c>
      <c r="H44">
        <v>5.7</v>
      </c>
      <c r="I44">
        <v>3.01</v>
      </c>
      <c r="J44">
        <v>5.05</v>
      </c>
      <c r="K44">
        <v>194</v>
      </c>
    </row>
    <row r="45" spans="1:11">
      <c r="A45" s="88">
        <v>39</v>
      </c>
      <c r="B45" s="62">
        <v>4.0199999999999996</v>
      </c>
      <c r="C45" s="62" t="s">
        <v>28</v>
      </c>
      <c r="D45" s="62" t="s">
        <v>1</v>
      </c>
      <c r="E45" s="62" t="s">
        <v>268</v>
      </c>
      <c r="F45" s="62">
        <v>7</v>
      </c>
      <c r="G45">
        <v>38.5</v>
      </c>
      <c r="H45">
        <v>5.7</v>
      </c>
      <c r="I45">
        <v>3.01</v>
      </c>
      <c r="J45">
        <v>5.0599999999999996</v>
      </c>
      <c r="K45">
        <v>122</v>
      </c>
    </row>
    <row r="46" spans="1:11">
      <c r="A46" s="88">
        <v>40</v>
      </c>
      <c r="B46" s="62">
        <v>4.03</v>
      </c>
      <c r="C46" s="62" t="s">
        <v>68</v>
      </c>
      <c r="D46" s="62" t="s">
        <v>16</v>
      </c>
      <c r="E46" s="62" t="s">
        <v>252</v>
      </c>
      <c r="F46" s="62">
        <v>9</v>
      </c>
      <c r="G46">
        <v>38.9</v>
      </c>
      <c r="H46">
        <v>5.5</v>
      </c>
      <c r="I46">
        <v>2.06</v>
      </c>
      <c r="J46">
        <v>5.07</v>
      </c>
      <c r="K46">
        <v>163</v>
      </c>
    </row>
    <row r="47" spans="1:11">
      <c r="A47" s="88">
        <v>41</v>
      </c>
      <c r="B47" s="62">
        <v>4.04</v>
      </c>
      <c r="C47" s="62" t="s">
        <v>56</v>
      </c>
      <c r="D47" s="62" t="s">
        <v>1</v>
      </c>
      <c r="E47" s="62" t="s">
        <v>257</v>
      </c>
      <c r="F47" s="62">
        <v>9</v>
      </c>
      <c r="G47">
        <v>40.4</v>
      </c>
      <c r="H47">
        <v>5.2</v>
      </c>
      <c r="I47">
        <v>3.01</v>
      </c>
      <c r="J47">
        <v>5.07</v>
      </c>
      <c r="K47">
        <v>174</v>
      </c>
    </row>
    <row r="48" spans="1:11">
      <c r="A48" s="88">
        <v>42</v>
      </c>
      <c r="B48" s="62">
        <v>4.07</v>
      </c>
      <c r="C48" s="62" t="s">
        <v>64</v>
      </c>
      <c r="D48" s="62" t="s">
        <v>1</v>
      </c>
      <c r="E48" s="62" t="s">
        <v>275</v>
      </c>
      <c r="F48" s="62">
        <v>5</v>
      </c>
      <c r="G48">
        <v>42.8</v>
      </c>
      <c r="H48">
        <v>5.5</v>
      </c>
      <c r="I48">
        <v>3.02</v>
      </c>
      <c r="J48">
        <v>5.12</v>
      </c>
      <c r="K48">
        <v>140</v>
      </c>
    </row>
    <row r="49" spans="1:11">
      <c r="A49" s="88">
        <v>43</v>
      </c>
      <c r="B49" s="62">
        <v>4.07</v>
      </c>
      <c r="C49" s="62" t="s">
        <v>107</v>
      </c>
      <c r="D49" s="62" t="s">
        <v>16</v>
      </c>
      <c r="E49" s="62" t="s">
        <v>284</v>
      </c>
      <c r="F49" s="62">
        <v>7</v>
      </c>
      <c r="G49">
        <v>42.9</v>
      </c>
      <c r="H49">
        <v>4.9000000000000004</v>
      </c>
      <c r="I49">
        <v>3.02</v>
      </c>
      <c r="J49">
        <v>5.08</v>
      </c>
      <c r="K49">
        <v>178</v>
      </c>
    </row>
    <row r="50" spans="1:11">
      <c r="A50" s="88">
        <v>44</v>
      </c>
      <c r="B50" s="62">
        <v>4.07</v>
      </c>
      <c r="C50" s="62" t="s">
        <v>272</v>
      </c>
      <c r="D50" s="62" t="s">
        <v>1</v>
      </c>
      <c r="E50" s="62" t="s">
        <v>273</v>
      </c>
      <c r="F50" s="62">
        <v>5</v>
      </c>
      <c r="G50">
        <v>43.2</v>
      </c>
      <c r="H50">
        <v>5.5</v>
      </c>
      <c r="I50">
        <v>1.0900000000000001</v>
      </c>
      <c r="J50">
        <v>5.0999999999999996</v>
      </c>
      <c r="K50">
        <v>204</v>
      </c>
    </row>
    <row r="51" spans="1:11">
      <c r="A51" s="88">
        <v>45</v>
      </c>
      <c r="B51" s="62">
        <v>4.08</v>
      </c>
      <c r="C51" s="62" t="s">
        <v>87</v>
      </c>
      <c r="D51" s="62" t="s">
        <v>8</v>
      </c>
      <c r="E51" s="62" t="s">
        <v>14</v>
      </c>
      <c r="F51" s="62">
        <v>10</v>
      </c>
      <c r="G51">
        <v>43.8</v>
      </c>
      <c r="H51">
        <v>7.5</v>
      </c>
      <c r="I51">
        <v>3.01</v>
      </c>
      <c r="J51">
        <v>5.1100000000000003</v>
      </c>
      <c r="K51">
        <v>128</v>
      </c>
    </row>
    <row r="52" spans="1:11">
      <c r="A52" s="88">
        <v>46</v>
      </c>
      <c r="B52" s="62">
        <v>4.08</v>
      </c>
      <c r="C52" s="62" t="s">
        <v>132</v>
      </c>
      <c r="D52" s="62" t="s">
        <v>16</v>
      </c>
      <c r="E52" s="62" t="s">
        <v>257</v>
      </c>
      <c r="F52" s="62">
        <v>9</v>
      </c>
      <c r="G52">
        <v>44.3</v>
      </c>
      <c r="H52">
        <v>5.2</v>
      </c>
      <c r="I52">
        <v>3.08</v>
      </c>
      <c r="J52">
        <v>5.1100000000000003</v>
      </c>
      <c r="K52">
        <v>204</v>
      </c>
    </row>
    <row r="53" spans="1:11">
      <c r="A53" s="88">
        <v>47</v>
      </c>
      <c r="B53" s="62">
        <v>4.09</v>
      </c>
      <c r="C53" s="62" t="s">
        <v>295</v>
      </c>
      <c r="D53" s="62" t="s">
        <v>16</v>
      </c>
      <c r="E53" s="62" t="s">
        <v>253</v>
      </c>
      <c r="F53" s="62">
        <v>6</v>
      </c>
      <c r="G53">
        <v>44.8</v>
      </c>
      <c r="H53">
        <v>6.5</v>
      </c>
      <c r="I53">
        <v>1.07</v>
      </c>
      <c r="J53">
        <v>6.07</v>
      </c>
      <c r="K53">
        <v>162</v>
      </c>
    </row>
    <row r="54" spans="1:11">
      <c r="A54" s="88">
        <v>48</v>
      </c>
      <c r="B54" s="62">
        <v>5.01</v>
      </c>
      <c r="C54" s="62" t="s">
        <v>43</v>
      </c>
      <c r="D54" s="62" t="s">
        <v>1</v>
      </c>
      <c r="E54" s="62" t="s">
        <v>274</v>
      </c>
      <c r="F54" s="62">
        <v>10</v>
      </c>
      <c r="G54">
        <v>48.6</v>
      </c>
      <c r="H54">
        <v>5.8</v>
      </c>
      <c r="I54">
        <v>3.1</v>
      </c>
      <c r="J54">
        <v>6.07</v>
      </c>
      <c r="K54">
        <v>118</v>
      </c>
    </row>
    <row r="55" spans="1:11">
      <c r="A55" s="88">
        <v>49</v>
      </c>
      <c r="B55" s="62">
        <v>5.0199999999999996</v>
      </c>
      <c r="C55" s="62" t="s">
        <v>190</v>
      </c>
      <c r="D55" s="62" t="s">
        <v>5</v>
      </c>
      <c r="E55" s="62" t="s">
        <v>14</v>
      </c>
      <c r="F55" s="62">
        <v>10</v>
      </c>
      <c r="G55">
        <v>49.8</v>
      </c>
      <c r="H55">
        <v>8</v>
      </c>
      <c r="I55">
        <v>3.04</v>
      </c>
      <c r="J55">
        <v>6.06</v>
      </c>
      <c r="K55">
        <v>105</v>
      </c>
    </row>
    <row r="56" spans="1:11">
      <c r="A56" s="88">
        <v>50</v>
      </c>
      <c r="B56" s="62">
        <v>5.0199999999999996</v>
      </c>
      <c r="C56" s="62" t="s">
        <v>200</v>
      </c>
      <c r="D56" s="62" t="s">
        <v>1</v>
      </c>
      <c r="E56" s="62" t="s">
        <v>11</v>
      </c>
      <c r="F56" s="62">
        <v>8</v>
      </c>
      <c r="G56">
        <v>50.5</v>
      </c>
      <c r="H56">
        <v>4.9000000000000004</v>
      </c>
      <c r="I56">
        <v>3.07</v>
      </c>
      <c r="J56">
        <v>6.06</v>
      </c>
      <c r="K56">
        <v>130</v>
      </c>
    </row>
    <row r="57" spans="1:11">
      <c r="A57" s="88">
        <v>51</v>
      </c>
      <c r="B57" s="62">
        <v>5.03</v>
      </c>
      <c r="C57" s="62" t="s">
        <v>59</v>
      </c>
      <c r="D57" s="62" t="s">
        <v>5</v>
      </c>
      <c r="E57" s="62" t="s">
        <v>15</v>
      </c>
      <c r="F57" s="62">
        <v>11</v>
      </c>
      <c r="G57">
        <v>50.7</v>
      </c>
      <c r="H57">
        <v>6.8</v>
      </c>
      <c r="I57">
        <v>3.07</v>
      </c>
      <c r="J57">
        <v>6.06</v>
      </c>
      <c r="K57">
        <v>143</v>
      </c>
    </row>
    <row r="58" spans="1:11">
      <c r="A58" s="88">
        <v>52</v>
      </c>
      <c r="B58" s="62">
        <v>5.04</v>
      </c>
      <c r="C58" s="62" t="s">
        <v>282</v>
      </c>
      <c r="D58" s="62" t="s">
        <v>5</v>
      </c>
      <c r="E58" s="62" t="s">
        <v>283</v>
      </c>
      <c r="F58" s="62">
        <v>9</v>
      </c>
      <c r="G58">
        <v>51.9</v>
      </c>
      <c r="H58">
        <v>9</v>
      </c>
      <c r="I58">
        <v>3.02</v>
      </c>
      <c r="J58">
        <v>7.06</v>
      </c>
      <c r="K58">
        <v>267</v>
      </c>
    </row>
    <row r="59" spans="1:11">
      <c r="A59" s="88">
        <v>53</v>
      </c>
      <c r="B59" s="62">
        <v>5.04</v>
      </c>
      <c r="C59" s="62" t="s">
        <v>278</v>
      </c>
      <c r="D59" s="62" t="s">
        <v>1</v>
      </c>
      <c r="E59" s="62" t="s">
        <v>14</v>
      </c>
      <c r="F59" s="62">
        <v>10</v>
      </c>
      <c r="G59">
        <v>52.2</v>
      </c>
      <c r="H59">
        <v>6.9</v>
      </c>
      <c r="I59">
        <v>3.07</v>
      </c>
      <c r="J59">
        <v>6.1</v>
      </c>
      <c r="K59">
        <v>137</v>
      </c>
    </row>
    <row r="60" spans="1:11">
      <c r="A60" s="88">
        <v>54</v>
      </c>
      <c r="B60" s="62">
        <v>5.05</v>
      </c>
      <c r="C60" s="62" t="s">
        <v>119</v>
      </c>
      <c r="D60" s="62" t="s">
        <v>16</v>
      </c>
      <c r="E60" s="62" t="s">
        <v>3</v>
      </c>
      <c r="F60" s="62">
        <v>8</v>
      </c>
      <c r="G60">
        <v>52.8</v>
      </c>
      <c r="H60">
        <v>6.2</v>
      </c>
      <c r="I60">
        <v>3.12</v>
      </c>
      <c r="J60">
        <v>7.02</v>
      </c>
      <c r="K60">
        <v>170</v>
      </c>
    </row>
    <row r="61" spans="1:11">
      <c r="A61" s="88">
        <v>55</v>
      </c>
      <c r="B61" s="62">
        <v>5.0599999999999996</v>
      </c>
      <c r="C61" s="62" t="s">
        <v>262</v>
      </c>
      <c r="D61" s="62" t="s">
        <v>5</v>
      </c>
      <c r="E61" s="62" t="s">
        <v>263</v>
      </c>
      <c r="F61" s="62">
        <v>10</v>
      </c>
      <c r="G61">
        <v>53.9</v>
      </c>
      <c r="H61">
        <v>9.4</v>
      </c>
      <c r="I61">
        <v>3.01</v>
      </c>
      <c r="J61">
        <v>7.05</v>
      </c>
      <c r="K61">
        <v>246</v>
      </c>
    </row>
    <row r="62" spans="1:11">
      <c r="A62" s="88">
        <v>56</v>
      </c>
      <c r="B62" s="62">
        <v>5.07</v>
      </c>
      <c r="C62" s="62" t="s">
        <v>214</v>
      </c>
      <c r="D62" s="62" t="s">
        <v>5</v>
      </c>
      <c r="E62" s="62" t="s">
        <v>11</v>
      </c>
      <c r="F62" s="62">
        <v>8</v>
      </c>
      <c r="G62">
        <v>55.1</v>
      </c>
      <c r="H62">
        <v>8</v>
      </c>
      <c r="I62">
        <v>3.05</v>
      </c>
      <c r="J62">
        <v>7.05</v>
      </c>
      <c r="K62">
        <v>152</v>
      </c>
    </row>
    <row r="63" spans="1:11">
      <c r="A63" s="88">
        <v>57</v>
      </c>
      <c r="B63" s="62">
        <v>5.07</v>
      </c>
      <c r="C63" s="62" t="s">
        <v>57</v>
      </c>
      <c r="D63" s="62" t="s">
        <v>8</v>
      </c>
      <c r="E63" s="62" t="s">
        <v>273</v>
      </c>
      <c r="F63" s="62">
        <v>5</v>
      </c>
      <c r="G63">
        <v>55.3</v>
      </c>
      <c r="H63">
        <v>7.5</v>
      </c>
      <c r="I63">
        <v>3.08</v>
      </c>
      <c r="J63">
        <v>7.06</v>
      </c>
      <c r="K63">
        <v>86</v>
      </c>
    </row>
    <row r="64" spans="1:11">
      <c r="A64" s="88">
        <v>58</v>
      </c>
      <c r="B64" s="62">
        <v>5.08</v>
      </c>
      <c r="C64" s="62" t="s">
        <v>128</v>
      </c>
      <c r="D64" s="62" t="s">
        <v>16</v>
      </c>
      <c r="E64" s="62" t="s">
        <v>258</v>
      </c>
      <c r="F64" s="62">
        <v>6</v>
      </c>
      <c r="G64">
        <v>56.2</v>
      </c>
      <c r="H64">
        <v>6.7</v>
      </c>
      <c r="I64">
        <v>4.01</v>
      </c>
      <c r="J64">
        <v>7.04</v>
      </c>
      <c r="K64">
        <v>245</v>
      </c>
    </row>
    <row r="65" spans="1:11">
      <c r="A65" s="88">
        <v>59</v>
      </c>
      <c r="B65" s="62">
        <v>5.08</v>
      </c>
      <c r="C65" s="62" t="s">
        <v>281</v>
      </c>
      <c r="D65" s="62" t="s">
        <v>5</v>
      </c>
      <c r="E65" s="62" t="s">
        <v>275</v>
      </c>
      <c r="F65" s="62">
        <v>5</v>
      </c>
      <c r="G65">
        <v>56.4</v>
      </c>
      <c r="H65">
        <v>6.6</v>
      </c>
      <c r="I65">
        <v>4.03</v>
      </c>
      <c r="J65">
        <v>6.12</v>
      </c>
      <c r="K65">
        <v>117</v>
      </c>
    </row>
    <row r="66" spans="1:11">
      <c r="A66" s="88">
        <v>60</v>
      </c>
      <c r="B66" s="62">
        <v>5.0999999999999996</v>
      </c>
      <c r="C66" s="62" t="s">
        <v>91</v>
      </c>
      <c r="D66" s="62" t="s">
        <v>1</v>
      </c>
      <c r="E66" s="62" t="s">
        <v>263</v>
      </c>
      <c r="F66" s="62">
        <v>10</v>
      </c>
      <c r="G66">
        <v>58</v>
      </c>
      <c r="H66">
        <v>5.0999999999999996</v>
      </c>
      <c r="I66">
        <v>4.05</v>
      </c>
      <c r="J66">
        <v>6.11</v>
      </c>
      <c r="K66">
        <v>165</v>
      </c>
    </row>
    <row r="67" spans="1:11">
      <c r="A67" s="88">
        <v>61</v>
      </c>
      <c r="B67" s="62">
        <v>5.0999999999999996</v>
      </c>
      <c r="C67" s="62" t="s">
        <v>133</v>
      </c>
      <c r="D67" s="62" t="s">
        <v>16</v>
      </c>
      <c r="E67" s="62" t="s">
        <v>256</v>
      </c>
      <c r="F67" s="62">
        <v>6</v>
      </c>
      <c r="G67">
        <v>58.2</v>
      </c>
      <c r="H67">
        <v>6.3</v>
      </c>
      <c r="I67">
        <v>4.09</v>
      </c>
      <c r="J67">
        <v>7.03</v>
      </c>
      <c r="K67">
        <v>142</v>
      </c>
    </row>
    <row r="68" spans="1:11">
      <c r="A68" s="88">
        <v>62</v>
      </c>
      <c r="B68" s="62">
        <v>5.12</v>
      </c>
      <c r="C68" s="62" t="s">
        <v>42</v>
      </c>
      <c r="D68" s="62" t="s">
        <v>1</v>
      </c>
      <c r="E68" s="62" t="s">
        <v>267</v>
      </c>
      <c r="F68" s="62">
        <v>8</v>
      </c>
      <c r="G68">
        <v>59.8</v>
      </c>
      <c r="H68">
        <v>7.5</v>
      </c>
      <c r="I68">
        <v>4.0199999999999996</v>
      </c>
      <c r="J68">
        <v>7.09</v>
      </c>
      <c r="K68">
        <v>132</v>
      </c>
    </row>
    <row r="69" spans="1:11">
      <c r="A69" s="88">
        <v>63</v>
      </c>
      <c r="B69" s="62">
        <v>6.02</v>
      </c>
      <c r="C69" s="62" t="s">
        <v>60</v>
      </c>
      <c r="D69" s="62" t="s">
        <v>8</v>
      </c>
      <c r="E69" s="62" t="s">
        <v>277</v>
      </c>
      <c r="F69" s="62">
        <v>11</v>
      </c>
      <c r="G69">
        <v>61.8</v>
      </c>
      <c r="H69">
        <v>7.4</v>
      </c>
      <c r="I69">
        <v>4.09</v>
      </c>
      <c r="J69">
        <v>7.11</v>
      </c>
      <c r="K69">
        <v>123</v>
      </c>
    </row>
    <row r="70" spans="1:11">
      <c r="A70" s="88">
        <v>64</v>
      </c>
      <c r="B70" s="62">
        <v>6.03</v>
      </c>
      <c r="C70" s="62" t="s">
        <v>279</v>
      </c>
      <c r="D70" s="62" t="s">
        <v>1</v>
      </c>
      <c r="E70" s="62" t="s">
        <v>252</v>
      </c>
      <c r="F70" s="62">
        <v>9</v>
      </c>
      <c r="G70">
        <v>63.3</v>
      </c>
      <c r="H70">
        <v>6.7</v>
      </c>
      <c r="I70">
        <v>4.01</v>
      </c>
      <c r="J70">
        <v>8.0399999999999991</v>
      </c>
      <c r="K70">
        <v>187</v>
      </c>
    </row>
    <row r="71" spans="1:11">
      <c r="A71" s="88">
        <v>65</v>
      </c>
      <c r="B71" s="62">
        <v>6.04</v>
      </c>
      <c r="C71" s="62" t="s">
        <v>40</v>
      </c>
      <c r="D71" s="62" t="s">
        <v>1</v>
      </c>
      <c r="E71" s="62" t="s">
        <v>264</v>
      </c>
      <c r="F71" s="62">
        <v>8</v>
      </c>
      <c r="G71">
        <v>63.7</v>
      </c>
      <c r="H71">
        <v>12.4</v>
      </c>
      <c r="I71">
        <v>4.0599999999999996</v>
      </c>
      <c r="J71">
        <v>8.08</v>
      </c>
      <c r="K71">
        <v>63</v>
      </c>
    </row>
    <row r="72" spans="1:11">
      <c r="A72" s="88">
        <v>66</v>
      </c>
      <c r="B72" s="62">
        <v>6.04</v>
      </c>
      <c r="C72" s="62" t="s">
        <v>315</v>
      </c>
      <c r="D72" s="62" t="s">
        <v>16</v>
      </c>
      <c r="E72" s="62" t="s">
        <v>274</v>
      </c>
      <c r="F72" s="62">
        <v>10</v>
      </c>
      <c r="G72">
        <v>63.9</v>
      </c>
      <c r="H72">
        <v>7.3</v>
      </c>
      <c r="I72">
        <v>4.1100000000000003</v>
      </c>
      <c r="J72">
        <v>7.08</v>
      </c>
      <c r="K72">
        <v>188</v>
      </c>
    </row>
    <row r="73" spans="1:11">
      <c r="A73" s="88">
        <v>67</v>
      </c>
      <c r="B73" s="62">
        <v>6.07</v>
      </c>
      <c r="C73" s="62" t="s">
        <v>46</v>
      </c>
      <c r="D73" s="62" t="s">
        <v>5</v>
      </c>
      <c r="E73" s="62" t="s">
        <v>10</v>
      </c>
      <c r="F73" s="62">
        <v>11</v>
      </c>
      <c r="G73">
        <v>66.8</v>
      </c>
      <c r="H73">
        <v>7.9</v>
      </c>
      <c r="I73">
        <v>4.0599999999999996</v>
      </c>
      <c r="J73">
        <v>7.12</v>
      </c>
      <c r="K73">
        <v>143</v>
      </c>
    </row>
    <row r="74" spans="1:11">
      <c r="A74" s="88">
        <v>68</v>
      </c>
      <c r="B74" s="62">
        <v>6.08</v>
      </c>
      <c r="C74" s="62" t="s">
        <v>63</v>
      </c>
      <c r="D74" s="62" t="s">
        <v>1</v>
      </c>
      <c r="E74" s="62" t="s">
        <v>277</v>
      </c>
      <c r="F74" s="62">
        <v>11</v>
      </c>
      <c r="G74">
        <v>67.599999999999994</v>
      </c>
      <c r="H74">
        <v>6.4</v>
      </c>
      <c r="I74">
        <v>4.08</v>
      </c>
      <c r="J74">
        <v>7.11</v>
      </c>
      <c r="K74">
        <v>204</v>
      </c>
    </row>
    <row r="75" spans="1:11">
      <c r="A75" s="88">
        <v>69</v>
      </c>
      <c r="B75" s="62">
        <v>6.08</v>
      </c>
      <c r="C75" s="62" t="s">
        <v>69</v>
      </c>
      <c r="D75" s="62" t="s">
        <v>1</v>
      </c>
      <c r="E75" s="62" t="s">
        <v>259</v>
      </c>
      <c r="F75" s="62">
        <v>11</v>
      </c>
      <c r="G75">
        <v>68</v>
      </c>
      <c r="H75">
        <v>7.2</v>
      </c>
      <c r="I75">
        <v>4.1100000000000003</v>
      </c>
      <c r="J75">
        <v>8.1199999999999992</v>
      </c>
      <c r="K75">
        <v>100</v>
      </c>
    </row>
    <row r="76" spans="1:11">
      <c r="A76" s="88">
        <v>70</v>
      </c>
      <c r="B76" s="62">
        <v>6.08</v>
      </c>
      <c r="C76" s="62" t="s">
        <v>112</v>
      </c>
      <c r="D76" s="62" t="s">
        <v>8</v>
      </c>
      <c r="E76" s="62" t="s">
        <v>270</v>
      </c>
      <c r="F76" s="62">
        <v>6</v>
      </c>
      <c r="G76">
        <v>68.3</v>
      </c>
      <c r="H76">
        <v>8.4</v>
      </c>
      <c r="I76">
        <v>3.03</v>
      </c>
      <c r="J76">
        <v>8.0299999999999994</v>
      </c>
      <c r="K76">
        <v>139</v>
      </c>
    </row>
    <row r="77" spans="1:11">
      <c r="A77" s="88">
        <v>71</v>
      </c>
      <c r="B77" s="62">
        <v>6.08</v>
      </c>
      <c r="C77" s="62" t="s">
        <v>92</v>
      </c>
      <c r="D77" s="62" t="s">
        <v>16</v>
      </c>
      <c r="E77" s="62" t="s">
        <v>250</v>
      </c>
      <c r="F77" s="62">
        <v>8</v>
      </c>
      <c r="G77">
        <v>68.400000000000006</v>
      </c>
      <c r="H77">
        <v>8.1</v>
      </c>
      <c r="I77">
        <v>4.12</v>
      </c>
      <c r="J77">
        <v>8.06</v>
      </c>
      <c r="K77">
        <v>180</v>
      </c>
    </row>
    <row r="78" spans="1:11">
      <c r="A78" s="88">
        <v>72</v>
      </c>
      <c r="B78" s="62">
        <v>6.1</v>
      </c>
      <c r="C78" s="62" t="s">
        <v>62</v>
      </c>
      <c r="D78" s="62" t="s">
        <v>1</v>
      </c>
      <c r="E78" s="62" t="s">
        <v>9</v>
      </c>
      <c r="F78" s="62">
        <v>9</v>
      </c>
      <c r="G78">
        <v>69.900000000000006</v>
      </c>
      <c r="H78">
        <v>8.5</v>
      </c>
      <c r="I78">
        <v>4.0999999999999996</v>
      </c>
      <c r="J78">
        <v>8.09</v>
      </c>
      <c r="K78">
        <v>116</v>
      </c>
    </row>
    <row r="79" spans="1:11">
      <c r="A79" s="88">
        <v>73</v>
      </c>
      <c r="B79" s="62">
        <v>6.1</v>
      </c>
      <c r="C79" s="62" t="s">
        <v>32</v>
      </c>
      <c r="D79" s="62" t="s">
        <v>5</v>
      </c>
      <c r="E79" s="62" t="s">
        <v>12</v>
      </c>
      <c r="F79" s="62">
        <v>5</v>
      </c>
      <c r="G79">
        <v>70</v>
      </c>
      <c r="H79">
        <v>8.1</v>
      </c>
      <c r="I79">
        <v>5.03</v>
      </c>
      <c r="J79">
        <v>8.0500000000000007</v>
      </c>
      <c r="K79">
        <v>85</v>
      </c>
    </row>
    <row r="80" spans="1:11">
      <c r="A80" s="88">
        <v>74</v>
      </c>
      <c r="B80" s="62">
        <v>6.11</v>
      </c>
      <c r="C80" s="62" t="s">
        <v>44</v>
      </c>
      <c r="D80" s="62" t="s">
        <v>5</v>
      </c>
      <c r="E80" s="62" t="s">
        <v>12</v>
      </c>
      <c r="F80" s="62">
        <v>5</v>
      </c>
      <c r="G80">
        <v>71.400000000000006</v>
      </c>
      <c r="H80">
        <v>8.6999999999999993</v>
      </c>
      <c r="I80">
        <v>2.11</v>
      </c>
      <c r="J80">
        <v>8.01</v>
      </c>
      <c r="K80">
        <v>105</v>
      </c>
    </row>
    <row r="81" spans="1:11">
      <c r="A81" s="88">
        <v>75</v>
      </c>
      <c r="B81" s="62">
        <v>7.01</v>
      </c>
      <c r="C81" s="62" t="s">
        <v>81</v>
      </c>
      <c r="D81" s="62" t="s">
        <v>1</v>
      </c>
      <c r="E81" s="62" t="s">
        <v>250</v>
      </c>
      <c r="F81" s="62">
        <v>8</v>
      </c>
      <c r="G81">
        <v>73.5</v>
      </c>
      <c r="H81">
        <v>7.3</v>
      </c>
      <c r="I81">
        <v>5.0199999999999996</v>
      </c>
      <c r="J81">
        <v>8.11</v>
      </c>
      <c r="K81">
        <v>173</v>
      </c>
    </row>
    <row r="82" spans="1:11">
      <c r="A82" s="88">
        <v>76</v>
      </c>
      <c r="B82" s="62">
        <v>7.02</v>
      </c>
      <c r="C82" s="62" t="s">
        <v>271</v>
      </c>
      <c r="D82" s="62" t="s">
        <v>5</v>
      </c>
      <c r="E82" s="62" t="s">
        <v>258</v>
      </c>
      <c r="F82" s="62">
        <v>6</v>
      </c>
      <c r="G82">
        <v>74.3</v>
      </c>
      <c r="H82">
        <v>12</v>
      </c>
      <c r="I82">
        <v>2.12</v>
      </c>
      <c r="J82">
        <v>9.08</v>
      </c>
      <c r="K82">
        <v>274</v>
      </c>
    </row>
    <row r="83" spans="1:11">
      <c r="A83" s="88">
        <v>77</v>
      </c>
      <c r="B83" s="62">
        <v>7.03</v>
      </c>
      <c r="C83" s="62" t="s">
        <v>142</v>
      </c>
      <c r="D83" s="62" t="s">
        <v>5</v>
      </c>
      <c r="E83" s="62" t="s">
        <v>274</v>
      </c>
      <c r="F83" s="62">
        <v>10</v>
      </c>
      <c r="G83">
        <v>74.599999999999994</v>
      </c>
      <c r="H83">
        <v>9.1999999999999993</v>
      </c>
      <c r="I83">
        <v>3.07</v>
      </c>
      <c r="J83">
        <v>8.07</v>
      </c>
      <c r="K83">
        <v>100</v>
      </c>
    </row>
    <row r="84" spans="1:11">
      <c r="A84" s="88">
        <v>78</v>
      </c>
      <c r="B84" s="62">
        <v>7.03</v>
      </c>
      <c r="C84" s="62" t="s">
        <v>176</v>
      </c>
      <c r="D84" s="62" t="s">
        <v>5</v>
      </c>
      <c r="E84" s="62" t="s">
        <v>13</v>
      </c>
      <c r="F84" s="62">
        <v>11</v>
      </c>
      <c r="G84">
        <v>74.7</v>
      </c>
      <c r="H84">
        <v>9</v>
      </c>
      <c r="I84">
        <v>5.03</v>
      </c>
      <c r="J84">
        <v>9.0399999999999991</v>
      </c>
      <c r="K84">
        <v>149</v>
      </c>
    </row>
    <row r="85" spans="1:11">
      <c r="A85" s="88">
        <v>79</v>
      </c>
      <c r="B85" s="62">
        <v>7.05</v>
      </c>
      <c r="C85" s="62" t="s">
        <v>77</v>
      </c>
      <c r="D85" s="62" t="s">
        <v>1</v>
      </c>
      <c r="E85" s="62" t="s">
        <v>284</v>
      </c>
      <c r="F85" s="62">
        <v>7</v>
      </c>
      <c r="G85">
        <v>76.5</v>
      </c>
      <c r="H85">
        <v>7.1</v>
      </c>
      <c r="I85">
        <v>5.01</v>
      </c>
      <c r="J85">
        <v>9.02</v>
      </c>
      <c r="K85">
        <v>197</v>
      </c>
    </row>
    <row r="86" spans="1:11">
      <c r="A86" s="88">
        <v>80</v>
      </c>
      <c r="B86" s="62">
        <v>7.08</v>
      </c>
      <c r="C86" s="62" t="s">
        <v>84</v>
      </c>
      <c r="D86" s="62" t="s">
        <v>8</v>
      </c>
      <c r="E86" s="62" t="s">
        <v>258</v>
      </c>
      <c r="F86" s="62">
        <v>6</v>
      </c>
      <c r="G86">
        <v>79.8</v>
      </c>
      <c r="H86">
        <v>9.6999999999999993</v>
      </c>
      <c r="I86">
        <v>5.01</v>
      </c>
      <c r="J86">
        <v>9.09</v>
      </c>
      <c r="K86">
        <v>99</v>
      </c>
    </row>
    <row r="87" spans="1:11">
      <c r="A87" s="88">
        <v>81</v>
      </c>
      <c r="B87" s="62">
        <v>7.09</v>
      </c>
      <c r="C87" s="62" t="s">
        <v>47</v>
      </c>
      <c r="D87" s="62" t="s">
        <v>1</v>
      </c>
      <c r="E87" s="62" t="s">
        <v>3</v>
      </c>
      <c r="F87" s="62">
        <v>8</v>
      </c>
      <c r="G87">
        <v>80.900000000000006</v>
      </c>
      <c r="H87">
        <v>7.1</v>
      </c>
      <c r="I87">
        <v>6.07</v>
      </c>
      <c r="J87">
        <v>9.06</v>
      </c>
      <c r="K87">
        <v>136</v>
      </c>
    </row>
    <row r="88" spans="1:11">
      <c r="A88" s="88">
        <v>82</v>
      </c>
      <c r="B88" s="62">
        <v>7.1</v>
      </c>
      <c r="C88" s="62" t="s">
        <v>109</v>
      </c>
      <c r="D88" s="62" t="s">
        <v>5</v>
      </c>
      <c r="E88" s="62" t="s">
        <v>284</v>
      </c>
      <c r="F88" s="62">
        <v>7</v>
      </c>
      <c r="G88">
        <v>81.7</v>
      </c>
      <c r="H88">
        <v>8.1</v>
      </c>
      <c r="I88">
        <v>6.03</v>
      </c>
      <c r="J88">
        <v>9.11</v>
      </c>
      <c r="K88">
        <v>147</v>
      </c>
    </row>
    <row r="89" spans="1:11">
      <c r="A89" s="88">
        <v>83</v>
      </c>
      <c r="B89" s="62">
        <v>7.11</v>
      </c>
      <c r="C89" s="62" t="s">
        <v>50</v>
      </c>
      <c r="D89" s="62" t="s">
        <v>5</v>
      </c>
      <c r="E89" s="62" t="s">
        <v>270</v>
      </c>
      <c r="F89" s="62">
        <v>6</v>
      </c>
      <c r="G89">
        <v>83</v>
      </c>
      <c r="H89">
        <v>12.4</v>
      </c>
      <c r="I89">
        <v>3.1</v>
      </c>
      <c r="J89">
        <v>9.1199999999999992</v>
      </c>
      <c r="K89">
        <v>51</v>
      </c>
    </row>
    <row r="90" spans="1:11">
      <c r="A90" s="88">
        <v>84</v>
      </c>
      <c r="B90" s="62">
        <v>7.11</v>
      </c>
      <c r="C90" s="62" t="s">
        <v>101</v>
      </c>
      <c r="D90" s="62" t="s">
        <v>5</v>
      </c>
      <c r="E90" s="62" t="s">
        <v>286</v>
      </c>
      <c r="F90" s="62">
        <v>10</v>
      </c>
      <c r="G90">
        <v>83.4</v>
      </c>
      <c r="H90">
        <v>9.6999999999999993</v>
      </c>
      <c r="I90">
        <v>4.01</v>
      </c>
      <c r="J90">
        <v>10.01</v>
      </c>
      <c r="K90">
        <v>187</v>
      </c>
    </row>
    <row r="91" spans="1:11">
      <c r="A91" s="88">
        <v>85</v>
      </c>
      <c r="B91" s="62">
        <v>7.12</v>
      </c>
      <c r="C91" s="62" t="s">
        <v>118</v>
      </c>
      <c r="D91" s="62" t="s">
        <v>16</v>
      </c>
      <c r="E91" s="62" t="s">
        <v>267</v>
      </c>
      <c r="F91" s="62">
        <v>8</v>
      </c>
      <c r="G91">
        <v>83.5</v>
      </c>
      <c r="H91">
        <v>9</v>
      </c>
      <c r="I91">
        <v>5.12</v>
      </c>
      <c r="J91">
        <v>9.07</v>
      </c>
      <c r="K91">
        <v>63</v>
      </c>
    </row>
    <row r="92" spans="1:11">
      <c r="A92" s="88">
        <v>86</v>
      </c>
      <c r="B92" s="62">
        <v>7.12</v>
      </c>
      <c r="C92" s="62" t="s">
        <v>160</v>
      </c>
      <c r="D92" s="62" t="s">
        <v>16</v>
      </c>
      <c r="E92" s="62" t="s">
        <v>286</v>
      </c>
      <c r="F92" s="62">
        <v>10</v>
      </c>
      <c r="G92">
        <v>83.7</v>
      </c>
      <c r="H92">
        <v>11.4</v>
      </c>
      <c r="I92">
        <v>5.09</v>
      </c>
      <c r="J92">
        <v>10.039999999999999</v>
      </c>
      <c r="K92">
        <v>109</v>
      </c>
    </row>
    <row r="93" spans="1:11">
      <c r="A93" s="88">
        <v>87</v>
      </c>
      <c r="B93" s="62">
        <v>7.12</v>
      </c>
      <c r="C93" s="62" t="s">
        <v>212</v>
      </c>
      <c r="D93" s="62" t="s">
        <v>1</v>
      </c>
      <c r="E93" s="62" t="s">
        <v>273</v>
      </c>
      <c r="F93" s="62">
        <v>5</v>
      </c>
      <c r="G93">
        <v>84.3</v>
      </c>
      <c r="H93">
        <v>7.4</v>
      </c>
      <c r="I93">
        <v>5.07</v>
      </c>
      <c r="J93">
        <v>9.0399999999999991</v>
      </c>
      <c r="K93">
        <v>175</v>
      </c>
    </row>
    <row r="94" spans="1:11">
      <c r="A94" s="88">
        <v>88</v>
      </c>
      <c r="B94" s="62">
        <v>8.02</v>
      </c>
      <c r="C94" s="62" t="s">
        <v>280</v>
      </c>
      <c r="D94" s="62" t="s">
        <v>5</v>
      </c>
      <c r="E94" s="62" t="s">
        <v>9</v>
      </c>
      <c r="F94" s="62">
        <v>9</v>
      </c>
      <c r="G94">
        <v>86.4</v>
      </c>
      <c r="H94">
        <v>7.7</v>
      </c>
      <c r="I94">
        <v>5.03</v>
      </c>
      <c r="J94">
        <v>9.0500000000000007</v>
      </c>
      <c r="K94">
        <v>146</v>
      </c>
    </row>
    <row r="95" spans="1:11">
      <c r="A95" s="88">
        <v>89</v>
      </c>
      <c r="B95" s="62">
        <v>8.0299999999999994</v>
      </c>
      <c r="C95" s="62" t="s">
        <v>163</v>
      </c>
      <c r="D95" s="62" t="s">
        <v>5</v>
      </c>
      <c r="E95" s="62" t="s">
        <v>254</v>
      </c>
      <c r="F95" s="62">
        <v>5</v>
      </c>
      <c r="G95">
        <v>86.9</v>
      </c>
      <c r="H95">
        <v>7.6</v>
      </c>
      <c r="I95">
        <v>6.12</v>
      </c>
      <c r="J95">
        <v>9.07</v>
      </c>
      <c r="K95">
        <v>95</v>
      </c>
    </row>
    <row r="96" spans="1:11">
      <c r="A96" s="88">
        <v>90</v>
      </c>
      <c r="B96" s="62">
        <v>8.0399999999999991</v>
      </c>
      <c r="C96" s="62" t="s">
        <v>105</v>
      </c>
      <c r="D96" s="62" t="s">
        <v>1</v>
      </c>
      <c r="E96" s="62" t="s">
        <v>283</v>
      </c>
      <c r="F96" s="62">
        <v>9</v>
      </c>
      <c r="G96">
        <v>87.7</v>
      </c>
      <c r="H96">
        <v>8.1999999999999993</v>
      </c>
      <c r="I96">
        <v>5.01</v>
      </c>
      <c r="J96">
        <v>10.050000000000001</v>
      </c>
      <c r="K96">
        <v>179</v>
      </c>
    </row>
    <row r="97" spans="1:11">
      <c r="A97" s="88">
        <v>91</v>
      </c>
      <c r="B97" s="62">
        <v>8.06</v>
      </c>
      <c r="C97" s="62" t="s">
        <v>215</v>
      </c>
      <c r="D97" s="62" t="s">
        <v>16</v>
      </c>
      <c r="E97" s="62" t="s">
        <v>283</v>
      </c>
      <c r="F97" s="62">
        <v>9</v>
      </c>
      <c r="G97">
        <v>90.3</v>
      </c>
      <c r="H97">
        <v>14.5</v>
      </c>
      <c r="I97">
        <v>4.12</v>
      </c>
      <c r="J97">
        <v>10.119999999999999</v>
      </c>
      <c r="K97">
        <v>104</v>
      </c>
    </row>
    <row r="98" spans="1:11">
      <c r="A98" s="88">
        <v>92</v>
      </c>
      <c r="B98" s="62">
        <v>8.08</v>
      </c>
      <c r="C98" s="62" t="s">
        <v>76</v>
      </c>
      <c r="D98" s="62" t="s">
        <v>8</v>
      </c>
      <c r="E98" s="62" t="s">
        <v>260</v>
      </c>
      <c r="F98" s="62">
        <v>8</v>
      </c>
      <c r="G98">
        <v>91.7</v>
      </c>
      <c r="H98">
        <v>10.7</v>
      </c>
      <c r="I98">
        <v>6.06</v>
      </c>
      <c r="J98">
        <v>11.09</v>
      </c>
      <c r="K98">
        <v>91</v>
      </c>
    </row>
    <row r="99" spans="1:11">
      <c r="A99" s="88">
        <v>93</v>
      </c>
      <c r="B99" s="62">
        <v>8.08</v>
      </c>
      <c r="C99" s="62" t="s">
        <v>110</v>
      </c>
      <c r="D99" s="62" t="s">
        <v>1</v>
      </c>
      <c r="E99" s="62" t="s">
        <v>12</v>
      </c>
      <c r="F99" s="62">
        <v>5</v>
      </c>
      <c r="G99">
        <v>92.2</v>
      </c>
      <c r="H99">
        <v>8.1</v>
      </c>
      <c r="I99">
        <v>6.1</v>
      </c>
      <c r="J99">
        <v>10.06</v>
      </c>
      <c r="K99">
        <v>214</v>
      </c>
    </row>
    <row r="100" spans="1:11">
      <c r="A100" s="88">
        <v>94</v>
      </c>
      <c r="B100" s="62">
        <v>8.09</v>
      </c>
      <c r="C100" s="62" t="s">
        <v>83</v>
      </c>
      <c r="D100" s="62" t="s">
        <v>1</v>
      </c>
      <c r="E100" s="62" t="s">
        <v>265</v>
      </c>
      <c r="F100" s="62">
        <v>11</v>
      </c>
      <c r="G100">
        <v>92.6</v>
      </c>
      <c r="H100">
        <v>9.1</v>
      </c>
      <c r="I100">
        <v>6.12</v>
      </c>
      <c r="J100">
        <v>10.08</v>
      </c>
      <c r="K100">
        <v>77</v>
      </c>
    </row>
    <row r="101" spans="1:11">
      <c r="A101" s="88">
        <v>95</v>
      </c>
      <c r="B101" s="62">
        <v>8.09</v>
      </c>
      <c r="C101" s="62" t="s">
        <v>170</v>
      </c>
      <c r="D101" s="62" t="s">
        <v>5</v>
      </c>
      <c r="E101" s="62" t="s">
        <v>3</v>
      </c>
      <c r="F101" s="62">
        <v>8</v>
      </c>
      <c r="G101">
        <v>93</v>
      </c>
      <c r="H101">
        <v>9.5</v>
      </c>
      <c r="I101">
        <v>5.04</v>
      </c>
      <c r="J101">
        <v>10.1</v>
      </c>
      <c r="K101">
        <v>105</v>
      </c>
    </row>
    <row r="102" spans="1:11">
      <c r="A102" s="88">
        <v>96</v>
      </c>
      <c r="B102" s="62">
        <v>8.1</v>
      </c>
      <c r="C102" s="62" t="s">
        <v>86</v>
      </c>
      <c r="D102" s="62" t="s">
        <v>1</v>
      </c>
      <c r="E102" s="62" t="s">
        <v>275</v>
      </c>
      <c r="F102" s="62">
        <v>5</v>
      </c>
      <c r="G102">
        <v>93.7</v>
      </c>
      <c r="H102">
        <v>9</v>
      </c>
      <c r="I102">
        <v>5.08</v>
      </c>
      <c r="J102">
        <v>10.119999999999999</v>
      </c>
      <c r="K102">
        <v>157</v>
      </c>
    </row>
    <row r="103" spans="1:11">
      <c r="A103" s="88">
        <v>97</v>
      </c>
      <c r="B103" s="62">
        <v>8.1</v>
      </c>
      <c r="C103" s="62" t="s">
        <v>99</v>
      </c>
      <c r="D103" s="62" t="s">
        <v>5</v>
      </c>
      <c r="E103" s="62" t="s">
        <v>265</v>
      </c>
      <c r="F103" s="62">
        <v>11</v>
      </c>
      <c r="G103">
        <v>94</v>
      </c>
      <c r="H103">
        <v>7.5</v>
      </c>
      <c r="I103">
        <v>7.05</v>
      </c>
      <c r="J103">
        <v>10.029999999999999</v>
      </c>
      <c r="K103">
        <v>109</v>
      </c>
    </row>
    <row r="104" spans="1:11">
      <c r="A104" s="88">
        <v>98</v>
      </c>
      <c r="B104" s="62">
        <v>8.11</v>
      </c>
      <c r="C104" s="62" t="s">
        <v>122</v>
      </c>
      <c r="D104" s="62" t="s">
        <v>5</v>
      </c>
      <c r="E104" s="62" t="s">
        <v>260</v>
      </c>
      <c r="F104" s="62">
        <v>8</v>
      </c>
      <c r="G104">
        <v>94.8</v>
      </c>
      <c r="H104">
        <v>8.3000000000000007</v>
      </c>
      <c r="I104">
        <v>6.06</v>
      </c>
      <c r="J104">
        <v>10.050000000000001</v>
      </c>
      <c r="K104">
        <v>116</v>
      </c>
    </row>
    <row r="105" spans="1:11">
      <c r="A105" s="88">
        <v>99</v>
      </c>
      <c r="B105" s="62">
        <v>8.11</v>
      </c>
      <c r="C105" s="62" t="s">
        <v>159</v>
      </c>
      <c r="D105" s="62" t="s">
        <v>8</v>
      </c>
      <c r="E105" s="62" t="s">
        <v>283</v>
      </c>
      <c r="F105" s="62">
        <v>9</v>
      </c>
      <c r="G105">
        <v>95.4</v>
      </c>
      <c r="H105">
        <v>10.199999999999999</v>
      </c>
      <c r="I105">
        <v>6.08</v>
      </c>
      <c r="J105">
        <v>10.119999999999999</v>
      </c>
      <c r="K105">
        <v>89</v>
      </c>
    </row>
    <row r="106" spans="1:11">
      <c r="A106" s="88">
        <v>100</v>
      </c>
      <c r="B106" s="62">
        <v>9.0299999999999994</v>
      </c>
      <c r="C106" s="62" t="s">
        <v>147</v>
      </c>
      <c r="D106" s="62" t="s">
        <v>16</v>
      </c>
      <c r="E106" s="62" t="s">
        <v>14</v>
      </c>
      <c r="F106" s="62">
        <v>10</v>
      </c>
      <c r="G106">
        <v>98.8</v>
      </c>
      <c r="H106">
        <v>14.1</v>
      </c>
      <c r="I106">
        <v>6.05</v>
      </c>
      <c r="J106">
        <v>11.09</v>
      </c>
      <c r="K106">
        <v>120</v>
      </c>
    </row>
    <row r="107" spans="1:11">
      <c r="A107" s="88">
        <v>101</v>
      </c>
      <c r="B107" s="62">
        <v>9.0299999999999994</v>
      </c>
      <c r="C107" s="62" t="s">
        <v>33</v>
      </c>
      <c r="D107" s="62" t="s">
        <v>5</v>
      </c>
      <c r="E107" s="62" t="s">
        <v>275</v>
      </c>
      <c r="F107" s="62">
        <v>5</v>
      </c>
      <c r="G107">
        <v>99.1</v>
      </c>
      <c r="H107">
        <v>9.5</v>
      </c>
      <c r="I107">
        <v>7.05</v>
      </c>
      <c r="J107">
        <v>10.11</v>
      </c>
      <c r="K107">
        <v>41</v>
      </c>
    </row>
    <row r="108" spans="1:11">
      <c r="A108" s="88">
        <v>102</v>
      </c>
      <c r="B108" s="62">
        <v>9.0299999999999994</v>
      </c>
      <c r="C108" s="62" t="s">
        <v>288</v>
      </c>
      <c r="D108" s="62" t="s">
        <v>5</v>
      </c>
      <c r="E108" s="62" t="s">
        <v>273</v>
      </c>
      <c r="F108" s="62">
        <v>5</v>
      </c>
      <c r="G108">
        <v>99.3</v>
      </c>
      <c r="H108">
        <v>7.9</v>
      </c>
      <c r="I108">
        <v>5.07</v>
      </c>
      <c r="J108">
        <v>10.08</v>
      </c>
      <c r="K108">
        <v>161</v>
      </c>
    </row>
    <row r="109" spans="1:11">
      <c r="A109" s="88">
        <v>103</v>
      </c>
      <c r="B109" s="62">
        <v>9.0399999999999991</v>
      </c>
      <c r="C109" s="62" t="s">
        <v>89</v>
      </c>
      <c r="D109" s="62" t="s">
        <v>1</v>
      </c>
      <c r="E109" s="62" t="s">
        <v>10</v>
      </c>
      <c r="F109" s="62">
        <v>11</v>
      </c>
      <c r="G109">
        <v>100.1</v>
      </c>
      <c r="H109">
        <v>9.1999999999999993</v>
      </c>
      <c r="I109">
        <v>6.09</v>
      </c>
      <c r="J109">
        <v>10.1</v>
      </c>
      <c r="K109">
        <v>120</v>
      </c>
    </row>
    <row r="110" spans="1:11">
      <c r="A110" s="88">
        <v>104</v>
      </c>
      <c r="B110" s="62">
        <v>9.0500000000000007</v>
      </c>
      <c r="C110" s="62" t="s">
        <v>90</v>
      </c>
      <c r="D110" s="62" t="s">
        <v>1</v>
      </c>
      <c r="E110" s="62" t="s">
        <v>259</v>
      </c>
      <c r="F110" s="62">
        <v>11</v>
      </c>
      <c r="G110">
        <v>100.6</v>
      </c>
      <c r="H110">
        <v>10.5</v>
      </c>
      <c r="I110">
        <v>6.03</v>
      </c>
      <c r="J110">
        <v>11.04</v>
      </c>
      <c r="K110">
        <v>179</v>
      </c>
    </row>
    <row r="111" spans="1:11">
      <c r="A111" s="88">
        <v>105</v>
      </c>
      <c r="B111" s="62">
        <v>9.06</v>
      </c>
      <c r="C111" s="62" t="s">
        <v>462</v>
      </c>
      <c r="D111" s="62" t="s">
        <v>16</v>
      </c>
      <c r="E111" s="62" t="s">
        <v>259</v>
      </c>
      <c r="F111" s="62">
        <v>11</v>
      </c>
      <c r="G111">
        <v>101.6</v>
      </c>
      <c r="H111">
        <v>17.399999999999999</v>
      </c>
      <c r="I111">
        <v>6.01</v>
      </c>
      <c r="J111">
        <v>12.1</v>
      </c>
      <c r="K111">
        <v>176</v>
      </c>
    </row>
    <row r="112" spans="1:11">
      <c r="A112" s="88">
        <v>106</v>
      </c>
      <c r="B112" s="62">
        <v>9.07</v>
      </c>
      <c r="C112" s="62" t="s">
        <v>70</v>
      </c>
      <c r="D112" s="62" t="s">
        <v>1</v>
      </c>
      <c r="E112" s="62" t="s">
        <v>260</v>
      </c>
      <c r="F112" s="62">
        <v>8</v>
      </c>
      <c r="G112">
        <v>102.8</v>
      </c>
      <c r="H112">
        <v>7.9</v>
      </c>
      <c r="I112">
        <v>7.03</v>
      </c>
      <c r="J112">
        <v>10.119999999999999</v>
      </c>
      <c r="K112">
        <v>115</v>
      </c>
    </row>
    <row r="113" spans="1:11">
      <c r="A113" s="88">
        <v>107</v>
      </c>
      <c r="B113" s="62">
        <v>9.08</v>
      </c>
      <c r="C113" s="62" t="s">
        <v>74</v>
      </c>
      <c r="D113" s="62" t="s">
        <v>1</v>
      </c>
      <c r="E113" s="62" t="s">
        <v>11</v>
      </c>
      <c r="F113" s="62">
        <v>8</v>
      </c>
      <c r="G113">
        <v>104</v>
      </c>
      <c r="H113">
        <v>9.1</v>
      </c>
      <c r="I113">
        <v>7.07</v>
      </c>
      <c r="J113">
        <v>11.04</v>
      </c>
      <c r="K113">
        <v>114</v>
      </c>
    </row>
    <row r="114" spans="1:11">
      <c r="A114" s="88">
        <v>108</v>
      </c>
      <c r="B114" s="62">
        <v>9.09</v>
      </c>
      <c r="C114" s="62" t="s">
        <v>49</v>
      </c>
      <c r="D114" s="62" t="s">
        <v>5</v>
      </c>
      <c r="E114" s="62" t="s">
        <v>270</v>
      </c>
      <c r="F114" s="62">
        <v>6</v>
      </c>
      <c r="G114">
        <v>105.4</v>
      </c>
      <c r="H114">
        <v>8.9</v>
      </c>
      <c r="I114">
        <v>7.03</v>
      </c>
      <c r="J114">
        <v>11.03</v>
      </c>
      <c r="K114">
        <v>104</v>
      </c>
    </row>
    <row r="115" spans="1:11">
      <c r="A115" s="88">
        <v>109</v>
      </c>
      <c r="B115" s="62">
        <v>9.1</v>
      </c>
      <c r="C115" s="62" t="s">
        <v>145</v>
      </c>
      <c r="D115" s="62" t="s">
        <v>8</v>
      </c>
      <c r="E115" s="62" t="s">
        <v>11</v>
      </c>
      <c r="F115" s="62">
        <v>8</v>
      </c>
      <c r="G115">
        <v>105.6</v>
      </c>
      <c r="H115">
        <v>14</v>
      </c>
      <c r="I115">
        <v>7.04</v>
      </c>
      <c r="J115">
        <v>13.06</v>
      </c>
      <c r="K115">
        <v>108</v>
      </c>
    </row>
    <row r="116" spans="1:11">
      <c r="A116" s="88">
        <v>110</v>
      </c>
      <c r="B116" s="62">
        <v>10.02</v>
      </c>
      <c r="C116" s="62" t="s">
        <v>124</v>
      </c>
      <c r="D116" s="62" t="s">
        <v>5</v>
      </c>
      <c r="E116" s="62" t="s">
        <v>284</v>
      </c>
      <c r="F116" s="62">
        <v>7</v>
      </c>
      <c r="G116">
        <v>109.9</v>
      </c>
      <c r="H116">
        <v>9.4</v>
      </c>
      <c r="I116">
        <v>8.06</v>
      </c>
      <c r="J116">
        <v>12.03</v>
      </c>
      <c r="K116">
        <v>89</v>
      </c>
    </row>
    <row r="117" spans="1:11">
      <c r="A117" s="88">
        <v>111</v>
      </c>
      <c r="B117" s="62">
        <v>10.02</v>
      </c>
      <c r="C117" s="62" t="s">
        <v>289</v>
      </c>
      <c r="D117" s="62" t="s">
        <v>8</v>
      </c>
      <c r="E117" s="62" t="s">
        <v>257</v>
      </c>
      <c r="F117" s="62">
        <v>9</v>
      </c>
      <c r="G117">
        <v>110.2</v>
      </c>
      <c r="H117">
        <v>18</v>
      </c>
      <c r="I117">
        <v>7.04</v>
      </c>
      <c r="J117">
        <v>13.04</v>
      </c>
      <c r="K117">
        <v>68</v>
      </c>
    </row>
    <row r="118" spans="1:11">
      <c r="A118" s="88">
        <v>112</v>
      </c>
      <c r="B118" s="62">
        <v>10.02</v>
      </c>
      <c r="C118" s="62" t="s">
        <v>294</v>
      </c>
      <c r="D118" s="62" t="s">
        <v>5</v>
      </c>
      <c r="E118" s="62" t="s">
        <v>286</v>
      </c>
      <c r="F118" s="62">
        <v>10</v>
      </c>
      <c r="G118">
        <v>110.4</v>
      </c>
      <c r="H118">
        <v>10.7</v>
      </c>
      <c r="I118">
        <v>7.11</v>
      </c>
      <c r="J118">
        <v>12.07</v>
      </c>
      <c r="K118">
        <v>148</v>
      </c>
    </row>
    <row r="119" spans="1:11">
      <c r="A119" s="88">
        <v>113</v>
      </c>
      <c r="B119" s="62">
        <v>10.029999999999999</v>
      </c>
      <c r="C119" s="62" t="s">
        <v>75</v>
      </c>
      <c r="D119" s="62" t="s">
        <v>5</v>
      </c>
      <c r="E119" s="62" t="s">
        <v>283</v>
      </c>
      <c r="F119" s="62">
        <v>9</v>
      </c>
      <c r="G119">
        <v>110.7</v>
      </c>
      <c r="H119">
        <v>12.6</v>
      </c>
      <c r="I119">
        <v>8.0399999999999991</v>
      </c>
      <c r="J119">
        <v>13.04</v>
      </c>
      <c r="K119">
        <v>35</v>
      </c>
    </row>
    <row r="120" spans="1:11">
      <c r="A120" s="88">
        <v>114</v>
      </c>
      <c r="B120" s="62">
        <v>10.029999999999999</v>
      </c>
      <c r="C120" s="62" t="s">
        <v>66</v>
      </c>
      <c r="D120" s="62" t="s">
        <v>1</v>
      </c>
      <c r="E120" s="62" t="s">
        <v>286</v>
      </c>
      <c r="F120" s="62">
        <v>10</v>
      </c>
      <c r="G120">
        <v>111.4</v>
      </c>
      <c r="H120">
        <v>8.8000000000000007</v>
      </c>
      <c r="I120">
        <v>8.0399999999999991</v>
      </c>
      <c r="J120">
        <v>12.01</v>
      </c>
      <c r="K120">
        <v>158</v>
      </c>
    </row>
    <row r="121" spans="1:11">
      <c r="A121" s="88">
        <v>115</v>
      </c>
      <c r="B121" s="62">
        <v>10.050000000000001</v>
      </c>
      <c r="C121" s="62" t="s">
        <v>155</v>
      </c>
      <c r="D121" s="62" t="s">
        <v>1</v>
      </c>
      <c r="E121" s="62" t="s">
        <v>15</v>
      </c>
      <c r="F121" s="62">
        <v>11</v>
      </c>
      <c r="G121">
        <v>112.8</v>
      </c>
      <c r="H121">
        <v>10.4</v>
      </c>
      <c r="I121">
        <v>7.01</v>
      </c>
      <c r="J121">
        <v>12.03</v>
      </c>
      <c r="K121">
        <v>188</v>
      </c>
    </row>
    <row r="122" spans="1:11">
      <c r="A122" s="88">
        <v>116</v>
      </c>
      <c r="B122" s="62">
        <v>10.050000000000001</v>
      </c>
      <c r="C122" s="62" t="s">
        <v>194</v>
      </c>
      <c r="D122" s="62" t="s">
        <v>5</v>
      </c>
      <c r="E122" s="62" t="s">
        <v>253</v>
      </c>
      <c r="F122" s="62">
        <v>6</v>
      </c>
      <c r="G122">
        <v>112.9</v>
      </c>
      <c r="H122">
        <v>17.899999999999999</v>
      </c>
      <c r="I122">
        <v>3.01</v>
      </c>
      <c r="J122">
        <v>14.05</v>
      </c>
      <c r="K122">
        <v>234</v>
      </c>
    </row>
    <row r="123" spans="1:11">
      <c r="A123" s="88">
        <v>117</v>
      </c>
      <c r="B123" s="62">
        <v>10.050000000000001</v>
      </c>
      <c r="C123" s="62" t="s">
        <v>108</v>
      </c>
      <c r="D123" s="62" t="s">
        <v>8</v>
      </c>
      <c r="E123" s="62" t="s">
        <v>274</v>
      </c>
      <c r="F123" s="62">
        <v>10</v>
      </c>
      <c r="G123">
        <v>112.9</v>
      </c>
      <c r="H123">
        <v>13.7</v>
      </c>
      <c r="I123">
        <v>8.01</v>
      </c>
      <c r="J123">
        <v>13.09</v>
      </c>
      <c r="K123">
        <v>153</v>
      </c>
    </row>
    <row r="124" spans="1:11">
      <c r="A124" s="88">
        <v>118</v>
      </c>
      <c r="B124" s="62">
        <v>10.050000000000001</v>
      </c>
      <c r="C124" s="62" t="s">
        <v>292</v>
      </c>
      <c r="D124" s="62" t="s">
        <v>1</v>
      </c>
      <c r="E124" s="62" t="s">
        <v>260</v>
      </c>
      <c r="F124" s="62">
        <v>8</v>
      </c>
      <c r="G124">
        <v>112.9</v>
      </c>
      <c r="H124">
        <v>8.8000000000000007</v>
      </c>
      <c r="I124">
        <v>8.0500000000000007</v>
      </c>
      <c r="J124">
        <v>12.06</v>
      </c>
      <c r="K124">
        <v>78</v>
      </c>
    </row>
    <row r="125" spans="1:11">
      <c r="A125" s="88">
        <v>119</v>
      </c>
      <c r="B125" s="62">
        <v>10.08</v>
      </c>
      <c r="C125" s="62" t="s">
        <v>375</v>
      </c>
      <c r="D125" s="62" t="s">
        <v>16</v>
      </c>
      <c r="E125" s="62" t="s">
        <v>15</v>
      </c>
      <c r="F125" s="62">
        <v>11</v>
      </c>
      <c r="G125">
        <v>116.1</v>
      </c>
      <c r="H125">
        <v>14</v>
      </c>
      <c r="I125">
        <v>6.07</v>
      </c>
      <c r="J125">
        <v>12.06</v>
      </c>
      <c r="K125">
        <v>130</v>
      </c>
    </row>
    <row r="126" spans="1:11">
      <c r="A126" s="88">
        <v>120</v>
      </c>
      <c r="B126" s="62">
        <v>10.09</v>
      </c>
      <c r="C126" s="62" t="s">
        <v>296</v>
      </c>
      <c r="D126" s="62" t="s">
        <v>291</v>
      </c>
      <c r="E126" s="62" t="s">
        <v>14</v>
      </c>
      <c r="F126" s="62">
        <v>10</v>
      </c>
      <c r="G126">
        <v>117.1</v>
      </c>
      <c r="H126">
        <v>9</v>
      </c>
      <c r="I126">
        <v>8.09</v>
      </c>
      <c r="J126">
        <v>12.02</v>
      </c>
      <c r="K126">
        <v>58</v>
      </c>
    </row>
    <row r="127" spans="1:11">
      <c r="A127" s="88">
        <v>121</v>
      </c>
      <c r="B127" s="62">
        <v>10.09</v>
      </c>
      <c r="C127" s="62" t="s">
        <v>293</v>
      </c>
      <c r="D127" s="62" t="s">
        <v>1</v>
      </c>
      <c r="E127" s="62" t="s">
        <v>261</v>
      </c>
      <c r="F127" s="62">
        <v>9</v>
      </c>
      <c r="G127">
        <v>117.5</v>
      </c>
      <c r="H127">
        <v>8</v>
      </c>
      <c r="I127">
        <v>9.01</v>
      </c>
      <c r="J127">
        <v>12.04</v>
      </c>
      <c r="K127">
        <v>123</v>
      </c>
    </row>
    <row r="128" spans="1:11">
      <c r="A128" s="88">
        <v>122</v>
      </c>
      <c r="B128" s="62">
        <v>10.11</v>
      </c>
      <c r="C128" s="62" t="s">
        <v>290</v>
      </c>
      <c r="D128" s="62" t="s">
        <v>291</v>
      </c>
      <c r="E128" s="62" t="s">
        <v>275</v>
      </c>
      <c r="F128" s="62">
        <v>5</v>
      </c>
      <c r="G128">
        <v>119.4</v>
      </c>
      <c r="H128">
        <v>9.8000000000000007</v>
      </c>
      <c r="I128">
        <v>8.0399999999999991</v>
      </c>
      <c r="J128">
        <v>12.07</v>
      </c>
      <c r="K128">
        <v>61</v>
      </c>
    </row>
    <row r="129" spans="1:11">
      <c r="A129" s="88">
        <v>123</v>
      </c>
      <c r="B129" s="62">
        <v>10.119999999999999</v>
      </c>
      <c r="C129" s="62" t="s">
        <v>332</v>
      </c>
      <c r="D129" s="62" t="s">
        <v>16</v>
      </c>
      <c r="E129" s="62" t="s">
        <v>268</v>
      </c>
      <c r="F129" s="62">
        <v>7</v>
      </c>
      <c r="G129">
        <v>120.4</v>
      </c>
      <c r="H129">
        <v>12.6</v>
      </c>
      <c r="I129">
        <v>7.01</v>
      </c>
      <c r="J129">
        <v>13.03</v>
      </c>
      <c r="K129">
        <v>136</v>
      </c>
    </row>
    <row r="130" spans="1:11">
      <c r="A130" s="88">
        <v>124</v>
      </c>
      <c r="B130" s="62">
        <v>11.01</v>
      </c>
      <c r="C130" s="62" t="s">
        <v>302</v>
      </c>
      <c r="D130" s="62" t="s">
        <v>1</v>
      </c>
      <c r="E130" s="62" t="s">
        <v>257</v>
      </c>
      <c r="F130" s="62">
        <v>9</v>
      </c>
      <c r="G130">
        <v>120.7</v>
      </c>
      <c r="H130">
        <v>9.4</v>
      </c>
      <c r="I130">
        <v>8.0500000000000007</v>
      </c>
      <c r="J130">
        <v>12.09</v>
      </c>
      <c r="K130">
        <v>147</v>
      </c>
    </row>
    <row r="131" spans="1:11">
      <c r="A131" s="88">
        <v>125</v>
      </c>
      <c r="B131" s="62">
        <v>11.01</v>
      </c>
      <c r="C131" s="62" t="s">
        <v>58</v>
      </c>
      <c r="D131" s="62" t="s">
        <v>5</v>
      </c>
      <c r="E131" s="62" t="s">
        <v>13</v>
      </c>
      <c r="F131" s="62">
        <v>11</v>
      </c>
      <c r="G131">
        <v>121</v>
      </c>
      <c r="H131">
        <v>12.2</v>
      </c>
      <c r="I131">
        <v>8.1199999999999992</v>
      </c>
      <c r="J131">
        <v>14.07</v>
      </c>
      <c r="K131">
        <v>39</v>
      </c>
    </row>
    <row r="132" spans="1:11">
      <c r="A132" s="88">
        <v>126</v>
      </c>
      <c r="B132" s="62">
        <v>11.01</v>
      </c>
      <c r="C132" s="62" t="s">
        <v>287</v>
      </c>
      <c r="D132" s="62" t="s">
        <v>5</v>
      </c>
      <c r="E132" s="62" t="s">
        <v>14</v>
      </c>
      <c r="F132" s="62">
        <v>10</v>
      </c>
      <c r="G132">
        <v>121.3</v>
      </c>
      <c r="H132">
        <v>16.7</v>
      </c>
      <c r="I132">
        <v>5.07</v>
      </c>
      <c r="J132">
        <v>14.09</v>
      </c>
      <c r="K132">
        <v>206</v>
      </c>
    </row>
    <row r="133" spans="1:11">
      <c r="A133" s="88">
        <v>127</v>
      </c>
      <c r="B133" s="62">
        <v>11.02</v>
      </c>
      <c r="C133" s="62" t="s">
        <v>304</v>
      </c>
      <c r="D133" s="62" t="s">
        <v>5</v>
      </c>
      <c r="E133" s="62" t="s">
        <v>270</v>
      </c>
      <c r="F133" s="62">
        <v>6</v>
      </c>
      <c r="G133">
        <v>121.7</v>
      </c>
      <c r="H133">
        <v>10.3</v>
      </c>
      <c r="I133">
        <v>8.0500000000000007</v>
      </c>
      <c r="J133">
        <v>12.09</v>
      </c>
      <c r="K133">
        <v>63</v>
      </c>
    </row>
    <row r="134" spans="1:11">
      <c r="A134" s="88">
        <v>128</v>
      </c>
      <c r="B134" s="62">
        <v>11.02</v>
      </c>
      <c r="C134" s="62" t="s">
        <v>95</v>
      </c>
      <c r="D134" s="62" t="s">
        <v>1</v>
      </c>
      <c r="E134" s="62" t="s">
        <v>250</v>
      </c>
      <c r="F134" s="62">
        <v>8</v>
      </c>
      <c r="G134">
        <v>121.8</v>
      </c>
      <c r="H134">
        <v>9.6</v>
      </c>
      <c r="I134">
        <v>8.09</v>
      </c>
      <c r="J134">
        <v>12.1</v>
      </c>
      <c r="K134">
        <v>64</v>
      </c>
    </row>
    <row r="135" spans="1:11">
      <c r="A135" s="88">
        <v>129</v>
      </c>
      <c r="B135" s="62">
        <v>11.05</v>
      </c>
      <c r="C135" s="62" t="s">
        <v>298</v>
      </c>
      <c r="D135" s="62" t="s">
        <v>291</v>
      </c>
      <c r="E135" s="62" t="s">
        <v>268</v>
      </c>
      <c r="F135" s="62">
        <v>7</v>
      </c>
      <c r="G135">
        <v>125.2</v>
      </c>
      <c r="H135">
        <v>8.4</v>
      </c>
      <c r="I135">
        <v>8.1199999999999992</v>
      </c>
      <c r="J135">
        <v>12.09</v>
      </c>
      <c r="K135">
        <v>70</v>
      </c>
    </row>
    <row r="136" spans="1:11">
      <c r="A136" s="88">
        <v>130</v>
      </c>
      <c r="B136" s="62">
        <v>11.06</v>
      </c>
      <c r="C136" s="62" t="s">
        <v>98</v>
      </c>
      <c r="D136" s="62" t="s">
        <v>1</v>
      </c>
      <c r="E136" s="62" t="s">
        <v>269</v>
      </c>
      <c r="F136" s="62">
        <v>9</v>
      </c>
      <c r="G136">
        <v>125.6</v>
      </c>
      <c r="H136">
        <v>9</v>
      </c>
      <c r="I136">
        <v>9.01</v>
      </c>
      <c r="J136">
        <v>12.11</v>
      </c>
      <c r="K136">
        <v>73</v>
      </c>
    </row>
    <row r="137" spans="1:11">
      <c r="A137" s="88">
        <v>131</v>
      </c>
      <c r="B137" s="62">
        <v>11.06</v>
      </c>
      <c r="C137" s="62" t="s">
        <v>300</v>
      </c>
      <c r="D137" s="62" t="s">
        <v>291</v>
      </c>
      <c r="E137" s="62" t="s">
        <v>270</v>
      </c>
      <c r="F137" s="62">
        <v>6</v>
      </c>
      <c r="G137">
        <v>126.1</v>
      </c>
      <c r="H137">
        <v>9.3000000000000007</v>
      </c>
      <c r="I137">
        <v>9.0399999999999991</v>
      </c>
      <c r="J137">
        <v>13.04</v>
      </c>
      <c r="K137">
        <v>57</v>
      </c>
    </row>
    <row r="138" spans="1:11">
      <c r="A138" s="88">
        <v>132</v>
      </c>
      <c r="B138" s="62">
        <v>11.08</v>
      </c>
      <c r="C138" s="62" t="s">
        <v>65</v>
      </c>
      <c r="D138" s="62" t="s">
        <v>5</v>
      </c>
      <c r="E138" s="62" t="s">
        <v>277</v>
      </c>
      <c r="F138" s="62">
        <v>11</v>
      </c>
      <c r="G138">
        <v>127.7</v>
      </c>
      <c r="H138">
        <v>10.199999999999999</v>
      </c>
      <c r="I138">
        <v>9.07</v>
      </c>
      <c r="J138">
        <v>13.01</v>
      </c>
      <c r="K138">
        <v>82</v>
      </c>
    </row>
    <row r="139" spans="1:11">
      <c r="A139" s="88">
        <v>133</v>
      </c>
      <c r="B139" s="62">
        <v>11.08</v>
      </c>
      <c r="C139" s="62" t="s">
        <v>301</v>
      </c>
      <c r="D139" s="62" t="s">
        <v>5</v>
      </c>
      <c r="E139" s="62" t="s">
        <v>10</v>
      </c>
      <c r="F139" s="62">
        <v>11</v>
      </c>
      <c r="G139">
        <v>127.7</v>
      </c>
      <c r="H139">
        <v>9.8000000000000007</v>
      </c>
      <c r="I139">
        <v>9.0299999999999994</v>
      </c>
      <c r="J139">
        <v>13.05</v>
      </c>
      <c r="K139">
        <v>111</v>
      </c>
    </row>
    <row r="140" spans="1:11">
      <c r="A140" s="88">
        <v>134</v>
      </c>
      <c r="B140" s="62">
        <v>11.1</v>
      </c>
      <c r="C140" s="62" t="s">
        <v>93</v>
      </c>
      <c r="D140" s="62" t="s">
        <v>1</v>
      </c>
      <c r="E140" s="62" t="s">
        <v>256</v>
      </c>
      <c r="F140" s="62">
        <v>6</v>
      </c>
      <c r="G140">
        <v>129.80000000000001</v>
      </c>
      <c r="H140">
        <v>10.7</v>
      </c>
      <c r="I140">
        <v>8.01</v>
      </c>
      <c r="J140">
        <v>13.05</v>
      </c>
      <c r="K140">
        <v>90</v>
      </c>
    </row>
    <row r="141" spans="1:11">
      <c r="A141" s="88">
        <v>135</v>
      </c>
      <c r="B141" s="62">
        <v>11.12</v>
      </c>
      <c r="C141" s="62" t="s">
        <v>141</v>
      </c>
      <c r="D141" s="62" t="s">
        <v>16</v>
      </c>
      <c r="E141" s="62" t="s">
        <v>264</v>
      </c>
      <c r="F141" s="62">
        <v>8</v>
      </c>
      <c r="G141">
        <v>131.80000000000001</v>
      </c>
      <c r="H141">
        <v>19.899999999999999</v>
      </c>
      <c r="I141">
        <v>7.12</v>
      </c>
      <c r="J141">
        <v>15.12</v>
      </c>
      <c r="K141">
        <v>129</v>
      </c>
    </row>
    <row r="142" spans="1:11">
      <c r="A142" s="88">
        <v>136</v>
      </c>
      <c r="B142" s="62">
        <v>12.01</v>
      </c>
      <c r="C142" s="62" t="s">
        <v>303</v>
      </c>
      <c r="D142" s="62" t="s">
        <v>291</v>
      </c>
      <c r="E142" s="62" t="s">
        <v>9</v>
      </c>
      <c r="F142" s="62">
        <v>9</v>
      </c>
      <c r="G142">
        <v>132.9</v>
      </c>
      <c r="H142">
        <v>6.6</v>
      </c>
      <c r="I142">
        <v>10.1</v>
      </c>
      <c r="J142">
        <v>14.01</v>
      </c>
      <c r="K142">
        <v>60</v>
      </c>
    </row>
    <row r="143" spans="1:11">
      <c r="A143" s="88">
        <v>137</v>
      </c>
      <c r="B143" s="62">
        <v>12.01</v>
      </c>
      <c r="C143" s="62" t="s">
        <v>311</v>
      </c>
      <c r="D143" s="62" t="s">
        <v>5</v>
      </c>
      <c r="E143" s="62" t="s">
        <v>9</v>
      </c>
      <c r="F143" s="62">
        <v>9</v>
      </c>
      <c r="G143">
        <v>133.4</v>
      </c>
      <c r="H143">
        <v>13.2</v>
      </c>
      <c r="I143">
        <v>9.0299999999999994</v>
      </c>
      <c r="J143">
        <v>14.1</v>
      </c>
      <c r="K143">
        <v>80</v>
      </c>
    </row>
    <row r="144" spans="1:11">
      <c r="A144" s="88">
        <v>138</v>
      </c>
      <c r="B144" s="62">
        <v>12.03</v>
      </c>
      <c r="C144" s="62" t="s">
        <v>103</v>
      </c>
      <c r="D144" s="62" t="s">
        <v>1</v>
      </c>
      <c r="E144" s="62" t="s">
        <v>284</v>
      </c>
      <c r="F144" s="62">
        <v>7</v>
      </c>
      <c r="G144">
        <v>135.19999999999999</v>
      </c>
      <c r="H144">
        <v>9.8000000000000007</v>
      </c>
      <c r="I144">
        <v>8.11</v>
      </c>
      <c r="J144">
        <v>13.1</v>
      </c>
      <c r="K144">
        <v>71</v>
      </c>
    </row>
    <row r="145" spans="1:11">
      <c r="A145" s="88">
        <v>139</v>
      </c>
      <c r="B145" s="62">
        <v>12.03</v>
      </c>
      <c r="C145" s="62" t="s">
        <v>307</v>
      </c>
      <c r="D145" s="62" t="s">
        <v>291</v>
      </c>
      <c r="E145" s="62" t="s">
        <v>283</v>
      </c>
      <c r="F145" s="62">
        <v>9</v>
      </c>
      <c r="G145">
        <v>135.19999999999999</v>
      </c>
      <c r="H145">
        <v>6.6</v>
      </c>
      <c r="I145">
        <v>10.02</v>
      </c>
      <c r="J145">
        <v>13.09</v>
      </c>
      <c r="K145">
        <v>59</v>
      </c>
    </row>
    <row r="146" spans="1:11">
      <c r="A146" s="88">
        <v>140</v>
      </c>
      <c r="B146" s="62">
        <v>12.03</v>
      </c>
      <c r="C146" s="62" t="s">
        <v>183</v>
      </c>
      <c r="D146" s="62" t="s">
        <v>1</v>
      </c>
      <c r="E146" s="62" t="s">
        <v>260</v>
      </c>
      <c r="F146" s="62">
        <v>8</v>
      </c>
      <c r="G146">
        <v>135.4</v>
      </c>
      <c r="H146">
        <v>11.2</v>
      </c>
      <c r="I146">
        <v>9.1199999999999992</v>
      </c>
      <c r="J146">
        <v>14.09</v>
      </c>
      <c r="K146">
        <v>46</v>
      </c>
    </row>
    <row r="147" spans="1:11">
      <c r="A147" s="88">
        <v>141</v>
      </c>
      <c r="B147" s="62">
        <v>12.05</v>
      </c>
      <c r="C147" s="62" t="s">
        <v>306</v>
      </c>
      <c r="D147" s="62" t="s">
        <v>291</v>
      </c>
      <c r="E147" s="62" t="s">
        <v>250</v>
      </c>
      <c r="F147" s="62">
        <v>8</v>
      </c>
      <c r="G147">
        <v>137.1</v>
      </c>
      <c r="H147">
        <v>6.6</v>
      </c>
      <c r="I147">
        <v>11.09</v>
      </c>
      <c r="J147">
        <v>14.04</v>
      </c>
      <c r="K147">
        <v>57</v>
      </c>
    </row>
    <row r="148" spans="1:11">
      <c r="A148" s="88">
        <v>142</v>
      </c>
      <c r="B148" s="62">
        <v>12.06</v>
      </c>
      <c r="C148" s="62" t="s">
        <v>376</v>
      </c>
      <c r="D148" s="62" t="s">
        <v>16</v>
      </c>
      <c r="E148" s="62" t="s">
        <v>261</v>
      </c>
      <c r="F148" s="62">
        <v>9</v>
      </c>
      <c r="G148">
        <v>137.80000000000001</v>
      </c>
      <c r="H148">
        <v>17.2</v>
      </c>
      <c r="I148">
        <v>9.0299999999999994</v>
      </c>
      <c r="J148">
        <v>15.11</v>
      </c>
      <c r="K148">
        <v>32</v>
      </c>
    </row>
    <row r="149" spans="1:11">
      <c r="A149" s="88">
        <v>143</v>
      </c>
      <c r="B149" s="62">
        <v>12.06</v>
      </c>
      <c r="C149" s="62" t="s">
        <v>166</v>
      </c>
      <c r="D149" s="62" t="s">
        <v>8</v>
      </c>
      <c r="E149" s="62" t="s">
        <v>284</v>
      </c>
      <c r="F149" s="62">
        <v>7</v>
      </c>
      <c r="G149">
        <v>138.1</v>
      </c>
      <c r="H149">
        <v>17.5</v>
      </c>
      <c r="I149">
        <v>9.0299999999999994</v>
      </c>
      <c r="J149">
        <v>15.1</v>
      </c>
      <c r="K149">
        <v>158</v>
      </c>
    </row>
    <row r="150" spans="1:11">
      <c r="A150" s="88">
        <v>144</v>
      </c>
      <c r="B150" s="62">
        <v>12.08</v>
      </c>
      <c r="C150" s="62" t="s">
        <v>308</v>
      </c>
      <c r="D150" s="62" t="s">
        <v>1</v>
      </c>
      <c r="E150" s="62" t="s">
        <v>283</v>
      </c>
      <c r="F150" s="62">
        <v>9</v>
      </c>
      <c r="G150">
        <v>140.4</v>
      </c>
      <c r="H150">
        <v>12.7</v>
      </c>
      <c r="I150">
        <v>9.07</v>
      </c>
      <c r="J150">
        <v>15.02</v>
      </c>
      <c r="K150">
        <v>88</v>
      </c>
    </row>
    <row r="151" spans="1:11">
      <c r="A151" s="88">
        <v>145</v>
      </c>
      <c r="B151" s="62">
        <v>12.09</v>
      </c>
      <c r="C151" s="62" t="s">
        <v>187</v>
      </c>
      <c r="D151" s="62" t="s">
        <v>1</v>
      </c>
      <c r="E151" s="62" t="s">
        <v>269</v>
      </c>
      <c r="F151" s="62">
        <v>9</v>
      </c>
      <c r="G151">
        <v>140.69999999999999</v>
      </c>
      <c r="H151">
        <v>9.1</v>
      </c>
      <c r="I151">
        <v>10.06</v>
      </c>
      <c r="J151">
        <v>14.05</v>
      </c>
      <c r="K151">
        <v>67</v>
      </c>
    </row>
    <row r="152" spans="1:11">
      <c r="A152" s="88">
        <v>146</v>
      </c>
      <c r="B152" s="62">
        <v>12.09</v>
      </c>
      <c r="C152" s="62" t="s">
        <v>72</v>
      </c>
      <c r="D152" s="62" t="s">
        <v>5</v>
      </c>
      <c r="E152" s="62" t="s">
        <v>258</v>
      </c>
      <c r="F152" s="62">
        <v>6</v>
      </c>
      <c r="G152">
        <v>140.80000000000001</v>
      </c>
      <c r="H152">
        <v>11.6</v>
      </c>
      <c r="I152">
        <v>10.09</v>
      </c>
      <c r="J152">
        <v>14.12</v>
      </c>
      <c r="K152">
        <v>90</v>
      </c>
    </row>
    <row r="153" spans="1:11">
      <c r="A153" s="88">
        <v>147</v>
      </c>
      <c r="B153" s="62">
        <v>12.09</v>
      </c>
      <c r="C153" s="62" t="s">
        <v>317</v>
      </c>
      <c r="D153" s="62" t="s">
        <v>5</v>
      </c>
      <c r="E153" s="62" t="s">
        <v>269</v>
      </c>
      <c r="F153" s="62">
        <v>9</v>
      </c>
      <c r="G153">
        <v>140.9</v>
      </c>
      <c r="H153">
        <v>14.7</v>
      </c>
      <c r="I153">
        <v>9.0299999999999994</v>
      </c>
      <c r="J153">
        <v>15.04</v>
      </c>
      <c r="K153">
        <v>147</v>
      </c>
    </row>
    <row r="154" spans="1:11">
      <c r="A154" s="88">
        <v>148</v>
      </c>
      <c r="B154" s="62">
        <v>12.11</v>
      </c>
      <c r="C154" s="62" t="s">
        <v>465</v>
      </c>
      <c r="D154" s="62" t="s">
        <v>16</v>
      </c>
      <c r="E154" s="62" t="s">
        <v>261</v>
      </c>
      <c r="F154" s="62">
        <v>9</v>
      </c>
      <c r="G154">
        <v>142.69999999999999</v>
      </c>
      <c r="H154">
        <v>19.600000000000001</v>
      </c>
      <c r="I154">
        <v>8.06</v>
      </c>
      <c r="J154">
        <v>15.09</v>
      </c>
      <c r="K154">
        <v>72</v>
      </c>
    </row>
    <row r="155" spans="1:11">
      <c r="A155" s="88">
        <v>149</v>
      </c>
      <c r="B155" s="62">
        <v>12.11</v>
      </c>
      <c r="C155" s="62" t="s">
        <v>328</v>
      </c>
      <c r="D155" s="62" t="s">
        <v>8</v>
      </c>
      <c r="E155" s="62" t="s">
        <v>3</v>
      </c>
      <c r="F155" s="62">
        <v>8</v>
      </c>
      <c r="G155">
        <v>143.1</v>
      </c>
      <c r="H155">
        <v>29.1</v>
      </c>
      <c r="I155">
        <v>9.06</v>
      </c>
      <c r="J155">
        <v>15.05</v>
      </c>
      <c r="K155">
        <v>8</v>
      </c>
    </row>
    <row r="156" spans="1:11">
      <c r="A156" s="88">
        <v>150</v>
      </c>
      <c r="B156" s="62">
        <v>12.11</v>
      </c>
      <c r="C156" s="62" t="s">
        <v>297</v>
      </c>
      <c r="D156" s="62" t="s">
        <v>5</v>
      </c>
      <c r="E156" s="62" t="s">
        <v>11</v>
      </c>
      <c r="F156" s="62">
        <v>8</v>
      </c>
      <c r="G156">
        <v>143.4</v>
      </c>
      <c r="H156">
        <v>12.4</v>
      </c>
      <c r="I156">
        <v>10.06</v>
      </c>
      <c r="J156">
        <v>15.07</v>
      </c>
      <c r="K156">
        <v>186</v>
      </c>
    </row>
    <row r="157" spans="1:11">
      <c r="A157" s="88">
        <v>151</v>
      </c>
      <c r="B157" s="62">
        <v>12.12</v>
      </c>
      <c r="C157" s="62" t="s">
        <v>310</v>
      </c>
      <c r="D157" s="62" t="s">
        <v>8</v>
      </c>
      <c r="E157" s="62" t="s">
        <v>265</v>
      </c>
      <c r="F157" s="62">
        <v>11</v>
      </c>
      <c r="G157">
        <v>144.19999999999999</v>
      </c>
      <c r="H157">
        <v>16.399999999999999</v>
      </c>
      <c r="I157">
        <v>9.06</v>
      </c>
      <c r="J157">
        <v>15.07</v>
      </c>
      <c r="K157">
        <v>161</v>
      </c>
    </row>
    <row r="158" spans="1:11">
      <c r="A158" s="88">
        <v>152</v>
      </c>
      <c r="B158" s="62">
        <v>12.12</v>
      </c>
      <c r="C158" s="62" t="s">
        <v>285</v>
      </c>
      <c r="D158" s="62" t="s">
        <v>5</v>
      </c>
      <c r="E158" s="62" t="s">
        <v>273</v>
      </c>
      <c r="F158" s="62">
        <v>5</v>
      </c>
      <c r="G158">
        <v>144.4</v>
      </c>
      <c r="H158">
        <v>14.3</v>
      </c>
      <c r="I158">
        <v>9.08</v>
      </c>
      <c r="J158">
        <v>15.08</v>
      </c>
      <c r="K158">
        <v>127</v>
      </c>
    </row>
    <row r="159" spans="1:11">
      <c r="A159" s="88">
        <v>153</v>
      </c>
      <c r="B159" s="62">
        <v>13.03</v>
      </c>
      <c r="C159" s="62" t="s">
        <v>347</v>
      </c>
      <c r="D159" s="62" t="s">
        <v>1</v>
      </c>
      <c r="E159" s="62" t="s">
        <v>284</v>
      </c>
      <c r="F159" s="62">
        <v>7</v>
      </c>
      <c r="G159">
        <v>147.1</v>
      </c>
      <c r="H159">
        <v>15.8</v>
      </c>
      <c r="I159">
        <v>9.08</v>
      </c>
      <c r="J159">
        <v>15.1</v>
      </c>
      <c r="K159">
        <v>76</v>
      </c>
    </row>
    <row r="160" spans="1:11">
      <c r="A160" s="88">
        <v>154</v>
      </c>
      <c r="B160" s="62">
        <v>13.03</v>
      </c>
      <c r="C160" s="62" t="s">
        <v>96</v>
      </c>
      <c r="D160" s="62" t="s">
        <v>1</v>
      </c>
      <c r="E160" s="62" t="s">
        <v>261</v>
      </c>
      <c r="F160" s="62">
        <v>9</v>
      </c>
      <c r="G160">
        <v>147.19999999999999</v>
      </c>
      <c r="H160">
        <v>11.4</v>
      </c>
      <c r="I160">
        <v>11.05</v>
      </c>
      <c r="J160">
        <v>15.05</v>
      </c>
      <c r="K160">
        <v>39</v>
      </c>
    </row>
    <row r="161" spans="1:11">
      <c r="A161" s="88">
        <v>155</v>
      </c>
      <c r="B161" s="62">
        <v>13.05</v>
      </c>
      <c r="C161" s="62" t="s">
        <v>102</v>
      </c>
      <c r="D161" s="62" t="s">
        <v>316</v>
      </c>
      <c r="E161" s="62" t="s">
        <v>9</v>
      </c>
      <c r="F161" s="62">
        <v>9</v>
      </c>
      <c r="G161">
        <v>148.69999999999999</v>
      </c>
      <c r="H161">
        <v>12.2</v>
      </c>
      <c r="I161">
        <v>8.11</v>
      </c>
      <c r="J161">
        <v>14.04</v>
      </c>
      <c r="K161">
        <v>109</v>
      </c>
    </row>
    <row r="162" spans="1:11">
      <c r="A162" s="88">
        <v>156</v>
      </c>
      <c r="B162" s="62">
        <v>13.05</v>
      </c>
      <c r="C162" s="62" t="s">
        <v>381</v>
      </c>
      <c r="D162" s="62" t="s">
        <v>16</v>
      </c>
      <c r="E162" s="62" t="s">
        <v>269</v>
      </c>
      <c r="F162" s="62">
        <v>9</v>
      </c>
      <c r="G162">
        <v>149.1</v>
      </c>
      <c r="H162">
        <v>14</v>
      </c>
      <c r="I162">
        <v>9.09</v>
      </c>
      <c r="J162">
        <v>15.08</v>
      </c>
      <c r="K162">
        <v>53</v>
      </c>
    </row>
    <row r="163" spans="1:11">
      <c r="A163" s="88">
        <v>157</v>
      </c>
      <c r="B163" s="62">
        <v>13.06</v>
      </c>
      <c r="C163" s="62" t="s">
        <v>162</v>
      </c>
      <c r="D163" s="62" t="s">
        <v>316</v>
      </c>
      <c r="E163" s="62" t="s">
        <v>286</v>
      </c>
      <c r="F163" s="62">
        <v>10</v>
      </c>
      <c r="G163">
        <v>149.69999999999999</v>
      </c>
      <c r="H163">
        <v>8.6999999999999993</v>
      </c>
      <c r="I163">
        <v>9.1199999999999992</v>
      </c>
      <c r="J163">
        <v>14.05</v>
      </c>
      <c r="K163">
        <v>131</v>
      </c>
    </row>
    <row r="164" spans="1:11">
      <c r="A164" s="88">
        <v>158</v>
      </c>
      <c r="B164" s="62">
        <v>13.07</v>
      </c>
      <c r="C164" s="62" t="s">
        <v>320</v>
      </c>
      <c r="D164" s="62" t="s">
        <v>1</v>
      </c>
      <c r="E164" s="62" t="s">
        <v>256</v>
      </c>
      <c r="F164" s="62">
        <v>6</v>
      </c>
      <c r="G164">
        <v>150.80000000000001</v>
      </c>
      <c r="H164">
        <v>10.5</v>
      </c>
      <c r="I164">
        <v>11.08</v>
      </c>
      <c r="J164">
        <v>15.1</v>
      </c>
      <c r="K164">
        <v>78</v>
      </c>
    </row>
    <row r="165" spans="1:11">
      <c r="A165" s="88">
        <v>159</v>
      </c>
      <c r="B165" s="62">
        <v>13.08</v>
      </c>
      <c r="C165" s="62" t="s">
        <v>152</v>
      </c>
      <c r="D165" s="62" t="s">
        <v>1</v>
      </c>
      <c r="E165" s="62" t="s">
        <v>254</v>
      </c>
      <c r="F165" s="62">
        <v>5</v>
      </c>
      <c r="G165">
        <v>151.6</v>
      </c>
      <c r="H165">
        <v>35.1</v>
      </c>
      <c r="I165">
        <v>5.05</v>
      </c>
      <c r="J165">
        <v>15.12</v>
      </c>
      <c r="K165">
        <v>11</v>
      </c>
    </row>
    <row r="166" spans="1:11">
      <c r="A166" s="88">
        <v>160</v>
      </c>
      <c r="B166" s="62">
        <v>13.08</v>
      </c>
      <c r="C166" s="62" t="s">
        <v>158</v>
      </c>
      <c r="D166" s="62" t="s">
        <v>5</v>
      </c>
      <c r="E166" s="62" t="s">
        <v>274</v>
      </c>
      <c r="F166" s="62">
        <v>10</v>
      </c>
      <c r="G166">
        <v>152</v>
      </c>
      <c r="H166">
        <v>16.8</v>
      </c>
      <c r="I166">
        <v>10.06</v>
      </c>
      <c r="J166">
        <v>15.12</v>
      </c>
      <c r="K166">
        <v>76</v>
      </c>
    </row>
    <row r="167" spans="1:11">
      <c r="A167" s="88">
        <v>161</v>
      </c>
      <c r="B167" s="62">
        <v>13.08</v>
      </c>
      <c r="C167" s="62" t="s">
        <v>220</v>
      </c>
      <c r="D167" s="62" t="s">
        <v>5</v>
      </c>
      <c r="E167" s="62" t="s">
        <v>9</v>
      </c>
      <c r="F167" s="62">
        <v>9</v>
      </c>
      <c r="G167">
        <v>152.30000000000001</v>
      </c>
      <c r="H167">
        <v>15.8</v>
      </c>
      <c r="I167">
        <v>10.050000000000001</v>
      </c>
      <c r="J167">
        <v>15.11</v>
      </c>
      <c r="K167">
        <v>68</v>
      </c>
    </row>
    <row r="168" spans="1:11">
      <c r="A168" s="88">
        <v>162</v>
      </c>
      <c r="B168" s="62">
        <v>13.09</v>
      </c>
      <c r="C168" s="62" t="s">
        <v>318</v>
      </c>
      <c r="D168" s="62" t="s">
        <v>291</v>
      </c>
      <c r="E168" s="62" t="s">
        <v>277</v>
      </c>
      <c r="F168" s="62">
        <v>11</v>
      </c>
      <c r="G168">
        <v>153.19999999999999</v>
      </c>
      <c r="H168">
        <v>10.7</v>
      </c>
      <c r="I168">
        <v>12.04</v>
      </c>
      <c r="J168">
        <v>15.08</v>
      </c>
      <c r="K168">
        <v>62</v>
      </c>
    </row>
    <row r="169" spans="1:11">
      <c r="A169" s="88">
        <v>163</v>
      </c>
      <c r="B169" s="62">
        <v>13.1</v>
      </c>
      <c r="C169" s="62" t="s">
        <v>379</v>
      </c>
      <c r="D169" s="62" t="s">
        <v>16</v>
      </c>
      <c r="E169" s="62" t="s">
        <v>268</v>
      </c>
      <c r="F169" s="62">
        <v>7</v>
      </c>
      <c r="G169">
        <v>153.69999999999999</v>
      </c>
      <c r="H169">
        <v>23.4</v>
      </c>
      <c r="I169">
        <v>7.06</v>
      </c>
      <c r="J169">
        <v>15.11</v>
      </c>
      <c r="K169">
        <v>39</v>
      </c>
    </row>
    <row r="170" spans="1:11">
      <c r="A170" s="88">
        <v>164</v>
      </c>
      <c r="B170" s="62">
        <v>13.1</v>
      </c>
      <c r="C170" s="62" t="s">
        <v>299</v>
      </c>
      <c r="D170" s="62" t="s">
        <v>8</v>
      </c>
      <c r="E170" s="62" t="s">
        <v>10</v>
      </c>
      <c r="F170" s="62">
        <v>11</v>
      </c>
      <c r="G170">
        <v>154.30000000000001</v>
      </c>
      <c r="H170">
        <v>25.8</v>
      </c>
      <c r="I170">
        <v>7.02</v>
      </c>
      <c r="J170">
        <v>15.12</v>
      </c>
      <c r="K170">
        <v>46</v>
      </c>
    </row>
    <row r="171" spans="1:11">
      <c r="A171" s="88">
        <v>165</v>
      </c>
      <c r="B171" s="62">
        <v>13.1</v>
      </c>
      <c r="C171" s="62" t="s">
        <v>313</v>
      </c>
      <c r="D171" s="62" t="s">
        <v>291</v>
      </c>
      <c r="E171" s="62" t="s">
        <v>3</v>
      </c>
      <c r="F171" s="62">
        <v>8</v>
      </c>
      <c r="G171">
        <v>154.30000000000001</v>
      </c>
      <c r="H171">
        <v>10.6</v>
      </c>
      <c r="I171">
        <v>12.06</v>
      </c>
      <c r="J171">
        <v>15.12</v>
      </c>
      <c r="K171">
        <v>55</v>
      </c>
    </row>
    <row r="172" spans="1:11">
      <c r="A172" s="88">
        <v>166</v>
      </c>
      <c r="B172" s="62">
        <v>13.11</v>
      </c>
      <c r="C172" s="62" t="s">
        <v>104</v>
      </c>
      <c r="D172" s="62" t="s">
        <v>1</v>
      </c>
      <c r="E172" s="62" t="s">
        <v>3</v>
      </c>
      <c r="F172" s="62">
        <v>8</v>
      </c>
      <c r="G172">
        <v>155.30000000000001</v>
      </c>
      <c r="H172">
        <v>14.7</v>
      </c>
      <c r="I172">
        <v>10.039999999999999</v>
      </c>
      <c r="J172">
        <v>15.07</v>
      </c>
      <c r="K172">
        <v>46</v>
      </c>
    </row>
    <row r="173" spans="1:11">
      <c r="A173" s="88">
        <v>167</v>
      </c>
      <c r="B173" s="62">
        <v>13.12</v>
      </c>
      <c r="C173" s="62" t="s">
        <v>319</v>
      </c>
      <c r="D173" s="62" t="s">
        <v>8</v>
      </c>
      <c r="E173" s="62" t="s">
        <v>10</v>
      </c>
      <c r="F173" s="62">
        <v>11</v>
      </c>
      <c r="G173">
        <v>155.69999999999999</v>
      </c>
      <c r="H173">
        <v>14.9</v>
      </c>
      <c r="I173">
        <v>10.1</v>
      </c>
      <c r="J173">
        <v>15.1</v>
      </c>
      <c r="K173">
        <v>33</v>
      </c>
    </row>
    <row r="174" spans="1:11">
      <c r="A174" s="88">
        <v>168</v>
      </c>
      <c r="B174" s="62">
        <v>13.12</v>
      </c>
      <c r="C174" s="62" t="s">
        <v>137</v>
      </c>
      <c r="D174" s="62" t="s">
        <v>1</v>
      </c>
      <c r="E174" s="62" t="s">
        <v>286</v>
      </c>
      <c r="F174" s="62">
        <v>10</v>
      </c>
      <c r="G174">
        <v>155.9</v>
      </c>
      <c r="H174">
        <v>12.7</v>
      </c>
      <c r="I174">
        <v>9.07</v>
      </c>
      <c r="J174">
        <v>15.11</v>
      </c>
      <c r="K174">
        <v>68</v>
      </c>
    </row>
    <row r="175" spans="1:11">
      <c r="A175" s="88">
        <v>169</v>
      </c>
      <c r="B175" s="62">
        <v>13.12</v>
      </c>
      <c r="C175" s="62" t="s">
        <v>127</v>
      </c>
      <c r="D175" s="62" t="s">
        <v>8</v>
      </c>
      <c r="E175" s="62" t="s">
        <v>257</v>
      </c>
      <c r="F175" s="62">
        <v>9</v>
      </c>
      <c r="G175">
        <v>155.9</v>
      </c>
      <c r="H175">
        <v>32.9</v>
      </c>
      <c r="I175">
        <v>7.12</v>
      </c>
      <c r="J175">
        <v>15.1</v>
      </c>
      <c r="K175">
        <v>7</v>
      </c>
    </row>
    <row r="176" spans="1:11">
      <c r="A176" s="88">
        <v>170</v>
      </c>
      <c r="B176" s="62">
        <v>13.12</v>
      </c>
      <c r="C176" s="62" t="s">
        <v>78</v>
      </c>
      <c r="D176" s="62" t="s">
        <v>5</v>
      </c>
      <c r="E176" s="62" t="s">
        <v>9</v>
      </c>
      <c r="F176" s="62">
        <v>9</v>
      </c>
      <c r="G176">
        <v>156.30000000000001</v>
      </c>
      <c r="H176">
        <v>13.4</v>
      </c>
      <c r="I176">
        <v>11.03</v>
      </c>
      <c r="J176">
        <v>15.12</v>
      </c>
      <c r="K176">
        <v>63</v>
      </c>
    </row>
    <row r="177" spans="1:11">
      <c r="A177" s="88">
        <v>171</v>
      </c>
      <c r="B177" s="62">
        <v>14.01</v>
      </c>
      <c r="C177" s="62" t="s">
        <v>150</v>
      </c>
      <c r="D177" s="62" t="s">
        <v>1</v>
      </c>
      <c r="E177" s="62" t="s">
        <v>273</v>
      </c>
      <c r="F177" s="62">
        <v>5</v>
      </c>
      <c r="G177">
        <v>157.19999999999999</v>
      </c>
      <c r="H177">
        <v>15.5</v>
      </c>
      <c r="I177">
        <v>10.02</v>
      </c>
      <c r="J177">
        <v>15.12</v>
      </c>
      <c r="K177">
        <v>62</v>
      </c>
    </row>
    <row r="178" spans="1:11">
      <c r="A178" s="88">
        <v>172</v>
      </c>
      <c r="B178" s="62">
        <v>14.01</v>
      </c>
      <c r="C178" s="62" t="s">
        <v>117</v>
      </c>
      <c r="D178" s="62" t="s">
        <v>5</v>
      </c>
      <c r="E178" s="62" t="s">
        <v>258</v>
      </c>
      <c r="F178" s="62">
        <v>6</v>
      </c>
      <c r="G178">
        <v>157.19999999999999</v>
      </c>
      <c r="H178">
        <v>13.3</v>
      </c>
      <c r="I178">
        <v>11.05</v>
      </c>
      <c r="J178">
        <v>15.11</v>
      </c>
      <c r="K178">
        <v>41</v>
      </c>
    </row>
    <row r="179" spans="1:11">
      <c r="A179" s="88">
        <v>173</v>
      </c>
      <c r="B179" s="62">
        <v>14.01</v>
      </c>
      <c r="C179" s="62" t="s">
        <v>125</v>
      </c>
      <c r="D179" s="62" t="s">
        <v>8</v>
      </c>
      <c r="E179" s="62" t="s">
        <v>253</v>
      </c>
      <c r="F179" s="62">
        <v>6</v>
      </c>
      <c r="G179">
        <v>157.30000000000001</v>
      </c>
      <c r="H179">
        <v>15.6</v>
      </c>
      <c r="I179">
        <v>11.12</v>
      </c>
      <c r="J179">
        <v>15.11</v>
      </c>
      <c r="K179">
        <v>6</v>
      </c>
    </row>
    <row r="180" spans="1:11">
      <c r="A180" s="88">
        <v>174</v>
      </c>
      <c r="B180" s="62">
        <v>14.02</v>
      </c>
      <c r="C180" s="62" t="s">
        <v>186</v>
      </c>
      <c r="D180" s="62" t="s">
        <v>316</v>
      </c>
      <c r="E180" s="62" t="s">
        <v>254</v>
      </c>
      <c r="F180" s="62">
        <v>5</v>
      </c>
      <c r="G180">
        <v>157.5</v>
      </c>
      <c r="H180">
        <v>5.7</v>
      </c>
      <c r="I180">
        <v>12.1</v>
      </c>
      <c r="J180">
        <v>14.09</v>
      </c>
      <c r="K180">
        <v>53</v>
      </c>
    </row>
    <row r="181" spans="1:11">
      <c r="A181" s="88">
        <v>175</v>
      </c>
      <c r="B181" s="62">
        <v>14.02</v>
      </c>
      <c r="C181" s="62" t="s">
        <v>323</v>
      </c>
      <c r="D181" s="62" t="s">
        <v>1</v>
      </c>
      <c r="E181" s="62" t="s">
        <v>12</v>
      </c>
      <c r="F181" s="62">
        <v>5</v>
      </c>
      <c r="G181">
        <v>158.30000000000001</v>
      </c>
      <c r="H181">
        <v>16.2</v>
      </c>
      <c r="I181">
        <v>9.0500000000000007</v>
      </c>
      <c r="J181">
        <v>15.12</v>
      </c>
      <c r="K181">
        <v>43</v>
      </c>
    </row>
    <row r="182" spans="1:11">
      <c r="A182" s="88">
        <v>176</v>
      </c>
      <c r="B182" s="62">
        <v>14.03</v>
      </c>
      <c r="C182" s="62" t="s">
        <v>314</v>
      </c>
      <c r="D182" s="62" t="s">
        <v>5</v>
      </c>
      <c r="E182" s="62" t="s">
        <v>15</v>
      </c>
      <c r="F182" s="62">
        <v>11</v>
      </c>
      <c r="G182">
        <v>158.5</v>
      </c>
      <c r="H182">
        <v>18.8</v>
      </c>
      <c r="I182">
        <v>10.09</v>
      </c>
      <c r="J182">
        <v>15.12</v>
      </c>
      <c r="K182">
        <v>22</v>
      </c>
    </row>
    <row r="183" spans="1:11">
      <c r="A183" s="88">
        <v>177</v>
      </c>
      <c r="B183" s="62">
        <v>14.03</v>
      </c>
      <c r="C183" s="62" t="s">
        <v>131</v>
      </c>
      <c r="D183" s="62" t="s">
        <v>8</v>
      </c>
      <c r="E183" s="62" t="s">
        <v>259</v>
      </c>
      <c r="F183" s="62">
        <v>11</v>
      </c>
      <c r="G183">
        <v>158.9</v>
      </c>
      <c r="H183">
        <v>18.7</v>
      </c>
      <c r="I183">
        <v>10.06</v>
      </c>
      <c r="J183">
        <v>15.12</v>
      </c>
      <c r="K183">
        <v>22</v>
      </c>
    </row>
    <row r="184" spans="1:11">
      <c r="A184" s="88">
        <v>178</v>
      </c>
      <c r="B184" s="62">
        <v>14.04</v>
      </c>
      <c r="C184" s="62" t="s">
        <v>321</v>
      </c>
      <c r="D184" s="62" t="s">
        <v>5</v>
      </c>
      <c r="E184" s="62" t="s">
        <v>268</v>
      </c>
      <c r="F184" s="62">
        <v>7</v>
      </c>
      <c r="G184">
        <v>159.69999999999999</v>
      </c>
      <c r="H184">
        <v>15.6</v>
      </c>
      <c r="I184">
        <v>11.04</v>
      </c>
      <c r="J184">
        <v>15.12</v>
      </c>
      <c r="K184">
        <v>14</v>
      </c>
    </row>
    <row r="185" spans="1:11">
      <c r="A185" s="88">
        <v>179</v>
      </c>
      <c r="B185" s="62">
        <v>14.04</v>
      </c>
      <c r="C185" s="62" t="s">
        <v>113</v>
      </c>
      <c r="D185" s="62" t="s">
        <v>1</v>
      </c>
      <c r="E185" s="62" t="s">
        <v>270</v>
      </c>
      <c r="F185" s="62">
        <v>6</v>
      </c>
      <c r="G185">
        <v>159.80000000000001</v>
      </c>
      <c r="H185">
        <v>11.4</v>
      </c>
      <c r="I185">
        <v>11.11</v>
      </c>
      <c r="J185">
        <v>15.11</v>
      </c>
      <c r="K185">
        <v>33</v>
      </c>
    </row>
    <row r="186" spans="1:11">
      <c r="A186" s="88">
        <v>180</v>
      </c>
      <c r="B186" s="62">
        <v>14.04</v>
      </c>
      <c r="C186" s="62" t="s">
        <v>326</v>
      </c>
      <c r="D186" s="62" t="s">
        <v>291</v>
      </c>
      <c r="E186" s="62" t="s">
        <v>286</v>
      </c>
      <c r="F186" s="62">
        <v>10</v>
      </c>
      <c r="G186">
        <v>159.9</v>
      </c>
      <c r="H186">
        <v>10.9</v>
      </c>
      <c r="I186">
        <v>12.05</v>
      </c>
      <c r="J186">
        <v>15.11</v>
      </c>
      <c r="K186">
        <v>60</v>
      </c>
    </row>
    <row r="187" spans="1:11">
      <c r="A187" s="88">
        <v>181</v>
      </c>
      <c r="B187" s="62">
        <v>14.04</v>
      </c>
      <c r="C187" s="62" t="s">
        <v>184</v>
      </c>
      <c r="D187" s="62" t="s">
        <v>5</v>
      </c>
      <c r="E187" s="62" t="s">
        <v>263</v>
      </c>
      <c r="F187" s="62">
        <v>10</v>
      </c>
      <c r="G187">
        <v>160.1</v>
      </c>
      <c r="H187">
        <v>11.5</v>
      </c>
      <c r="I187">
        <v>12.05</v>
      </c>
      <c r="J187">
        <v>15.1</v>
      </c>
      <c r="K187">
        <v>23</v>
      </c>
    </row>
    <row r="188" spans="1:11">
      <c r="A188" s="88">
        <v>182</v>
      </c>
      <c r="B188" s="62">
        <v>14.05</v>
      </c>
      <c r="C188" s="62" t="s">
        <v>201</v>
      </c>
      <c r="D188" s="62" t="s">
        <v>1</v>
      </c>
      <c r="E188" s="62" t="s">
        <v>253</v>
      </c>
      <c r="F188" s="62">
        <v>6</v>
      </c>
      <c r="G188">
        <v>160.5</v>
      </c>
      <c r="H188">
        <v>11.8</v>
      </c>
      <c r="I188">
        <v>11.05</v>
      </c>
      <c r="J188">
        <v>15.1</v>
      </c>
      <c r="K188">
        <v>56</v>
      </c>
    </row>
    <row r="189" spans="1:11">
      <c r="A189" s="88">
        <v>183</v>
      </c>
      <c r="B189" s="62">
        <v>14.05</v>
      </c>
      <c r="C189" s="62" t="s">
        <v>309</v>
      </c>
      <c r="D189" s="62" t="s">
        <v>5</v>
      </c>
      <c r="E189" s="62" t="s">
        <v>265</v>
      </c>
      <c r="F189" s="62">
        <v>11</v>
      </c>
      <c r="G189">
        <v>160.6</v>
      </c>
      <c r="H189">
        <v>13.5</v>
      </c>
      <c r="I189">
        <v>11.01</v>
      </c>
      <c r="J189">
        <v>15.12</v>
      </c>
      <c r="K189">
        <v>50</v>
      </c>
    </row>
    <row r="190" spans="1:11">
      <c r="A190" s="88">
        <v>184</v>
      </c>
      <c r="B190" s="62">
        <v>14.05</v>
      </c>
      <c r="C190" s="62" t="s">
        <v>346</v>
      </c>
      <c r="D190" s="62" t="s">
        <v>1</v>
      </c>
      <c r="E190" s="62" t="s">
        <v>13</v>
      </c>
      <c r="F190" s="62">
        <v>11</v>
      </c>
      <c r="G190">
        <v>161</v>
      </c>
      <c r="H190">
        <v>13.9</v>
      </c>
      <c r="I190">
        <v>13.01</v>
      </c>
      <c r="J190">
        <v>15.12</v>
      </c>
      <c r="K190">
        <v>5</v>
      </c>
    </row>
    <row r="191" spans="1:11">
      <c r="A191" s="88">
        <v>185</v>
      </c>
      <c r="B191" s="62">
        <v>14.05</v>
      </c>
      <c r="C191" s="62" t="s">
        <v>322</v>
      </c>
      <c r="D191" s="62" t="s">
        <v>8</v>
      </c>
      <c r="E191" s="62" t="s">
        <v>254</v>
      </c>
      <c r="F191" s="62">
        <v>5</v>
      </c>
      <c r="G191">
        <v>161</v>
      </c>
      <c r="H191">
        <v>19.3</v>
      </c>
      <c r="I191">
        <v>10.01</v>
      </c>
      <c r="J191">
        <v>15.12</v>
      </c>
      <c r="K191">
        <v>52</v>
      </c>
    </row>
    <row r="192" spans="1:11">
      <c r="A192" s="88">
        <v>186</v>
      </c>
      <c r="B192" s="62">
        <v>14.05</v>
      </c>
      <c r="C192" s="62" t="s">
        <v>80</v>
      </c>
      <c r="D192" s="62" t="s">
        <v>8</v>
      </c>
      <c r="E192" s="62" t="s">
        <v>12</v>
      </c>
      <c r="F192" s="62">
        <v>5</v>
      </c>
      <c r="G192">
        <v>161.1</v>
      </c>
      <c r="H192">
        <v>14.9</v>
      </c>
      <c r="I192">
        <v>10.1</v>
      </c>
      <c r="J192">
        <v>15.09</v>
      </c>
      <c r="K192">
        <v>26</v>
      </c>
    </row>
    <row r="193" spans="1:11">
      <c r="A193" s="88">
        <v>187</v>
      </c>
      <c r="B193" s="62">
        <v>14.05</v>
      </c>
      <c r="C193" s="62" t="s">
        <v>153</v>
      </c>
      <c r="D193" s="62" t="s">
        <v>316</v>
      </c>
      <c r="E193" s="62" t="s">
        <v>253</v>
      </c>
      <c r="F193" s="62">
        <v>6</v>
      </c>
      <c r="G193">
        <v>161.1</v>
      </c>
      <c r="H193">
        <v>10.7</v>
      </c>
      <c r="I193">
        <v>9.07</v>
      </c>
      <c r="J193">
        <v>15.12</v>
      </c>
      <c r="K193">
        <v>43</v>
      </c>
    </row>
    <row r="194" spans="1:11">
      <c r="A194" s="88">
        <v>188</v>
      </c>
      <c r="B194" s="62">
        <v>14.05</v>
      </c>
      <c r="C194" s="62" t="s">
        <v>181</v>
      </c>
      <c r="D194" s="62" t="s">
        <v>5</v>
      </c>
      <c r="E194" s="62" t="s">
        <v>3</v>
      </c>
      <c r="F194" s="62">
        <v>8</v>
      </c>
      <c r="G194">
        <v>161.30000000000001</v>
      </c>
      <c r="H194">
        <v>12.9</v>
      </c>
      <c r="I194">
        <v>12.06</v>
      </c>
      <c r="J194">
        <v>15.1</v>
      </c>
      <c r="K194">
        <v>12</v>
      </c>
    </row>
    <row r="195" spans="1:11">
      <c r="A195" s="88">
        <v>189</v>
      </c>
      <c r="B195" s="62">
        <v>14.05</v>
      </c>
      <c r="C195" s="62" t="s">
        <v>305</v>
      </c>
      <c r="D195" s="62" t="s">
        <v>1</v>
      </c>
      <c r="E195" s="62" t="s">
        <v>254</v>
      </c>
      <c r="F195" s="62">
        <v>5</v>
      </c>
      <c r="G195">
        <v>161.30000000000001</v>
      </c>
      <c r="H195">
        <v>19</v>
      </c>
      <c r="I195">
        <v>11.07</v>
      </c>
      <c r="J195">
        <v>15.12</v>
      </c>
      <c r="K195">
        <v>9</v>
      </c>
    </row>
    <row r="196" spans="1:11">
      <c r="A196" s="88">
        <v>190</v>
      </c>
      <c r="B196" s="62">
        <v>14.05</v>
      </c>
      <c r="C196" s="62" t="s">
        <v>174</v>
      </c>
      <c r="D196" s="62" t="s">
        <v>316</v>
      </c>
      <c r="E196" s="62" t="s">
        <v>11</v>
      </c>
      <c r="F196" s="62">
        <v>8</v>
      </c>
      <c r="G196">
        <v>161.4</v>
      </c>
      <c r="H196">
        <v>4.0999999999999996</v>
      </c>
      <c r="I196">
        <v>13.11</v>
      </c>
      <c r="J196">
        <v>15.1</v>
      </c>
      <c r="K196">
        <v>43</v>
      </c>
    </row>
    <row r="197" spans="1:11">
      <c r="A197" s="88">
        <v>191</v>
      </c>
      <c r="B197" s="62">
        <v>14.07</v>
      </c>
      <c r="C197" s="62" t="s">
        <v>349</v>
      </c>
      <c r="D197" s="62" t="s">
        <v>1</v>
      </c>
      <c r="E197" s="62" t="s">
        <v>264</v>
      </c>
      <c r="F197" s="62">
        <v>8</v>
      </c>
      <c r="G197">
        <v>163.4</v>
      </c>
      <c r="H197">
        <v>16.100000000000001</v>
      </c>
      <c r="I197">
        <v>11.01</v>
      </c>
      <c r="J197">
        <v>15.12</v>
      </c>
      <c r="K197">
        <v>50</v>
      </c>
    </row>
    <row r="198" spans="1:11">
      <c r="A198" s="88">
        <v>192</v>
      </c>
      <c r="B198" s="62">
        <v>14.08</v>
      </c>
      <c r="C198" s="62" t="s">
        <v>169</v>
      </c>
      <c r="D198" s="62" t="s">
        <v>5</v>
      </c>
      <c r="E198" s="62" t="s">
        <v>253</v>
      </c>
      <c r="F198" s="62">
        <v>6</v>
      </c>
      <c r="G198">
        <v>163.5</v>
      </c>
      <c r="H198">
        <v>17.5</v>
      </c>
      <c r="I198">
        <v>12.04</v>
      </c>
      <c r="J198">
        <v>15.12</v>
      </c>
      <c r="K198">
        <v>10</v>
      </c>
    </row>
    <row r="199" spans="1:11">
      <c r="A199" s="88">
        <v>193</v>
      </c>
      <c r="B199" s="62">
        <v>14.08</v>
      </c>
      <c r="C199" s="62" t="s">
        <v>329</v>
      </c>
      <c r="D199" s="62" t="s">
        <v>291</v>
      </c>
      <c r="E199" s="62" t="s">
        <v>267</v>
      </c>
      <c r="F199" s="62">
        <v>8</v>
      </c>
      <c r="G199">
        <v>163.6</v>
      </c>
      <c r="H199">
        <v>9.4</v>
      </c>
      <c r="I199">
        <v>13.01</v>
      </c>
      <c r="J199">
        <v>15.12</v>
      </c>
      <c r="K199">
        <v>57</v>
      </c>
    </row>
    <row r="200" spans="1:11">
      <c r="A200" s="88">
        <v>194</v>
      </c>
      <c r="B200" s="62">
        <v>14.08</v>
      </c>
      <c r="C200" s="62" t="s">
        <v>412</v>
      </c>
      <c r="D200" s="62" t="s">
        <v>16</v>
      </c>
      <c r="E200" s="62" t="s">
        <v>9</v>
      </c>
      <c r="F200" s="62">
        <v>9</v>
      </c>
      <c r="G200">
        <v>163.80000000000001</v>
      </c>
      <c r="H200">
        <v>13.1</v>
      </c>
      <c r="I200">
        <v>12.1</v>
      </c>
      <c r="J200">
        <v>15.12</v>
      </c>
      <c r="K200">
        <v>9</v>
      </c>
    </row>
    <row r="201" spans="1:11">
      <c r="A201" s="88">
        <v>195</v>
      </c>
      <c r="B201" s="62">
        <v>14.08</v>
      </c>
      <c r="C201" s="62" t="s">
        <v>146</v>
      </c>
      <c r="D201" s="62" t="s">
        <v>5</v>
      </c>
      <c r="E201" s="62" t="s">
        <v>252</v>
      </c>
      <c r="F201" s="62">
        <v>9</v>
      </c>
      <c r="G201">
        <v>164.1</v>
      </c>
      <c r="H201">
        <v>12</v>
      </c>
      <c r="I201">
        <v>12.03</v>
      </c>
      <c r="J201">
        <v>15.12</v>
      </c>
      <c r="K201">
        <v>15</v>
      </c>
    </row>
    <row r="202" spans="1:11">
      <c r="A202" s="88">
        <v>196</v>
      </c>
      <c r="B202" s="62">
        <v>14.09</v>
      </c>
      <c r="C202" s="62" t="s">
        <v>218</v>
      </c>
      <c r="D202" s="62" t="s">
        <v>5</v>
      </c>
      <c r="E202" s="62" t="s">
        <v>256</v>
      </c>
      <c r="F202" s="62">
        <v>6</v>
      </c>
      <c r="G202">
        <v>164.7</v>
      </c>
      <c r="H202">
        <v>12.1</v>
      </c>
      <c r="I202">
        <v>12.05</v>
      </c>
      <c r="J202">
        <v>15.1</v>
      </c>
      <c r="K202">
        <v>18</v>
      </c>
    </row>
    <row r="203" spans="1:11">
      <c r="A203" s="88">
        <v>197</v>
      </c>
      <c r="B203" s="62">
        <v>14.09</v>
      </c>
      <c r="C203" s="62" t="s">
        <v>324</v>
      </c>
      <c r="D203" s="62" t="s">
        <v>5</v>
      </c>
      <c r="E203" s="62" t="s">
        <v>12</v>
      </c>
      <c r="F203" s="62">
        <v>5</v>
      </c>
      <c r="G203">
        <v>164.8</v>
      </c>
      <c r="H203">
        <v>13</v>
      </c>
      <c r="I203">
        <v>12.06</v>
      </c>
      <c r="J203">
        <v>15.12</v>
      </c>
      <c r="K203">
        <v>19</v>
      </c>
    </row>
    <row r="204" spans="1:11">
      <c r="A204" s="88">
        <v>198</v>
      </c>
      <c r="B204" s="62">
        <v>14.09</v>
      </c>
      <c r="C204" s="62" t="s">
        <v>100</v>
      </c>
      <c r="D204" s="62" t="s">
        <v>1</v>
      </c>
      <c r="E204" s="62" t="s">
        <v>267</v>
      </c>
      <c r="F204" s="62">
        <v>8</v>
      </c>
      <c r="G204">
        <v>165.3</v>
      </c>
      <c r="H204">
        <v>11.8</v>
      </c>
      <c r="I204">
        <v>13.05</v>
      </c>
      <c r="J204">
        <v>15.1</v>
      </c>
      <c r="K204">
        <v>7</v>
      </c>
    </row>
    <row r="205" spans="1:11">
      <c r="A205" s="88">
        <v>199</v>
      </c>
      <c r="B205" s="62">
        <v>14.1</v>
      </c>
      <c r="C205" s="62" t="s">
        <v>312</v>
      </c>
      <c r="D205" s="62" t="s">
        <v>1</v>
      </c>
      <c r="E205" s="62" t="s">
        <v>258</v>
      </c>
      <c r="F205" s="62">
        <v>6</v>
      </c>
      <c r="G205">
        <v>165.8</v>
      </c>
      <c r="H205">
        <v>14.2</v>
      </c>
      <c r="I205">
        <v>10.11</v>
      </c>
      <c r="J205">
        <v>15.12</v>
      </c>
      <c r="K205">
        <v>17</v>
      </c>
    </row>
    <row r="206" spans="1:11">
      <c r="A206" s="88">
        <v>200</v>
      </c>
      <c r="B206" s="62">
        <v>14.1</v>
      </c>
      <c r="C206" s="62" t="s">
        <v>330</v>
      </c>
      <c r="D206" s="62" t="s">
        <v>5</v>
      </c>
      <c r="E206" s="62" t="s">
        <v>252</v>
      </c>
      <c r="F206" s="62">
        <v>9</v>
      </c>
      <c r="G206">
        <v>166.1</v>
      </c>
      <c r="H206">
        <v>10.6</v>
      </c>
      <c r="I206">
        <v>13.07</v>
      </c>
      <c r="J206">
        <v>15.12</v>
      </c>
      <c r="K206">
        <v>9</v>
      </c>
    </row>
    <row r="207" spans="1:11">
      <c r="A207" s="88">
        <v>201</v>
      </c>
      <c r="B207" s="62">
        <v>14.1</v>
      </c>
      <c r="C207" s="62" t="s">
        <v>336</v>
      </c>
      <c r="D207" s="62" t="s">
        <v>291</v>
      </c>
      <c r="E207" s="62" t="s">
        <v>254</v>
      </c>
      <c r="F207" s="62">
        <v>5</v>
      </c>
      <c r="G207">
        <v>166.4</v>
      </c>
      <c r="H207">
        <v>11.6</v>
      </c>
      <c r="I207">
        <v>9.01</v>
      </c>
      <c r="J207">
        <v>15.12</v>
      </c>
      <c r="K207">
        <v>73</v>
      </c>
    </row>
    <row r="208" spans="1:11">
      <c r="A208" s="88">
        <v>202</v>
      </c>
      <c r="B208" s="62">
        <v>14.11</v>
      </c>
      <c r="C208" s="62" t="s">
        <v>463</v>
      </c>
      <c r="D208" s="62" t="s">
        <v>291</v>
      </c>
      <c r="E208" s="62" t="s">
        <v>264</v>
      </c>
      <c r="F208" s="62">
        <v>8</v>
      </c>
      <c r="G208">
        <v>166.6</v>
      </c>
      <c r="H208">
        <v>8</v>
      </c>
      <c r="I208">
        <v>13.02</v>
      </c>
      <c r="J208">
        <v>15.1</v>
      </c>
      <c r="K208">
        <v>38</v>
      </c>
    </row>
    <row r="209" spans="1:11">
      <c r="A209" s="88">
        <v>203</v>
      </c>
      <c r="B209" s="62">
        <v>14.12</v>
      </c>
      <c r="C209" s="62" t="s">
        <v>216</v>
      </c>
      <c r="D209" s="62" t="s">
        <v>16</v>
      </c>
      <c r="E209" s="62" t="s">
        <v>275</v>
      </c>
      <c r="F209" s="62">
        <v>5</v>
      </c>
      <c r="G209">
        <v>167.5</v>
      </c>
      <c r="H209">
        <v>10.1</v>
      </c>
      <c r="I209">
        <v>13.08</v>
      </c>
      <c r="J209">
        <v>15.11</v>
      </c>
      <c r="K209">
        <v>12</v>
      </c>
    </row>
    <row r="210" spans="1:11">
      <c r="A210" s="88">
        <v>204</v>
      </c>
      <c r="B210" s="62">
        <v>14.12</v>
      </c>
      <c r="C210" s="62" t="s">
        <v>338</v>
      </c>
      <c r="D210" s="62" t="s">
        <v>316</v>
      </c>
      <c r="E210" s="62" t="s">
        <v>275</v>
      </c>
      <c r="F210" s="62">
        <v>5</v>
      </c>
      <c r="G210">
        <v>167.6</v>
      </c>
      <c r="H210">
        <v>5.8</v>
      </c>
      <c r="I210">
        <v>14.02</v>
      </c>
      <c r="J210">
        <v>15.11</v>
      </c>
      <c r="K210">
        <v>26</v>
      </c>
    </row>
    <row r="211" spans="1:11">
      <c r="A211" s="88">
        <v>205</v>
      </c>
      <c r="B211" s="62">
        <v>14.12</v>
      </c>
      <c r="C211" s="62" t="s">
        <v>134</v>
      </c>
      <c r="D211" s="62" t="s">
        <v>316</v>
      </c>
      <c r="E211" s="62" t="s">
        <v>265</v>
      </c>
      <c r="F211" s="62">
        <v>11</v>
      </c>
      <c r="G211">
        <v>167.9</v>
      </c>
      <c r="H211">
        <v>5.5</v>
      </c>
      <c r="I211">
        <v>13.12</v>
      </c>
      <c r="J211">
        <v>15.12</v>
      </c>
      <c r="K211">
        <v>37</v>
      </c>
    </row>
    <row r="212" spans="1:11">
      <c r="A212" s="88">
        <v>206</v>
      </c>
      <c r="B212" s="62">
        <v>15.01</v>
      </c>
      <c r="C212" s="62" t="s">
        <v>333</v>
      </c>
      <c r="D212" s="62" t="s">
        <v>291</v>
      </c>
      <c r="E212" s="62" t="s">
        <v>274</v>
      </c>
      <c r="F212" s="62">
        <v>10</v>
      </c>
      <c r="G212">
        <v>168.9</v>
      </c>
      <c r="H212">
        <v>7.4</v>
      </c>
      <c r="I212">
        <v>13.1</v>
      </c>
      <c r="J212">
        <v>15.12</v>
      </c>
      <c r="K212">
        <v>36</v>
      </c>
    </row>
    <row r="213" spans="1:11">
      <c r="A213" s="88">
        <v>207</v>
      </c>
      <c r="B213" s="62">
        <v>15.02</v>
      </c>
      <c r="C213" s="62" t="s">
        <v>185</v>
      </c>
      <c r="D213" s="62" t="s">
        <v>316</v>
      </c>
      <c r="E213" s="62" t="s">
        <v>284</v>
      </c>
      <c r="F213" s="62">
        <v>7</v>
      </c>
      <c r="G213">
        <v>169.8</v>
      </c>
      <c r="H213">
        <v>4.9000000000000004</v>
      </c>
      <c r="I213">
        <v>14.05</v>
      </c>
      <c r="J213">
        <v>15.12</v>
      </c>
      <c r="K213">
        <v>49</v>
      </c>
    </row>
    <row r="214" spans="1:11">
      <c r="A214" s="88">
        <v>208</v>
      </c>
      <c r="B214" s="62">
        <v>15.02</v>
      </c>
      <c r="C214" s="62" t="s">
        <v>466</v>
      </c>
      <c r="D214" s="62" t="s">
        <v>291</v>
      </c>
      <c r="E214" s="62" t="s">
        <v>11</v>
      </c>
      <c r="F214" s="62">
        <v>8</v>
      </c>
      <c r="G214">
        <v>170</v>
      </c>
      <c r="H214">
        <v>8.8000000000000007</v>
      </c>
      <c r="I214">
        <v>13.09</v>
      </c>
      <c r="J214">
        <v>15.08</v>
      </c>
      <c r="K214">
        <v>7</v>
      </c>
    </row>
    <row r="215" spans="1:11">
      <c r="A215" s="88">
        <v>209</v>
      </c>
      <c r="B215" s="62">
        <v>15.02</v>
      </c>
      <c r="C215" s="62" t="s">
        <v>221</v>
      </c>
      <c r="D215" s="62" t="s">
        <v>316</v>
      </c>
      <c r="E215" s="62" t="s">
        <v>263</v>
      </c>
      <c r="F215" s="62">
        <v>10</v>
      </c>
      <c r="G215">
        <v>170.2</v>
      </c>
      <c r="H215">
        <v>4.2</v>
      </c>
      <c r="I215">
        <v>14.07</v>
      </c>
      <c r="J215">
        <v>15.12</v>
      </c>
      <c r="K215">
        <v>36</v>
      </c>
    </row>
    <row r="216" spans="1:11">
      <c r="A216" s="88">
        <v>210</v>
      </c>
      <c r="B216" s="62">
        <v>15.03</v>
      </c>
      <c r="C216" s="62" t="s">
        <v>467</v>
      </c>
      <c r="D216" s="62" t="s">
        <v>1</v>
      </c>
      <c r="E216" s="62" t="s">
        <v>256</v>
      </c>
      <c r="F216" s="62">
        <v>6</v>
      </c>
      <c r="G216">
        <v>170.8</v>
      </c>
      <c r="H216">
        <v>11.3</v>
      </c>
      <c r="I216">
        <v>13.1</v>
      </c>
      <c r="J216">
        <v>15.11</v>
      </c>
      <c r="K216">
        <v>6</v>
      </c>
    </row>
    <row r="217" spans="1:11">
      <c r="A217" s="88">
        <v>211</v>
      </c>
      <c r="B217" s="62">
        <v>15.03</v>
      </c>
      <c r="C217" s="62" t="s">
        <v>386</v>
      </c>
      <c r="D217" s="62" t="s">
        <v>316</v>
      </c>
      <c r="E217" s="62" t="s">
        <v>273</v>
      </c>
      <c r="F217" s="62">
        <v>5</v>
      </c>
      <c r="G217">
        <v>170.9</v>
      </c>
      <c r="H217">
        <v>4.5</v>
      </c>
      <c r="I217">
        <v>14.09</v>
      </c>
      <c r="J217">
        <v>15.1</v>
      </c>
      <c r="K217">
        <v>12</v>
      </c>
    </row>
    <row r="218" spans="1:11">
      <c r="A218" s="88">
        <v>212</v>
      </c>
      <c r="B218" s="62">
        <v>15.03</v>
      </c>
      <c r="C218" s="62" t="s">
        <v>334</v>
      </c>
      <c r="D218" s="62" t="s">
        <v>291</v>
      </c>
      <c r="E218" s="62" t="s">
        <v>256</v>
      </c>
      <c r="F218" s="62">
        <v>6</v>
      </c>
      <c r="G218">
        <v>171.2</v>
      </c>
      <c r="H218">
        <v>6.5</v>
      </c>
      <c r="I218">
        <v>14.04</v>
      </c>
      <c r="J218">
        <v>15.11</v>
      </c>
      <c r="K218">
        <v>15</v>
      </c>
    </row>
    <row r="219" spans="1:11">
      <c r="A219" s="88">
        <v>213</v>
      </c>
      <c r="B219" s="62">
        <v>15.04</v>
      </c>
      <c r="C219" s="62" t="s">
        <v>337</v>
      </c>
      <c r="D219" s="62" t="s">
        <v>316</v>
      </c>
      <c r="E219" s="62" t="s">
        <v>14</v>
      </c>
      <c r="F219" s="62">
        <v>10</v>
      </c>
      <c r="G219">
        <v>171.6</v>
      </c>
      <c r="H219">
        <v>4.7</v>
      </c>
      <c r="I219">
        <v>14.06</v>
      </c>
      <c r="J219">
        <v>15.1</v>
      </c>
      <c r="K219">
        <v>33</v>
      </c>
    </row>
    <row r="220" spans="1:11">
      <c r="A220" s="88">
        <v>214</v>
      </c>
      <c r="B220" s="62">
        <v>15.04</v>
      </c>
      <c r="C220" s="62" t="s">
        <v>182</v>
      </c>
      <c r="D220" s="62" t="s">
        <v>316</v>
      </c>
      <c r="E220" s="62" t="s">
        <v>252</v>
      </c>
      <c r="F220" s="62">
        <v>9</v>
      </c>
      <c r="G220">
        <v>171.7</v>
      </c>
      <c r="H220">
        <v>4.9000000000000004</v>
      </c>
      <c r="I220">
        <v>14.06</v>
      </c>
      <c r="J220">
        <v>15.1</v>
      </c>
      <c r="K220">
        <v>28</v>
      </c>
    </row>
    <row r="221" spans="1:11">
      <c r="A221" s="88">
        <v>215</v>
      </c>
      <c r="B221" s="62">
        <v>15.04</v>
      </c>
      <c r="C221" s="62" t="s">
        <v>335</v>
      </c>
      <c r="D221" s="62" t="s">
        <v>291</v>
      </c>
      <c r="E221" s="62" t="s">
        <v>252</v>
      </c>
      <c r="F221" s="62">
        <v>9</v>
      </c>
      <c r="G221">
        <v>171.8</v>
      </c>
      <c r="H221">
        <v>8.1999999999999993</v>
      </c>
      <c r="I221">
        <v>13.06</v>
      </c>
      <c r="J221">
        <v>15.12</v>
      </c>
      <c r="K221">
        <v>37</v>
      </c>
    </row>
    <row r="222" spans="1:11">
      <c r="A222" s="88">
        <v>216</v>
      </c>
      <c r="B222" s="62">
        <v>15.04</v>
      </c>
      <c r="C222" s="62" t="s">
        <v>179</v>
      </c>
      <c r="D222" s="62" t="s">
        <v>316</v>
      </c>
      <c r="E222" s="62" t="s">
        <v>277</v>
      </c>
      <c r="F222" s="62">
        <v>11</v>
      </c>
      <c r="G222">
        <v>172.4</v>
      </c>
      <c r="H222">
        <v>4.3</v>
      </c>
      <c r="I222">
        <v>14.09</v>
      </c>
      <c r="J222">
        <v>15.12</v>
      </c>
      <c r="K222">
        <v>25</v>
      </c>
    </row>
    <row r="223" spans="1:11">
      <c r="A223" s="88">
        <v>217</v>
      </c>
      <c r="B223" s="62">
        <v>15.05</v>
      </c>
      <c r="C223" s="62" t="s">
        <v>129</v>
      </c>
      <c r="D223" s="62" t="s">
        <v>316</v>
      </c>
      <c r="E223" s="62" t="s">
        <v>256</v>
      </c>
      <c r="F223" s="62">
        <v>6</v>
      </c>
      <c r="G223">
        <v>173.3</v>
      </c>
      <c r="H223">
        <v>4.0999999999999996</v>
      </c>
      <c r="I223">
        <v>14.08</v>
      </c>
      <c r="J223">
        <v>15.12</v>
      </c>
      <c r="K223">
        <v>19</v>
      </c>
    </row>
    <row r="224" spans="1:11">
      <c r="A224" s="88">
        <v>218</v>
      </c>
      <c r="B224" s="62">
        <v>15.06</v>
      </c>
      <c r="C224" s="62" t="s">
        <v>387</v>
      </c>
      <c r="D224" s="62" t="s">
        <v>316</v>
      </c>
      <c r="E224" s="62" t="s">
        <v>12</v>
      </c>
      <c r="F224" s="62">
        <v>5</v>
      </c>
      <c r="G224">
        <v>174.3</v>
      </c>
      <c r="H224">
        <v>5.5</v>
      </c>
      <c r="I224">
        <v>14.04</v>
      </c>
      <c r="J224">
        <v>15.12</v>
      </c>
      <c r="K224">
        <v>15</v>
      </c>
    </row>
    <row r="225" spans="1:11">
      <c r="A225" s="88">
        <v>219</v>
      </c>
      <c r="B225" s="62">
        <v>15.06</v>
      </c>
      <c r="C225" s="62" t="s">
        <v>464</v>
      </c>
      <c r="D225" s="62" t="s">
        <v>291</v>
      </c>
      <c r="E225" s="62" t="s">
        <v>257</v>
      </c>
      <c r="F225" s="62">
        <v>9</v>
      </c>
      <c r="G225">
        <v>174.4</v>
      </c>
      <c r="H225">
        <v>3.4</v>
      </c>
      <c r="I225">
        <v>15.03</v>
      </c>
      <c r="J225">
        <v>15.12</v>
      </c>
      <c r="K225">
        <v>8</v>
      </c>
    </row>
    <row r="226" spans="1:11">
      <c r="A226" s="88">
        <v>220</v>
      </c>
      <c r="B226" s="62">
        <v>15.08</v>
      </c>
      <c r="C226" s="62" t="s">
        <v>385</v>
      </c>
      <c r="D226" s="62" t="s">
        <v>316</v>
      </c>
      <c r="E226" s="62" t="s">
        <v>270</v>
      </c>
      <c r="F226" s="62">
        <v>6</v>
      </c>
      <c r="G226">
        <v>176.4</v>
      </c>
      <c r="H226">
        <v>1.5</v>
      </c>
      <c r="I226">
        <v>15.06</v>
      </c>
      <c r="J226">
        <v>15.1</v>
      </c>
      <c r="K226">
        <v>5</v>
      </c>
    </row>
    <row r="227" spans="1:11">
      <c r="A227" s="88">
        <v>15.02</v>
      </c>
      <c r="B227" s="62">
        <v>170.2</v>
      </c>
      <c r="C227" s="62" t="s">
        <v>334</v>
      </c>
      <c r="D227" s="62" t="s">
        <v>291</v>
      </c>
      <c r="E227" s="62" t="s">
        <v>256</v>
      </c>
      <c r="F227" s="62">
        <v>6</v>
      </c>
    </row>
    <row r="228" spans="1:11">
      <c r="A228" s="88">
        <v>15.03</v>
      </c>
      <c r="B228" s="62">
        <v>170.9</v>
      </c>
      <c r="C228" s="62" t="s">
        <v>385</v>
      </c>
      <c r="D228" s="62" t="s">
        <v>316</v>
      </c>
      <c r="E228" s="62" t="s">
        <v>270</v>
      </c>
      <c r="F228" s="62">
        <v>6</v>
      </c>
    </row>
    <row r="229" spans="1:11">
      <c r="A229" s="88">
        <v>15.03</v>
      </c>
      <c r="B229" s="62">
        <v>171.4</v>
      </c>
      <c r="C229" s="62" t="s">
        <v>182</v>
      </c>
      <c r="D229" s="62" t="s">
        <v>316</v>
      </c>
      <c r="E229" s="62" t="s">
        <v>252</v>
      </c>
      <c r="F229" s="62">
        <v>9</v>
      </c>
    </row>
    <row r="230" spans="1:11">
      <c r="A230" s="88">
        <v>15.04</v>
      </c>
      <c r="B230" s="62">
        <v>172.4</v>
      </c>
      <c r="C230" s="62" t="s">
        <v>179</v>
      </c>
      <c r="D230" s="62" t="s">
        <v>316</v>
      </c>
      <c r="E230" s="62" t="s">
        <v>277</v>
      </c>
      <c r="F230" s="62">
        <v>11</v>
      </c>
    </row>
    <row r="231" spans="1:11">
      <c r="A231" s="88">
        <v>15.05</v>
      </c>
      <c r="B231" s="62">
        <v>172.7</v>
      </c>
      <c r="C231" s="62" t="s">
        <v>386</v>
      </c>
      <c r="D231" s="62" t="s">
        <v>316</v>
      </c>
      <c r="E231" s="62" t="s">
        <v>273</v>
      </c>
      <c r="F231" s="62">
        <v>5</v>
      </c>
    </row>
    <row r="232" spans="1:11">
      <c r="A232" s="88">
        <v>15.06</v>
      </c>
      <c r="B232" s="62">
        <v>173.5</v>
      </c>
      <c r="C232" s="62" t="s">
        <v>129</v>
      </c>
      <c r="D232" s="62" t="s">
        <v>316</v>
      </c>
      <c r="E232" s="62" t="s">
        <v>256</v>
      </c>
      <c r="F232" s="62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46"/>
  <sheetViews>
    <sheetView workbookViewId="0">
      <selection activeCell="F4" sqref="F4"/>
    </sheetView>
  </sheetViews>
  <sheetFormatPr defaultRowHeight="14.25"/>
  <cols>
    <col min="6" max="6" width="14.46484375" bestFit="1" customWidth="1"/>
  </cols>
  <sheetData>
    <row r="2" spans="1:9">
      <c r="A2" s="1" t="s">
        <v>391</v>
      </c>
      <c r="B2" s="1" t="s">
        <v>392</v>
      </c>
      <c r="C2" s="1" t="s">
        <v>23</v>
      </c>
      <c r="D2" s="1" t="s">
        <v>0</v>
      </c>
      <c r="E2" s="1" t="s">
        <v>22</v>
      </c>
      <c r="F2" s="89" t="s">
        <v>799</v>
      </c>
      <c r="G2" s="89" t="s">
        <v>781</v>
      </c>
      <c r="I2" t="s">
        <v>790</v>
      </c>
    </row>
    <row r="3" spans="1:9">
      <c r="A3" t="s">
        <v>17</v>
      </c>
      <c r="B3" s="63"/>
      <c r="C3" t="s">
        <v>51</v>
      </c>
      <c r="D3" s="63" t="s">
        <v>16</v>
      </c>
      <c r="E3" s="64">
        <v>330.2</v>
      </c>
      <c r="F3">
        <f>G3*1.1</f>
        <v>30.030000000000005</v>
      </c>
      <c r="G3">
        <v>27.3</v>
      </c>
    </row>
    <row r="4" spans="1:9">
      <c r="A4" t="s">
        <v>18</v>
      </c>
      <c r="B4" s="63"/>
      <c r="C4" t="s">
        <v>82</v>
      </c>
      <c r="D4" s="63" t="s">
        <v>16</v>
      </c>
      <c r="E4" s="64">
        <v>320.39999999999998</v>
      </c>
      <c r="F4">
        <f t="shared" ref="F4:F67" si="0">G4*1.1</f>
        <v>25.960000000000004</v>
      </c>
      <c r="G4">
        <v>23.6</v>
      </c>
    </row>
    <row r="5" spans="1:9">
      <c r="A5" t="s">
        <v>19</v>
      </c>
      <c r="B5" s="63"/>
      <c r="C5" t="s">
        <v>79</v>
      </c>
      <c r="D5" s="63" t="s">
        <v>16</v>
      </c>
      <c r="E5" s="64">
        <v>311.39999999999998</v>
      </c>
      <c r="F5">
        <f t="shared" si="0"/>
        <v>15.730000000000002</v>
      </c>
      <c r="G5">
        <v>14.3</v>
      </c>
    </row>
    <row r="6" spans="1:9">
      <c r="A6" t="s">
        <v>492</v>
      </c>
      <c r="B6" s="63"/>
      <c r="C6" t="s">
        <v>140</v>
      </c>
      <c r="D6" s="63" t="s">
        <v>16</v>
      </c>
      <c r="E6" s="64">
        <v>300.89999999999998</v>
      </c>
      <c r="F6">
        <f t="shared" si="0"/>
        <v>11.880000000000003</v>
      </c>
      <c r="G6">
        <v>10.8</v>
      </c>
    </row>
    <row r="7" spans="1:9">
      <c r="A7" t="s">
        <v>493</v>
      </c>
      <c r="B7" s="63"/>
      <c r="C7" t="s">
        <v>52</v>
      </c>
      <c r="D7" s="63" t="s">
        <v>16</v>
      </c>
      <c r="E7" s="64">
        <v>293.39999999999998</v>
      </c>
      <c r="F7">
        <f t="shared" si="0"/>
        <v>6.6000000000000005</v>
      </c>
      <c r="G7">
        <v>6</v>
      </c>
    </row>
    <row r="8" spans="1:9">
      <c r="A8" t="s">
        <v>494</v>
      </c>
      <c r="B8" s="63"/>
      <c r="C8" t="s">
        <v>71</v>
      </c>
      <c r="D8" s="63" t="s">
        <v>16</v>
      </c>
      <c r="E8" s="64">
        <v>287.3</v>
      </c>
      <c r="F8">
        <f t="shared" si="0"/>
        <v>7.26</v>
      </c>
      <c r="G8">
        <v>6.6</v>
      </c>
    </row>
    <row r="9" spans="1:9">
      <c r="A9" t="s">
        <v>495</v>
      </c>
      <c r="B9" s="63"/>
      <c r="C9" t="s">
        <v>39</v>
      </c>
      <c r="D9" s="63" t="s">
        <v>16</v>
      </c>
      <c r="E9" s="64">
        <v>290.89999999999998</v>
      </c>
      <c r="F9">
        <f t="shared" si="0"/>
        <v>5.5</v>
      </c>
      <c r="G9">
        <v>5</v>
      </c>
    </row>
    <row r="10" spans="1:9">
      <c r="A10" t="s">
        <v>496</v>
      </c>
      <c r="B10" s="63"/>
      <c r="C10" t="s">
        <v>130</v>
      </c>
      <c r="D10" s="63" t="s">
        <v>16</v>
      </c>
      <c r="E10" s="64">
        <v>273.89999999999998</v>
      </c>
      <c r="F10">
        <f t="shared" si="0"/>
        <v>3.74</v>
      </c>
      <c r="G10">
        <v>3.4</v>
      </c>
    </row>
    <row r="11" spans="1:9">
      <c r="A11" t="s">
        <v>497</v>
      </c>
      <c r="B11" s="63"/>
      <c r="C11" t="s">
        <v>139</v>
      </c>
      <c r="D11" s="63" t="s">
        <v>16</v>
      </c>
      <c r="E11" s="64">
        <v>276.5</v>
      </c>
      <c r="F11">
        <f t="shared" si="0"/>
        <v>3.63</v>
      </c>
      <c r="G11">
        <v>3.3</v>
      </c>
    </row>
    <row r="12" spans="1:9">
      <c r="A12" t="s">
        <v>498</v>
      </c>
      <c r="B12" s="63"/>
      <c r="C12" t="s">
        <v>123</v>
      </c>
      <c r="D12" s="63" t="s">
        <v>16</v>
      </c>
      <c r="E12" s="64">
        <v>264</v>
      </c>
      <c r="F12">
        <f t="shared" si="0"/>
        <v>4.95</v>
      </c>
      <c r="G12">
        <v>4.5</v>
      </c>
    </row>
    <row r="13" spans="1:9">
      <c r="A13" t="s">
        <v>499</v>
      </c>
      <c r="B13" s="63"/>
      <c r="C13" t="s">
        <v>295</v>
      </c>
      <c r="D13" s="63" t="s">
        <v>16</v>
      </c>
      <c r="E13" s="64">
        <v>274.10000000000002</v>
      </c>
      <c r="F13">
        <f t="shared" si="0"/>
        <v>4.29</v>
      </c>
      <c r="G13">
        <v>3.9</v>
      </c>
    </row>
    <row r="14" spans="1:9">
      <c r="A14" t="s">
        <v>500</v>
      </c>
      <c r="B14" s="63"/>
      <c r="C14" t="s">
        <v>143</v>
      </c>
      <c r="D14" s="63" t="s">
        <v>16</v>
      </c>
      <c r="E14" s="64">
        <v>265.7</v>
      </c>
      <c r="F14">
        <f t="shared" si="0"/>
        <v>3.08</v>
      </c>
      <c r="G14">
        <v>2.8</v>
      </c>
    </row>
    <row r="15" spans="1:9">
      <c r="A15" t="s">
        <v>501</v>
      </c>
      <c r="B15" s="63"/>
      <c r="C15" t="s">
        <v>107</v>
      </c>
      <c r="D15" s="63" t="s">
        <v>16</v>
      </c>
      <c r="E15" s="64">
        <v>283.39999999999998</v>
      </c>
      <c r="F15">
        <f t="shared" si="0"/>
        <v>2.5299999999999998</v>
      </c>
      <c r="G15">
        <v>2.2999999999999998</v>
      </c>
    </row>
    <row r="16" spans="1:9">
      <c r="A16" t="s">
        <v>502</v>
      </c>
      <c r="B16" s="63"/>
      <c r="C16" t="s">
        <v>68</v>
      </c>
      <c r="D16" s="63" t="s">
        <v>16</v>
      </c>
      <c r="E16" s="64">
        <v>258.7</v>
      </c>
      <c r="F16">
        <f t="shared" si="0"/>
        <v>2.9700000000000006</v>
      </c>
      <c r="G16">
        <v>2.7</v>
      </c>
    </row>
    <row r="17" spans="1:7">
      <c r="A17" t="s">
        <v>400</v>
      </c>
      <c r="B17" s="63"/>
      <c r="C17" t="s">
        <v>132</v>
      </c>
      <c r="D17" s="63" t="s">
        <v>16</v>
      </c>
      <c r="E17" s="64">
        <v>251.9</v>
      </c>
      <c r="F17">
        <f t="shared" si="0"/>
        <v>2.3100000000000005</v>
      </c>
      <c r="G17">
        <v>2.1</v>
      </c>
    </row>
    <row r="18" spans="1:7">
      <c r="A18" t="s">
        <v>503</v>
      </c>
      <c r="B18" s="63"/>
      <c r="C18" t="s">
        <v>133</v>
      </c>
      <c r="D18" s="63" t="s">
        <v>16</v>
      </c>
      <c r="E18" s="64">
        <v>253.1</v>
      </c>
      <c r="F18">
        <f t="shared" si="0"/>
        <v>1.54</v>
      </c>
      <c r="G18">
        <v>1.4</v>
      </c>
    </row>
    <row r="19" spans="1:7">
      <c r="A19" t="s">
        <v>504</v>
      </c>
      <c r="B19" s="63"/>
      <c r="C19" t="s">
        <v>128</v>
      </c>
      <c r="D19" s="63" t="s">
        <v>16</v>
      </c>
      <c r="E19" s="64">
        <v>252</v>
      </c>
      <c r="F19">
        <f t="shared" si="0"/>
        <v>3.08</v>
      </c>
      <c r="G19">
        <v>2.8</v>
      </c>
    </row>
    <row r="20" spans="1:7">
      <c r="A20" t="s">
        <v>505</v>
      </c>
      <c r="B20" s="63"/>
      <c r="C20" t="s">
        <v>315</v>
      </c>
      <c r="D20" s="63" t="s">
        <v>16</v>
      </c>
      <c r="E20" s="64">
        <v>248.6</v>
      </c>
      <c r="F20">
        <f t="shared" si="0"/>
        <v>2.64</v>
      </c>
      <c r="G20">
        <v>2.4</v>
      </c>
    </row>
    <row r="21" spans="1:7">
      <c r="A21" t="s">
        <v>506</v>
      </c>
      <c r="B21" s="63"/>
      <c r="C21" t="s">
        <v>119</v>
      </c>
      <c r="D21" s="63" t="s">
        <v>16</v>
      </c>
      <c r="E21" s="64">
        <v>249.6</v>
      </c>
      <c r="F21">
        <f t="shared" si="0"/>
        <v>3.08</v>
      </c>
      <c r="G21">
        <v>2.8</v>
      </c>
    </row>
    <row r="22" spans="1:7">
      <c r="A22" t="s">
        <v>507</v>
      </c>
      <c r="B22" s="63"/>
      <c r="C22" t="s">
        <v>92</v>
      </c>
      <c r="D22" s="63" t="s">
        <v>16</v>
      </c>
      <c r="E22" s="64">
        <v>240.9</v>
      </c>
      <c r="F22">
        <f t="shared" si="0"/>
        <v>3.3000000000000003</v>
      </c>
      <c r="G22">
        <v>3</v>
      </c>
    </row>
    <row r="23" spans="1:7">
      <c r="A23" t="s">
        <v>508</v>
      </c>
      <c r="B23" s="63"/>
      <c r="C23" t="s">
        <v>160</v>
      </c>
      <c r="D23" s="63" t="s">
        <v>16</v>
      </c>
      <c r="E23" s="64">
        <v>235.4</v>
      </c>
      <c r="F23">
        <f t="shared" si="0"/>
        <v>0</v>
      </c>
      <c r="G23">
        <v>0</v>
      </c>
    </row>
    <row r="24" spans="1:7">
      <c r="A24" t="s">
        <v>509</v>
      </c>
      <c r="B24" s="63"/>
      <c r="C24" t="s">
        <v>215</v>
      </c>
      <c r="D24" s="63" t="s">
        <v>16</v>
      </c>
      <c r="E24" s="64">
        <v>215.8</v>
      </c>
      <c r="F24">
        <f t="shared" si="0"/>
        <v>0</v>
      </c>
      <c r="G24">
        <v>0</v>
      </c>
    </row>
    <row r="25" spans="1:7">
      <c r="A25" t="s">
        <v>510</v>
      </c>
      <c r="B25" s="63"/>
      <c r="C25" t="s">
        <v>118</v>
      </c>
      <c r="D25" s="63" t="s">
        <v>16</v>
      </c>
      <c r="E25" s="64">
        <v>179.7</v>
      </c>
      <c r="F25">
        <f t="shared" si="0"/>
        <v>0</v>
      </c>
      <c r="G25">
        <v>0</v>
      </c>
    </row>
    <row r="26" spans="1:7">
      <c r="A26" t="s">
        <v>511</v>
      </c>
      <c r="B26" s="63"/>
      <c r="C26" t="s">
        <v>375</v>
      </c>
      <c r="D26" s="63" t="s">
        <v>16</v>
      </c>
      <c r="E26" s="64">
        <v>190.1</v>
      </c>
      <c r="F26">
        <f t="shared" si="0"/>
        <v>0</v>
      </c>
      <c r="G26">
        <v>0</v>
      </c>
    </row>
    <row r="27" spans="1:7">
      <c r="A27" t="s">
        <v>512</v>
      </c>
      <c r="B27" s="63"/>
      <c r="C27" t="s">
        <v>147</v>
      </c>
      <c r="D27" s="63" t="s">
        <v>16</v>
      </c>
      <c r="E27" s="64">
        <v>212.3</v>
      </c>
      <c r="F27">
        <f t="shared" si="0"/>
        <v>0</v>
      </c>
      <c r="G27">
        <v>0</v>
      </c>
    </row>
    <row r="28" spans="1:7">
      <c r="A28" t="s">
        <v>513</v>
      </c>
      <c r="B28" s="63"/>
      <c r="C28" t="s">
        <v>462</v>
      </c>
      <c r="D28" s="63" t="s">
        <v>16</v>
      </c>
      <c r="E28" s="64">
        <v>208.9</v>
      </c>
      <c r="F28">
        <f t="shared" si="0"/>
        <v>0</v>
      </c>
      <c r="G28">
        <v>0</v>
      </c>
    </row>
    <row r="29" spans="1:7">
      <c r="A29" t="s">
        <v>514</v>
      </c>
      <c r="B29" s="63"/>
      <c r="C29" t="s">
        <v>141</v>
      </c>
      <c r="D29" s="63" t="s">
        <v>16</v>
      </c>
      <c r="E29" s="64">
        <v>181.6</v>
      </c>
      <c r="F29">
        <f t="shared" si="0"/>
        <v>0</v>
      </c>
      <c r="G29">
        <v>0</v>
      </c>
    </row>
    <row r="30" spans="1:7">
      <c r="A30" t="s">
        <v>515</v>
      </c>
      <c r="B30" s="63"/>
      <c r="C30" t="s">
        <v>378</v>
      </c>
      <c r="D30" s="63" t="s">
        <v>16</v>
      </c>
      <c r="E30" s="64">
        <v>172.5</v>
      </c>
      <c r="F30">
        <f t="shared" si="0"/>
        <v>0</v>
      </c>
      <c r="G30">
        <v>0</v>
      </c>
    </row>
    <row r="31" spans="1:7">
      <c r="A31" t="s">
        <v>516</v>
      </c>
      <c r="B31" s="63"/>
      <c r="C31" t="s">
        <v>332</v>
      </c>
      <c r="D31" s="63" t="s">
        <v>16</v>
      </c>
      <c r="E31" s="64">
        <v>143.4</v>
      </c>
      <c r="F31">
        <f t="shared" si="0"/>
        <v>2.4200000000000004</v>
      </c>
      <c r="G31">
        <v>2.2000000000000002</v>
      </c>
    </row>
    <row r="32" spans="1:7">
      <c r="A32" t="s">
        <v>517</v>
      </c>
      <c r="B32" s="63"/>
      <c r="C32" t="s">
        <v>376</v>
      </c>
      <c r="D32" s="63" t="s">
        <v>16</v>
      </c>
      <c r="E32" s="64">
        <v>126.7</v>
      </c>
      <c r="F32">
        <f t="shared" si="0"/>
        <v>0</v>
      </c>
      <c r="G32">
        <v>0</v>
      </c>
    </row>
    <row r="33" spans="1:7">
      <c r="A33" t="s">
        <v>518</v>
      </c>
      <c r="B33" s="63"/>
      <c r="C33" t="s">
        <v>381</v>
      </c>
      <c r="D33" s="63" t="s">
        <v>16</v>
      </c>
      <c r="E33" s="64">
        <v>185.4</v>
      </c>
      <c r="F33">
        <f t="shared" si="0"/>
        <v>0</v>
      </c>
      <c r="G33">
        <v>0</v>
      </c>
    </row>
    <row r="34" spans="1:7">
      <c r="A34" t="s">
        <v>519</v>
      </c>
      <c r="B34" s="63"/>
      <c r="C34" t="s">
        <v>222</v>
      </c>
      <c r="D34" s="63" t="s">
        <v>16</v>
      </c>
      <c r="E34" s="64">
        <v>102.6</v>
      </c>
      <c r="F34">
        <f t="shared" si="0"/>
        <v>0</v>
      </c>
      <c r="G34">
        <v>0</v>
      </c>
    </row>
    <row r="35" spans="1:7">
      <c r="A35" t="s">
        <v>520</v>
      </c>
      <c r="B35" s="63"/>
      <c r="C35" t="s">
        <v>379</v>
      </c>
      <c r="D35" s="63" t="s">
        <v>16</v>
      </c>
      <c r="E35" s="64">
        <v>87.4</v>
      </c>
      <c r="F35">
        <f t="shared" si="0"/>
        <v>0</v>
      </c>
      <c r="G35">
        <v>0</v>
      </c>
    </row>
    <row r="36" spans="1:7">
      <c r="A36" t="s">
        <v>521</v>
      </c>
      <c r="B36" s="63"/>
      <c r="C36" t="s">
        <v>382</v>
      </c>
      <c r="D36" s="63" t="s">
        <v>16</v>
      </c>
      <c r="E36" s="64">
        <v>82.6</v>
      </c>
      <c r="F36">
        <f t="shared" si="0"/>
        <v>0</v>
      </c>
      <c r="G36">
        <v>0</v>
      </c>
    </row>
    <row r="37" spans="1:7">
      <c r="A37" t="s">
        <v>522</v>
      </c>
      <c r="B37" s="63"/>
      <c r="C37" t="s">
        <v>468</v>
      </c>
      <c r="D37" s="63" t="s">
        <v>16</v>
      </c>
      <c r="E37" s="64">
        <v>40</v>
      </c>
      <c r="F37">
        <f t="shared" si="0"/>
        <v>0</v>
      </c>
      <c r="G37">
        <v>0</v>
      </c>
    </row>
    <row r="38" spans="1:7">
      <c r="A38" t="s">
        <v>523</v>
      </c>
      <c r="B38" s="63"/>
      <c r="C38" t="s">
        <v>216</v>
      </c>
      <c r="D38" s="63" t="s">
        <v>16</v>
      </c>
      <c r="E38" s="64">
        <v>56.5</v>
      </c>
      <c r="F38">
        <f t="shared" si="0"/>
        <v>0</v>
      </c>
      <c r="G38">
        <v>0</v>
      </c>
    </row>
    <row r="39" spans="1:7">
      <c r="A39" t="s">
        <v>524</v>
      </c>
      <c r="B39" s="63"/>
      <c r="C39" t="s">
        <v>377</v>
      </c>
      <c r="D39" s="63" t="s">
        <v>16</v>
      </c>
      <c r="E39" s="64">
        <v>20</v>
      </c>
      <c r="F39">
        <f t="shared" si="0"/>
        <v>0</v>
      </c>
      <c r="G39">
        <v>0</v>
      </c>
    </row>
    <row r="40" spans="1:7">
      <c r="A40" t="s">
        <v>525</v>
      </c>
      <c r="B40" s="63"/>
      <c r="C40" t="s">
        <v>380</v>
      </c>
      <c r="D40" s="63" t="s">
        <v>16</v>
      </c>
      <c r="E40" s="64">
        <v>74.3</v>
      </c>
      <c r="F40">
        <f t="shared" si="0"/>
        <v>0</v>
      </c>
      <c r="G40">
        <v>0</v>
      </c>
    </row>
    <row r="41" spans="1:7">
      <c r="A41" t="s">
        <v>526</v>
      </c>
      <c r="B41" s="63"/>
      <c r="C41" t="s">
        <v>144</v>
      </c>
      <c r="D41" s="63" t="s">
        <v>16</v>
      </c>
      <c r="E41" s="64">
        <v>0</v>
      </c>
      <c r="F41">
        <f t="shared" si="0"/>
        <v>0</v>
      </c>
      <c r="G41">
        <v>0</v>
      </c>
    </row>
    <row r="42" spans="1:7">
      <c r="A42" t="s">
        <v>527</v>
      </c>
      <c r="B42" s="63"/>
      <c r="C42" t="s">
        <v>384</v>
      </c>
      <c r="D42" s="63" t="s">
        <v>16</v>
      </c>
      <c r="E42" s="64">
        <v>15.2</v>
      </c>
      <c r="F42">
        <f t="shared" si="0"/>
        <v>0</v>
      </c>
      <c r="G42">
        <v>0</v>
      </c>
    </row>
    <row r="43" spans="1:7">
      <c r="A43" t="s">
        <v>528</v>
      </c>
      <c r="B43" s="63"/>
      <c r="C43" t="s">
        <v>453</v>
      </c>
      <c r="D43" s="63" t="s">
        <v>16</v>
      </c>
      <c r="E43" s="64">
        <v>15.7</v>
      </c>
      <c r="F43">
        <f t="shared" si="0"/>
        <v>0</v>
      </c>
      <c r="G43">
        <v>0</v>
      </c>
    </row>
    <row r="44" spans="1:7">
      <c r="A44" t="s">
        <v>529</v>
      </c>
      <c r="B44" s="63"/>
      <c r="C44" t="s">
        <v>383</v>
      </c>
      <c r="D44" s="63" t="s">
        <v>16</v>
      </c>
      <c r="E44" s="64">
        <v>15.6</v>
      </c>
      <c r="F44">
        <f t="shared" si="0"/>
        <v>0</v>
      </c>
      <c r="G44">
        <v>0</v>
      </c>
    </row>
    <row r="45" spans="1:7">
      <c r="A45" t="s">
        <v>530</v>
      </c>
      <c r="B45" s="63"/>
      <c r="C45" t="s">
        <v>410</v>
      </c>
      <c r="D45" s="63" t="s">
        <v>16</v>
      </c>
      <c r="E45" s="64">
        <v>14.8</v>
      </c>
      <c r="F45">
        <f t="shared" si="0"/>
        <v>0</v>
      </c>
      <c r="G45">
        <v>0</v>
      </c>
    </row>
    <row r="46" spans="1:7">
      <c r="A46" t="s">
        <v>531</v>
      </c>
      <c r="B46" s="63"/>
      <c r="C46" t="s">
        <v>469</v>
      </c>
      <c r="D46" s="63" t="s">
        <v>16</v>
      </c>
      <c r="E46" s="64">
        <v>14.4</v>
      </c>
      <c r="F46">
        <f t="shared" si="0"/>
        <v>0</v>
      </c>
      <c r="G46">
        <v>0</v>
      </c>
    </row>
    <row r="47" spans="1:7">
      <c r="A47" t="s">
        <v>532</v>
      </c>
      <c r="B47" s="63"/>
      <c r="C47" t="s">
        <v>470</v>
      </c>
      <c r="D47" s="63" t="s">
        <v>16</v>
      </c>
      <c r="E47" s="64">
        <v>12.8</v>
      </c>
      <c r="F47">
        <f t="shared" si="0"/>
        <v>0</v>
      </c>
      <c r="G47">
        <v>0</v>
      </c>
    </row>
    <row r="48" spans="1:7">
      <c r="A48" t="s">
        <v>533</v>
      </c>
      <c r="B48" s="63"/>
      <c r="C48" t="s">
        <v>409</v>
      </c>
      <c r="D48" s="63" t="s">
        <v>16</v>
      </c>
      <c r="E48" s="64">
        <v>10.9</v>
      </c>
      <c r="F48">
        <f t="shared" si="0"/>
        <v>0</v>
      </c>
      <c r="G48">
        <v>0</v>
      </c>
    </row>
    <row r="49" spans="1:11">
      <c r="A49" t="s">
        <v>534</v>
      </c>
      <c r="B49" s="63"/>
      <c r="C49" t="s">
        <v>452</v>
      </c>
      <c r="D49" s="63" t="s">
        <v>16</v>
      </c>
      <c r="E49" s="64">
        <v>9.6</v>
      </c>
      <c r="F49">
        <f t="shared" si="0"/>
        <v>0</v>
      </c>
      <c r="G49">
        <v>0</v>
      </c>
    </row>
    <row r="50" spans="1:11">
      <c r="A50" t="s">
        <v>535</v>
      </c>
      <c r="B50" s="63"/>
      <c r="C50" t="s">
        <v>224</v>
      </c>
      <c r="D50" s="63" t="s">
        <v>16</v>
      </c>
      <c r="E50" s="64">
        <v>8.3000000000000007</v>
      </c>
      <c r="F50">
        <f t="shared" si="0"/>
        <v>0</v>
      </c>
      <c r="G50">
        <v>0</v>
      </c>
    </row>
    <row r="51" spans="1:11">
      <c r="A51" t="s">
        <v>536</v>
      </c>
      <c r="B51" s="63"/>
      <c r="C51" t="s">
        <v>471</v>
      </c>
      <c r="D51" s="63" t="s">
        <v>16</v>
      </c>
      <c r="E51" s="64">
        <v>7.9</v>
      </c>
      <c r="F51">
        <f t="shared" si="0"/>
        <v>0</v>
      </c>
      <c r="G51">
        <v>0</v>
      </c>
    </row>
    <row r="52" spans="1:11">
      <c r="A52" t="s">
        <v>537</v>
      </c>
      <c r="B52" s="63"/>
      <c r="C52" t="s">
        <v>411</v>
      </c>
      <c r="D52" s="63" t="s">
        <v>16</v>
      </c>
      <c r="E52" s="64">
        <v>7.9</v>
      </c>
      <c r="F52">
        <f t="shared" si="0"/>
        <v>0</v>
      </c>
      <c r="G52">
        <v>0</v>
      </c>
    </row>
    <row r="53" spans="1:11">
      <c r="A53" t="s">
        <v>6</v>
      </c>
      <c r="B53" s="63"/>
      <c r="C53" t="s">
        <v>27</v>
      </c>
      <c r="D53" s="63" t="s">
        <v>5</v>
      </c>
      <c r="E53" s="64">
        <v>286.10000000000002</v>
      </c>
      <c r="F53">
        <f t="shared" si="0"/>
        <v>68.31</v>
      </c>
      <c r="G53">
        <v>62.1</v>
      </c>
      <c r="I53" t="s">
        <v>30</v>
      </c>
      <c r="J53" s="63"/>
      <c r="K53" s="64"/>
    </row>
    <row r="54" spans="1:11">
      <c r="A54" t="s">
        <v>7</v>
      </c>
      <c r="B54" s="63"/>
      <c r="C54" t="s">
        <v>30</v>
      </c>
      <c r="D54" s="63" t="s">
        <v>5</v>
      </c>
      <c r="E54" s="64">
        <v>290.10000000000002</v>
      </c>
      <c r="F54">
        <f t="shared" si="0"/>
        <v>70.290000000000006</v>
      </c>
      <c r="G54">
        <v>63.9</v>
      </c>
      <c r="I54" t="s">
        <v>27</v>
      </c>
      <c r="J54" s="63"/>
      <c r="K54" s="64"/>
    </row>
    <row r="55" spans="1:11">
      <c r="A55" t="s">
        <v>538</v>
      </c>
      <c r="B55" s="63"/>
      <c r="C55" t="s">
        <v>45</v>
      </c>
      <c r="D55" s="63" t="s">
        <v>5</v>
      </c>
      <c r="E55" s="64">
        <v>210.1</v>
      </c>
      <c r="F55">
        <f t="shared" si="0"/>
        <v>54.34</v>
      </c>
      <c r="G55">
        <v>49.4</v>
      </c>
      <c r="I55" t="s">
        <v>45</v>
      </c>
      <c r="J55" s="63"/>
      <c r="K55" s="64"/>
    </row>
    <row r="56" spans="1:11">
      <c r="A56" t="s">
        <v>539</v>
      </c>
      <c r="B56" s="63"/>
      <c r="C56" t="s">
        <v>36</v>
      </c>
      <c r="D56" s="63" t="s">
        <v>5</v>
      </c>
      <c r="E56" s="64">
        <v>206.4</v>
      </c>
      <c r="F56">
        <f t="shared" si="0"/>
        <v>50.27000000000001</v>
      </c>
      <c r="G56">
        <v>45.7</v>
      </c>
      <c r="I56" t="s">
        <v>85</v>
      </c>
      <c r="J56" s="63"/>
      <c r="K56" s="64"/>
    </row>
    <row r="57" spans="1:11">
      <c r="A57" t="s">
        <v>540</v>
      </c>
      <c r="B57" s="63"/>
      <c r="C57" t="s">
        <v>97</v>
      </c>
      <c r="D57" s="63" t="s">
        <v>5</v>
      </c>
      <c r="E57" s="64">
        <v>202.5</v>
      </c>
      <c r="F57">
        <f t="shared" si="0"/>
        <v>46.970000000000006</v>
      </c>
      <c r="G57">
        <v>42.7</v>
      </c>
      <c r="I57" t="s">
        <v>36</v>
      </c>
      <c r="J57" s="63"/>
      <c r="K57" s="64"/>
    </row>
    <row r="58" spans="1:11">
      <c r="A58" t="s">
        <v>541</v>
      </c>
      <c r="B58" s="63"/>
      <c r="C58" t="s">
        <v>154</v>
      </c>
      <c r="D58" s="63" t="s">
        <v>5</v>
      </c>
      <c r="E58" s="64">
        <v>204.7</v>
      </c>
      <c r="F58">
        <f t="shared" si="0"/>
        <v>44.660000000000004</v>
      </c>
      <c r="G58">
        <v>40.6</v>
      </c>
      <c r="I58" t="s">
        <v>154</v>
      </c>
      <c r="J58" s="63"/>
      <c r="K58" s="64"/>
    </row>
    <row r="59" spans="1:11">
      <c r="A59" t="s">
        <v>542</v>
      </c>
      <c r="B59" s="63"/>
      <c r="C59" t="s">
        <v>73</v>
      </c>
      <c r="D59" s="63" t="s">
        <v>5</v>
      </c>
      <c r="E59" s="64">
        <v>189.6</v>
      </c>
      <c r="F59">
        <f t="shared" si="0"/>
        <v>44</v>
      </c>
      <c r="G59">
        <v>40</v>
      </c>
      <c r="I59" t="s">
        <v>29</v>
      </c>
      <c r="J59" s="63"/>
      <c r="K59" s="64"/>
    </row>
    <row r="60" spans="1:11">
      <c r="A60" t="s">
        <v>543</v>
      </c>
      <c r="B60" s="63"/>
      <c r="C60" t="s">
        <v>85</v>
      </c>
      <c r="D60" s="63" t="s">
        <v>5</v>
      </c>
      <c r="E60" s="64">
        <v>209.9</v>
      </c>
      <c r="F60">
        <f t="shared" si="0"/>
        <v>42.13</v>
      </c>
      <c r="G60">
        <v>38.299999999999997</v>
      </c>
      <c r="I60" t="s">
        <v>97</v>
      </c>
      <c r="J60" s="63"/>
      <c r="K60" s="64"/>
    </row>
    <row r="61" spans="1:11">
      <c r="A61" t="s">
        <v>544</v>
      </c>
      <c r="B61" s="63"/>
      <c r="C61" t="s">
        <v>266</v>
      </c>
      <c r="D61" s="63" t="s">
        <v>5</v>
      </c>
      <c r="E61" s="64">
        <v>199.7</v>
      </c>
      <c r="F61">
        <f t="shared" si="0"/>
        <v>37.400000000000006</v>
      </c>
      <c r="G61">
        <v>34</v>
      </c>
      <c r="I61" t="s">
        <v>266</v>
      </c>
      <c r="J61" s="63"/>
      <c r="K61" s="64"/>
    </row>
    <row r="62" spans="1:11">
      <c r="A62" t="s">
        <v>545</v>
      </c>
      <c r="B62" s="63"/>
      <c r="C62" t="s">
        <v>29</v>
      </c>
      <c r="D62" s="63" t="s">
        <v>5</v>
      </c>
      <c r="E62" s="64">
        <v>203.4</v>
      </c>
      <c r="F62">
        <f t="shared" si="0"/>
        <v>36.630000000000003</v>
      </c>
      <c r="G62">
        <v>33.299999999999997</v>
      </c>
      <c r="I62" t="s">
        <v>24</v>
      </c>
      <c r="J62" s="63"/>
      <c r="K62" s="64"/>
    </row>
    <row r="63" spans="1:11">
      <c r="A63" t="s">
        <v>546</v>
      </c>
      <c r="B63" s="63"/>
      <c r="C63" t="s">
        <v>41</v>
      </c>
      <c r="D63" s="63" t="s">
        <v>5</v>
      </c>
      <c r="E63" s="64">
        <v>176.8</v>
      </c>
      <c r="F63">
        <f t="shared" si="0"/>
        <v>34.32</v>
      </c>
      <c r="G63">
        <v>31.2</v>
      </c>
      <c r="I63" t="s">
        <v>73</v>
      </c>
      <c r="J63" s="63"/>
      <c r="K63" s="64"/>
    </row>
    <row r="64" spans="1:11">
      <c r="A64" t="s">
        <v>547</v>
      </c>
      <c r="B64" s="63"/>
      <c r="C64" t="s">
        <v>31</v>
      </c>
      <c r="D64" s="63" t="s">
        <v>5</v>
      </c>
      <c r="E64" s="64">
        <v>162.80000000000001</v>
      </c>
      <c r="F64">
        <f t="shared" si="0"/>
        <v>51.04</v>
      </c>
      <c r="G64">
        <v>46.4</v>
      </c>
      <c r="I64" t="s">
        <v>25</v>
      </c>
      <c r="J64" s="63"/>
      <c r="K64" s="64"/>
    </row>
    <row r="65" spans="1:11">
      <c r="A65" t="s">
        <v>548</v>
      </c>
      <c r="B65" s="63"/>
      <c r="C65" t="s">
        <v>151</v>
      </c>
      <c r="D65" s="63" t="s">
        <v>5</v>
      </c>
      <c r="E65" s="64">
        <v>170</v>
      </c>
      <c r="F65">
        <f t="shared" si="0"/>
        <v>23.1</v>
      </c>
      <c r="G65">
        <v>21</v>
      </c>
      <c r="I65" t="s">
        <v>38</v>
      </c>
      <c r="J65" s="63"/>
      <c r="K65" s="64"/>
    </row>
    <row r="66" spans="1:11">
      <c r="A66" t="s">
        <v>549</v>
      </c>
      <c r="B66" s="63"/>
      <c r="C66" t="s">
        <v>262</v>
      </c>
      <c r="D66" s="63" t="s">
        <v>5</v>
      </c>
      <c r="E66" s="64">
        <v>179.1</v>
      </c>
      <c r="F66">
        <f t="shared" si="0"/>
        <v>30.580000000000002</v>
      </c>
      <c r="G66">
        <v>27.8</v>
      </c>
      <c r="I66" t="s">
        <v>262</v>
      </c>
      <c r="J66" s="63"/>
      <c r="K66" s="64"/>
    </row>
    <row r="67" spans="1:11">
      <c r="A67" t="s">
        <v>550</v>
      </c>
      <c r="B67" s="63"/>
      <c r="C67" t="s">
        <v>59</v>
      </c>
      <c r="D67" s="63" t="s">
        <v>5</v>
      </c>
      <c r="E67" s="64">
        <v>160.4</v>
      </c>
      <c r="F67">
        <f t="shared" si="0"/>
        <v>20.130000000000003</v>
      </c>
      <c r="G67">
        <v>18.3</v>
      </c>
      <c r="I67" t="s">
        <v>26</v>
      </c>
      <c r="J67" s="63"/>
      <c r="K67" s="64"/>
    </row>
    <row r="68" spans="1:11">
      <c r="A68" t="s">
        <v>551</v>
      </c>
      <c r="B68" s="63"/>
      <c r="C68" t="s">
        <v>101</v>
      </c>
      <c r="D68" s="63" t="s">
        <v>5</v>
      </c>
      <c r="E68" s="64">
        <v>116.3</v>
      </c>
      <c r="F68">
        <f t="shared" ref="F68:F131" si="1">G68*1.1</f>
        <v>12.76</v>
      </c>
      <c r="G68">
        <v>11.6</v>
      </c>
      <c r="I68" t="s">
        <v>41</v>
      </c>
      <c r="J68" s="63"/>
      <c r="K68" s="64"/>
    </row>
    <row r="69" spans="1:11">
      <c r="A69" t="s">
        <v>552</v>
      </c>
      <c r="B69" s="63"/>
      <c r="C69" t="s">
        <v>214</v>
      </c>
      <c r="D69" s="63" t="s">
        <v>5</v>
      </c>
      <c r="E69" s="64">
        <v>149.9</v>
      </c>
      <c r="F69">
        <f t="shared" si="1"/>
        <v>16.060000000000002</v>
      </c>
      <c r="G69">
        <v>14.6</v>
      </c>
      <c r="I69" t="s">
        <v>37</v>
      </c>
      <c r="J69" s="63"/>
      <c r="K69" s="64"/>
    </row>
    <row r="70" spans="1:11">
      <c r="A70" t="s">
        <v>553</v>
      </c>
      <c r="B70" s="63"/>
      <c r="C70" t="s">
        <v>176</v>
      </c>
      <c r="D70" s="63" t="s">
        <v>5</v>
      </c>
      <c r="E70" s="64">
        <v>135.30000000000001</v>
      </c>
      <c r="F70">
        <f t="shared" si="1"/>
        <v>13.200000000000001</v>
      </c>
      <c r="G70">
        <v>12</v>
      </c>
      <c r="I70" t="s">
        <v>54</v>
      </c>
      <c r="J70" s="63"/>
      <c r="K70" s="64"/>
    </row>
    <row r="71" spans="1:11">
      <c r="A71" t="s">
        <v>554</v>
      </c>
      <c r="B71" s="63"/>
      <c r="C71" t="s">
        <v>276</v>
      </c>
      <c r="D71" s="63" t="s">
        <v>5</v>
      </c>
      <c r="E71" s="64">
        <v>148.1</v>
      </c>
      <c r="F71">
        <f t="shared" si="1"/>
        <v>24.750000000000004</v>
      </c>
      <c r="G71">
        <v>22.5</v>
      </c>
      <c r="I71" t="s">
        <v>48</v>
      </c>
      <c r="J71" s="63"/>
      <c r="K71" s="64"/>
    </row>
    <row r="72" spans="1:11">
      <c r="A72" t="s">
        <v>555</v>
      </c>
      <c r="B72" s="63"/>
      <c r="C72" t="s">
        <v>282</v>
      </c>
      <c r="D72" s="63" t="s">
        <v>5</v>
      </c>
      <c r="E72" s="64">
        <v>159.80000000000001</v>
      </c>
      <c r="F72">
        <f t="shared" si="1"/>
        <v>14.52</v>
      </c>
      <c r="G72">
        <v>13.2</v>
      </c>
      <c r="I72" t="s">
        <v>151</v>
      </c>
      <c r="J72" s="63"/>
      <c r="K72" s="64"/>
    </row>
    <row r="73" spans="1:11">
      <c r="A73" t="s">
        <v>556</v>
      </c>
      <c r="B73" s="63"/>
      <c r="C73" t="s">
        <v>271</v>
      </c>
      <c r="D73" s="63" t="s">
        <v>5</v>
      </c>
      <c r="E73" s="64">
        <v>149</v>
      </c>
      <c r="F73">
        <f t="shared" si="1"/>
        <v>14.41</v>
      </c>
      <c r="G73">
        <v>13.1</v>
      </c>
      <c r="I73" t="s">
        <v>114</v>
      </c>
      <c r="J73" s="63"/>
      <c r="K73" s="64"/>
    </row>
    <row r="74" spans="1:11">
      <c r="A74" t="s">
        <v>557</v>
      </c>
      <c r="B74" s="63"/>
      <c r="C74" t="s">
        <v>44</v>
      </c>
      <c r="D74" s="63" t="s">
        <v>5</v>
      </c>
      <c r="E74" s="64">
        <v>156.6</v>
      </c>
      <c r="F74">
        <f t="shared" si="1"/>
        <v>13.31</v>
      </c>
      <c r="G74">
        <v>12.1</v>
      </c>
      <c r="I74" t="s">
        <v>31</v>
      </c>
      <c r="J74" s="63"/>
      <c r="K74" s="64"/>
    </row>
    <row r="75" spans="1:11">
      <c r="A75" t="s">
        <v>558</v>
      </c>
      <c r="B75" s="63"/>
      <c r="C75" t="s">
        <v>99</v>
      </c>
      <c r="D75" s="63" t="s">
        <v>5</v>
      </c>
      <c r="E75" s="64">
        <v>159.5</v>
      </c>
      <c r="F75">
        <f t="shared" si="1"/>
        <v>8.6900000000000013</v>
      </c>
      <c r="G75">
        <v>7.9</v>
      </c>
      <c r="I75" t="s">
        <v>59</v>
      </c>
      <c r="J75" s="63"/>
      <c r="K75" s="64"/>
    </row>
    <row r="76" spans="1:11">
      <c r="A76" t="s">
        <v>559</v>
      </c>
      <c r="B76" s="63"/>
      <c r="C76" t="s">
        <v>280</v>
      </c>
      <c r="D76" s="63" t="s">
        <v>5</v>
      </c>
      <c r="E76" s="64">
        <v>128.9</v>
      </c>
      <c r="F76">
        <f t="shared" si="1"/>
        <v>7.0400000000000009</v>
      </c>
      <c r="G76">
        <v>6.4</v>
      </c>
      <c r="I76" t="s">
        <v>282</v>
      </c>
      <c r="J76" s="63"/>
      <c r="K76" s="64"/>
    </row>
    <row r="77" spans="1:11">
      <c r="A77" t="s">
        <v>560</v>
      </c>
      <c r="B77" s="63"/>
      <c r="C77" t="s">
        <v>124</v>
      </c>
      <c r="D77" s="63" t="s">
        <v>5</v>
      </c>
      <c r="E77" s="64">
        <v>111.2</v>
      </c>
      <c r="F77">
        <f t="shared" si="1"/>
        <v>5.0599999999999996</v>
      </c>
      <c r="G77">
        <v>4.5999999999999996</v>
      </c>
      <c r="I77" t="s">
        <v>99</v>
      </c>
      <c r="J77" s="63"/>
      <c r="K77" s="64"/>
    </row>
    <row r="78" spans="1:11">
      <c r="A78" t="s">
        <v>561</v>
      </c>
      <c r="B78" s="63"/>
      <c r="C78" t="s">
        <v>170</v>
      </c>
      <c r="D78" s="63" t="s">
        <v>5</v>
      </c>
      <c r="E78" s="64">
        <v>133.6</v>
      </c>
      <c r="F78">
        <f t="shared" si="1"/>
        <v>5.3900000000000006</v>
      </c>
      <c r="G78">
        <v>4.9000000000000004</v>
      </c>
      <c r="I78" t="s">
        <v>190</v>
      </c>
      <c r="J78" s="63"/>
      <c r="K78" s="64"/>
    </row>
    <row r="79" spans="1:11">
      <c r="A79" t="s">
        <v>562</v>
      </c>
      <c r="B79" s="63"/>
      <c r="C79" t="s">
        <v>190</v>
      </c>
      <c r="D79" s="63" t="s">
        <v>5</v>
      </c>
      <c r="E79" s="64">
        <v>157.1</v>
      </c>
      <c r="F79">
        <f t="shared" si="1"/>
        <v>9.02</v>
      </c>
      <c r="G79">
        <v>8.1999999999999993</v>
      </c>
      <c r="I79" t="s">
        <v>44</v>
      </c>
      <c r="J79" s="63"/>
      <c r="K79" s="64"/>
    </row>
    <row r="80" spans="1:11">
      <c r="A80" t="s">
        <v>563</v>
      </c>
      <c r="B80" s="63"/>
      <c r="C80" t="s">
        <v>109</v>
      </c>
      <c r="D80" s="63" t="s">
        <v>5</v>
      </c>
      <c r="E80" s="64">
        <v>146.6</v>
      </c>
      <c r="F80">
        <f t="shared" si="1"/>
        <v>4.29</v>
      </c>
      <c r="G80">
        <v>3.9</v>
      </c>
      <c r="I80" t="s">
        <v>34</v>
      </c>
      <c r="J80" s="63"/>
      <c r="K80" s="64"/>
    </row>
    <row r="81" spans="1:11">
      <c r="A81" t="s">
        <v>564</v>
      </c>
      <c r="B81" s="63"/>
      <c r="C81" t="s">
        <v>32</v>
      </c>
      <c r="D81" s="63" t="s">
        <v>5</v>
      </c>
      <c r="E81" s="64">
        <v>133.6</v>
      </c>
      <c r="F81">
        <f t="shared" si="1"/>
        <v>8.0300000000000011</v>
      </c>
      <c r="G81">
        <v>7.3</v>
      </c>
      <c r="I81" t="s">
        <v>67</v>
      </c>
      <c r="J81" s="63"/>
      <c r="K81" s="64"/>
    </row>
    <row r="82" spans="1:11">
      <c r="A82" t="s">
        <v>565</v>
      </c>
      <c r="B82" s="63"/>
      <c r="C82" t="s">
        <v>61</v>
      </c>
      <c r="D82" s="63" t="s">
        <v>5</v>
      </c>
      <c r="E82" s="64">
        <v>134.4</v>
      </c>
      <c r="F82">
        <f t="shared" si="1"/>
        <v>6.6000000000000005</v>
      </c>
      <c r="G82">
        <v>6</v>
      </c>
      <c r="I82" t="s">
        <v>214</v>
      </c>
      <c r="J82" s="63"/>
      <c r="K82" s="64"/>
    </row>
    <row r="83" spans="1:11">
      <c r="A83" t="s">
        <v>566</v>
      </c>
      <c r="B83" s="63"/>
      <c r="C83" t="s">
        <v>344</v>
      </c>
      <c r="D83" s="63" t="s">
        <v>5</v>
      </c>
      <c r="E83" s="64">
        <v>137.6</v>
      </c>
      <c r="F83">
        <f t="shared" si="1"/>
        <v>2.8600000000000003</v>
      </c>
      <c r="G83">
        <v>2.6</v>
      </c>
      <c r="I83" t="s">
        <v>271</v>
      </c>
      <c r="J83" s="63"/>
      <c r="K83" s="64"/>
    </row>
    <row r="84" spans="1:11">
      <c r="A84" t="s">
        <v>567</v>
      </c>
      <c r="B84" s="63"/>
      <c r="C84" t="s">
        <v>142</v>
      </c>
      <c r="D84" s="63" t="s">
        <v>5</v>
      </c>
      <c r="E84" s="64">
        <v>109.8</v>
      </c>
      <c r="F84">
        <f t="shared" si="1"/>
        <v>5.83</v>
      </c>
      <c r="G84">
        <v>5.3</v>
      </c>
      <c r="I84" t="s">
        <v>345</v>
      </c>
      <c r="J84" s="63"/>
      <c r="K84" s="64"/>
    </row>
    <row r="85" spans="1:11">
      <c r="A85" t="s">
        <v>568</v>
      </c>
      <c r="B85" s="63"/>
      <c r="C85" t="s">
        <v>111</v>
      </c>
      <c r="D85" s="63" t="s">
        <v>5</v>
      </c>
      <c r="E85" s="64">
        <v>113.2</v>
      </c>
      <c r="F85">
        <f t="shared" si="1"/>
        <v>1.9800000000000002</v>
      </c>
      <c r="G85">
        <v>1.8</v>
      </c>
      <c r="I85" t="s">
        <v>276</v>
      </c>
      <c r="J85" s="63"/>
      <c r="K85" s="64"/>
    </row>
    <row r="86" spans="1:11">
      <c r="A86" t="s">
        <v>569</v>
      </c>
      <c r="B86" s="63"/>
      <c r="C86" t="s">
        <v>50</v>
      </c>
      <c r="D86" s="63" t="s">
        <v>5</v>
      </c>
      <c r="E86" s="64">
        <v>128.19999999999999</v>
      </c>
      <c r="F86">
        <f t="shared" si="1"/>
        <v>7.26</v>
      </c>
      <c r="G86">
        <v>6.6</v>
      </c>
      <c r="I86" t="s">
        <v>109</v>
      </c>
      <c r="J86" s="63"/>
      <c r="K86" s="64"/>
    </row>
    <row r="87" spans="1:11">
      <c r="A87" t="s">
        <v>401</v>
      </c>
      <c r="B87" s="63"/>
      <c r="C87" t="s">
        <v>163</v>
      </c>
      <c r="D87" s="63" t="s">
        <v>5</v>
      </c>
      <c r="E87" s="64">
        <v>127.6</v>
      </c>
      <c r="F87">
        <f t="shared" si="1"/>
        <v>4.8400000000000007</v>
      </c>
      <c r="G87">
        <v>4.4000000000000004</v>
      </c>
      <c r="I87" t="s">
        <v>294</v>
      </c>
      <c r="J87" s="63"/>
      <c r="K87" s="64"/>
    </row>
    <row r="88" spans="1:11">
      <c r="A88" t="s">
        <v>570</v>
      </c>
      <c r="B88" s="63"/>
      <c r="C88" t="s">
        <v>294</v>
      </c>
      <c r="D88" s="63" t="s">
        <v>5</v>
      </c>
      <c r="E88" s="64">
        <v>146.30000000000001</v>
      </c>
      <c r="F88">
        <f t="shared" si="1"/>
        <v>2.75</v>
      </c>
      <c r="G88">
        <v>2.5</v>
      </c>
      <c r="I88" t="s">
        <v>55</v>
      </c>
      <c r="J88" s="63"/>
      <c r="K88" s="64"/>
    </row>
    <row r="89" spans="1:11">
      <c r="A89" t="s">
        <v>571</v>
      </c>
      <c r="B89" s="63"/>
      <c r="C89" t="s">
        <v>311</v>
      </c>
      <c r="D89" s="63" t="s">
        <v>5</v>
      </c>
      <c r="E89" s="64">
        <v>92.6</v>
      </c>
      <c r="F89">
        <f t="shared" si="1"/>
        <v>1.54</v>
      </c>
      <c r="G89">
        <v>1.4</v>
      </c>
      <c r="I89" t="s">
        <v>28</v>
      </c>
      <c r="J89" s="63"/>
      <c r="K89" s="64"/>
    </row>
    <row r="90" spans="1:11">
      <c r="A90" t="s">
        <v>572</v>
      </c>
      <c r="B90" s="63"/>
      <c r="C90" t="s">
        <v>58</v>
      </c>
      <c r="D90" s="63" t="s">
        <v>5</v>
      </c>
      <c r="E90" s="64">
        <v>122.3</v>
      </c>
      <c r="F90">
        <f t="shared" si="1"/>
        <v>2.09</v>
      </c>
      <c r="G90">
        <v>1.9</v>
      </c>
      <c r="I90" t="s">
        <v>60</v>
      </c>
      <c r="J90" s="63"/>
      <c r="K90" s="64"/>
    </row>
    <row r="91" spans="1:11">
      <c r="A91" t="s">
        <v>573</v>
      </c>
      <c r="B91" s="63"/>
      <c r="C91" t="s">
        <v>287</v>
      </c>
      <c r="D91" s="63" t="s">
        <v>5</v>
      </c>
      <c r="E91" s="64">
        <v>102</v>
      </c>
      <c r="F91">
        <f t="shared" si="1"/>
        <v>2.3100000000000005</v>
      </c>
      <c r="G91">
        <v>2.1</v>
      </c>
      <c r="I91" t="s">
        <v>35</v>
      </c>
      <c r="J91" s="63"/>
      <c r="K91" s="64"/>
    </row>
    <row r="92" spans="1:11">
      <c r="A92" t="s">
        <v>574</v>
      </c>
      <c r="B92" s="63"/>
      <c r="C92" t="s">
        <v>194</v>
      </c>
      <c r="D92" s="63" t="s">
        <v>5</v>
      </c>
      <c r="E92" s="64">
        <v>115</v>
      </c>
      <c r="F92">
        <f t="shared" si="1"/>
        <v>4.8400000000000007</v>
      </c>
      <c r="G92">
        <v>4.4000000000000004</v>
      </c>
      <c r="I92" t="s">
        <v>53</v>
      </c>
      <c r="J92" s="63"/>
      <c r="K92" s="64"/>
    </row>
    <row r="93" spans="1:11">
      <c r="A93" t="s">
        <v>575</v>
      </c>
      <c r="B93" s="63"/>
      <c r="C93" t="s">
        <v>46</v>
      </c>
      <c r="D93" s="63" t="s">
        <v>5</v>
      </c>
      <c r="E93" s="64">
        <v>119.2</v>
      </c>
      <c r="F93">
        <f t="shared" si="1"/>
        <v>3.4100000000000006</v>
      </c>
      <c r="G93">
        <v>3.1</v>
      </c>
      <c r="I93" t="s">
        <v>200</v>
      </c>
      <c r="J93" s="63"/>
      <c r="K93" s="64"/>
    </row>
    <row r="94" spans="1:11">
      <c r="A94" t="s">
        <v>576</v>
      </c>
      <c r="B94" s="63"/>
      <c r="C94" t="s">
        <v>158</v>
      </c>
      <c r="D94" s="63" t="s">
        <v>5</v>
      </c>
      <c r="E94" s="64">
        <v>104.8</v>
      </c>
      <c r="F94">
        <f t="shared" si="1"/>
        <v>1.32</v>
      </c>
      <c r="G94">
        <v>1.2</v>
      </c>
      <c r="I94" t="s">
        <v>64</v>
      </c>
      <c r="J94" s="63"/>
      <c r="K94" s="64"/>
    </row>
    <row r="95" spans="1:11">
      <c r="A95" t="s">
        <v>577</v>
      </c>
      <c r="B95" s="63"/>
      <c r="C95" t="s">
        <v>164</v>
      </c>
      <c r="D95" s="63" t="s">
        <v>5</v>
      </c>
      <c r="E95" s="64">
        <v>84</v>
      </c>
      <c r="F95">
        <f t="shared" si="1"/>
        <v>1.4300000000000002</v>
      </c>
      <c r="G95">
        <v>1.3</v>
      </c>
      <c r="I95" t="s">
        <v>86</v>
      </c>
      <c r="J95" s="63"/>
      <c r="K95" s="64"/>
    </row>
    <row r="96" spans="1:11">
      <c r="A96" t="s">
        <v>578</v>
      </c>
      <c r="B96" s="63"/>
      <c r="C96" t="s">
        <v>117</v>
      </c>
      <c r="D96" s="63" t="s">
        <v>5</v>
      </c>
      <c r="E96" s="64">
        <v>115</v>
      </c>
      <c r="F96">
        <f t="shared" si="1"/>
        <v>1.32</v>
      </c>
      <c r="G96">
        <v>1.2</v>
      </c>
      <c r="I96" t="s">
        <v>91</v>
      </c>
      <c r="J96" s="63"/>
      <c r="K96" s="64"/>
    </row>
    <row r="97" spans="1:11">
      <c r="A97" t="s">
        <v>579</v>
      </c>
      <c r="B97" s="63"/>
      <c r="C97" t="s">
        <v>65</v>
      </c>
      <c r="D97" s="63" t="s">
        <v>5</v>
      </c>
      <c r="E97" s="64">
        <v>122.9</v>
      </c>
      <c r="F97">
        <f t="shared" si="1"/>
        <v>1.6500000000000001</v>
      </c>
      <c r="G97">
        <v>1.5</v>
      </c>
      <c r="I97" t="s">
        <v>43</v>
      </c>
      <c r="J97" s="63"/>
      <c r="K97" s="64"/>
    </row>
    <row r="98" spans="1:11">
      <c r="A98" t="s">
        <v>580</v>
      </c>
      <c r="B98" s="63"/>
      <c r="C98" t="s">
        <v>49</v>
      </c>
      <c r="D98" s="63" t="s">
        <v>5</v>
      </c>
      <c r="E98" s="64">
        <v>60.2</v>
      </c>
      <c r="F98">
        <f t="shared" si="1"/>
        <v>1.9800000000000002</v>
      </c>
      <c r="G98">
        <v>1.8</v>
      </c>
      <c r="I98" t="s">
        <v>42</v>
      </c>
      <c r="J98" s="63"/>
      <c r="K98" s="64"/>
    </row>
    <row r="99" spans="1:11">
      <c r="A99" t="s">
        <v>581</v>
      </c>
      <c r="B99" s="63"/>
      <c r="C99" t="s">
        <v>205</v>
      </c>
      <c r="D99" s="63" t="s">
        <v>5</v>
      </c>
      <c r="E99" s="64">
        <v>92.9</v>
      </c>
      <c r="F99">
        <f t="shared" si="1"/>
        <v>1.2100000000000002</v>
      </c>
      <c r="G99">
        <v>1.1000000000000001</v>
      </c>
      <c r="I99" t="s">
        <v>279</v>
      </c>
      <c r="J99" s="63"/>
      <c r="K99" s="64"/>
    </row>
    <row r="100" spans="1:11">
      <c r="A100" t="s">
        <v>582</v>
      </c>
      <c r="B100" s="63"/>
      <c r="C100" t="s">
        <v>301</v>
      </c>
      <c r="D100" s="63" t="s">
        <v>5</v>
      </c>
      <c r="E100" s="64">
        <v>64.8</v>
      </c>
      <c r="F100">
        <f t="shared" si="1"/>
        <v>1.4300000000000002</v>
      </c>
      <c r="G100">
        <v>1.3</v>
      </c>
      <c r="I100" t="s">
        <v>344</v>
      </c>
      <c r="J100" s="63"/>
      <c r="K100" s="64"/>
    </row>
    <row r="101" spans="1:11">
      <c r="A101" t="s">
        <v>583</v>
      </c>
      <c r="B101" s="63"/>
      <c r="C101" t="s">
        <v>122</v>
      </c>
      <c r="D101" s="63" t="s">
        <v>5</v>
      </c>
      <c r="E101" s="64">
        <v>100.1</v>
      </c>
      <c r="F101">
        <f t="shared" si="1"/>
        <v>2.2000000000000002</v>
      </c>
      <c r="G101">
        <v>2</v>
      </c>
      <c r="I101" t="s">
        <v>63</v>
      </c>
      <c r="J101" s="63"/>
      <c r="K101" s="64"/>
    </row>
    <row r="102" spans="1:11">
      <c r="A102" t="s">
        <v>584</v>
      </c>
      <c r="B102" s="63"/>
      <c r="C102" t="s">
        <v>75</v>
      </c>
      <c r="D102" s="63" t="s">
        <v>5</v>
      </c>
      <c r="E102" s="64">
        <v>70</v>
      </c>
      <c r="F102">
        <f t="shared" si="1"/>
        <v>1.4300000000000002</v>
      </c>
      <c r="G102">
        <v>1.3</v>
      </c>
      <c r="I102" t="s">
        <v>176</v>
      </c>
      <c r="J102" s="63"/>
      <c r="K102" s="64"/>
    </row>
    <row r="103" spans="1:11">
      <c r="A103" t="s">
        <v>585</v>
      </c>
      <c r="B103" s="63"/>
      <c r="C103" t="s">
        <v>220</v>
      </c>
      <c r="D103" s="63" t="s">
        <v>5</v>
      </c>
      <c r="E103" s="64">
        <v>90</v>
      </c>
      <c r="F103">
        <f t="shared" si="1"/>
        <v>0</v>
      </c>
      <c r="G103">
        <v>0</v>
      </c>
      <c r="I103" t="s">
        <v>77</v>
      </c>
      <c r="J103" s="63"/>
      <c r="K103" s="64"/>
    </row>
    <row r="104" spans="1:11">
      <c r="A104" t="s">
        <v>586</v>
      </c>
      <c r="B104" s="63"/>
      <c r="C104" t="s">
        <v>324</v>
      </c>
      <c r="D104" s="63" t="s">
        <v>5</v>
      </c>
      <c r="E104" s="64">
        <v>73.3</v>
      </c>
      <c r="F104">
        <f t="shared" si="1"/>
        <v>0</v>
      </c>
      <c r="G104">
        <v>0</v>
      </c>
      <c r="I104" t="s">
        <v>61</v>
      </c>
      <c r="J104" s="63"/>
      <c r="K104" s="64"/>
    </row>
    <row r="105" spans="1:11">
      <c r="A105" t="s">
        <v>587</v>
      </c>
      <c r="B105" s="63"/>
      <c r="C105" t="s">
        <v>285</v>
      </c>
      <c r="D105" s="63" t="s">
        <v>5</v>
      </c>
      <c r="E105" s="64">
        <v>42.6</v>
      </c>
      <c r="F105">
        <f t="shared" si="1"/>
        <v>1.4300000000000002</v>
      </c>
      <c r="G105">
        <v>1.3</v>
      </c>
      <c r="I105" t="s">
        <v>81</v>
      </c>
      <c r="J105" s="63"/>
      <c r="K105" s="64"/>
    </row>
    <row r="106" spans="1:11">
      <c r="A106" t="s">
        <v>588</v>
      </c>
      <c r="B106" s="63"/>
      <c r="C106" t="s">
        <v>72</v>
      </c>
      <c r="D106" s="63" t="s">
        <v>5</v>
      </c>
      <c r="E106" s="64">
        <v>51.2</v>
      </c>
      <c r="F106">
        <f t="shared" si="1"/>
        <v>1.4300000000000002</v>
      </c>
      <c r="G106">
        <v>1.3</v>
      </c>
      <c r="I106" t="s">
        <v>170</v>
      </c>
      <c r="J106" s="63"/>
      <c r="K106" s="64"/>
    </row>
    <row r="107" spans="1:11">
      <c r="A107" t="s">
        <v>589</v>
      </c>
      <c r="B107" s="63"/>
      <c r="C107" t="s">
        <v>339</v>
      </c>
      <c r="D107" s="63" t="s">
        <v>5</v>
      </c>
      <c r="E107" s="64">
        <v>58.1</v>
      </c>
      <c r="F107">
        <f t="shared" si="1"/>
        <v>0</v>
      </c>
      <c r="G107">
        <v>0</v>
      </c>
      <c r="I107" t="s">
        <v>32</v>
      </c>
      <c r="J107" s="63"/>
      <c r="K107" s="64"/>
    </row>
    <row r="108" spans="1:11">
      <c r="A108" t="s">
        <v>590</v>
      </c>
      <c r="B108" s="63"/>
      <c r="C108" t="s">
        <v>181</v>
      </c>
      <c r="D108" s="63" t="s">
        <v>5</v>
      </c>
      <c r="E108" s="64">
        <v>88</v>
      </c>
      <c r="F108">
        <f t="shared" si="1"/>
        <v>0</v>
      </c>
      <c r="G108">
        <v>0</v>
      </c>
      <c r="I108" t="s">
        <v>62</v>
      </c>
      <c r="J108" s="63"/>
      <c r="K108" s="64"/>
    </row>
    <row r="109" spans="1:11">
      <c r="A109" t="s">
        <v>591</v>
      </c>
      <c r="B109" s="63"/>
      <c r="C109" t="s">
        <v>33</v>
      </c>
      <c r="D109" s="63" t="s">
        <v>5</v>
      </c>
      <c r="E109" s="64">
        <v>95.5</v>
      </c>
      <c r="F109">
        <f t="shared" si="1"/>
        <v>1.9800000000000002</v>
      </c>
      <c r="G109">
        <v>1.8</v>
      </c>
      <c r="I109" t="s">
        <v>40</v>
      </c>
      <c r="J109" s="63"/>
      <c r="K109" s="64"/>
    </row>
    <row r="110" spans="1:11">
      <c r="A110" t="s">
        <v>592</v>
      </c>
      <c r="B110" s="63"/>
      <c r="C110" t="s">
        <v>184</v>
      </c>
      <c r="D110" s="63" t="s">
        <v>5</v>
      </c>
      <c r="E110" s="64">
        <v>60.1</v>
      </c>
      <c r="F110">
        <f t="shared" si="1"/>
        <v>0</v>
      </c>
      <c r="G110">
        <v>0</v>
      </c>
      <c r="I110" t="s">
        <v>87</v>
      </c>
      <c r="J110" s="63"/>
      <c r="K110" s="64"/>
    </row>
    <row r="111" spans="1:11">
      <c r="A111" t="s">
        <v>593</v>
      </c>
      <c r="B111" s="63"/>
      <c r="C111" t="s">
        <v>330</v>
      </c>
      <c r="D111" s="63" t="s">
        <v>5</v>
      </c>
      <c r="E111" s="64">
        <v>42.3</v>
      </c>
      <c r="F111">
        <f t="shared" si="1"/>
        <v>0</v>
      </c>
      <c r="G111">
        <v>0</v>
      </c>
      <c r="I111" t="s">
        <v>278</v>
      </c>
      <c r="J111" s="63"/>
      <c r="K111" s="64"/>
    </row>
    <row r="112" spans="1:11">
      <c r="A112" t="s">
        <v>594</v>
      </c>
      <c r="B112" s="63"/>
      <c r="C112" t="s">
        <v>78</v>
      </c>
      <c r="D112" s="63" t="s">
        <v>5</v>
      </c>
      <c r="E112" s="64">
        <v>65</v>
      </c>
      <c r="F112">
        <f t="shared" si="1"/>
        <v>0</v>
      </c>
      <c r="G112">
        <v>0</v>
      </c>
      <c r="I112" t="s">
        <v>90</v>
      </c>
      <c r="J112" s="63"/>
      <c r="K112" s="64"/>
    </row>
    <row r="113" spans="1:11">
      <c r="A113" t="s">
        <v>595</v>
      </c>
      <c r="B113" s="63"/>
      <c r="C113" t="s">
        <v>340</v>
      </c>
      <c r="D113" s="63" t="s">
        <v>5</v>
      </c>
      <c r="E113" s="64">
        <v>47.6</v>
      </c>
      <c r="F113">
        <f t="shared" si="1"/>
        <v>0</v>
      </c>
      <c r="G113">
        <v>0</v>
      </c>
      <c r="I113" t="s">
        <v>57</v>
      </c>
      <c r="J113" s="63"/>
      <c r="K113" s="64"/>
    </row>
    <row r="114" spans="1:11">
      <c r="A114" t="s">
        <v>596</v>
      </c>
      <c r="B114" s="63"/>
      <c r="C114" t="s">
        <v>475</v>
      </c>
      <c r="D114" s="63" t="s">
        <v>5</v>
      </c>
      <c r="E114" s="64">
        <v>50.6</v>
      </c>
      <c r="F114">
        <f t="shared" si="1"/>
        <v>0</v>
      </c>
      <c r="G114">
        <v>0</v>
      </c>
      <c r="I114" t="s">
        <v>280</v>
      </c>
      <c r="J114" s="63"/>
      <c r="K114" s="64"/>
    </row>
    <row r="115" spans="1:11">
      <c r="A115" t="s">
        <v>597</v>
      </c>
      <c r="B115" s="63"/>
      <c r="C115" t="s">
        <v>94</v>
      </c>
      <c r="D115" s="63" t="s">
        <v>5</v>
      </c>
      <c r="E115" s="64">
        <v>58.8</v>
      </c>
      <c r="F115">
        <f t="shared" si="1"/>
        <v>0</v>
      </c>
      <c r="G115">
        <v>0</v>
      </c>
      <c r="I115" t="s">
        <v>50</v>
      </c>
      <c r="J115" s="63"/>
      <c r="K115" s="64"/>
    </row>
    <row r="116" spans="1:11">
      <c r="A116" t="s">
        <v>598</v>
      </c>
      <c r="B116" s="63"/>
      <c r="C116" t="s">
        <v>138</v>
      </c>
      <c r="D116" s="63" t="s">
        <v>5</v>
      </c>
      <c r="E116" s="64">
        <v>87.6</v>
      </c>
      <c r="F116">
        <f t="shared" si="1"/>
        <v>1.2100000000000002</v>
      </c>
      <c r="G116">
        <v>1.1000000000000001</v>
      </c>
      <c r="I116" t="s">
        <v>163</v>
      </c>
      <c r="J116" s="63"/>
      <c r="K116" s="64"/>
    </row>
    <row r="117" spans="1:11">
      <c r="A117" t="s">
        <v>599</v>
      </c>
      <c r="B117" s="63"/>
      <c r="C117" t="s">
        <v>297</v>
      </c>
      <c r="D117" s="63" t="s">
        <v>5</v>
      </c>
      <c r="E117" s="64">
        <v>66.900000000000006</v>
      </c>
      <c r="F117">
        <f t="shared" si="1"/>
        <v>0</v>
      </c>
      <c r="G117">
        <v>0</v>
      </c>
      <c r="I117" t="s">
        <v>47</v>
      </c>
      <c r="J117" s="63"/>
      <c r="K117" s="64"/>
    </row>
    <row r="118" spans="1:11">
      <c r="A118" t="s">
        <v>600</v>
      </c>
      <c r="B118" s="63"/>
      <c r="C118" t="s">
        <v>192</v>
      </c>
      <c r="D118" s="63" t="s">
        <v>5</v>
      </c>
      <c r="E118" s="64">
        <v>51.4</v>
      </c>
      <c r="F118">
        <f t="shared" si="1"/>
        <v>0</v>
      </c>
      <c r="G118">
        <v>0</v>
      </c>
      <c r="I118" t="s">
        <v>69</v>
      </c>
      <c r="J118" s="63"/>
      <c r="K118" s="64"/>
    </row>
    <row r="119" spans="1:11">
      <c r="A119" t="s">
        <v>601</v>
      </c>
      <c r="B119" s="63"/>
      <c r="C119" t="s">
        <v>218</v>
      </c>
      <c r="D119" s="63" t="s">
        <v>5</v>
      </c>
      <c r="E119" s="64">
        <v>68.3</v>
      </c>
      <c r="F119">
        <f t="shared" si="1"/>
        <v>0</v>
      </c>
      <c r="G119">
        <v>0</v>
      </c>
      <c r="I119" t="s">
        <v>110</v>
      </c>
      <c r="J119" s="63"/>
      <c r="K119" s="64"/>
    </row>
    <row r="120" spans="1:11">
      <c r="A120" t="s">
        <v>602</v>
      </c>
      <c r="B120" s="63"/>
      <c r="C120" t="s">
        <v>314</v>
      </c>
      <c r="D120" s="63" t="s">
        <v>5</v>
      </c>
      <c r="E120" s="64">
        <v>24.4</v>
      </c>
      <c r="F120">
        <f t="shared" si="1"/>
        <v>0</v>
      </c>
      <c r="G120">
        <v>0</v>
      </c>
      <c r="I120" t="s">
        <v>56</v>
      </c>
      <c r="J120" s="63"/>
      <c r="K120" s="64"/>
    </row>
    <row r="121" spans="1:11">
      <c r="A121" t="s">
        <v>603</v>
      </c>
      <c r="B121" s="63"/>
      <c r="C121" t="s">
        <v>478</v>
      </c>
      <c r="D121" s="63" t="s">
        <v>5</v>
      </c>
      <c r="E121" s="64">
        <v>8.5</v>
      </c>
      <c r="F121">
        <f t="shared" si="1"/>
        <v>0</v>
      </c>
      <c r="G121">
        <v>0</v>
      </c>
      <c r="I121" t="s">
        <v>212</v>
      </c>
      <c r="J121" s="63"/>
      <c r="K121" s="64"/>
    </row>
    <row r="122" spans="1:11">
      <c r="A122" t="s">
        <v>604</v>
      </c>
      <c r="B122" s="63"/>
      <c r="C122" t="s">
        <v>483</v>
      </c>
      <c r="D122" s="63" t="s">
        <v>5</v>
      </c>
      <c r="E122" s="64">
        <v>30.3</v>
      </c>
      <c r="F122">
        <f t="shared" si="1"/>
        <v>0</v>
      </c>
      <c r="G122">
        <v>0</v>
      </c>
      <c r="I122" t="s">
        <v>65</v>
      </c>
      <c r="J122" s="63"/>
      <c r="K122" s="64"/>
    </row>
    <row r="123" spans="1:11">
      <c r="A123" t="s">
        <v>605</v>
      </c>
      <c r="B123" s="63"/>
      <c r="C123" t="s">
        <v>342</v>
      </c>
      <c r="D123" s="63" t="s">
        <v>5</v>
      </c>
      <c r="E123" s="64">
        <v>32.299999999999997</v>
      </c>
      <c r="F123">
        <f t="shared" si="1"/>
        <v>0</v>
      </c>
      <c r="G123">
        <v>0</v>
      </c>
      <c r="I123" t="s">
        <v>83</v>
      </c>
      <c r="J123" s="63"/>
      <c r="K123" s="64"/>
    </row>
    <row r="124" spans="1:11">
      <c r="A124" t="s">
        <v>606</v>
      </c>
      <c r="B124" s="63"/>
      <c r="C124" t="s">
        <v>482</v>
      </c>
      <c r="D124" s="63" t="s">
        <v>5</v>
      </c>
      <c r="E124" s="64">
        <v>36.700000000000003</v>
      </c>
      <c r="F124">
        <f t="shared" si="1"/>
        <v>0</v>
      </c>
      <c r="G124">
        <v>0</v>
      </c>
      <c r="I124" t="s">
        <v>58</v>
      </c>
      <c r="J124" s="63"/>
      <c r="K124" s="64"/>
    </row>
    <row r="125" spans="1:11">
      <c r="A125" t="s">
        <v>607</v>
      </c>
      <c r="B125" s="63"/>
      <c r="C125" t="s">
        <v>206</v>
      </c>
      <c r="D125" s="63" t="s">
        <v>5</v>
      </c>
      <c r="E125" s="64">
        <v>37.1</v>
      </c>
      <c r="F125">
        <f t="shared" si="1"/>
        <v>0</v>
      </c>
      <c r="G125">
        <v>0</v>
      </c>
      <c r="I125" t="s">
        <v>155</v>
      </c>
      <c r="J125" s="63"/>
      <c r="K125" s="64"/>
    </row>
    <row r="126" spans="1:11">
      <c r="A126" t="s">
        <v>608</v>
      </c>
      <c r="B126" s="63"/>
      <c r="C126" t="s">
        <v>327</v>
      </c>
      <c r="D126" s="63" t="s">
        <v>5</v>
      </c>
      <c r="E126" s="64">
        <v>81.400000000000006</v>
      </c>
      <c r="F126">
        <f t="shared" si="1"/>
        <v>0</v>
      </c>
      <c r="G126">
        <v>0</v>
      </c>
      <c r="I126" t="s">
        <v>89</v>
      </c>
      <c r="J126" s="63"/>
      <c r="K126" s="64"/>
    </row>
    <row r="127" spans="1:11">
      <c r="A127" t="s">
        <v>609</v>
      </c>
      <c r="B127" s="63"/>
      <c r="C127" t="s">
        <v>422</v>
      </c>
      <c r="D127" s="63" t="s">
        <v>5</v>
      </c>
      <c r="E127" s="64">
        <v>51.5</v>
      </c>
      <c r="F127">
        <f t="shared" si="1"/>
        <v>0</v>
      </c>
      <c r="G127">
        <v>0</v>
      </c>
      <c r="I127" t="s">
        <v>105</v>
      </c>
      <c r="J127" s="63"/>
      <c r="K127" s="64"/>
    </row>
    <row r="128" spans="1:11">
      <c r="A128" t="s">
        <v>610</v>
      </c>
      <c r="B128" s="63"/>
      <c r="C128" t="s">
        <v>175</v>
      </c>
      <c r="D128" s="63" t="s">
        <v>5</v>
      </c>
      <c r="E128" s="64">
        <v>51.5</v>
      </c>
      <c r="F128">
        <f t="shared" si="1"/>
        <v>0</v>
      </c>
      <c r="G128">
        <v>0</v>
      </c>
      <c r="I128" t="s">
        <v>74</v>
      </c>
      <c r="J128" s="63"/>
      <c r="K128" s="64"/>
    </row>
    <row r="129" spans="1:11">
      <c r="A129" t="s">
        <v>611</v>
      </c>
      <c r="B129" s="63"/>
      <c r="C129" t="s">
        <v>169</v>
      </c>
      <c r="D129" s="63" t="s">
        <v>5</v>
      </c>
      <c r="E129" s="64">
        <v>29.3</v>
      </c>
      <c r="F129">
        <f t="shared" si="1"/>
        <v>0</v>
      </c>
      <c r="G129">
        <v>0</v>
      </c>
      <c r="I129" t="s">
        <v>46</v>
      </c>
      <c r="J129" s="63"/>
      <c r="K129" s="64"/>
    </row>
    <row r="130" spans="1:11">
      <c r="A130" t="s">
        <v>612</v>
      </c>
      <c r="B130" s="63"/>
      <c r="C130" t="s">
        <v>480</v>
      </c>
      <c r="D130" s="63" t="s">
        <v>5</v>
      </c>
      <c r="E130" s="64">
        <v>39.700000000000003</v>
      </c>
      <c r="F130">
        <f t="shared" si="1"/>
        <v>0</v>
      </c>
      <c r="G130">
        <v>0</v>
      </c>
      <c r="I130" t="s">
        <v>187</v>
      </c>
      <c r="J130" s="63"/>
      <c r="K130" s="64"/>
    </row>
    <row r="131" spans="1:11">
      <c r="A131" t="s">
        <v>613</v>
      </c>
      <c r="B131" s="63"/>
      <c r="C131" t="s">
        <v>343</v>
      </c>
      <c r="D131" s="63" t="s">
        <v>5</v>
      </c>
      <c r="E131" s="64">
        <v>22.4</v>
      </c>
      <c r="F131">
        <f t="shared" si="1"/>
        <v>0</v>
      </c>
      <c r="G131">
        <v>0</v>
      </c>
      <c r="I131" t="s">
        <v>112</v>
      </c>
      <c r="J131" s="63"/>
      <c r="K131" s="64"/>
    </row>
    <row r="132" spans="1:11">
      <c r="A132" t="s">
        <v>614</v>
      </c>
      <c r="B132" s="63"/>
      <c r="C132" t="s">
        <v>419</v>
      </c>
      <c r="D132" s="63" t="s">
        <v>5</v>
      </c>
      <c r="E132" s="64">
        <v>19</v>
      </c>
      <c r="F132">
        <f t="shared" ref="F132:F195" si="2">G132*1.1</f>
        <v>0</v>
      </c>
      <c r="G132">
        <v>0</v>
      </c>
      <c r="I132" t="s">
        <v>101</v>
      </c>
      <c r="J132" s="63"/>
      <c r="K132" s="64"/>
    </row>
    <row r="133" spans="1:11">
      <c r="A133" t="s">
        <v>615</v>
      </c>
      <c r="B133" s="63"/>
      <c r="C133" t="s">
        <v>115</v>
      </c>
      <c r="D133" s="63" t="s">
        <v>5</v>
      </c>
      <c r="E133" s="64">
        <v>38.700000000000003</v>
      </c>
      <c r="F133">
        <f t="shared" si="2"/>
        <v>0</v>
      </c>
      <c r="G133">
        <v>0</v>
      </c>
      <c r="I133" t="s">
        <v>103</v>
      </c>
      <c r="J133" s="63"/>
      <c r="K133" s="64"/>
    </row>
    <row r="134" spans="1:11">
      <c r="A134" t="s">
        <v>616</v>
      </c>
      <c r="B134" s="63"/>
      <c r="C134" t="s">
        <v>189</v>
      </c>
      <c r="D134" s="63" t="s">
        <v>5</v>
      </c>
      <c r="E134" s="64">
        <v>75.400000000000006</v>
      </c>
      <c r="F134">
        <f t="shared" si="2"/>
        <v>0</v>
      </c>
      <c r="G134">
        <v>0</v>
      </c>
      <c r="I134" t="s">
        <v>194</v>
      </c>
      <c r="J134" s="63"/>
      <c r="K134" s="64"/>
    </row>
    <row r="135" spans="1:11">
      <c r="A135" t="s">
        <v>617</v>
      </c>
      <c r="B135" s="63"/>
      <c r="C135" t="s">
        <v>479</v>
      </c>
      <c r="D135" s="63" t="s">
        <v>5</v>
      </c>
      <c r="E135" s="64">
        <v>1.7</v>
      </c>
      <c r="F135">
        <f t="shared" si="2"/>
        <v>0</v>
      </c>
      <c r="G135">
        <v>0</v>
      </c>
      <c r="I135" t="s">
        <v>117</v>
      </c>
      <c r="J135" s="63"/>
      <c r="K135" s="64"/>
    </row>
    <row r="136" spans="1:11">
      <c r="A136" t="s">
        <v>618</v>
      </c>
      <c r="B136" s="63"/>
      <c r="C136" t="s">
        <v>416</v>
      </c>
      <c r="D136" s="63" t="s">
        <v>5</v>
      </c>
      <c r="E136" s="64">
        <v>22</v>
      </c>
      <c r="F136">
        <f t="shared" si="2"/>
        <v>0</v>
      </c>
      <c r="G136">
        <v>0</v>
      </c>
      <c r="I136" t="s">
        <v>66</v>
      </c>
      <c r="J136" s="63"/>
      <c r="K136" s="64"/>
    </row>
    <row r="137" spans="1:11">
      <c r="A137" t="s">
        <v>619</v>
      </c>
      <c r="B137" s="63"/>
      <c r="C137" t="s">
        <v>217</v>
      </c>
      <c r="D137" s="63" t="s">
        <v>5</v>
      </c>
      <c r="E137" s="64">
        <v>42.9</v>
      </c>
      <c r="F137">
        <f t="shared" si="2"/>
        <v>0</v>
      </c>
      <c r="G137">
        <v>0</v>
      </c>
      <c r="I137" t="s">
        <v>159</v>
      </c>
      <c r="J137" s="63"/>
      <c r="K137" s="64"/>
    </row>
    <row r="138" spans="1:11">
      <c r="A138" t="s">
        <v>620</v>
      </c>
      <c r="B138" s="63"/>
      <c r="C138" t="s">
        <v>178</v>
      </c>
      <c r="D138" s="63" t="s">
        <v>5</v>
      </c>
      <c r="E138" s="64">
        <v>50</v>
      </c>
      <c r="F138">
        <f t="shared" si="2"/>
        <v>0</v>
      </c>
      <c r="G138">
        <v>0</v>
      </c>
      <c r="I138" t="s">
        <v>111</v>
      </c>
      <c r="J138" s="63"/>
      <c r="K138" s="64"/>
    </row>
    <row r="139" spans="1:11">
      <c r="A139" t="s">
        <v>621</v>
      </c>
      <c r="B139" s="63"/>
      <c r="C139" t="s">
        <v>309</v>
      </c>
      <c r="D139" s="63" t="s">
        <v>5</v>
      </c>
      <c r="E139" s="64">
        <v>32.200000000000003</v>
      </c>
      <c r="F139">
        <f t="shared" si="2"/>
        <v>0</v>
      </c>
      <c r="G139">
        <v>0</v>
      </c>
      <c r="I139" t="s">
        <v>302</v>
      </c>
      <c r="J139" s="63"/>
      <c r="K139" s="64"/>
    </row>
    <row r="140" spans="1:11">
      <c r="A140" t="s">
        <v>622</v>
      </c>
      <c r="B140" s="63"/>
      <c r="C140" t="s">
        <v>208</v>
      </c>
      <c r="D140" s="63" t="s">
        <v>5</v>
      </c>
      <c r="E140" s="64">
        <v>26.3</v>
      </c>
      <c r="F140">
        <f t="shared" si="2"/>
        <v>0</v>
      </c>
      <c r="G140">
        <v>0</v>
      </c>
      <c r="I140" t="s">
        <v>70</v>
      </c>
      <c r="J140" s="63"/>
      <c r="K140" s="64"/>
    </row>
    <row r="141" spans="1:11">
      <c r="A141" t="s">
        <v>623</v>
      </c>
      <c r="B141" s="63"/>
      <c r="C141" t="s">
        <v>476</v>
      </c>
      <c r="D141" s="63" t="s">
        <v>5</v>
      </c>
      <c r="E141" s="64">
        <v>13.3</v>
      </c>
      <c r="F141">
        <f t="shared" si="2"/>
        <v>0</v>
      </c>
      <c r="G141">
        <v>0</v>
      </c>
      <c r="I141" t="s">
        <v>293</v>
      </c>
      <c r="J141" s="63"/>
      <c r="K141" s="64"/>
    </row>
    <row r="142" spans="1:11">
      <c r="A142" t="s">
        <v>624</v>
      </c>
      <c r="B142" s="63"/>
      <c r="C142" t="s">
        <v>219</v>
      </c>
      <c r="D142" s="63" t="s">
        <v>5</v>
      </c>
      <c r="E142" s="64">
        <v>31.9</v>
      </c>
      <c r="F142">
        <f t="shared" si="2"/>
        <v>0</v>
      </c>
      <c r="G142">
        <v>0</v>
      </c>
      <c r="I142" t="s">
        <v>308</v>
      </c>
      <c r="J142" s="63"/>
      <c r="K142" s="64"/>
    </row>
    <row r="143" spans="1:11">
      <c r="A143" t="s">
        <v>625</v>
      </c>
      <c r="B143" s="63"/>
      <c r="C143" t="s">
        <v>207</v>
      </c>
      <c r="D143" s="63" t="s">
        <v>5</v>
      </c>
      <c r="E143" s="64">
        <v>47.3</v>
      </c>
      <c r="F143">
        <f t="shared" si="2"/>
        <v>0</v>
      </c>
      <c r="G143">
        <v>0</v>
      </c>
      <c r="I143" t="s">
        <v>124</v>
      </c>
      <c r="J143" s="63"/>
      <c r="K143" s="64"/>
    </row>
    <row r="144" spans="1:11">
      <c r="A144" t="s">
        <v>626</v>
      </c>
      <c r="B144" s="63"/>
      <c r="C144" t="s">
        <v>193</v>
      </c>
      <c r="D144" s="63" t="s">
        <v>5</v>
      </c>
      <c r="E144" s="64">
        <v>22.8</v>
      </c>
      <c r="F144">
        <f t="shared" si="2"/>
        <v>0</v>
      </c>
      <c r="G144">
        <v>0</v>
      </c>
      <c r="I144" t="s">
        <v>142</v>
      </c>
      <c r="J144" s="63"/>
      <c r="K144" s="64"/>
    </row>
    <row r="145" spans="1:11">
      <c r="A145" t="s">
        <v>627</v>
      </c>
      <c r="B145" s="63"/>
      <c r="C145" t="s">
        <v>477</v>
      </c>
      <c r="D145" s="63" t="s">
        <v>5</v>
      </c>
      <c r="E145" s="64">
        <v>29.5</v>
      </c>
      <c r="F145">
        <f t="shared" si="2"/>
        <v>0</v>
      </c>
      <c r="G145">
        <v>0</v>
      </c>
      <c r="I145" t="s">
        <v>292</v>
      </c>
      <c r="J145" s="63"/>
      <c r="K145" s="64"/>
    </row>
    <row r="146" spans="1:11">
      <c r="A146" t="s">
        <v>628</v>
      </c>
      <c r="B146" s="63"/>
      <c r="C146" t="s">
        <v>195</v>
      </c>
      <c r="D146" s="63" t="s">
        <v>5</v>
      </c>
      <c r="E146" s="64">
        <v>10</v>
      </c>
      <c r="F146">
        <f t="shared" si="2"/>
        <v>0</v>
      </c>
      <c r="G146">
        <v>0</v>
      </c>
      <c r="I146" t="s">
        <v>121</v>
      </c>
      <c r="J146" s="63"/>
      <c r="K146" s="64"/>
    </row>
    <row r="147" spans="1:11">
      <c r="A147" t="s">
        <v>629</v>
      </c>
      <c r="B147" s="63"/>
      <c r="C147" t="s">
        <v>486</v>
      </c>
      <c r="D147" s="63" t="s">
        <v>5</v>
      </c>
      <c r="E147" s="64">
        <v>11.8</v>
      </c>
      <c r="F147">
        <f t="shared" si="2"/>
        <v>0</v>
      </c>
      <c r="G147">
        <v>0</v>
      </c>
      <c r="I147" t="s">
        <v>137</v>
      </c>
      <c r="J147" s="63"/>
      <c r="K147" s="64"/>
    </row>
    <row r="148" spans="1:11">
      <c r="A148" t="s">
        <v>630</v>
      </c>
      <c r="B148" s="63"/>
      <c r="C148" t="s">
        <v>487</v>
      </c>
      <c r="D148" s="63" t="s">
        <v>5</v>
      </c>
      <c r="E148" s="64">
        <v>31</v>
      </c>
      <c r="F148">
        <f t="shared" si="2"/>
        <v>0</v>
      </c>
      <c r="G148">
        <v>0</v>
      </c>
      <c r="I148" t="s">
        <v>93</v>
      </c>
      <c r="J148" s="63"/>
      <c r="K148" s="64"/>
    </row>
    <row r="149" spans="1:11">
      <c r="A149" t="s">
        <v>631</v>
      </c>
      <c r="B149" s="63"/>
      <c r="C149" t="s">
        <v>414</v>
      </c>
      <c r="D149" s="63" t="s">
        <v>5</v>
      </c>
      <c r="E149" s="64">
        <v>20.6</v>
      </c>
      <c r="F149">
        <f t="shared" si="2"/>
        <v>0</v>
      </c>
      <c r="G149">
        <v>0</v>
      </c>
      <c r="I149" t="s">
        <v>149</v>
      </c>
      <c r="J149" s="63"/>
      <c r="K149" s="64"/>
    </row>
    <row r="150" spans="1:11">
      <c r="A150" t="s">
        <v>632</v>
      </c>
      <c r="B150" s="63"/>
      <c r="C150" t="s">
        <v>420</v>
      </c>
      <c r="D150" s="63" t="s">
        <v>5</v>
      </c>
      <c r="E150" s="64">
        <v>3.8</v>
      </c>
      <c r="F150">
        <f t="shared" si="2"/>
        <v>0</v>
      </c>
      <c r="G150">
        <v>0</v>
      </c>
      <c r="I150" t="s">
        <v>183</v>
      </c>
      <c r="J150" s="63"/>
      <c r="K150" s="64"/>
    </row>
    <row r="151" spans="1:11">
      <c r="A151" t="s">
        <v>633</v>
      </c>
      <c r="B151" s="63"/>
      <c r="C151" t="s">
        <v>484</v>
      </c>
      <c r="D151" s="63" t="s">
        <v>5</v>
      </c>
      <c r="E151" s="64">
        <v>19.899999999999999</v>
      </c>
      <c r="F151">
        <f t="shared" si="2"/>
        <v>0</v>
      </c>
      <c r="G151">
        <v>0</v>
      </c>
      <c r="I151" t="s">
        <v>158</v>
      </c>
      <c r="J151" s="63"/>
      <c r="K151" s="64"/>
    </row>
    <row r="152" spans="1:11">
      <c r="A152" t="s">
        <v>634</v>
      </c>
      <c r="B152" s="63"/>
      <c r="C152" t="s">
        <v>490</v>
      </c>
      <c r="D152" s="63" t="s">
        <v>5</v>
      </c>
      <c r="E152" s="64">
        <v>18.399999999999999</v>
      </c>
      <c r="F152">
        <f t="shared" si="2"/>
        <v>0</v>
      </c>
      <c r="G152">
        <v>0</v>
      </c>
      <c r="I152" t="s">
        <v>76</v>
      </c>
      <c r="J152" s="63"/>
      <c r="K152" s="64"/>
    </row>
    <row r="153" spans="1:11">
      <c r="A153" t="s">
        <v>2</v>
      </c>
      <c r="B153" s="63"/>
      <c r="C153" t="s">
        <v>24</v>
      </c>
      <c r="D153" s="63" t="s">
        <v>1</v>
      </c>
      <c r="E153" s="64">
        <v>194.9</v>
      </c>
      <c r="F153">
        <f t="shared" si="2"/>
        <v>64.680000000000007</v>
      </c>
      <c r="G153">
        <v>58.8</v>
      </c>
      <c r="I153" t="s">
        <v>108</v>
      </c>
      <c r="J153" s="63"/>
      <c r="K153" s="64"/>
    </row>
    <row r="154" spans="1:11">
      <c r="A154" t="s">
        <v>4</v>
      </c>
      <c r="B154" s="63"/>
      <c r="C154" t="s">
        <v>26</v>
      </c>
      <c r="D154" s="63" t="s">
        <v>1</v>
      </c>
      <c r="E154" s="64">
        <v>178.9</v>
      </c>
      <c r="F154">
        <f t="shared" si="2"/>
        <v>59.18</v>
      </c>
      <c r="G154">
        <v>53.8</v>
      </c>
      <c r="I154" t="s">
        <v>287</v>
      </c>
      <c r="J154" s="63"/>
      <c r="K154" s="64"/>
    </row>
    <row r="155" spans="1:11">
      <c r="A155" t="s">
        <v>635</v>
      </c>
      <c r="B155" s="63"/>
      <c r="C155" t="s">
        <v>25</v>
      </c>
      <c r="D155" s="63" t="s">
        <v>1</v>
      </c>
      <c r="E155" s="64">
        <v>188</v>
      </c>
      <c r="F155">
        <f t="shared" si="2"/>
        <v>61.49</v>
      </c>
      <c r="G155">
        <v>55.9</v>
      </c>
      <c r="I155" t="s">
        <v>202</v>
      </c>
      <c r="J155" s="63"/>
      <c r="K155" s="64"/>
    </row>
    <row r="156" spans="1:11">
      <c r="A156" t="s">
        <v>636</v>
      </c>
      <c r="B156" s="63"/>
      <c r="C156" t="s">
        <v>48</v>
      </c>
      <c r="D156" s="63" t="s">
        <v>1</v>
      </c>
      <c r="E156" s="64">
        <v>172.6</v>
      </c>
      <c r="F156">
        <f t="shared" si="2"/>
        <v>55.660000000000004</v>
      </c>
      <c r="G156">
        <v>50.6</v>
      </c>
      <c r="I156" t="s">
        <v>122</v>
      </c>
      <c r="J156" s="63"/>
      <c r="K156" s="64"/>
    </row>
    <row r="157" spans="1:11">
      <c r="A157" t="s">
        <v>637</v>
      </c>
      <c r="B157" s="63"/>
      <c r="C157" t="s">
        <v>38</v>
      </c>
      <c r="D157" s="63" t="s">
        <v>1</v>
      </c>
      <c r="E157" s="64">
        <v>180.9</v>
      </c>
      <c r="F157">
        <f t="shared" si="2"/>
        <v>51.59</v>
      </c>
      <c r="G157">
        <v>46.9</v>
      </c>
      <c r="I157" t="s">
        <v>95</v>
      </c>
      <c r="J157" s="63"/>
      <c r="K157" s="64"/>
    </row>
    <row r="158" spans="1:11">
      <c r="A158" t="s">
        <v>638</v>
      </c>
      <c r="B158" s="63"/>
      <c r="C158" t="s">
        <v>37</v>
      </c>
      <c r="D158" s="63" t="s">
        <v>1</v>
      </c>
      <c r="E158" s="64">
        <v>176.7</v>
      </c>
      <c r="F158">
        <f t="shared" si="2"/>
        <v>52.910000000000004</v>
      </c>
      <c r="G158">
        <v>48.1</v>
      </c>
      <c r="I158" t="s">
        <v>177</v>
      </c>
      <c r="J158" s="63"/>
      <c r="K158" s="64"/>
    </row>
    <row r="159" spans="1:11">
      <c r="A159" t="s">
        <v>639</v>
      </c>
      <c r="B159" s="63"/>
      <c r="C159" t="s">
        <v>114</v>
      </c>
      <c r="D159" s="63" t="s">
        <v>1</v>
      </c>
      <c r="E159" s="64">
        <v>164.3</v>
      </c>
      <c r="F159">
        <f t="shared" si="2"/>
        <v>44.99</v>
      </c>
      <c r="G159">
        <v>40.9</v>
      </c>
      <c r="I159" t="s">
        <v>152</v>
      </c>
      <c r="J159" s="63"/>
      <c r="K159" s="64"/>
    </row>
    <row r="160" spans="1:11">
      <c r="A160" t="s">
        <v>640</v>
      </c>
      <c r="B160" s="63"/>
      <c r="C160" t="s">
        <v>54</v>
      </c>
      <c r="D160" s="63" t="s">
        <v>1</v>
      </c>
      <c r="E160" s="64">
        <v>173.8</v>
      </c>
      <c r="F160">
        <f t="shared" si="2"/>
        <v>45.320000000000007</v>
      </c>
      <c r="G160">
        <v>41.2</v>
      </c>
      <c r="I160" t="s">
        <v>113</v>
      </c>
      <c r="J160" s="63"/>
      <c r="K160" s="64"/>
    </row>
    <row r="161" spans="1:11">
      <c r="A161" t="s">
        <v>641</v>
      </c>
      <c r="B161" s="63"/>
      <c r="C161" t="s">
        <v>67</v>
      </c>
      <c r="D161" s="63" t="s">
        <v>1</v>
      </c>
      <c r="E161" s="64">
        <v>151.1</v>
      </c>
      <c r="F161">
        <f t="shared" si="2"/>
        <v>33.660000000000004</v>
      </c>
      <c r="G161">
        <v>30.6</v>
      </c>
      <c r="I161" t="s">
        <v>145</v>
      </c>
      <c r="J161" s="63"/>
      <c r="K161" s="64"/>
    </row>
    <row r="162" spans="1:11">
      <c r="A162" t="s">
        <v>642</v>
      </c>
      <c r="B162" s="63"/>
      <c r="C162" t="s">
        <v>35</v>
      </c>
      <c r="D162" s="63" t="s">
        <v>1</v>
      </c>
      <c r="E162" s="64">
        <v>144.80000000000001</v>
      </c>
      <c r="F162">
        <f t="shared" si="2"/>
        <v>42.24</v>
      </c>
      <c r="G162">
        <v>38.4</v>
      </c>
      <c r="I162" t="s">
        <v>98</v>
      </c>
      <c r="J162" s="63"/>
      <c r="K162" s="64"/>
    </row>
    <row r="163" spans="1:11">
      <c r="A163" t="s">
        <v>643</v>
      </c>
      <c r="B163" s="63"/>
      <c r="C163" t="s">
        <v>55</v>
      </c>
      <c r="D163" s="63" t="s">
        <v>1</v>
      </c>
      <c r="E163" s="64">
        <v>146.30000000000001</v>
      </c>
      <c r="F163">
        <f t="shared" si="2"/>
        <v>38.610000000000007</v>
      </c>
      <c r="G163">
        <v>35.1</v>
      </c>
      <c r="I163" t="s">
        <v>305</v>
      </c>
      <c r="J163" s="63"/>
      <c r="K163" s="64"/>
    </row>
    <row r="164" spans="1:11">
      <c r="A164" t="s">
        <v>644</v>
      </c>
      <c r="B164" s="63"/>
      <c r="C164" t="s">
        <v>64</v>
      </c>
      <c r="D164" s="63" t="s">
        <v>1</v>
      </c>
      <c r="E164" s="64">
        <v>142.30000000000001</v>
      </c>
      <c r="F164">
        <f t="shared" si="2"/>
        <v>33.110000000000007</v>
      </c>
      <c r="G164">
        <v>30.1</v>
      </c>
      <c r="I164" t="s">
        <v>289</v>
      </c>
      <c r="J164" s="63"/>
      <c r="K164" s="64"/>
    </row>
    <row r="165" spans="1:11">
      <c r="A165" t="s">
        <v>645</v>
      </c>
      <c r="B165" s="63"/>
      <c r="C165" t="s">
        <v>53</v>
      </c>
      <c r="D165" s="63" t="s">
        <v>1</v>
      </c>
      <c r="E165" s="64">
        <v>144.5</v>
      </c>
      <c r="F165">
        <f t="shared" si="2"/>
        <v>31.460000000000004</v>
      </c>
      <c r="G165">
        <v>28.6</v>
      </c>
      <c r="I165" t="s">
        <v>104</v>
      </c>
      <c r="J165" s="63"/>
      <c r="K165" s="64"/>
    </row>
    <row r="166" spans="1:11">
      <c r="A166" t="s">
        <v>646</v>
      </c>
      <c r="B166" s="63"/>
      <c r="C166" t="s">
        <v>28</v>
      </c>
      <c r="D166" s="63" t="s">
        <v>1</v>
      </c>
      <c r="E166" s="64">
        <v>145.6</v>
      </c>
      <c r="F166">
        <f t="shared" si="2"/>
        <v>32.340000000000003</v>
      </c>
      <c r="G166">
        <v>29.4</v>
      </c>
      <c r="I166" t="s">
        <v>33</v>
      </c>
      <c r="J166" s="63"/>
      <c r="K166" s="64"/>
    </row>
    <row r="167" spans="1:11">
      <c r="A167" t="s">
        <v>647</v>
      </c>
      <c r="B167" s="63"/>
      <c r="C167" t="s">
        <v>345</v>
      </c>
      <c r="D167" s="63" t="s">
        <v>1</v>
      </c>
      <c r="E167" s="64">
        <v>148.6</v>
      </c>
      <c r="F167">
        <f t="shared" si="2"/>
        <v>23.430000000000003</v>
      </c>
      <c r="G167">
        <v>21.3</v>
      </c>
      <c r="I167" t="s">
        <v>320</v>
      </c>
      <c r="J167" s="63"/>
      <c r="K167" s="64"/>
    </row>
    <row r="168" spans="1:11">
      <c r="A168" t="s">
        <v>648</v>
      </c>
      <c r="B168" s="63"/>
      <c r="C168" t="s">
        <v>43</v>
      </c>
      <c r="D168" s="63" t="s">
        <v>1</v>
      </c>
      <c r="E168" s="64">
        <v>139.5</v>
      </c>
      <c r="F168">
        <f t="shared" si="2"/>
        <v>31.240000000000002</v>
      </c>
      <c r="G168">
        <v>28.4</v>
      </c>
      <c r="I168" t="s">
        <v>125</v>
      </c>
      <c r="J168" s="63"/>
      <c r="K168" s="64"/>
    </row>
    <row r="169" spans="1:11">
      <c r="A169" t="s">
        <v>649</v>
      </c>
      <c r="B169" s="63"/>
      <c r="C169" t="s">
        <v>56</v>
      </c>
      <c r="D169" s="63" t="s">
        <v>1</v>
      </c>
      <c r="E169" s="64">
        <v>124</v>
      </c>
      <c r="F169">
        <f t="shared" si="2"/>
        <v>23.650000000000002</v>
      </c>
      <c r="G169">
        <v>21.5</v>
      </c>
      <c r="I169" t="s">
        <v>166</v>
      </c>
      <c r="J169" s="63"/>
      <c r="K169" s="64"/>
    </row>
    <row r="170" spans="1:11">
      <c r="A170" t="s">
        <v>650</v>
      </c>
      <c r="B170" s="63"/>
      <c r="C170" t="s">
        <v>91</v>
      </c>
      <c r="D170" s="63" t="s">
        <v>1</v>
      </c>
      <c r="E170" s="64">
        <v>140.9</v>
      </c>
      <c r="F170">
        <f t="shared" si="2"/>
        <v>20.79</v>
      </c>
      <c r="G170">
        <v>18.899999999999999</v>
      </c>
      <c r="I170" t="s">
        <v>347</v>
      </c>
      <c r="J170" s="63"/>
      <c r="K170" s="64"/>
    </row>
    <row r="171" spans="1:11">
      <c r="A171" t="s">
        <v>651</v>
      </c>
      <c r="B171" s="63"/>
      <c r="C171" t="s">
        <v>77</v>
      </c>
      <c r="D171" s="63" t="s">
        <v>1</v>
      </c>
      <c r="E171" s="64">
        <v>135.30000000000001</v>
      </c>
      <c r="F171">
        <f t="shared" si="2"/>
        <v>20.680000000000003</v>
      </c>
      <c r="G171">
        <v>18.8</v>
      </c>
      <c r="I171" t="s">
        <v>205</v>
      </c>
      <c r="J171" s="63"/>
      <c r="K171" s="64"/>
    </row>
    <row r="172" spans="1:11">
      <c r="A172" t="s">
        <v>652</v>
      </c>
      <c r="B172" s="63"/>
      <c r="C172" t="s">
        <v>81</v>
      </c>
      <c r="D172" s="63" t="s">
        <v>1</v>
      </c>
      <c r="E172" s="64">
        <v>134.30000000000001</v>
      </c>
      <c r="F172">
        <f t="shared" si="2"/>
        <v>15.290000000000001</v>
      </c>
      <c r="G172">
        <v>13.9</v>
      </c>
      <c r="I172" t="s">
        <v>322</v>
      </c>
      <c r="J172" s="63"/>
      <c r="K172" s="64"/>
    </row>
    <row r="173" spans="1:11">
      <c r="A173" t="s">
        <v>653</v>
      </c>
      <c r="B173" s="63"/>
      <c r="C173" t="s">
        <v>69</v>
      </c>
      <c r="D173" s="63" t="s">
        <v>1</v>
      </c>
      <c r="E173" s="64">
        <v>124.2</v>
      </c>
      <c r="F173">
        <f t="shared" si="2"/>
        <v>21.89</v>
      </c>
      <c r="G173">
        <v>19.899999999999999</v>
      </c>
      <c r="I173" t="s">
        <v>311</v>
      </c>
      <c r="J173" s="63"/>
      <c r="K173" s="64"/>
    </row>
    <row r="174" spans="1:11">
      <c r="A174" t="s">
        <v>654</v>
      </c>
      <c r="B174" s="63"/>
      <c r="C174" t="s">
        <v>200</v>
      </c>
      <c r="D174" s="63" t="s">
        <v>1</v>
      </c>
      <c r="E174" s="64">
        <v>142.4</v>
      </c>
      <c r="F174">
        <f t="shared" si="2"/>
        <v>14.850000000000001</v>
      </c>
      <c r="G174">
        <v>13.5</v>
      </c>
      <c r="I174" t="s">
        <v>84</v>
      </c>
      <c r="J174" s="63"/>
      <c r="K174" s="64"/>
    </row>
    <row r="175" spans="1:11">
      <c r="A175" t="s">
        <v>655</v>
      </c>
      <c r="B175" s="63"/>
      <c r="C175" t="s">
        <v>86</v>
      </c>
      <c r="D175" s="63" t="s">
        <v>1</v>
      </c>
      <c r="E175" s="64">
        <v>142.19999999999999</v>
      </c>
      <c r="F175">
        <f t="shared" si="2"/>
        <v>14.740000000000002</v>
      </c>
      <c r="G175">
        <v>13.4</v>
      </c>
      <c r="I175" t="s">
        <v>346</v>
      </c>
      <c r="J175" s="63"/>
      <c r="K175" s="64"/>
    </row>
    <row r="176" spans="1:11">
      <c r="A176" t="s">
        <v>656</v>
      </c>
      <c r="B176" s="63"/>
      <c r="C176" t="s">
        <v>62</v>
      </c>
      <c r="D176" s="63" t="s">
        <v>1</v>
      </c>
      <c r="E176" s="64">
        <v>133.30000000000001</v>
      </c>
      <c r="F176">
        <f t="shared" si="2"/>
        <v>19.8</v>
      </c>
      <c r="G176">
        <v>18</v>
      </c>
      <c r="I176" t="s">
        <v>211</v>
      </c>
      <c r="J176" s="63"/>
      <c r="K176" s="64"/>
    </row>
    <row r="177" spans="1:11">
      <c r="A177" t="s">
        <v>657</v>
      </c>
      <c r="B177" s="63"/>
      <c r="C177" t="s">
        <v>42</v>
      </c>
      <c r="D177" s="63" t="s">
        <v>1</v>
      </c>
      <c r="E177" s="64">
        <v>139</v>
      </c>
      <c r="F177">
        <f t="shared" si="2"/>
        <v>17.490000000000002</v>
      </c>
      <c r="G177">
        <v>15.9</v>
      </c>
      <c r="I177" t="s">
        <v>80</v>
      </c>
      <c r="J177" s="63"/>
      <c r="K177" s="64"/>
    </row>
    <row r="178" spans="1:11">
      <c r="A178" t="s">
        <v>658</v>
      </c>
      <c r="B178" s="63"/>
      <c r="C178" t="s">
        <v>212</v>
      </c>
      <c r="D178" s="63" t="s">
        <v>1</v>
      </c>
      <c r="E178" s="64">
        <v>123.4</v>
      </c>
      <c r="F178">
        <f t="shared" si="2"/>
        <v>9.02</v>
      </c>
      <c r="G178">
        <v>8.1999999999999993</v>
      </c>
      <c r="I178" t="s">
        <v>96</v>
      </c>
      <c r="J178" s="63"/>
      <c r="K178" s="64"/>
    </row>
    <row r="179" spans="1:11">
      <c r="A179" t="s">
        <v>659</v>
      </c>
      <c r="B179" s="63"/>
      <c r="C179" t="s">
        <v>278</v>
      </c>
      <c r="D179" s="63" t="s">
        <v>1</v>
      </c>
      <c r="E179" s="64">
        <v>130.69999999999999</v>
      </c>
      <c r="F179">
        <f t="shared" si="2"/>
        <v>11.330000000000002</v>
      </c>
      <c r="G179">
        <v>10.3</v>
      </c>
      <c r="I179" t="s">
        <v>220</v>
      </c>
      <c r="J179" s="63"/>
      <c r="K179" s="64"/>
    </row>
    <row r="180" spans="1:11">
      <c r="A180" t="s">
        <v>660</v>
      </c>
      <c r="B180" s="63"/>
      <c r="C180" t="s">
        <v>63</v>
      </c>
      <c r="D180" s="63" t="s">
        <v>1</v>
      </c>
      <c r="E180" s="64">
        <v>136.5</v>
      </c>
      <c r="F180">
        <f t="shared" si="2"/>
        <v>10.01</v>
      </c>
      <c r="G180">
        <v>9.1</v>
      </c>
      <c r="I180" t="s">
        <v>310</v>
      </c>
      <c r="J180" s="63"/>
      <c r="K180" s="64"/>
    </row>
    <row r="181" spans="1:11">
      <c r="A181" t="s">
        <v>402</v>
      </c>
      <c r="B181" s="63"/>
      <c r="C181" t="s">
        <v>40</v>
      </c>
      <c r="D181" s="63" t="s">
        <v>1</v>
      </c>
      <c r="E181" s="64">
        <v>131.80000000000001</v>
      </c>
      <c r="F181">
        <f t="shared" si="2"/>
        <v>17.710000000000004</v>
      </c>
      <c r="G181">
        <v>16.100000000000001</v>
      </c>
      <c r="I181" t="s">
        <v>201</v>
      </c>
      <c r="J181" s="63"/>
      <c r="K181" s="64"/>
    </row>
    <row r="182" spans="1:11">
      <c r="A182" t="s">
        <v>661</v>
      </c>
      <c r="B182" s="63"/>
      <c r="C182" t="s">
        <v>155</v>
      </c>
      <c r="D182" s="63" t="s">
        <v>1</v>
      </c>
      <c r="E182" s="64">
        <v>121.4</v>
      </c>
      <c r="F182">
        <f t="shared" si="2"/>
        <v>7.5900000000000007</v>
      </c>
      <c r="G182">
        <v>6.9</v>
      </c>
      <c r="I182" t="s">
        <v>352</v>
      </c>
      <c r="J182" s="63"/>
      <c r="K182" s="64"/>
    </row>
    <row r="183" spans="1:11">
      <c r="A183" t="s">
        <v>662</v>
      </c>
      <c r="B183" s="63"/>
      <c r="C183" t="s">
        <v>105</v>
      </c>
      <c r="D183" s="63" t="s">
        <v>1</v>
      </c>
      <c r="E183" s="64">
        <v>120.6</v>
      </c>
      <c r="F183">
        <f t="shared" si="2"/>
        <v>8.25</v>
      </c>
      <c r="G183">
        <v>7.5</v>
      </c>
      <c r="I183" t="s">
        <v>150</v>
      </c>
      <c r="J183" s="63"/>
      <c r="K183" s="64"/>
    </row>
    <row r="184" spans="1:11">
      <c r="A184" t="s">
        <v>663</v>
      </c>
      <c r="B184" s="63"/>
      <c r="C184" t="s">
        <v>279</v>
      </c>
      <c r="D184" s="63" t="s">
        <v>1</v>
      </c>
      <c r="E184" s="64">
        <v>138.80000000000001</v>
      </c>
      <c r="F184">
        <f t="shared" si="2"/>
        <v>8.58</v>
      </c>
      <c r="G184">
        <v>7.8</v>
      </c>
      <c r="I184" t="s">
        <v>181</v>
      </c>
      <c r="J184" s="63"/>
      <c r="K184" s="64"/>
    </row>
    <row r="185" spans="1:11">
      <c r="A185" t="s">
        <v>664</v>
      </c>
      <c r="B185" s="63"/>
      <c r="C185" t="s">
        <v>47</v>
      </c>
      <c r="D185" s="63" t="s">
        <v>1</v>
      </c>
      <c r="E185" s="64">
        <v>126.1</v>
      </c>
      <c r="F185">
        <f t="shared" si="2"/>
        <v>7.5900000000000007</v>
      </c>
      <c r="G185">
        <v>6.9</v>
      </c>
      <c r="I185" t="s">
        <v>138</v>
      </c>
      <c r="J185" s="63"/>
      <c r="K185" s="64"/>
    </row>
    <row r="186" spans="1:11">
      <c r="A186" t="s">
        <v>665</v>
      </c>
      <c r="B186" s="63"/>
      <c r="C186" t="s">
        <v>110</v>
      </c>
      <c r="D186" s="63" t="s">
        <v>1</v>
      </c>
      <c r="E186" s="64">
        <v>124.2</v>
      </c>
      <c r="F186">
        <f t="shared" si="2"/>
        <v>5.28</v>
      </c>
      <c r="G186">
        <v>4.8</v>
      </c>
      <c r="I186" t="s">
        <v>210</v>
      </c>
      <c r="J186" s="63"/>
      <c r="K186" s="64"/>
    </row>
    <row r="187" spans="1:11">
      <c r="A187" t="s">
        <v>666</v>
      </c>
      <c r="B187" s="63"/>
      <c r="C187" t="s">
        <v>89</v>
      </c>
      <c r="D187" s="63" t="s">
        <v>1</v>
      </c>
      <c r="E187" s="64">
        <v>121.1</v>
      </c>
      <c r="F187">
        <f t="shared" si="2"/>
        <v>4.7300000000000004</v>
      </c>
      <c r="G187">
        <v>4.3</v>
      </c>
      <c r="I187" t="s">
        <v>136</v>
      </c>
      <c r="J187" s="63"/>
      <c r="K187" s="64"/>
    </row>
    <row r="188" spans="1:11">
      <c r="A188" t="s">
        <v>667</v>
      </c>
      <c r="B188" s="63"/>
      <c r="C188" t="s">
        <v>70</v>
      </c>
      <c r="D188" s="63" t="s">
        <v>1</v>
      </c>
      <c r="E188" s="64">
        <v>112</v>
      </c>
      <c r="F188">
        <f t="shared" si="2"/>
        <v>3.19</v>
      </c>
      <c r="G188">
        <v>2.9</v>
      </c>
      <c r="I188" t="s">
        <v>180</v>
      </c>
      <c r="J188" s="63"/>
      <c r="K188" s="64"/>
    </row>
    <row r="189" spans="1:11">
      <c r="A189" t="s">
        <v>668</v>
      </c>
      <c r="B189" s="63"/>
      <c r="C189" t="s">
        <v>66</v>
      </c>
      <c r="D189" s="63" t="s">
        <v>1</v>
      </c>
      <c r="E189" s="64">
        <v>114.6</v>
      </c>
      <c r="F189">
        <f t="shared" si="2"/>
        <v>3.4100000000000006</v>
      </c>
      <c r="G189">
        <v>3.1</v>
      </c>
      <c r="I189" t="s">
        <v>319</v>
      </c>
      <c r="J189" s="63"/>
      <c r="K189" s="64"/>
    </row>
    <row r="190" spans="1:11">
      <c r="A190" t="s">
        <v>669</v>
      </c>
      <c r="B190" s="63"/>
      <c r="C190" t="s">
        <v>293</v>
      </c>
      <c r="D190" s="63" t="s">
        <v>1</v>
      </c>
      <c r="E190" s="64">
        <v>111.7</v>
      </c>
      <c r="F190">
        <f t="shared" si="2"/>
        <v>2.3100000000000005</v>
      </c>
      <c r="G190">
        <v>2.1</v>
      </c>
      <c r="I190" t="s">
        <v>164</v>
      </c>
      <c r="J190" s="63"/>
      <c r="K190" s="64"/>
    </row>
    <row r="191" spans="1:11">
      <c r="A191" t="s">
        <v>670</v>
      </c>
      <c r="B191" s="63"/>
      <c r="C191" t="s">
        <v>90</v>
      </c>
      <c r="D191" s="63" t="s">
        <v>1</v>
      </c>
      <c r="E191" s="64">
        <v>129.6</v>
      </c>
      <c r="F191">
        <f t="shared" si="2"/>
        <v>2.5299999999999998</v>
      </c>
      <c r="G191">
        <v>2.2999999999999998</v>
      </c>
      <c r="I191" t="s">
        <v>157</v>
      </c>
      <c r="J191" s="63"/>
      <c r="K191" s="64"/>
    </row>
    <row r="192" spans="1:11">
      <c r="A192" t="s">
        <v>671</v>
      </c>
      <c r="B192" s="63"/>
      <c r="C192" t="s">
        <v>83</v>
      </c>
      <c r="D192" s="63" t="s">
        <v>1</v>
      </c>
      <c r="E192" s="64">
        <v>122.7</v>
      </c>
      <c r="F192">
        <f t="shared" si="2"/>
        <v>4.29</v>
      </c>
      <c r="G192">
        <v>3.9</v>
      </c>
      <c r="I192" t="s">
        <v>363</v>
      </c>
      <c r="J192" s="63"/>
      <c r="K192" s="64"/>
    </row>
    <row r="193" spans="1:11">
      <c r="A193" t="s">
        <v>672</v>
      </c>
      <c r="B193" s="63"/>
      <c r="C193" t="s">
        <v>187</v>
      </c>
      <c r="D193" s="63" t="s">
        <v>1</v>
      </c>
      <c r="E193" s="64">
        <v>117.1</v>
      </c>
      <c r="F193">
        <f t="shared" si="2"/>
        <v>1.87</v>
      </c>
      <c r="G193">
        <v>1.7</v>
      </c>
      <c r="I193" t="s">
        <v>327</v>
      </c>
      <c r="J193" s="63"/>
      <c r="K193" s="64"/>
    </row>
    <row r="194" spans="1:11">
      <c r="A194" t="s">
        <v>673</v>
      </c>
      <c r="B194" s="63"/>
      <c r="C194" t="s">
        <v>137</v>
      </c>
      <c r="D194" s="63" t="s">
        <v>1</v>
      </c>
      <c r="E194" s="64">
        <v>108.4</v>
      </c>
      <c r="F194">
        <f t="shared" si="2"/>
        <v>2.5299999999999998</v>
      </c>
      <c r="G194">
        <v>2.2999999999999998</v>
      </c>
      <c r="I194" t="s">
        <v>328</v>
      </c>
      <c r="J194" s="63"/>
      <c r="K194" s="64"/>
    </row>
    <row r="195" spans="1:11">
      <c r="A195" t="s">
        <v>674</v>
      </c>
      <c r="B195" s="63"/>
      <c r="C195" t="s">
        <v>308</v>
      </c>
      <c r="D195" s="63" t="s">
        <v>1</v>
      </c>
      <c r="E195" s="64">
        <v>111.3</v>
      </c>
      <c r="F195">
        <f t="shared" si="2"/>
        <v>1.9800000000000002</v>
      </c>
      <c r="G195">
        <v>1.8</v>
      </c>
      <c r="I195" t="s">
        <v>325</v>
      </c>
      <c r="J195" s="63"/>
      <c r="K195" s="64"/>
    </row>
    <row r="196" spans="1:11">
      <c r="A196" t="s">
        <v>675</v>
      </c>
      <c r="B196" s="63"/>
      <c r="C196" t="s">
        <v>302</v>
      </c>
      <c r="D196" s="63" t="s">
        <v>1</v>
      </c>
      <c r="E196" s="64">
        <v>112.4</v>
      </c>
      <c r="F196">
        <f t="shared" ref="F196:F259" si="3">G196*1.1</f>
        <v>1.9800000000000002</v>
      </c>
      <c r="G196">
        <v>1.8</v>
      </c>
      <c r="I196" t="s">
        <v>127</v>
      </c>
      <c r="J196" s="63"/>
      <c r="K196" s="64"/>
    </row>
    <row r="197" spans="1:11">
      <c r="A197" t="s">
        <v>676</v>
      </c>
      <c r="B197" s="63"/>
      <c r="C197" t="s">
        <v>183</v>
      </c>
      <c r="D197" s="63" t="s">
        <v>1</v>
      </c>
      <c r="E197" s="64">
        <v>104.9</v>
      </c>
      <c r="F197">
        <f t="shared" si="3"/>
        <v>2.4200000000000004</v>
      </c>
      <c r="G197">
        <v>2.2000000000000002</v>
      </c>
      <c r="I197" t="s">
        <v>131</v>
      </c>
      <c r="J197" s="63"/>
      <c r="K197" s="64"/>
    </row>
    <row r="198" spans="1:11">
      <c r="A198" t="s">
        <v>677</v>
      </c>
      <c r="B198" s="63"/>
      <c r="C198" t="s">
        <v>93</v>
      </c>
      <c r="D198" s="63" t="s">
        <v>1</v>
      </c>
      <c r="E198" s="64">
        <v>107.9</v>
      </c>
      <c r="F198">
        <f t="shared" si="3"/>
        <v>1.9800000000000002</v>
      </c>
      <c r="G198">
        <v>1.8</v>
      </c>
      <c r="I198" t="s">
        <v>173</v>
      </c>
      <c r="J198" s="63"/>
      <c r="K198" s="64"/>
    </row>
    <row r="199" spans="1:11">
      <c r="A199" t="s">
        <v>678</v>
      </c>
      <c r="B199" s="63"/>
      <c r="C199" t="s">
        <v>98</v>
      </c>
      <c r="D199" s="63" t="s">
        <v>1</v>
      </c>
      <c r="E199" s="64">
        <v>96.3</v>
      </c>
      <c r="F199">
        <f t="shared" si="3"/>
        <v>1.54</v>
      </c>
      <c r="G199">
        <v>1.4</v>
      </c>
      <c r="I199" t="s">
        <v>189</v>
      </c>
      <c r="J199" s="63"/>
      <c r="K199" s="64"/>
    </row>
    <row r="200" spans="1:11">
      <c r="A200" t="s">
        <v>679</v>
      </c>
      <c r="B200" s="63"/>
      <c r="C200" t="s">
        <v>292</v>
      </c>
      <c r="D200" s="63" t="s">
        <v>1</v>
      </c>
      <c r="E200" s="64">
        <v>109.7</v>
      </c>
      <c r="F200">
        <f t="shared" si="3"/>
        <v>1.87</v>
      </c>
      <c r="G200">
        <v>1.7</v>
      </c>
      <c r="I200" t="s">
        <v>324</v>
      </c>
      <c r="J200" s="63"/>
      <c r="K200" s="64"/>
    </row>
    <row r="201" spans="1:11">
      <c r="A201" t="s">
        <v>680</v>
      </c>
      <c r="B201" s="63"/>
      <c r="C201" t="s">
        <v>74</v>
      </c>
      <c r="D201" s="63" t="s">
        <v>1</v>
      </c>
      <c r="E201" s="64">
        <v>120.2</v>
      </c>
      <c r="F201">
        <f t="shared" si="3"/>
        <v>2.4200000000000004</v>
      </c>
      <c r="G201">
        <v>2.2000000000000002</v>
      </c>
      <c r="I201" t="s">
        <v>165</v>
      </c>
      <c r="J201" s="63"/>
      <c r="K201" s="64"/>
    </row>
    <row r="202" spans="1:11">
      <c r="A202" t="s">
        <v>681</v>
      </c>
      <c r="B202" s="63"/>
      <c r="C202" t="s">
        <v>320</v>
      </c>
      <c r="D202" s="63" t="s">
        <v>1</v>
      </c>
      <c r="E202" s="64">
        <v>94.8</v>
      </c>
      <c r="F202">
        <f t="shared" si="3"/>
        <v>1.32</v>
      </c>
      <c r="G202">
        <v>1.2</v>
      </c>
      <c r="I202" t="s">
        <v>75</v>
      </c>
      <c r="J202" s="63"/>
      <c r="K202" s="64"/>
    </row>
    <row r="203" spans="1:11">
      <c r="A203" t="s">
        <v>682</v>
      </c>
      <c r="B203" s="63"/>
      <c r="C203" t="s">
        <v>104</v>
      </c>
      <c r="D203" s="63" t="s">
        <v>1</v>
      </c>
      <c r="E203" s="64">
        <v>95.7</v>
      </c>
      <c r="F203">
        <f t="shared" si="3"/>
        <v>1.32</v>
      </c>
      <c r="G203">
        <v>1.2</v>
      </c>
      <c r="I203" t="s">
        <v>197</v>
      </c>
      <c r="J203" s="63"/>
      <c r="K203" s="64"/>
    </row>
    <row r="204" spans="1:11">
      <c r="A204" t="s">
        <v>683</v>
      </c>
      <c r="B204" s="63"/>
      <c r="C204" t="s">
        <v>150</v>
      </c>
      <c r="D204" s="63" t="s">
        <v>1</v>
      </c>
      <c r="E204" s="64">
        <v>88.2</v>
      </c>
      <c r="F204">
        <f t="shared" si="3"/>
        <v>1.32</v>
      </c>
      <c r="G204">
        <v>1.2</v>
      </c>
      <c r="I204" t="s">
        <v>100</v>
      </c>
      <c r="J204" s="63"/>
      <c r="K204" s="64"/>
    </row>
    <row r="205" spans="1:11">
      <c r="A205" t="s">
        <v>684</v>
      </c>
      <c r="B205" s="63"/>
      <c r="C205" t="s">
        <v>149</v>
      </c>
      <c r="D205" s="63" t="s">
        <v>1</v>
      </c>
      <c r="E205" s="64">
        <v>107.8</v>
      </c>
      <c r="F205">
        <f t="shared" si="3"/>
        <v>1.32</v>
      </c>
      <c r="G205">
        <v>1.2</v>
      </c>
      <c r="I205" t="s">
        <v>198</v>
      </c>
      <c r="J205" s="63"/>
      <c r="K205" s="64"/>
    </row>
    <row r="206" spans="1:11">
      <c r="A206" t="s">
        <v>685</v>
      </c>
      <c r="B206" s="63"/>
      <c r="C206" t="s">
        <v>95</v>
      </c>
      <c r="D206" s="63" t="s">
        <v>1</v>
      </c>
      <c r="E206" s="64">
        <v>99.5</v>
      </c>
      <c r="F206">
        <f t="shared" si="3"/>
        <v>1.54</v>
      </c>
      <c r="G206">
        <v>1.4</v>
      </c>
      <c r="I206" t="s">
        <v>120</v>
      </c>
      <c r="J206" s="63"/>
      <c r="K206" s="64"/>
    </row>
    <row r="207" spans="1:11">
      <c r="A207" t="s">
        <v>686</v>
      </c>
      <c r="B207" s="63"/>
      <c r="C207" t="s">
        <v>103</v>
      </c>
      <c r="D207" s="63" t="s">
        <v>1</v>
      </c>
      <c r="E207" s="64">
        <v>115.8</v>
      </c>
      <c r="F207">
        <f t="shared" si="3"/>
        <v>1.32</v>
      </c>
      <c r="G207">
        <v>1.2</v>
      </c>
      <c r="I207" t="s">
        <v>218</v>
      </c>
      <c r="J207" s="63"/>
      <c r="K207" s="64"/>
    </row>
    <row r="208" spans="1:11">
      <c r="A208" t="s">
        <v>687</v>
      </c>
      <c r="B208" s="63"/>
      <c r="C208" t="s">
        <v>96</v>
      </c>
      <c r="D208" s="63" t="s">
        <v>1</v>
      </c>
      <c r="E208" s="64">
        <v>90.1</v>
      </c>
      <c r="F208">
        <f t="shared" si="3"/>
        <v>1.6500000000000001</v>
      </c>
      <c r="G208">
        <v>1.5</v>
      </c>
      <c r="I208" t="s">
        <v>299</v>
      </c>
      <c r="J208" s="63"/>
      <c r="K208" s="64"/>
    </row>
    <row r="209" spans="1:11">
      <c r="A209" t="s">
        <v>688</v>
      </c>
      <c r="B209" s="63"/>
      <c r="C209" t="s">
        <v>197</v>
      </c>
      <c r="D209" s="63" t="s">
        <v>1</v>
      </c>
      <c r="E209" s="64">
        <v>69.900000000000006</v>
      </c>
      <c r="F209">
        <f t="shared" si="3"/>
        <v>1.2100000000000002</v>
      </c>
      <c r="G209">
        <v>1.1000000000000001</v>
      </c>
      <c r="I209" t="s">
        <v>364</v>
      </c>
      <c r="J209" s="63"/>
      <c r="K209" s="64"/>
    </row>
    <row r="210" spans="1:11">
      <c r="A210" t="s">
        <v>689</v>
      </c>
      <c r="B210" s="63"/>
      <c r="C210" t="s">
        <v>211</v>
      </c>
      <c r="D210" s="63" t="s">
        <v>1</v>
      </c>
      <c r="E210" s="64">
        <v>91.3</v>
      </c>
      <c r="F210">
        <f t="shared" si="3"/>
        <v>0</v>
      </c>
      <c r="G210">
        <v>0</v>
      </c>
      <c r="I210" t="s">
        <v>351</v>
      </c>
      <c r="J210" s="63"/>
      <c r="K210" s="64"/>
    </row>
    <row r="211" spans="1:11">
      <c r="A211" t="s">
        <v>690</v>
      </c>
      <c r="B211" s="63"/>
      <c r="C211" t="s">
        <v>202</v>
      </c>
      <c r="D211" s="63" t="s">
        <v>1</v>
      </c>
      <c r="E211" s="64">
        <v>100.4</v>
      </c>
      <c r="F211">
        <f t="shared" si="3"/>
        <v>0</v>
      </c>
      <c r="G211">
        <v>0</v>
      </c>
      <c r="I211" t="s">
        <v>297</v>
      </c>
      <c r="J211" s="63"/>
      <c r="K211" s="64"/>
    </row>
    <row r="212" spans="1:11">
      <c r="A212" t="s">
        <v>691</v>
      </c>
      <c r="B212" s="63"/>
      <c r="C212" t="s">
        <v>349</v>
      </c>
      <c r="D212" s="63" t="s">
        <v>1</v>
      </c>
      <c r="E212" s="64">
        <v>63.5</v>
      </c>
      <c r="F212">
        <f t="shared" si="3"/>
        <v>0</v>
      </c>
      <c r="G212">
        <v>0</v>
      </c>
      <c r="I212" t="s">
        <v>348</v>
      </c>
      <c r="J212" s="63"/>
      <c r="K212" s="64"/>
    </row>
    <row r="213" spans="1:11">
      <c r="A213" t="s">
        <v>692</v>
      </c>
      <c r="B213" s="63"/>
      <c r="C213" t="s">
        <v>121</v>
      </c>
      <c r="D213" s="63" t="s">
        <v>1</v>
      </c>
      <c r="E213" s="64">
        <v>108.7</v>
      </c>
      <c r="F213">
        <f t="shared" si="3"/>
        <v>0</v>
      </c>
      <c r="G213">
        <v>0</v>
      </c>
      <c r="I213" t="s">
        <v>353</v>
      </c>
      <c r="J213" s="63"/>
      <c r="K213" s="64"/>
    </row>
    <row r="214" spans="1:11">
      <c r="A214" t="s">
        <v>693</v>
      </c>
      <c r="B214" s="63"/>
      <c r="C214" t="s">
        <v>461</v>
      </c>
      <c r="D214" s="63" t="s">
        <v>1</v>
      </c>
      <c r="E214" s="64">
        <v>59.1</v>
      </c>
      <c r="F214">
        <f t="shared" si="3"/>
        <v>0</v>
      </c>
      <c r="G214">
        <v>0</v>
      </c>
      <c r="I214" t="s">
        <v>78</v>
      </c>
      <c r="J214" s="63"/>
      <c r="K214" s="64"/>
    </row>
    <row r="215" spans="1:11">
      <c r="A215" t="s">
        <v>694</v>
      </c>
      <c r="B215" s="63"/>
      <c r="C215" t="s">
        <v>312</v>
      </c>
      <c r="D215" s="63" t="s">
        <v>1</v>
      </c>
      <c r="E215" s="64">
        <v>61.9</v>
      </c>
      <c r="F215">
        <f t="shared" si="3"/>
        <v>1.4300000000000002</v>
      </c>
      <c r="G215">
        <v>1.3</v>
      </c>
      <c r="I215" t="s">
        <v>301</v>
      </c>
      <c r="J215" s="63"/>
      <c r="K215" s="64"/>
    </row>
    <row r="216" spans="1:11">
      <c r="A216" t="s">
        <v>695</v>
      </c>
      <c r="B216" s="63"/>
      <c r="C216" t="s">
        <v>201</v>
      </c>
      <c r="D216" s="63" t="s">
        <v>1</v>
      </c>
      <c r="E216" s="64">
        <v>89.2</v>
      </c>
      <c r="F216">
        <f t="shared" si="3"/>
        <v>1.32</v>
      </c>
      <c r="G216">
        <v>1.2</v>
      </c>
      <c r="I216" t="s">
        <v>349</v>
      </c>
      <c r="J216" s="63"/>
      <c r="K216" s="64"/>
    </row>
    <row r="217" spans="1:11">
      <c r="A217" t="s">
        <v>696</v>
      </c>
      <c r="B217" s="63"/>
      <c r="C217" t="s">
        <v>113</v>
      </c>
      <c r="D217" s="63" t="s">
        <v>1</v>
      </c>
      <c r="E217" s="64">
        <v>96.7</v>
      </c>
      <c r="F217">
        <f t="shared" si="3"/>
        <v>0</v>
      </c>
      <c r="G217">
        <v>0</v>
      </c>
      <c r="I217" t="s">
        <v>106</v>
      </c>
      <c r="J217" s="63"/>
      <c r="K217" s="64"/>
    </row>
    <row r="218" spans="1:11">
      <c r="A218" t="s">
        <v>697</v>
      </c>
      <c r="B218" s="63"/>
      <c r="C218" t="s">
        <v>210</v>
      </c>
      <c r="D218" s="63" t="s">
        <v>1</v>
      </c>
      <c r="E218" s="64">
        <v>87.4</v>
      </c>
      <c r="F218">
        <f t="shared" si="3"/>
        <v>0</v>
      </c>
      <c r="G218">
        <v>0</v>
      </c>
      <c r="I218" t="s">
        <v>312</v>
      </c>
      <c r="J218" s="63"/>
      <c r="K218" s="64"/>
    </row>
    <row r="219" spans="1:11">
      <c r="A219" t="s">
        <v>698</v>
      </c>
      <c r="B219" s="63"/>
      <c r="C219" t="s">
        <v>325</v>
      </c>
      <c r="D219" s="63" t="s">
        <v>1</v>
      </c>
      <c r="E219" s="64">
        <v>78</v>
      </c>
      <c r="F219">
        <f t="shared" si="3"/>
        <v>0</v>
      </c>
      <c r="G219">
        <v>0</v>
      </c>
      <c r="I219" t="s">
        <v>203</v>
      </c>
      <c r="J219" s="63"/>
      <c r="K219" s="64"/>
    </row>
    <row r="220" spans="1:11">
      <c r="A220" t="s">
        <v>699</v>
      </c>
      <c r="B220" s="63"/>
      <c r="C220" t="s">
        <v>100</v>
      </c>
      <c r="D220" s="63" t="s">
        <v>1</v>
      </c>
      <c r="E220" s="64">
        <v>69.8</v>
      </c>
      <c r="F220">
        <f t="shared" si="3"/>
        <v>0</v>
      </c>
      <c r="G220">
        <v>0</v>
      </c>
      <c r="I220" t="s">
        <v>473</v>
      </c>
      <c r="J220" s="63"/>
      <c r="K220" s="64"/>
    </row>
    <row r="221" spans="1:11">
      <c r="A221" t="s">
        <v>700</v>
      </c>
      <c r="B221" s="63"/>
      <c r="C221" t="s">
        <v>198</v>
      </c>
      <c r="D221" s="63" t="s">
        <v>1</v>
      </c>
      <c r="E221" s="64">
        <v>69.8</v>
      </c>
      <c r="F221">
        <f t="shared" si="3"/>
        <v>0</v>
      </c>
      <c r="G221">
        <v>0</v>
      </c>
      <c r="I221" t="s">
        <v>371</v>
      </c>
      <c r="J221" s="63"/>
      <c r="K221" s="64"/>
    </row>
    <row r="222" spans="1:11">
      <c r="A222" t="s">
        <v>701</v>
      </c>
      <c r="B222" s="63"/>
      <c r="C222" t="s">
        <v>136</v>
      </c>
      <c r="D222" s="63" t="s">
        <v>1</v>
      </c>
      <c r="E222" s="64">
        <v>86.8</v>
      </c>
      <c r="F222">
        <f t="shared" si="3"/>
        <v>1.4300000000000002</v>
      </c>
      <c r="G222">
        <v>1.3</v>
      </c>
      <c r="I222" t="s">
        <v>156</v>
      </c>
      <c r="J222" s="63"/>
      <c r="K222" s="64"/>
    </row>
    <row r="223" spans="1:11">
      <c r="A223" t="s">
        <v>702</v>
      </c>
      <c r="B223" s="63"/>
      <c r="C223" t="s">
        <v>347</v>
      </c>
      <c r="D223" s="63" t="s">
        <v>1</v>
      </c>
      <c r="E223" s="64">
        <v>93.1</v>
      </c>
      <c r="F223">
        <f t="shared" si="3"/>
        <v>0</v>
      </c>
      <c r="G223">
        <v>0</v>
      </c>
      <c r="I223" t="s">
        <v>49</v>
      </c>
      <c r="J223" s="63"/>
      <c r="K223" s="64"/>
    </row>
    <row r="224" spans="1:11">
      <c r="A224" t="s">
        <v>703</v>
      </c>
      <c r="B224" s="63"/>
      <c r="C224" t="s">
        <v>360</v>
      </c>
      <c r="D224" s="63" t="s">
        <v>1</v>
      </c>
      <c r="E224" s="64">
        <v>58.1</v>
      </c>
      <c r="F224">
        <f t="shared" si="3"/>
        <v>0</v>
      </c>
      <c r="G224">
        <v>0</v>
      </c>
      <c r="I224" t="s">
        <v>184</v>
      </c>
      <c r="J224" s="63"/>
      <c r="K224" s="64"/>
    </row>
    <row r="225" spans="1:11">
      <c r="A225" t="s">
        <v>704</v>
      </c>
      <c r="B225" s="63"/>
      <c r="C225" t="s">
        <v>177</v>
      </c>
      <c r="D225" s="63" t="s">
        <v>1</v>
      </c>
      <c r="E225" s="64">
        <v>99.3</v>
      </c>
      <c r="F225">
        <f t="shared" si="3"/>
        <v>0</v>
      </c>
      <c r="G225">
        <v>0</v>
      </c>
      <c r="I225" t="s">
        <v>126</v>
      </c>
      <c r="J225" s="63"/>
      <c r="K225" s="64"/>
    </row>
    <row r="226" spans="1:11">
      <c r="A226" t="s">
        <v>705</v>
      </c>
      <c r="B226" s="63"/>
      <c r="C226" t="s">
        <v>473</v>
      </c>
      <c r="D226" s="63" t="s">
        <v>1</v>
      </c>
      <c r="E226" s="64">
        <v>61</v>
      </c>
      <c r="F226">
        <f t="shared" si="3"/>
        <v>1.2100000000000002</v>
      </c>
      <c r="G226">
        <v>1.1000000000000001</v>
      </c>
      <c r="I226" t="s">
        <v>204</v>
      </c>
      <c r="J226" s="63"/>
      <c r="K226" s="64"/>
    </row>
    <row r="227" spans="1:11">
      <c r="A227" t="s">
        <v>706</v>
      </c>
      <c r="B227" s="63"/>
      <c r="C227" t="s">
        <v>152</v>
      </c>
      <c r="D227" s="63" t="s">
        <v>1</v>
      </c>
      <c r="E227" s="64">
        <v>99.2</v>
      </c>
      <c r="F227">
        <f t="shared" si="3"/>
        <v>1.6500000000000001</v>
      </c>
      <c r="G227">
        <v>1.5</v>
      </c>
      <c r="I227" t="s">
        <v>367</v>
      </c>
      <c r="J227" s="63"/>
      <c r="K227" s="64"/>
    </row>
    <row r="228" spans="1:11">
      <c r="A228" t="s">
        <v>707</v>
      </c>
      <c r="B228" s="63"/>
      <c r="C228" t="s">
        <v>305</v>
      </c>
      <c r="D228" s="63" t="s">
        <v>1</v>
      </c>
      <c r="E228" s="64">
        <v>96.3</v>
      </c>
      <c r="F228">
        <f t="shared" si="3"/>
        <v>0</v>
      </c>
      <c r="G228">
        <v>0</v>
      </c>
      <c r="I228" t="s">
        <v>461</v>
      </c>
      <c r="J228" s="63"/>
      <c r="K228" s="64"/>
    </row>
    <row r="229" spans="1:11">
      <c r="A229" t="s">
        <v>708</v>
      </c>
      <c r="B229" s="63"/>
      <c r="C229" t="s">
        <v>126</v>
      </c>
      <c r="D229" s="63" t="s">
        <v>1</v>
      </c>
      <c r="E229" s="64">
        <v>59.6</v>
      </c>
      <c r="F229">
        <f t="shared" si="3"/>
        <v>0</v>
      </c>
      <c r="G229">
        <v>0</v>
      </c>
      <c r="I229" t="s">
        <v>94</v>
      </c>
      <c r="J229" s="63"/>
      <c r="K229" s="64"/>
    </row>
    <row r="230" spans="1:11">
      <c r="A230" t="s">
        <v>709</v>
      </c>
      <c r="B230" s="63"/>
      <c r="C230" t="s">
        <v>346</v>
      </c>
      <c r="D230" s="63" t="s">
        <v>1</v>
      </c>
      <c r="E230" s="64">
        <v>91.6</v>
      </c>
      <c r="F230">
        <f t="shared" si="3"/>
        <v>0</v>
      </c>
      <c r="G230">
        <v>0</v>
      </c>
      <c r="I230" t="s">
        <v>365</v>
      </c>
      <c r="J230" s="63"/>
      <c r="K230" s="64"/>
    </row>
    <row r="231" spans="1:11">
      <c r="A231" t="s">
        <v>710</v>
      </c>
      <c r="B231" s="63"/>
      <c r="C231" t="s">
        <v>204</v>
      </c>
      <c r="D231" s="63" t="s">
        <v>1</v>
      </c>
      <c r="E231" s="64">
        <v>59.5</v>
      </c>
      <c r="F231">
        <f t="shared" si="3"/>
        <v>0</v>
      </c>
      <c r="G231">
        <v>0</v>
      </c>
      <c r="I231" t="s">
        <v>331</v>
      </c>
      <c r="J231" s="63"/>
      <c r="K231" s="64"/>
    </row>
    <row r="232" spans="1:11">
      <c r="A232" t="s">
        <v>711</v>
      </c>
      <c r="B232" s="63"/>
      <c r="C232" t="s">
        <v>472</v>
      </c>
      <c r="D232" s="63" t="s">
        <v>1</v>
      </c>
      <c r="E232" s="64">
        <v>22.4</v>
      </c>
      <c r="F232">
        <f t="shared" si="3"/>
        <v>1.4300000000000002</v>
      </c>
      <c r="G232">
        <v>1.3</v>
      </c>
      <c r="I232" t="s">
        <v>339</v>
      </c>
      <c r="J232" s="63"/>
      <c r="K232" s="64"/>
    </row>
    <row r="233" spans="1:11">
      <c r="A233" t="s">
        <v>712</v>
      </c>
      <c r="B233" s="63"/>
      <c r="C233" t="s">
        <v>120</v>
      </c>
      <c r="D233" s="63" t="s">
        <v>1</v>
      </c>
      <c r="E233" s="64">
        <v>69.7</v>
      </c>
      <c r="F233">
        <f t="shared" si="3"/>
        <v>0</v>
      </c>
      <c r="G233">
        <v>0</v>
      </c>
      <c r="I233" t="s">
        <v>360</v>
      </c>
      <c r="J233" s="63"/>
      <c r="K233" s="64"/>
    </row>
    <row r="234" spans="1:11">
      <c r="A234" t="s">
        <v>713</v>
      </c>
      <c r="B234" s="63"/>
      <c r="C234" t="s">
        <v>188</v>
      </c>
      <c r="D234" s="63" t="s">
        <v>1</v>
      </c>
      <c r="E234" s="64">
        <v>33.9</v>
      </c>
      <c r="F234">
        <f t="shared" si="3"/>
        <v>0</v>
      </c>
      <c r="G234">
        <v>0</v>
      </c>
      <c r="I234" t="s">
        <v>199</v>
      </c>
      <c r="J234" s="63"/>
      <c r="K234" s="64"/>
    </row>
    <row r="235" spans="1:11">
      <c r="A235" t="s">
        <v>714</v>
      </c>
      <c r="B235" s="63"/>
      <c r="C235" t="s">
        <v>352</v>
      </c>
      <c r="D235" s="63" t="s">
        <v>1</v>
      </c>
      <c r="E235" s="64">
        <v>89.1</v>
      </c>
      <c r="F235">
        <f t="shared" si="3"/>
        <v>0</v>
      </c>
      <c r="G235">
        <v>0</v>
      </c>
      <c r="I235" t="s">
        <v>135</v>
      </c>
      <c r="J235" s="63"/>
      <c r="K235" s="64"/>
    </row>
    <row r="236" spans="1:11">
      <c r="A236" t="s">
        <v>715</v>
      </c>
      <c r="B236" s="63"/>
      <c r="C236" t="s">
        <v>199</v>
      </c>
      <c r="D236" s="63" t="s">
        <v>1</v>
      </c>
      <c r="E236" s="64">
        <v>56.4</v>
      </c>
      <c r="F236">
        <f t="shared" si="3"/>
        <v>0</v>
      </c>
      <c r="G236">
        <v>0</v>
      </c>
      <c r="I236" t="s">
        <v>350</v>
      </c>
      <c r="J236" s="63"/>
      <c r="K236" s="64"/>
    </row>
    <row r="237" spans="1:11">
      <c r="A237" t="s">
        <v>716</v>
      </c>
      <c r="B237" s="63"/>
      <c r="C237" t="s">
        <v>106</v>
      </c>
      <c r="D237" s="63" t="s">
        <v>1</v>
      </c>
      <c r="E237" s="64">
        <v>63.5</v>
      </c>
      <c r="F237">
        <f t="shared" si="3"/>
        <v>0</v>
      </c>
      <c r="G237">
        <v>0</v>
      </c>
      <c r="I237" t="s">
        <v>354</v>
      </c>
      <c r="J237" s="63"/>
      <c r="K237" s="64"/>
    </row>
    <row r="238" spans="1:11">
      <c r="A238" t="s">
        <v>717</v>
      </c>
      <c r="B238" s="63"/>
      <c r="C238" t="s">
        <v>361</v>
      </c>
      <c r="D238" s="63" t="s">
        <v>1</v>
      </c>
      <c r="E238" s="64">
        <v>51.7</v>
      </c>
      <c r="F238">
        <f t="shared" si="3"/>
        <v>0</v>
      </c>
      <c r="G238">
        <v>0</v>
      </c>
      <c r="I238" t="s">
        <v>355</v>
      </c>
      <c r="J238" s="63"/>
      <c r="K238" s="64"/>
    </row>
    <row r="239" spans="1:11">
      <c r="A239" t="s">
        <v>718</v>
      </c>
      <c r="B239" s="63"/>
      <c r="C239" t="s">
        <v>351</v>
      </c>
      <c r="D239" s="63" t="s">
        <v>1</v>
      </c>
      <c r="E239" s="64">
        <v>67.099999999999994</v>
      </c>
      <c r="F239">
        <f t="shared" si="3"/>
        <v>0</v>
      </c>
      <c r="G239">
        <v>0</v>
      </c>
      <c r="I239" t="s">
        <v>209</v>
      </c>
      <c r="J239" s="63"/>
      <c r="K239" s="64"/>
    </row>
    <row r="240" spans="1:11">
      <c r="A240" t="s">
        <v>719</v>
      </c>
      <c r="B240" s="63"/>
      <c r="C240" t="s">
        <v>156</v>
      </c>
      <c r="D240" s="63" t="s">
        <v>1</v>
      </c>
      <c r="E240" s="64">
        <v>60.5</v>
      </c>
      <c r="F240">
        <f t="shared" si="3"/>
        <v>0</v>
      </c>
      <c r="G240">
        <v>0</v>
      </c>
      <c r="I240" t="s">
        <v>361</v>
      </c>
      <c r="J240" s="63"/>
      <c r="K240" s="64"/>
    </row>
    <row r="241" spans="1:11">
      <c r="A241" t="s">
        <v>720</v>
      </c>
      <c r="B241" s="63"/>
      <c r="C241" t="s">
        <v>157</v>
      </c>
      <c r="D241" s="63" t="s">
        <v>1</v>
      </c>
      <c r="E241" s="64">
        <v>82.5</v>
      </c>
      <c r="F241">
        <f t="shared" si="3"/>
        <v>0</v>
      </c>
      <c r="G241">
        <v>0</v>
      </c>
      <c r="I241" t="s">
        <v>422</v>
      </c>
      <c r="J241" s="63"/>
      <c r="K241" s="64"/>
    </row>
    <row r="242" spans="1:11">
      <c r="A242" t="s">
        <v>721</v>
      </c>
      <c r="B242" s="63"/>
      <c r="C242" t="s">
        <v>354</v>
      </c>
      <c r="D242" s="63" t="s">
        <v>1</v>
      </c>
      <c r="E242" s="64">
        <v>54.8</v>
      </c>
      <c r="F242">
        <f t="shared" si="3"/>
        <v>0</v>
      </c>
      <c r="G242">
        <v>0</v>
      </c>
      <c r="I242" t="s">
        <v>175</v>
      </c>
      <c r="J242" s="63"/>
      <c r="K242" s="64"/>
    </row>
    <row r="243" spans="1:11">
      <c r="A243" t="s">
        <v>722</v>
      </c>
      <c r="B243" s="63"/>
      <c r="C243" t="s">
        <v>203</v>
      </c>
      <c r="D243" s="63" t="s">
        <v>1</v>
      </c>
      <c r="E243" s="64">
        <v>61.3</v>
      </c>
      <c r="F243">
        <f t="shared" si="3"/>
        <v>0</v>
      </c>
      <c r="G243">
        <v>0</v>
      </c>
      <c r="I243" t="s">
        <v>192</v>
      </c>
      <c r="J243" s="63"/>
      <c r="K243" s="64"/>
    </row>
    <row r="244" spans="1:11">
      <c r="A244" t="s">
        <v>723</v>
      </c>
      <c r="B244" s="63"/>
      <c r="C244" t="s">
        <v>353</v>
      </c>
      <c r="D244" s="63" t="s">
        <v>1</v>
      </c>
      <c r="E244" s="64">
        <v>66.5</v>
      </c>
      <c r="F244">
        <f t="shared" si="3"/>
        <v>0</v>
      </c>
      <c r="G244">
        <v>0</v>
      </c>
      <c r="I244" t="s">
        <v>72</v>
      </c>
      <c r="J244" s="63"/>
      <c r="K244" s="64"/>
    </row>
    <row r="245" spans="1:11">
      <c r="A245" t="s">
        <v>724</v>
      </c>
      <c r="B245" s="63"/>
      <c r="C245" t="s">
        <v>356</v>
      </c>
      <c r="D245" s="63" t="s">
        <v>1</v>
      </c>
      <c r="E245" s="64">
        <v>50.6</v>
      </c>
      <c r="F245">
        <f t="shared" si="3"/>
        <v>0</v>
      </c>
      <c r="G245">
        <v>0</v>
      </c>
      <c r="I245" t="s">
        <v>475</v>
      </c>
      <c r="J245" s="63"/>
      <c r="K245" s="64"/>
    </row>
    <row r="246" spans="1:11">
      <c r="A246" t="s">
        <v>725</v>
      </c>
      <c r="B246" s="63"/>
      <c r="C246" t="s">
        <v>350</v>
      </c>
      <c r="D246" s="63" t="s">
        <v>1</v>
      </c>
      <c r="E246" s="64">
        <v>55.2</v>
      </c>
      <c r="F246">
        <f t="shared" si="3"/>
        <v>0</v>
      </c>
      <c r="G246">
        <v>0</v>
      </c>
      <c r="I246" t="s">
        <v>356</v>
      </c>
      <c r="J246" s="63"/>
      <c r="K246" s="64"/>
    </row>
    <row r="247" spans="1:11">
      <c r="A247" t="s">
        <v>726</v>
      </c>
      <c r="B247" s="63"/>
      <c r="C247" t="s">
        <v>209</v>
      </c>
      <c r="D247" s="63" t="s">
        <v>1</v>
      </c>
      <c r="E247" s="64">
        <v>51.9</v>
      </c>
      <c r="F247">
        <f t="shared" si="3"/>
        <v>0</v>
      </c>
      <c r="G247">
        <v>0</v>
      </c>
      <c r="I247" t="s">
        <v>178</v>
      </c>
      <c r="J247" s="63"/>
      <c r="K247" s="64"/>
    </row>
    <row r="248" spans="1:11">
      <c r="A248" t="s">
        <v>727</v>
      </c>
      <c r="B248" s="63"/>
      <c r="C248" t="s">
        <v>148</v>
      </c>
      <c r="D248" s="63" t="s">
        <v>1</v>
      </c>
      <c r="E248" s="64">
        <v>25</v>
      </c>
      <c r="F248">
        <f t="shared" si="3"/>
        <v>0</v>
      </c>
      <c r="G248">
        <v>0</v>
      </c>
      <c r="I248" t="s">
        <v>456</v>
      </c>
      <c r="J248" s="63"/>
      <c r="K248" s="64"/>
    </row>
    <row r="249" spans="1:11">
      <c r="A249" t="s">
        <v>728</v>
      </c>
      <c r="B249" s="63"/>
      <c r="C249" t="s">
        <v>348</v>
      </c>
      <c r="D249" s="63" t="s">
        <v>1</v>
      </c>
      <c r="E249" s="64">
        <v>66.900000000000006</v>
      </c>
      <c r="F249">
        <f t="shared" si="3"/>
        <v>0</v>
      </c>
      <c r="G249">
        <v>0</v>
      </c>
      <c r="I249" t="s">
        <v>340</v>
      </c>
      <c r="J249" s="63"/>
      <c r="K249" s="64"/>
    </row>
    <row r="250" spans="1:11">
      <c r="A250" t="s">
        <v>729</v>
      </c>
      <c r="B250" s="63"/>
      <c r="C250" t="s">
        <v>355</v>
      </c>
      <c r="D250" s="63" t="s">
        <v>1</v>
      </c>
      <c r="E250" s="64">
        <v>54.4</v>
      </c>
      <c r="F250">
        <f t="shared" si="3"/>
        <v>0</v>
      </c>
      <c r="G250">
        <v>0</v>
      </c>
      <c r="I250" t="s">
        <v>207</v>
      </c>
      <c r="J250" s="63"/>
      <c r="K250" s="64"/>
    </row>
    <row r="251" spans="1:11">
      <c r="A251" t="s">
        <v>730</v>
      </c>
      <c r="B251" s="63"/>
      <c r="C251" t="s">
        <v>135</v>
      </c>
      <c r="D251" s="63" t="s">
        <v>1</v>
      </c>
      <c r="E251" s="64">
        <v>56.2</v>
      </c>
      <c r="F251">
        <f t="shared" si="3"/>
        <v>0</v>
      </c>
      <c r="G251">
        <v>0</v>
      </c>
      <c r="I251" t="s">
        <v>167</v>
      </c>
      <c r="J251" s="63"/>
      <c r="K251" s="64"/>
    </row>
    <row r="252" spans="1:11">
      <c r="A252" t="s">
        <v>731</v>
      </c>
      <c r="B252" s="63"/>
      <c r="C252" t="s">
        <v>358</v>
      </c>
      <c r="D252" s="63" t="s">
        <v>1</v>
      </c>
      <c r="E252" s="64">
        <v>39.799999999999997</v>
      </c>
      <c r="F252">
        <f t="shared" si="3"/>
        <v>0</v>
      </c>
      <c r="G252">
        <v>0</v>
      </c>
      <c r="I252" t="s">
        <v>368</v>
      </c>
      <c r="J252" s="63"/>
      <c r="K252" s="64"/>
    </row>
    <row r="253" spans="1:11">
      <c r="A253" t="s">
        <v>732</v>
      </c>
      <c r="B253" s="63"/>
      <c r="C253" t="s">
        <v>34</v>
      </c>
      <c r="D253" s="63" t="s">
        <v>8</v>
      </c>
      <c r="E253" s="64">
        <v>156.1</v>
      </c>
      <c r="F253">
        <f t="shared" si="3"/>
        <v>41.03</v>
      </c>
      <c r="G253">
        <v>37.299999999999997</v>
      </c>
      <c r="I253" t="s">
        <v>217</v>
      </c>
      <c r="J253" s="63"/>
      <c r="K253" s="64"/>
    </row>
    <row r="254" spans="1:11">
      <c r="A254" t="s">
        <v>733</v>
      </c>
      <c r="B254" s="63"/>
      <c r="C254" t="s">
        <v>57</v>
      </c>
      <c r="D254" s="63" t="s">
        <v>8</v>
      </c>
      <c r="E254" s="64">
        <v>129</v>
      </c>
      <c r="F254">
        <f t="shared" si="3"/>
        <v>24.42</v>
      </c>
      <c r="G254">
        <v>22.2</v>
      </c>
      <c r="I254" t="s">
        <v>285</v>
      </c>
      <c r="J254" s="63"/>
      <c r="K254" s="64"/>
    </row>
    <row r="255" spans="1:11">
      <c r="A255" t="s">
        <v>734</v>
      </c>
      <c r="B255" s="63"/>
      <c r="C255" t="s">
        <v>87</v>
      </c>
      <c r="D255" s="63" t="s">
        <v>8</v>
      </c>
      <c r="E255" s="64">
        <v>131.1</v>
      </c>
      <c r="F255">
        <f t="shared" si="3"/>
        <v>16.830000000000002</v>
      </c>
      <c r="G255">
        <v>15.3</v>
      </c>
      <c r="I255" t="s">
        <v>330</v>
      </c>
      <c r="J255" s="63"/>
      <c r="K255" s="64"/>
    </row>
    <row r="256" spans="1:11">
      <c r="A256" t="s">
        <v>735</v>
      </c>
      <c r="B256" s="63"/>
      <c r="C256" t="s">
        <v>60</v>
      </c>
      <c r="D256" s="63" t="s">
        <v>8</v>
      </c>
      <c r="E256" s="64">
        <v>144.9</v>
      </c>
      <c r="F256">
        <f t="shared" si="3"/>
        <v>14.850000000000001</v>
      </c>
      <c r="G256">
        <v>13.5</v>
      </c>
      <c r="I256" t="s">
        <v>372</v>
      </c>
      <c r="J256" s="63"/>
      <c r="K256" s="64"/>
    </row>
    <row r="257" spans="1:11">
      <c r="A257" t="s">
        <v>736</v>
      </c>
      <c r="B257" s="63"/>
      <c r="C257" t="s">
        <v>76</v>
      </c>
      <c r="D257" s="63" t="s">
        <v>8</v>
      </c>
      <c r="E257" s="64">
        <v>103.9</v>
      </c>
      <c r="F257">
        <f t="shared" si="3"/>
        <v>6.38</v>
      </c>
      <c r="G257">
        <v>5.8</v>
      </c>
      <c r="I257" t="s">
        <v>358</v>
      </c>
      <c r="J257" s="63"/>
      <c r="K257" s="64"/>
    </row>
    <row r="258" spans="1:11">
      <c r="A258" t="s">
        <v>737</v>
      </c>
      <c r="B258" s="63"/>
      <c r="C258" t="s">
        <v>112</v>
      </c>
      <c r="D258" s="63" t="s">
        <v>8</v>
      </c>
      <c r="E258" s="64">
        <v>116.5</v>
      </c>
      <c r="F258">
        <f t="shared" si="3"/>
        <v>6.71</v>
      </c>
      <c r="G258">
        <v>6.1</v>
      </c>
      <c r="I258" t="s">
        <v>480</v>
      </c>
      <c r="J258" s="63"/>
      <c r="K258" s="64"/>
    </row>
    <row r="259" spans="1:11">
      <c r="A259" t="s">
        <v>738</v>
      </c>
      <c r="B259" s="63"/>
      <c r="C259" t="s">
        <v>159</v>
      </c>
      <c r="D259" s="63" t="s">
        <v>8</v>
      </c>
      <c r="E259" s="64">
        <v>114.1</v>
      </c>
      <c r="F259">
        <f t="shared" si="3"/>
        <v>4.7300000000000004</v>
      </c>
      <c r="G259">
        <v>4.3</v>
      </c>
      <c r="I259" t="s">
        <v>115</v>
      </c>
      <c r="J259" s="63"/>
      <c r="K259" s="64"/>
    </row>
    <row r="260" spans="1:11">
      <c r="A260" t="s">
        <v>739</v>
      </c>
      <c r="B260" s="63"/>
      <c r="C260" t="s">
        <v>108</v>
      </c>
      <c r="D260" s="63" t="s">
        <v>8</v>
      </c>
      <c r="E260" s="64">
        <v>103.7</v>
      </c>
      <c r="F260">
        <f t="shared" ref="F260:F302" si="4">G260*1.1</f>
        <v>2.2000000000000002</v>
      </c>
      <c r="G260">
        <v>2</v>
      </c>
      <c r="I260" t="s">
        <v>369</v>
      </c>
      <c r="J260" s="63"/>
      <c r="K260" s="64"/>
    </row>
    <row r="261" spans="1:11">
      <c r="A261" t="s">
        <v>740</v>
      </c>
      <c r="B261" s="63"/>
      <c r="C261" t="s">
        <v>84</v>
      </c>
      <c r="D261" s="63" t="s">
        <v>8</v>
      </c>
      <c r="E261" s="64">
        <v>92.6</v>
      </c>
      <c r="F261">
        <f t="shared" si="4"/>
        <v>4.29</v>
      </c>
      <c r="G261">
        <v>3.9</v>
      </c>
      <c r="I261" t="s">
        <v>206</v>
      </c>
      <c r="J261" s="63"/>
      <c r="K261" s="64"/>
    </row>
    <row r="262" spans="1:11">
      <c r="A262" t="s">
        <v>741</v>
      </c>
      <c r="B262" s="63"/>
      <c r="C262" t="s">
        <v>145</v>
      </c>
      <c r="D262" s="63" t="s">
        <v>8</v>
      </c>
      <c r="E262" s="64">
        <v>96.6</v>
      </c>
      <c r="F262">
        <f t="shared" si="4"/>
        <v>3.5200000000000005</v>
      </c>
      <c r="G262">
        <v>3.2</v>
      </c>
      <c r="I262" t="s">
        <v>370</v>
      </c>
      <c r="J262" s="63"/>
      <c r="K262" s="64"/>
    </row>
    <row r="263" spans="1:11">
      <c r="A263" t="s">
        <v>742</v>
      </c>
      <c r="B263" s="63"/>
      <c r="C263" t="s">
        <v>289</v>
      </c>
      <c r="D263" s="63" t="s">
        <v>8</v>
      </c>
      <c r="E263" s="64">
        <v>96</v>
      </c>
      <c r="F263">
        <f t="shared" si="4"/>
        <v>1.87</v>
      </c>
      <c r="G263">
        <v>1.7</v>
      </c>
      <c r="I263" t="s">
        <v>432</v>
      </c>
      <c r="J263" s="63"/>
      <c r="K263" s="64"/>
    </row>
    <row r="264" spans="1:11">
      <c r="A264" t="s">
        <v>743</v>
      </c>
      <c r="B264" s="63"/>
      <c r="C264" t="s">
        <v>310</v>
      </c>
      <c r="D264" s="63" t="s">
        <v>8</v>
      </c>
      <c r="E264" s="64">
        <v>90</v>
      </c>
      <c r="F264">
        <f t="shared" si="4"/>
        <v>1.4300000000000002</v>
      </c>
      <c r="G264">
        <v>1.3</v>
      </c>
      <c r="I264" t="s">
        <v>482</v>
      </c>
      <c r="J264" s="63"/>
      <c r="K264" s="64"/>
    </row>
    <row r="265" spans="1:11">
      <c r="A265" t="s">
        <v>744</v>
      </c>
      <c r="B265" s="63"/>
      <c r="C265" t="s">
        <v>166</v>
      </c>
      <c r="D265" s="63" t="s">
        <v>8</v>
      </c>
      <c r="E265" s="64">
        <v>93.4</v>
      </c>
      <c r="F265">
        <f t="shared" si="4"/>
        <v>1.32</v>
      </c>
      <c r="G265">
        <v>1.2</v>
      </c>
      <c r="I265" t="s">
        <v>188</v>
      </c>
      <c r="J265" s="63"/>
      <c r="K265" s="64"/>
    </row>
    <row r="266" spans="1:11">
      <c r="A266" t="s">
        <v>745</v>
      </c>
      <c r="B266" s="63"/>
      <c r="C266" t="s">
        <v>125</v>
      </c>
      <c r="D266" s="63" t="s">
        <v>8</v>
      </c>
      <c r="E266" s="64">
        <v>94.1</v>
      </c>
      <c r="F266">
        <f t="shared" si="4"/>
        <v>1.87</v>
      </c>
      <c r="G266">
        <v>1.7</v>
      </c>
      <c r="I266" t="s">
        <v>223</v>
      </c>
      <c r="J266" s="63"/>
      <c r="K266" s="64"/>
    </row>
    <row r="267" spans="1:11">
      <c r="A267" t="s">
        <v>403</v>
      </c>
      <c r="B267" s="63"/>
      <c r="C267" t="s">
        <v>322</v>
      </c>
      <c r="D267" s="63" t="s">
        <v>8</v>
      </c>
      <c r="E267" s="64">
        <v>92.7</v>
      </c>
      <c r="F267">
        <f t="shared" si="4"/>
        <v>1.6500000000000001</v>
      </c>
      <c r="G267">
        <v>1.5</v>
      </c>
      <c r="I267" t="s">
        <v>373</v>
      </c>
      <c r="J267" s="63"/>
      <c r="K267" s="64"/>
    </row>
    <row r="268" spans="1:11">
      <c r="A268" t="s">
        <v>746</v>
      </c>
      <c r="B268" s="63"/>
      <c r="C268" t="s">
        <v>319</v>
      </c>
      <c r="D268" s="63" t="s">
        <v>8</v>
      </c>
      <c r="E268" s="64">
        <v>84.8</v>
      </c>
      <c r="F268">
        <f t="shared" si="4"/>
        <v>1.4300000000000002</v>
      </c>
      <c r="G268">
        <v>1.3</v>
      </c>
      <c r="I268" t="s">
        <v>342</v>
      </c>
      <c r="J268" s="63"/>
      <c r="K268" s="64"/>
    </row>
    <row r="269" spans="1:11">
      <c r="A269" t="s">
        <v>747</v>
      </c>
      <c r="B269" s="63"/>
      <c r="C269" t="s">
        <v>363</v>
      </c>
      <c r="D269" s="63" t="s">
        <v>8</v>
      </c>
      <c r="E269" s="64">
        <v>81.7</v>
      </c>
      <c r="F269">
        <f t="shared" si="4"/>
        <v>0</v>
      </c>
      <c r="G269">
        <v>0</v>
      </c>
      <c r="I269" t="s">
        <v>309</v>
      </c>
      <c r="J269" s="63"/>
      <c r="K269" s="64"/>
    </row>
    <row r="270" spans="1:11">
      <c r="A270" t="s">
        <v>748</v>
      </c>
      <c r="B270" s="63"/>
      <c r="C270" t="s">
        <v>131</v>
      </c>
      <c r="D270" s="63" t="s">
        <v>8</v>
      </c>
      <c r="E270" s="64">
        <v>77</v>
      </c>
      <c r="F270">
        <f t="shared" si="4"/>
        <v>0</v>
      </c>
      <c r="G270">
        <v>0</v>
      </c>
      <c r="I270" t="s">
        <v>219</v>
      </c>
      <c r="J270" s="63"/>
      <c r="K270" s="64"/>
    </row>
    <row r="271" spans="1:11">
      <c r="A271" t="s">
        <v>749</v>
      </c>
      <c r="B271" s="63"/>
      <c r="C271" t="s">
        <v>80</v>
      </c>
      <c r="D271" s="63" t="s">
        <v>8</v>
      </c>
      <c r="E271" s="64">
        <v>91.1</v>
      </c>
      <c r="F271">
        <f t="shared" si="4"/>
        <v>0</v>
      </c>
      <c r="G271">
        <v>0</v>
      </c>
      <c r="I271" t="s">
        <v>434</v>
      </c>
      <c r="J271" s="63"/>
      <c r="K271" s="64"/>
    </row>
    <row r="272" spans="1:11">
      <c r="A272" t="s">
        <v>750</v>
      </c>
      <c r="B272" s="63"/>
      <c r="C272" t="s">
        <v>180</v>
      </c>
      <c r="D272" s="63" t="s">
        <v>8</v>
      </c>
      <c r="E272" s="64">
        <v>86.5</v>
      </c>
      <c r="F272">
        <f t="shared" si="4"/>
        <v>0</v>
      </c>
      <c r="G272">
        <v>0</v>
      </c>
      <c r="I272" t="s">
        <v>487</v>
      </c>
      <c r="J272" s="63"/>
      <c r="K272" s="64"/>
    </row>
    <row r="273" spans="1:11">
      <c r="A273" t="s">
        <v>751</v>
      </c>
      <c r="B273" s="63"/>
      <c r="C273" t="s">
        <v>328</v>
      </c>
      <c r="D273" s="63" t="s">
        <v>8</v>
      </c>
      <c r="E273" s="64">
        <v>80</v>
      </c>
      <c r="F273">
        <f t="shared" si="4"/>
        <v>1.87</v>
      </c>
      <c r="G273">
        <v>1.7</v>
      </c>
      <c r="I273" t="s">
        <v>483</v>
      </c>
      <c r="J273" s="63"/>
      <c r="K273" s="64"/>
    </row>
    <row r="274" spans="1:11">
      <c r="A274" t="s">
        <v>752</v>
      </c>
      <c r="B274" s="63"/>
      <c r="C274" t="s">
        <v>127</v>
      </c>
      <c r="D274" s="63" t="s">
        <v>8</v>
      </c>
      <c r="E274" s="64">
        <v>77.400000000000006</v>
      </c>
      <c r="F274">
        <f t="shared" si="4"/>
        <v>0</v>
      </c>
      <c r="G274">
        <v>0</v>
      </c>
      <c r="I274" t="s">
        <v>477</v>
      </c>
      <c r="J274" s="63"/>
      <c r="K274" s="64"/>
    </row>
    <row r="275" spans="1:11">
      <c r="A275" t="s">
        <v>753</v>
      </c>
      <c r="B275" s="63"/>
      <c r="C275" t="s">
        <v>173</v>
      </c>
      <c r="D275" s="63" t="s">
        <v>8</v>
      </c>
      <c r="E275" s="64">
        <v>77</v>
      </c>
      <c r="F275">
        <f t="shared" si="4"/>
        <v>0</v>
      </c>
      <c r="G275">
        <v>0</v>
      </c>
      <c r="I275" t="s">
        <v>169</v>
      </c>
      <c r="J275" s="63"/>
      <c r="K275" s="64"/>
    </row>
    <row r="276" spans="1:11">
      <c r="A276" t="s">
        <v>754</v>
      </c>
      <c r="B276" s="63"/>
      <c r="C276" t="s">
        <v>371</v>
      </c>
      <c r="D276" s="63" t="s">
        <v>8</v>
      </c>
      <c r="E276" s="64">
        <v>60.7</v>
      </c>
      <c r="F276">
        <f t="shared" si="4"/>
        <v>0</v>
      </c>
      <c r="G276">
        <v>0</v>
      </c>
      <c r="I276" t="s">
        <v>425</v>
      </c>
      <c r="J276" s="63"/>
      <c r="K276" s="64"/>
    </row>
    <row r="277" spans="1:11">
      <c r="A277" t="s">
        <v>755</v>
      </c>
      <c r="B277" s="63"/>
      <c r="C277" t="s">
        <v>299</v>
      </c>
      <c r="D277" s="63" t="s">
        <v>8</v>
      </c>
      <c r="E277" s="64">
        <v>68.3</v>
      </c>
      <c r="F277">
        <f t="shared" si="4"/>
        <v>2.09</v>
      </c>
      <c r="G277">
        <v>1.9</v>
      </c>
      <c r="I277" t="s">
        <v>489</v>
      </c>
      <c r="J277" s="63"/>
      <c r="K277" s="64"/>
    </row>
    <row r="278" spans="1:11">
      <c r="A278" t="s">
        <v>756</v>
      </c>
      <c r="B278" s="63"/>
      <c r="C278" t="s">
        <v>364</v>
      </c>
      <c r="D278" s="63" t="s">
        <v>8</v>
      </c>
      <c r="E278" s="64">
        <v>67.2</v>
      </c>
      <c r="F278">
        <f t="shared" si="4"/>
        <v>0</v>
      </c>
      <c r="G278">
        <v>0</v>
      </c>
      <c r="I278" t="s">
        <v>374</v>
      </c>
      <c r="J278" s="63"/>
      <c r="K278" s="64"/>
    </row>
    <row r="279" spans="1:11">
      <c r="A279" t="s">
        <v>757</v>
      </c>
      <c r="B279" s="63"/>
      <c r="C279" t="s">
        <v>331</v>
      </c>
      <c r="D279" s="63" t="s">
        <v>8</v>
      </c>
      <c r="E279" s="64">
        <v>58.2</v>
      </c>
      <c r="F279">
        <f t="shared" si="4"/>
        <v>0</v>
      </c>
      <c r="G279">
        <v>0</v>
      </c>
      <c r="I279" t="s">
        <v>208</v>
      </c>
      <c r="J279" s="63"/>
      <c r="K279" s="64"/>
    </row>
    <row r="280" spans="1:11">
      <c r="A280" t="s">
        <v>758</v>
      </c>
      <c r="B280" s="63"/>
      <c r="C280" t="s">
        <v>165</v>
      </c>
      <c r="D280" s="63" t="s">
        <v>8</v>
      </c>
      <c r="E280" s="64">
        <v>70.7</v>
      </c>
      <c r="F280">
        <f t="shared" si="4"/>
        <v>0</v>
      </c>
      <c r="G280">
        <v>0</v>
      </c>
      <c r="I280" t="s">
        <v>427</v>
      </c>
      <c r="J280" s="63"/>
      <c r="K280" s="64"/>
    </row>
    <row r="281" spans="1:11">
      <c r="A281" t="s">
        <v>759</v>
      </c>
      <c r="B281" s="63"/>
      <c r="C281" t="s">
        <v>456</v>
      </c>
      <c r="D281" s="63" t="s">
        <v>8</v>
      </c>
      <c r="E281" s="64">
        <v>48.3</v>
      </c>
      <c r="F281">
        <f t="shared" si="4"/>
        <v>0</v>
      </c>
      <c r="G281">
        <v>0</v>
      </c>
      <c r="I281" t="s">
        <v>429</v>
      </c>
      <c r="J281" s="63"/>
      <c r="K281" s="64"/>
    </row>
    <row r="282" spans="1:11">
      <c r="A282" t="s">
        <v>760</v>
      </c>
      <c r="B282" s="63"/>
      <c r="C282" t="s">
        <v>365</v>
      </c>
      <c r="D282" s="63" t="s">
        <v>8</v>
      </c>
      <c r="E282" s="64">
        <v>58.3</v>
      </c>
      <c r="F282">
        <f t="shared" si="4"/>
        <v>0</v>
      </c>
      <c r="G282">
        <v>0</v>
      </c>
      <c r="I282" t="s">
        <v>148</v>
      </c>
      <c r="J282" s="63"/>
      <c r="K282" s="64"/>
    </row>
    <row r="283" spans="1:11">
      <c r="A283" t="s">
        <v>761</v>
      </c>
      <c r="B283" s="63"/>
      <c r="C283" t="s">
        <v>367</v>
      </c>
      <c r="D283" s="63" t="s">
        <v>8</v>
      </c>
      <c r="E283" s="64">
        <v>59.2</v>
      </c>
      <c r="F283">
        <f t="shared" si="4"/>
        <v>0</v>
      </c>
      <c r="G283">
        <v>0</v>
      </c>
      <c r="I283" t="s">
        <v>314</v>
      </c>
      <c r="J283" s="63"/>
      <c r="K283" s="64"/>
    </row>
    <row r="284" spans="1:11">
      <c r="A284" t="s">
        <v>762</v>
      </c>
      <c r="B284" s="63"/>
      <c r="C284" t="s">
        <v>489</v>
      </c>
      <c r="D284" s="63" t="s">
        <v>8</v>
      </c>
      <c r="E284" s="64">
        <v>28.7</v>
      </c>
      <c r="F284">
        <f t="shared" si="4"/>
        <v>0</v>
      </c>
      <c r="G284">
        <v>0</v>
      </c>
      <c r="I284" t="s">
        <v>366</v>
      </c>
      <c r="J284" s="63"/>
      <c r="K284" s="64"/>
    </row>
    <row r="285" spans="1:11">
      <c r="A285" t="s">
        <v>763</v>
      </c>
      <c r="B285" s="63"/>
      <c r="C285" t="s">
        <v>368</v>
      </c>
      <c r="D285" s="63" t="s">
        <v>8</v>
      </c>
      <c r="E285" s="64">
        <v>43.7</v>
      </c>
      <c r="F285">
        <f t="shared" si="4"/>
        <v>0</v>
      </c>
      <c r="G285">
        <v>0</v>
      </c>
      <c r="I285" t="s">
        <v>193</v>
      </c>
      <c r="J285" s="63"/>
      <c r="K285" s="64"/>
    </row>
    <row r="286" spans="1:11">
      <c r="A286" t="s">
        <v>764</v>
      </c>
      <c r="B286" s="63"/>
      <c r="C286" t="s">
        <v>373</v>
      </c>
      <c r="D286" s="63" t="s">
        <v>8</v>
      </c>
      <c r="E286" s="64">
        <v>32.6</v>
      </c>
      <c r="F286">
        <f t="shared" si="4"/>
        <v>0</v>
      </c>
      <c r="G286">
        <v>0</v>
      </c>
      <c r="I286" t="s">
        <v>343</v>
      </c>
      <c r="J286" s="63"/>
      <c r="K286" s="64"/>
    </row>
    <row r="287" spans="1:11">
      <c r="A287" t="s">
        <v>765</v>
      </c>
      <c r="B287" s="63"/>
      <c r="C287" t="s">
        <v>168</v>
      </c>
      <c r="D287" s="63" t="s">
        <v>8</v>
      </c>
      <c r="E287" s="64">
        <v>19.899999999999999</v>
      </c>
      <c r="F287">
        <f t="shared" si="4"/>
        <v>0</v>
      </c>
      <c r="G287">
        <v>0</v>
      </c>
      <c r="I287" t="s">
        <v>472</v>
      </c>
      <c r="J287" s="63"/>
      <c r="K287" s="64"/>
    </row>
    <row r="288" spans="1:11">
      <c r="A288" t="s">
        <v>766</v>
      </c>
      <c r="B288" s="63"/>
      <c r="C288" t="s">
        <v>372</v>
      </c>
      <c r="D288" s="63" t="s">
        <v>8</v>
      </c>
      <c r="E288" s="64">
        <v>41.3</v>
      </c>
      <c r="F288">
        <f t="shared" si="4"/>
        <v>0</v>
      </c>
      <c r="G288">
        <v>0</v>
      </c>
      <c r="I288" t="s">
        <v>416</v>
      </c>
      <c r="J288" s="63"/>
      <c r="K288" s="64"/>
    </row>
    <row r="289" spans="1:11">
      <c r="A289" t="s">
        <v>767</v>
      </c>
      <c r="B289" s="63"/>
      <c r="C289" t="s">
        <v>429</v>
      </c>
      <c r="D289" s="63" t="s">
        <v>8</v>
      </c>
      <c r="E289" s="64">
        <v>25.5</v>
      </c>
      <c r="F289">
        <f t="shared" si="4"/>
        <v>0</v>
      </c>
      <c r="G289">
        <v>0</v>
      </c>
      <c r="I289" t="s">
        <v>428</v>
      </c>
      <c r="J289" s="63"/>
      <c r="K289" s="64"/>
    </row>
    <row r="290" spans="1:11">
      <c r="A290" t="s">
        <v>768</v>
      </c>
      <c r="B290" s="63"/>
      <c r="C290" t="s">
        <v>370</v>
      </c>
      <c r="D290" s="63" t="s">
        <v>8</v>
      </c>
      <c r="E290" s="64">
        <v>36.9</v>
      </c>
      <c r="F290">
        <f t="shared" si="4"/>
        <v>0</v>
      </c>
      <c r="G290">
        <v>0</v>
      </c>
      <c r="I290" t="s">
        <v>414</v>
      </c>
      <c r="J290" s="63"/>
      <c r="K290" s="64"/>
    </row>
    <row r="291" spans="1:11">
      <c r="A291" t="s">
        <v>769</v>
      </c>
      <c r="B291" s="63"/>
      <c r="C291" t="s">
        <v>167</v>
      </c>
      <c r="D291" s="63" t="s">
        <v>8</v>
      </c>
      <c r="E291" s="64">
        <v>45.9</v>
      </c>
      <c r="F291">
        <f t="shared" si="4"/>
        <v>0</v>
      </c>
      <c r="G291">
        <v>0</v>
      </c>
      <c r="I291" t="s">
        <v>491</v>
      </c>
      <c r="J291" s="63"/>
      <c r="K291" s="64"/>
    </row>
    <row r="292" spans="1:11">
      <c r="A292" t="s">
        <v>770</v>
      </c>
      <c r="B292" s="63"/>
      <c r="C292" t="s">
        <v>369</v>
      </c>
      <c r="D292" s="63" t="s">
        <v>8</v>
      </c>
      <c r="E292" s="64">
        <v>37.4</v>
      </c>
      <c r="F292">
        <f t="shared" si="4"/>
        <v>0</v>
      </c>
      <c r="G292">
        <v>0</v>
      </c>
      <c r="I292" t="s">
        <v>455</v>
      </c>
      <c r="J292" s="63"/>
      <c r="K292" s="64"/>
    </row>
    <row r="293" spans="1:11">
      <c r="A293" t="s">
        <v>771</v>
      </c>
      <c r="B293" s="63"/>
      <c r="C293" t="s">
        <v>432</v>
      </c>
      <c r="D293" s="63" t="s">
        <v>8</v>
      </c>
      <c r="E293" s="64">
        <v>36.9</v>
      </c>
      <c r="F293">
        <f t="shared" si="4"/>
        <v>0</v>
      </c>
      <c r="G293">
        <v>0</v>
      </c>
      <c r="I293" t="s">
        <v>484</v>
      </c>
      <c r="J293" s="63"/>
      <c r="K293" s="64"/>
    </row>
    <row r="294" spans="1:11">
      <c r="A294" t="s">
        <v>772</v>
      </c>
      <c r="B294" s="63"/>
      <c r="C294" t="s">
        <v>223</v>
      </c>
      <c r="D294" s="63" t="s">
        <v>8</v>
      </c>
      <c r="E294" s="64">
        <v>33.700000000000003</v>
      </c>
      <c r="F294">
        <f t="shared" si="4"/>
        <v>0</v>
      </c>
      <c r="G294">
        <v>0</v>
      </c>
      <c r="I294" t="s">
        <v>168</v>
      </c>
      <c r="J294" s="63"/>
      <c r="K294" s="64"/>
    </row>
    <row r="295" spans="1:11">
      <c r="A295" t="s">
        <v>773</v>
      </c>
      <c r="B295" s="63"/>
      <c r="C295" t="s">
        <v>374</v>
      </c>
      <c r="D295" s="63" t="s">
        <v>8</v>
      </c>
      <c r="E295" s="64">
        <v>27.3</v>
      </c>
      <c r="F295">
        <f t="shared" si="4"/>
        <v>0</v>
      </c>
      <c r="G295">
        <v>0</v>
      </c>
      <c r="I295" t="s">
        <v>419</v>
      </c>
      <c r="J295" s="63"/>
      <c r="K295" s="64"/>
    </row>
    <row r="296" spans="1:11">
      <c r="A296" t="s">
        <v>774</v>
      </c>
      <c r="B296" s="63"/>
      <c r="C296" t="s">
        <v>434</v>
      </c>
      <c r="D296" s="63" t="s">
        <v>8</v>
      </c>
      <c r="E296" s="64">
        <v>31.1</v>
      </c>
      <c r="F296">
        <f t="shared" si="4"/>
        <v>0</v>
      </c>
      <c r="G296">
        <v>0</v>
      </c>
      <c r="I296" t="s">
        <v>490</v>
      </c>
      <c r="J296" s="63"/>
      <c r="K296" s="64"/>
    </row>
    <row r="297" spans="1:11">
      <c r="A297" t="s">
        <v>775</v>
      </c>
      <c r="B297" s="63"/>
      <c r="C297" t="s">
        <v>425</v>
      </c>
      <c r="D297" s="63" t="s">
        <v>8</v>
      </c>
      <c r="E297" s="64">
        <v>29.3</v>
      </c>
      <c r="F297">
        <f t="shared" si="4"/>
        <v>0</v>
      </c>
      <c r="G297">
        <v>0</v>
      </c>
      <c r="I297" t="s">
        <v>476</v>
      </c>
      <c r="J297" s="63"/>
      <c r="K297" s="64"/>
    </row>
    <row r="298" spans="1:11">
      <c r="A298" t="s">
        <v>776</v>
      </c>
      <c r="B298" s="63"/>
      <c r="C298" t="s">
        <v>427</v>
      </c>
      <c r="D298" s="63" t="s">
        <v>8</v>
      </c>
      <c r="E298" s="64">
        <v>26.2</v>
      </c>
      <c r="F298">
        <f t="shared" si="4"/>
        <v>0</v>
      </c>
      <c r="G298">
        <v>0</v>
      </c>
      <c r="I298" t="s">
        <v>486</v>
      </c>
      <c r="J298" s="63"/>
      <c r="K298" s="64"/>
    </row>
    <row r="299" spans="1:11">
      <c r="A299" t="s">
        <v>777</v>
      </c>
      <c r="B299" s="63"/>
      <c r="C299" t="s">
        <v>366</v>
      </c>
      <c r="D299" s="63" t="s">
        <v>8</v>
      </c>
      <c r="E299" s="64">
        <v>23.6</v>
      </c>
      <c r="F299">
        <f t="shared" si="4"/>
        <v>0</v>
      </c>
      <c r="G299">
        <v>0</v>
      </c>
      <c r="I299" t="s">
        <v>195</v>
      </c>
      <c r="J299" s="63"/>
      <c r="K299" s="64"/>
    </row>
    <row r="300" spans="1:11">
      <c r="A300" t="s">
        <v>778</v>
      </c>
      <c r="B300" s="63"/>
      <c r="C300" t="s">
        <v>428</v>
      </c>
      <c r="D300" s="63" t="s">
        <v>8</v>
      </c>
      <c r="E300" s="64">
        <v>21.9</v>
      </c>
      <c r="F300">
        <f t="shared" si="4"/>
        <v>0</v>
      </c>
      <c r="G300">
        <v>0</v>
      </c>
      <c r="I300" t="s">
        <v>478</v>
      </c>
      <c r="J300" s="63"/>
      <c r="K300" s="64"/>
    </row>
    <row r="301" spans="1:11">
      <c r="A301" t="s">
        <v>779</v>
      </c>
      <c r="B301" s="63"/>
      <c r="C301" t="s">
        <v>455</v>
      </c>
      <c r="D301" s="63" t="s">
        <v>8</v>
      </c>
      <c r="E301" s="64">
        <v>20.5</v>
      </c>
      <c r="F301">
        <f t="shared" si="4"/>
        <v>0</v>
      </c>
      <c r="G301">
        <v>0</v>
      </c>
      <c r="I301" t="s">
        <v>420</v>
      </c>
      <c r="J301" s="63"/>
      <c r="K301" s="64"/>
    </row>
    <row r="302" spans="1:11">
      <c r="A302" t="s">
        <v>780</v>
      </c>
      <c r="B302" s="63"/>
      <c r="C302" t="s">
        <v>491</v>
      </c>
      <c r="D302" s="63" t="s">
        <v>8</v>
      </c>
      <c r="E302" s="64">
        <v>20.6</v>
      </c>
      <c r="F302">
        <f t="shared" si="4"/>
        <v>0</v>
      </c>
      <c r="G302">
        <v>0</v>
      </c>
      <c r="I302" t="s">
        <v>479</v>
      </c>
      <c r="J302" s="63"/>
      <c r="K302" s="64"/>
    </row>
    <row r="303" spans="1:11">
      <c r="B303" s="63"/>
      <c r="C303" s="63"/>
      <c r="D303" s="63"/>
      <c r="E303" s="64"/>
    </row>
    <row r="304" spans="1:11">
      <c r="B304" s="63"/>
      <c r="C304" s="63"/>
      <c r="D304" s="63"/>
      <c r="E304" s="64"/>
    </row>
    <row r="305" spans="2:5">
      <c r="B305" s="63"/>
      <c r="C305" s="63"/>
      <c r="D305" s="63"/>
      <c r="E305" s="64"/>
    </row>
    <row r="306" spans="2:5">
      <c r="B306" s="63"/>
      <c r="C306" s="63"/>
      <c r="D306" s="63"/>
      <c r="E306" s="64"/>
    </row>
    <row r="307" spans="2:5">
      <c r="B307" s="63"/>
      <c r="C307" s="63"/>
      <c r="D307" s="63"/>
      <c r="E307" s="64"/>
    </row>
    <row r="308" spans="2:5">
      <c r="B308" s="63"/>
      <c r="C308" s="63"/>
      <c r="D308" s="63"/>
      <c r="E308" s="64"/>
    </row>
    <row r="309" spans="2:5">
      <c r="B309" s="63"/>
      <c r="C309" s="63"/>
      <c r="D309" s="63"/>
      <c r="E309" s="64"/>
    </row>
    <row r="310" spans="2:5">
      <c r="B310" s="63"/>
      <c r="C310" s="63"/>
      <c r="D310" s="63"/>
      <c r="E310" s="64"/>
    </row>
    <row r="311" spans="2:5">
      <c r="B311" s="63"/>
      <c r="C311" s="63"/>
      <c r="D311" s="63"/>
      <c r="E311" s="64"/>
    </row>
    <row r="312" spans="2:5">
      <c r="B312" s="63"/>
      <c r="C312" s="63"/>
      <c r="D312" s="63"/>
      <c r="E312" s="64"/>
    </row>
    <row r="313" spans="2:5">
      <c r="B313" s="63"/>
      <c r="C313" s="63"/>
      <c r="D313" s="63"/>
      <c r="E313" s="64"/>
    </row>
    <row r="314" spans="2:5">
      <c r="B314" s="63"/>
      <c r="C314" s="63"/>
      <c r="D314" s="63"/>
      <c r="E314" s="64"/>
    </row>
    <row r="315" spans="2:5">
      <c r="B315" s="63"/>
      <c r="C315" s="63"/>
      <c r="D315" s="63"/>
      <c r="E315" s="64"/>
    </row>
    <row r="316" spans="2:5">
      <c r="B316" s="63"/>
      <c r="C316" s="63"/>
      <c r="D316" s="63"/>
      <c r="E316" s="64"/>
    </row>
    <row r="317" spans="2:5">
      <c r="B317" s="63"/>
      <c r="C317" s="63"/>
      <c r="D317" s="63"/>
      <c r="E317" s="64"/>
    </row>
    <row r="318" spans="2:5">
      <c r="B318" s="63"/>
      <c r="C318" s="63"/>
      <c r="D318" s="63"/>
      <c r="E318" s="64"/>
    </row>
    <row r="319" spans="2:5">
      <c r="B319" s="63"/>
      <c r="C319" s="63"/>
      <c r="D319" s="63"/>
      <c r="E319" s="64"/>
    </row>
    <row r="320" spans="2:5">
      <c r="B320" s="63"/>
      <c r="C320" s="63"/>
      <c r="D320" s="63"/>
      <c r="E320" s="64"/>
    </row>
    <row r="321" spans="2:5">
      <c r="B321" s="63"/>
      <c r="C321" s="63"/>
      <c r="D321" s="63"/>
      <c r="E321" s="64"/>
    </row>
    <row r="322" spans="2:5">
      <c r="B322" s="63"/>
      <c r="C322" s="63"/>
      <c r="D322" s="63"/>
      <c r="E322" s="64"/>
    </row>
    <row r="323" spans="2:5">
      <c r="B323" s="63"/>
      <c r="C323" s="63"/>
      <c r="D323" s="63"/>
      <c r="E323" s="64"/>
    </row>
    <row r="324" spans="2:5">
      <c r="B324" s="63"/>
      <c r="C324" s="63"/>
      <c r="D324" s="63"/>
      <c r="E324" s="64"/>
    </row>
    <row r="325" spans="2:5">
      <c r="B325" s="63"/>
      <c r="C325" s="63"/>
      <c r="D325" s="63"/>
      <c r="E325" s="64"/>
    </row>
    <row r="326" spans="2:5">
      <c r="B326" s="63"/>
      <c r="C326" s="63"/>
      <c r="D326" s="63"/>
      <c r="E326" s="64"/>
    </row>
    <row r="327" spans="2:5">
      <c r="B327" s="63"/>
      <c r="C327" s="63"/>
      <c r="D327" s="63"/>
      <c r="E327" s="64"/>
    </row>
    <row r="328" spans="2:5">
      <c r="B328" s="63"/>
      <c r="C328" s="63"/>
      <c r="D328" s="63"/>
      <c r="E328" s="64"/>
    </row>
    <row r="329" spans="2:5">
      <c r="B329" s="63"/>
      <c r="C329" s="63"/>
      <c r="D329" s="63"/>
      <c r="E329" s="64"/>
    </row>
    <row r="330" spans="2:5">
      <c r="B330" s="63"/>
      <c r="C330" s="63"/>
      <c r="D330" s="63"/>
      <c r="E330" s="64"/>
    </row>
    <row r="331" spans="2:5">
      <c r="B331" s="63"/>
      <c r="C331" s="63"/>
      <c r="D331" s="63"/>
      <c r="E331" s="64"/>
    </row>
    <row r="332" spans="2:5">
      <c r="B332" s="63"/>
      <c r="C332" s="63"/>
      <c r="D332" s="63"/>
      <c r="E332" s="64"/>
    </row>
    <row r="333" spans="2:5">
      <c r="B333" s="63"/>
      <c r="C333" s="63"/>
      <c r="D333" s="63"/>
      <c r="E333" s="64"/>
    </row>
    <row r="334" spans="2:5">
      <c r="B334" s="63"/>
      <c r="C334" s="63"/>
      <c r="D334" s="63"/>
      <c r="E334" s="64"/>
    </row>
    <row r="335" spans="2:5">
      <c r="B335" s="63"/>
      <c r="C335" s="63"/>
      <c r="D335" s="63"/>
      <c r="E335" s="64"/>
    </row>
    <row r="336" spans="2:5">
      <c r="B336" s="63"/>
      <c r="C336" s="63"/>
      <c r="D336" s="63"/>
      <c r="E336" s="64"/>
    </row>
    <row r="337" spans="2:5">
      <c r="B337" s="63"/>
      <c r="C337" s="63"/>
      <c r="D337" s="63"/>
      <c r="E337" s="64"/>
    </row>
    <row r="338" spans="2:5">
      <c r="B338" s="63"/>
      <c r="C338" s="63"/>
      <c r="D338" s="63"/>
      <c r="E338" s="64"/>
    </row>
    <row r="339" spans="2:5">
      <c r="B339" s="63"/>
      <c r="C339" s="63"/>
      <c r="D339" s="63"/>
      <c r="E339" s="64"/>
    </row>
    <row r="340" spans="2:5">
      <c r="B340" s="63"/>
      <c r="C340" s="63"/>
      <c r="D340" s="63"/>
      <c r="E340" s="64"/>
    </row>
    <row r="341" spans="2:5">
      <c r="B341" s="63"/>
      <c r="C341" s="63"/>
      <c r="D341" s="63"/>
      <c r="E341" s="64"/>
    </row>
    <row r="342" spans="2:5">
      <c r="B342" s="63"/>
      <c r="C342" s="63"/>
      <c r="D342" s="63"/>
      <c r="E342" s="64"/>
    </row>
    <row r="343" spans="2:5">
      <c r="B343" s="63"/>
      <c r="C343" s="63"/>
      <c r="D343" s="63"/>
      <c r="E343" s="64"/>
    </row>
    <row r="344" spans="2:5">
      <c r="B344" s="63"/>
      <c r="C344" s="63"/>
      <c r="D344" s="63"/>
      <c r="E344" s="64"/>
    </row>
    <row r="345" spans="2:5">
      <c r="B345" s="63"/>
      <c r="C345" s="63"/>
      <c r="D345" s="63"/>
      <c r="E345" s="64"/>
    </row>
    <row r="346" spans="2:5">
      <c r="B346" s="63"/>
      <c r="C346" s="63"/>
      <c r="D346" s="63"/>
      <c r="E346" s="64"/>
    </row>
  </sheetData>
  <autoFilter ref="A2:F302"/>
  <sortState ref="I53:K302">
    <sortCondition descending="1" ref="K53:K302"/>
  </sortState>
  <hyperlinks>
    <hyperlink ref="E2" r:id="rId1" display="http://games.espn.go.com/ffl/tools/projections?sortMap=AAAAARgAAAAHAQAMc3RhdFNlYXNvbklkAwAAB%2BABAAhjYXRlZ29yeQMAAAACAQAJZGlyZWN0aW9uA%2F%2F%2F%2F%2F8BAAZjb2x1bW4D%2F%2F%2F%2F%2FQEAC3NwbGl0VHlwZUlkAwAAAAABABBzdGF0U291cmNlVHlwZUlkAwAAAAEBAAtzdGF0UXVlcnlJZAMAAAAB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DRAFT DAY</vt:lpstr>
      <vt:lpstr>VBD Calculation</vt:lpstr>
      <vt:lpstr>Teams</vt:lpstr>
      <vt:lpstr>Notes and Plans</vt:lpstr>
      <vt:lpstr>FFToday</vt:lpstr>
      <vt:lpstr>FF Calculator ADP</vt:lpstr>
      <vt:lpstr>ESPN proj w Stat</vt:lpstr>
      <vt:lpstr>'DRAFT DAY'!Print_Area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Hilts</dc:creator>
  <cp:lastModifiedBy>Stefan Hilts</cp:lastModifiedBy>
  <cp:lastPrinted>2016-08-24T19:18:59Z</cp:lastPrinted>
  <dcterms:created xsi:type="dcterms:W3CDTF">2016-07-14T18:42:27Z</dcterms:created>
  <dcterms:modified xsi:type="dcterms:W3CDTF">2017-08-27T19:56:23Z</dcterms:modified>
</cp:coreProperties>
</file>