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90" yWindow="-30" windowWidth="28710" windowHeight="7110" tabRatio="568" activeTab="2"/>
  </bookViews>
  <sheets>
    <sheet name="Расчет стоимости" sheetId="9" r:id="rId1"/>
    <sheet name="Перечень оборудования" sheetId="2" r:id="rId2"/>
    <sheet name="Спецификация" sheetId="7" r:id="rId3"/>
    <sheet name="Сводная таблица" sheetId="6" state="hidden" r:id="rId4"/>
  </sheets>
  <definedNames>
    <definedName name="_xlnm._FilterDatabase" localSheetId="1" hidden="1">'Перечень оборудования'!$A$2:$Q$39</definedName>
    <definedName name="КУРС_ДОЛЛАРА">'Перечень оборудования'!$K$1</definedName>
    <definedName name="КУРС_ЕВРО" localSheetId="0">'Расчет стоимости'!$G$1</definedName>
    <definedName name="КУРС_ЕВРО">'Перечень оборудования'!$I$1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H13" i="7" l="1"/>
  <c r="M13" i="7" s="1"/>
  <c r="H16" i="2" l="1"/>
  <c r="H17" i="2"/>
  <c r="F6" i="7" l="1"/>
  <c r="M4" i="2"/>
  <c r="F39" i="7" l="1"/>
  <c r="F29" i="7"/>
  <c r="F18" i="7"/>
  <c r="F17" i="7"/>
  <c r="F4" i="7"/>
  <c r="M15" i="2" l="1"/>
  <c r="M10" i="2"/>
  <c r="I10" i="2"/>
  <c r="H10" i="2" s="1"/>
  <c r="H9" i="2"/>
  <c r="H8" i="2"/>
  <c r="M7" i="2"/>
  <c r="M29" i="2"/>
  <c r="H25" i="2"/>
  <c r="H26" i="2"/>
  <c r="H12" i="2" l="1"/>
  <c r="H13" i="2"/>
  <c r="H14" i="2"/>
  <c r="H15" i="2"/>
  <c r="H18" i="2"/>
  <c r="H19" i="2"/>
  <c r="H20" i="2"/>
  <c r="H21" i="2"/>
  <c r="H22" i="2"/>
  <c r="H23" i="2"/>
  <c r="H24" i="2"/>
  <c r="H11" i="2"/>
  <c r="I10" i="7" l="1"/>
  <c r="H10" i="7"/>
  <c r="M10" i="7" s="1"/>
  <c r="O11" i="2"/>
  <c r="P11" i="2"/>
  <c r="Q11" i="2" s="1"/>
  <c r="I5" i="7"/>
  <c r="I6" i="7"/>
  <c r="I7" i="7"/>
  <c r="I8" i="7"/>
  <c r="I9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" i="7"/>
  <c r="H5" i="7"/>
  <c r="M5" i="7" s="1"/>
  <c r="H6" i="7"/>
  <c r="H7" i="7"/>
  <c r="M7" i="7" s="1"/>
  <c r="H8" i="7"/>
  <c r="H9" i="7"/>
  <c r="M9" i="7" s="1"/>
  <c r="H11" i="7"/>
  <c r="M11" i="7" s="1"/>
  <c r="H12" i="7"/>
  <c r="J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" i="7"/>
  <c r="F25" i="7"/>
  <c r="F20" i="7"/>
  <c r="F21" i="7"/>
  <c r="F14" i="7"/>
  <c r="F15" i="7"/>
  <c r="F16" i="7"/>
  <c r="J38" i="7" l="1"/>
  <c r="M38" i="7"/>
  <c r="J30" i="7"/>
  <c r="M30" i="7"/>
  <c r="J22" i="7"/>
  <c r="M22" i="7"/>
  <c r="J14" i="7"/>
  <c r="M14" i="7"/>
  <c r="J37" i="7"/>
  <c r="M37" i="7"/>
  <c r="J21" i="7"/>
  <c r="M21" i="7"/>
  <c r="J27" i="7"/>
  <c r="M27" i="7"/>
  <c r="J26" i="7"/>
  <c r="M26" i="7"/>
  <c r="J36" i="7"/>
  <c r="M36" i="7"/>
  <c r="J28" i="7"/>
  <c r="M28" i="7"/>
  <c r="J20" i="7"/>
  <c r="M20" i="7"/>
  <c r="J12" i="7"/>
  <c r="M12" i="7"/>
  <c r="J35" i="7"/>
  <c r="M35" i="7"/>
  <c r="J19" i="7"/>
  <c r="M19" i="7"/>
  <c r="J34" i="7"/>
  <c r="M34" i="7"/>
  <c r="J18" i="7"/>
  <c r="M18" i="7"/>
  <c r="J33" i="7"/>
  <c r="M33" i="7"/>
  <c r="J8" i="7"/>
  <c r="M8" i="7"/>
  <c r="J29" i="7"/>
  <c r="M29" i="7"/>
  <c r="J25" i="7"/>
  <c r="M25" i="7"/>
  <c r="J17" i="7"/>
  <c r="M17" i="7"/>
  <c r="J4" i="7"/>
  <c r="M4" i="7"/>
  <c r="J32" i="7"/>
  <c r="M32" i="7"/>
  <c r="J24" i="7"/>
  <c r="M24" i="7"/>
  <c r="J16" i="7"/>
  <c r="M16" i="7"/>
  <c r="J39" i="7"/>
  <c r="M39" i="7"/>
  <c r="J31" i="7"/>
  <c r="M31" i="7"/>
  <c r="J23" i="7"/>
  <c r="M23" i="7"/>
  <c r="J15" i="7"/>
  <c r="M15" i="7"/>
  <c r="J6" i="7"/>
  <c r="M6" i="7"/>
  <c r="I7" i="9"/>
  <c r="F30" i="7" l="1"/>
  <c r="F31" i="7"/>
  <c r="F26" i="7"/>
  <c r="F27" i="7"/>
  <c r="F28" i="7"/>
  <c r="F13" i="7" l="1"/>
  <c r="F24" i="7" l="1"/>
  <c r="P10" i="2" l="1"/>
  <c r="Q10" i="2" s="1"/>
  <c r="O10" i="2"/>
  <c r="O7" i="2" l="1"/>
  <c r="P7" i="2"/>
  <c r="Q7" i="2" s="1"/>
  <c r="P38" i="2" l="1"/>
  <c r="Q38" i="2" s="1"/>
  <c r="O38" i="2"/>
  <c r="P37" i="2"/>
  <c r="Q37" i="2" s="1"/>
  <c r="O37" i="2"/>
  <c r="O20" i="2"/>
  <c r="P20" i="2"/>
  <c r="Q20" i="2" s="1"/>
  <c r="O19" i="2"/>
  <c r="P19" i="2"/>
  <c r="Q19" i="2" s="1"/>
  <c r="P36" i="2" l="1"/>
  <c r="Q36" i="2" s="1"/>
  <c r="O36" i="2"/>
  <c r="P35" i="2"/>
  <c r="Q35" i="2" s="1"/>
  <c r="O35" i="2"/>
  <c r="P34" i="2" l="1"/>
  <c r="Q34" i="2" s="1"/>
  <c r="O34" i="2"/>
  <c r="O33" i="2"/>
  <c r="P33" i="2"/>
  <c r="Q33" i="2" s="1"/>
  <c r="P32" i="2"/>
  <c r="Q32" i="2" s="1"/>
  <c r="O32" i="2"/>
  <c r="O29" i="2" l="1"/>
  <c r="P29" i="2"/>
  <c r="Q29" i="2" s="1"/>
  <c r="F19" i="7" l="1"/>
  <c r="F22" i="7"/>
  <c r="P30" i="2" l="1"/>
  <c r="Q30" i="2" s="1"/>
  <c r="O30" i="2"/>
  <c r="P31" i="2" l="1"/>
  <c r="Q31" i="2" s="1"/>
  <c r="O31" i="2"/>
  <c r="O28" i="2" l="1"/>
  <c r="P28" i="2"/>
  <c r="Q28" i="2" s="1"/>
  <c r="P26" i="2" l="1"/>
  <c r="Q26" i="2" s="1"/>
  <c r="O26" i="2"/>
  <c r="P27" i="2"/>
  <c r="Q27" i="2" s="1"/>
  <c r="O27" i="2"/>
  <c r="O24" i="2"/>
  <c r="P24" i="2"/>
  <c r="Q24" i="2" s="1"/>
  <c r="O25" i="2" l="1"/>
  <c r="P25" i="2"/>
  <c r="Q25" i="2" s="1"/>
  <c r="P23" i="2"/>
  <c r="Q23" i="2" s="1"/>
  <c r="O23" i="2"/>
  <c r="P22" i="2" l="1"/>
  <c r="Q22" i="2" s="1"/>
  <c r="O15" i="2"/>
  <c r="P6" i="2"/>
  <c r="Q6" i="2" s="1"/>
  <c r="P8" i="2"/>
  <c r="Q8" i="2" s="1"/>
  <c r="O21" i="2"/>
  <c r="P15" i="2" l="1"/>
  <c r="Q15" i="2" s="1"/>
  <c r="O8" i="2"/>
  <c r="O22" i="2"/>
  <c r="O6" i="2"/>
  <c r="P21" i="2"/>
  <c r="Q21" i="2" s="1"/>
  <c r="O3" i="2" l="1"/>
  <c r="O4" i="2"/>
  <c r="O5" i="2"/>
  <c r="O12" i="2"/>
  <c r="P12" i="2"/>
  <c r="Q12" i="2" s="1"/>
  <c r="O14" i="2"/>
  <c r="P14" i="2"/>
  <c r="Q14" i="2" s="1"/>
  <c r="O16" i="2"/>
  <c r="P16" i="2"/>
  <c r="Q16" i="2" s="1"/>
  <c r="O17" i="2"/>
  <c r="P17" i="2"/>
  <c r="Q17" i="2" s="1"/>
  <c r="O13" i="2"/>
  <c r="P13" i="2"/>
  <c r="Q13" i="2" s="1"/>
  <c r="O18" i="2"/>
  <c r="P18" i="2"/>
  <c r="Q18" i="2" s="1"/>
  <c r="P3" i="2"/>
  <c r="Q3" i="2" s="1"/>
  <c r="P4" i="2"/>
  <c r="Q4" i="2" s="1"/>
  <c r="P5" i="2"/>
  <c r="Q5" i="2" s="1"/>
  <c r="O9" i="2"/>
  <c r="P9" i="2"/>
  <c r="Q9" i="2" s="1"/>
  <c r="Q39" i="2" l="1"/>
  <c r="K15" i="9"/>
  <c r="M15" i="9" s="1"/>
  <c r="I15" i="9"/>
  <c r="K14" i="9"/>
  <c r="I14" i="9"/>
  <c r="K13" i="9"/>
  <c r="K12" i="9"/>
  <c r="I11" i="9"/>
  <c r="K11" i="9"/>
  <c r="M14" i="9" l="1"/>
  <c r="M11" i="9"/>
  <c r="M12" i="9"/>
  <c r="M13" i="9"/>
  <c r="I13" i="9"/>
  <c r="I12" i="9"/>
  <c r="K7" i="9" l="1"/>
  <c r="K9" i="9"/>
  <c r="K6" i="9"/>
  <c r="I6" i="9"/>
  <c r="I9" i="9" l="1"/>
  <c r="K5" i="9"/>
  <c r="I8" i="9"/>
  <c r="K8" i="9"/>
  <c r="M7" i="9"/>
  <c r="K10" i="9"/>
  <c r="I10" i="9"/>
  <c r="M9" i="9"/>
  <c r="M6" i="9"/>
  <c r="I5" i="9" l="1"/>
  <c r="M8" i="9"/>
  <c r="M10" i="9"/>
  <c r="K4" i="9"/>
  <c r="I4" i="9"/>
  <c r="M5" i="9"/>
  <c r="M4" i="9" l="1"/>
  <c r="L6" i="9" l="1"/>
  <c r="N6" i="9" s="1"/>
  <c r="L11" i="9"/>
  <c r="N11" i="9" s="1"/>
  <c r="L12" i="9"/>
  <c r="N12" i="9" s="1"/>
  <c r="L9" i="9"/>
  <c r="N9" i="9" s="1"/>
  <c r="L13" i="9"/>
  <c r="N13" i="9" s="1"/>
  <c r="L7" i="9"/>
  <c r="N7" i="9" s="1"/>
  <c r="L5" i="9"/>
  <c r="N5" i="9" s="1"/>
  <c r="L4" i="9"/>
  <c r="N4" i="9" s="1"/>
  <c r="L15" i="9"/>
  <c r="N15" i="9" s="1"/>
  <c r="L14" i="9"/>
  <c r="N14" i="9" s="1"/>
  <c r="L10" i="9"/>
  <c r="N10" i="9" s="1"/>
  <c r="L8" i="9"/>
  <c r="N8" i="9" s="1"/>
  <c r="G3" i="9"/>
  <c r="K3" i="9" s="1"/>
  <c r="I3" i="9" l="1"/>
  <c r="I16" i="9" s="1"/>
  <c r="M3" i="9"/>
  <c r="M20" i="9" s="1"/>
  <c r="L3" i="9"/>
  <c r="K19" i="9"/>
  <c r="L19" i="9" l="1"/>
  <c r="N3" i="9"/>
  <c r="N20" i="9" s="1"/>
</calcChain>
</file>

<file path=xl/sharedStrings.xml><?xml version="1.0" encoding="utf-8"?>
<sst xmlns="http://schemas.openxmlformats.org/spreadsheetml/2006/main" count="433" uniqueCount="145">
  <si>
    <t>Поз.</t>
  </si>
  <si>
    <t>НКУ</t>
  </si>
  <si>
    <t>Панель</t>
  </si>
  <si>
    <t>Линия</t>
  </si>
  <si>
    <t>Поз</t>
  </si>
  <si>
    <t>Наименование</t>
  </si>
  <si>
    <t>Старый код</t>
  </si>
  <si>
    <t>Новый код</t>
  </si>
  <si>
    <t>Цена , р</t>
  </si>
  <si>
    <t>Группа</t>
  </si>
  <si>
    <t>Уровень продаж</t>
  </si>
  <si>
    <t>Изготовитель</t>
  </si>
  <si>
    <t>Кол-во на линию</t>
  </si>
  <si>
    <t>Кол-во линий</t>
  </si>
  <si>
    <t>Стоимость со скидкой</t>
  </si>
  <si>
    <t>Раздел</t>
  </si>
  <si>
    <t>Курс $</t>
  </si>
  <si>
    <t>Всего</t>
  </si>
  <si>
    <t>Стоимость, €</t>
  </si>
  <si>
    <t>Кол-во</t>
  </si>
  <si>
    <t>Всего НКУ с учетом сборки</t>
  </si>
  <si>
    <t>Примечание</t>
  </si>
  <si>
    <t>Код заказа</t>
  </si>
  <si>
    <t>Ед. изм.</t>
  </si>
  <si>
    <t>Курс €</t>
  </si>
  <si>
    <t>Цена, €</t>
  </si>
  <si>
    <t>Rittal</t>
  </si>
  <si>
    <t>CLIPFIX 35</t>
  </si>
  <si>
    <t>3022218</t>
  </si>
  <si>
    <t>0811969</t>
  </si>
  <si>
    <t>D-UT 2,5/10</t>
  </si>
  <si>
    <t>3047028</t>
  </si>
  <si>
    <t>UT 2,5 BU</t>
  </si>
  <si>
    <t>3044089</t>
  </si>
  <si>
    <t>E/NS 35 N</t>
  </si>
  <si>
    <t>0800886</t>
  </si>
  <si>
    <t>ATP-UT</t>
  </si>
  <si>
    <t>3047167</t>
  </si>
  <si>
    <t>Phoenix</t>
  </si>
  <si>
    <t>UT 2,5-PE</t>
  </si>
  <si>
    <t>3044092</t>
  </si>
  <si>
    <t>Шифр</t>
  </si>
  <si>
    <t>Электрогорск</t>
  </si>
  <si>
    <t>Итого НКУ материалы</t>
  </si>
  <si>
    <t>Итого НКУ с учетом прибыли</t>
  </si>
  <si>
    <t>ОБОЛОЧКА</t>
  </si>
  <si>
    <t>ВЕНТИЛЯЦИЯ</t>
  </si>
  <si>
    <t>N п/п</t>
  </si>
  <si>
    <r>
      <t xml:space="preserve">Цена единицы с учетом скидки
</t>
    </r>
    <r>
      <rPr>
        <b/>
        <sz val="11"/>
        <color theme="1"/>
        <rFont val="Calibri"/>
        <family val="2"/>
        <charset val="204"/>
        <scheme val="minor"/>
      </rPr>
      <t>без НДС, €</t>
    </r>
  </si>
  <si>
    <r>
      <t xml:space="preserve">Стоимость с учетом скидки </t>
    </r>
    <r>
      <rPr>
        <b/>
        <sz val="11"/>
        <color theme="1"/>
        <rFont val="Calibri"/>
        <family val="2"/>
        <charset val="204"/>
        <scheme val="minor"/>
      </rPr>
      <t>без НДС, €</t>
    </r>
  </si>
  <si>
    <r>
      <t xml:space="preserve">Стоимость с учетом скидки </t>
    </r>
    <r>
      <rPr>
        <b/>
        <sz val="11"/>
        <color theme="1"/>
        <rFont val="Calibri"/>
        <family val="2"/>
        <charset val="204"/>
        <scheme val="minor"/>
      </rPr>
      <t>без НДС, Руб.</t>
    </r>
  </si>
  <si>
    <r>
      <t xml:space="preserve">Стоимость базовая
</t>
    </r>
    <r>
      <rPr>
        <u/>
        <sz val="11"/>
        <color theme="1"/>
        <rFont val="Calibri"/>
        <family val="2"/>
        <charset val="204"/>
        <scheme val="minor"/>
      </rPr>
      <t>(сборка, прибыль, резерв)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без НДС, €</t>
    </r>
  </si>
  <si>
    <r>
      <t xml:space="preserve">Стоимость базовая
</t>
    </r>
    <r>
      <rPr>
        <u/>
        <sz val="11"/>
        <color theme="1"/>
        <rFont val="Calibri"/>
        <family val="2"/>
        <charset val="204"/>
        <scheme val="minor"/>
      </rPr>
      <t>(сборка, прибыль, резерв)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без НДС, Руб.</t>
    </r>
  </si>
  <si>
    <r>
      <t xml:space="preserve">Стоимость для ТКП
</t>
    </r>
    <r>
      <rPr>
        <b/>
        <u/>
        <sz val="11"/>
        <color rgb="FFFFFF99"/>
        <rFont val="Calibri"/>
        <family val="2"/>
        <charset val="204"/>
        <scheme val="minor"/>
      </rPr>
      <t>(сборка, прибыль, резерв)*Кз</t>
    </r>
    <r>
      <rPr>
        <b/>
        <sz val="11"/>
        <color rgb="FFFFFF99"/>
        <rFont val="Calibri"/>
        <family val="2"/>
        <charset val="204"/>
        <scheme val="minor"/>
      </rPr>
      <t xml:space="preserve">
без НДС, €</t>
    </r>
  </si>
  <si>
    <r>
      <t xml:space="preserve">Стоимость для ТКП
</t>
    </r>
    <r>
      <rPr>
        <b/>
        <u/>
        <sz val="11"/>
        <color rgb="FFFFFF99"/>
        <rFont val="Calibri"/>
        <family val="2"/>
        <charset val="204"/>
        <scheme val="minor"/>
      </rPr>
      <t xml:space="preserve">(сборка, прибыль, резерв)*Кз
</t>
    </r>
    <r>
      <rPr>
        <b/>
        <sz val="11"/>
        <color rgb="FFFFFF99"/>
        <rFont val="Calibri"/>
        <family val="2"/>
        <charset val="204"/>
        <scheme val="minor"/>
      </rPr>
      <t>без НДС, Руб.</t>
    </r>
  </si>
  <si>
    <t>-</t>
  </si>
  <si>
    <t>Итого НКУ с учетом инфляции/резерва</t>
  </si>
  <si>
    <t>Коэффициент запаса на разработку, корректировку (проектные и конструкторские работы) при расчете стоимости для ТКП - Кз</t>
  </si>
  <si>
    <t>ВАЖНО!</t>
  </si>
  <si>
    <r>
      <rPr>
        <sz val="12"/>
        <color theme="1"/>
        <rFont val="Calibri"/>
        <family val="2"/>
        <charset val="204"/>
      </rPr>
      <t xml:space="preserve">- </t>
    </r>
    <r>
      <rPr>
        <sz val="12"/>
        <color theme="1"/>
        <rFont val="Calibri"/>
        <family val="2"/>
        <charset val="204"/>
        <scheme val="minor"/>
      </rPr>
      <t>Красным фоном выделена часть расчета стоимости для ТКП, в которой учитывается коэффициент необходимого резерва
для разработки и корректировки технической документации на МСС после получения полных исходных данных от Заказчика
(изменение кол-ва и мощности потребителей, изменение типа схемы и аппаратуры управления потребителем - прямой пуск, ПЧ, УПП).</t>
    </r>
  </si>
  <si>
    <t>НКУ-4</t>
  </si>
  <si>
    <t>Сумма по полю Всего</t>
  </si>
  <si>
    <t>шт.</t>
  </si>
  <si>
    <t>SZ DIN-рейка 35х15 2000мм 6шт</t>
  </si>
  <si>
    <t>UT 4</t>
  </si>
  <si>
    <t>3044102</t>
  </si>
  <si>
    <t>UT 4-PE</t>
  </si>
  <si>
    <t>3044128</t>
  </si>
  <si>
    <t>компл.</t>
  </si>
  <si>
    <t>упак.</t>
  </si>
  <si>
    <t>UT 2,5 YE</t>
  </si>
  <si>
    <t>3045059</t>
  </si>
  <si>
    <t>KLM 3 100шт</t>
  </si>
  <si>
    <t>VW3A4552</t>
  </si>
  <si>
    <t>15PVO</t>
  </si>
  <si>
    <t>SE</t>
  </si>
  <si>
    <t>РУКОЯТКА УПРАВЛЕНИЯ+ПЕРЕД.ПАНЕЛЬ 60?60ММ</t>
  </si>
  <si>
    <t>15VSD</t>
  </si>
  <si>
    <t>СЕТЕВОЙ ДРОССЕЛЬ 4MH 10A</t>
  </si>
  <si>
    <t>15DIP</t>
  </si>
  <si>
    <t>QS1</t>
  </si>
  <si>
    <t>1QF1</t>
  </si>
  <si>
    <t>41009-4</t>
  </si>
  <si>
    <t>XB5AA31</t>
  </si>
  <si>
    <t>КНОПКА 22ММ ЗЕЛЕНЯЯ С ВОЗВРАТОМ XB5AA31</t>
  </si>
  <si>
    <t>ДКС</t>
  </si>
  <si>
    <t>Потенциометр 7286R10KL25</t>
  </si>
  <si>
    <t>8001934940</t>
  </si>
  <si>
    <t>ЧипДип</t>
  </si>
  <si>
    <t>Рукоятка для потенциометра D29.4мм, отв. 6мм</t>
  </si>
  <si>
    <t>Сальник кабельный PGA16-14G</t>
  </si>
  <si>
    <t>13275</t>
  </si>
  <si>
    <t>Сальник кабельный PGA13.5-11G</t>
  </si>
  <si>
    <t>13271</t>
  </si>
  <si>
    <t>AVC</t>
  </si>
  <si>
    <t>Кол-во шкафов</t>
  </si>
  <si>
    <t>ШФ-1S4</t>
  </si>
  <si>
    <t>18.03.2021</t>
  </si>
  <si>
    <t>01134RL</t>
  </si>
  <si>
    <t>V2</t>
  </si>
  <si>
    <t>VZ8</t>
  </si>
  <si>
    <t>VZN30</t>
  </si>
  <si>
    <t>KCF1PZ</t>
  </si>
  <si>
    <t>KZ32</t>
  </si>
  <si>
    <t>GV2L22</t>
  </si>
  <si>
    <t>VW3A1101</t>
  </si>
  <si>
    <t>VW3A1102</t>
  </si>
  <si>
    <t>VW3A1103</t>
  </si>
  <si>
    <t>VW3A1104R30</t>
  </si>
  <si>
    <t>XB5AA42</t>
  </si>
  <si>
    <t>3044157</t>
  </si>
  <si>
    <t>3045046</t>
  </si>
  <si>
    <t>КОРПУС ВЫКЛЮЧАТЕЛЯ-РАЗЪЕДИНИТЕЛЯ 40А</t>
  </si>
  <si>
    <t>КЛЕММНАЯ КРЫШКА ДЛЯ КОРПУСА ВЫКЛЮЧАТЕЛЯ ТИПА V02...V2 (КРЫШКА ДЛЯ 3 КЛЕММ)</t>
  </si>
  <si>
    <t>УДЛИН.ПЕРЕХ. 400/430ММ V02…V2,VN12, VN20</t>
  </si>
  <si>
    <t>ПАНЕЛЬ ДЛЯ БЛОКИРОВКИ ДВЕРЦЫ ДЛЯ VN12,VN20, V02…V2</t>
  </si>
  <si>
    <t>АВТОМАТИЧЕСКИЙ ВЫКЛЮЧАТЕЛЬ С МАГНИТНЫМ РАСЦЕПИТЕЛЕМ 25A</t>
  </si>
  <si>
    <t>ГРАФИЧЕСКИЙ ТЕРМИНАЛ ATV71</t>
  </si>
  <si>
    <t>15SRV</t>
  </si>
  <si>
    <t>КОМПЛЕКТ ВЫНОСН МОНТ ГРАФИЧ ТЕРМ IP54</t>
  </si>
  <si>
    <t>АКСЕССУАРЫ ДЛЯ КОМПЛ ВЫНОСН МОНТ IP65</t>
  </si>
  <si>
    <t>3М КАБЕЛЬ ДЛЯ ГРАФИЧ ТЕРМИНАЛА</t>
  </si>
  <si>
    <t>КНОПКА 22ММ КРАСНАЯ С ВОЗВРАТОМ XB5AA42</t>
  </si>
  <si>
    <t>ATV320U40N4C</t>
  </si>
  <si>
    <t>ПРЕОБР ЧАСТОТЫ ATV320 КОМПАКТНОЕ ИСПОЛНЕНИЕ 4 КВТ 500В 3Ф</t>
  </si>
  <si>
    <t>UT 6-PE</t>
  </si>
  <si>
    <t>UT 2,5 OG</t>
  </si>
  <si>
    <t>SZ Пылезащитный козырек шкафа,дл.1200мм</t>
  </si>
  <si>
    <t>SK Выходная фильтрующая решетка для SK 3239.1xx, 204 х 204 х 24 мм, IP54</t>
  </si>
  <si>
    <t>AX Шкаф RAL7035 с МП 380х600х350мм</t>
  </si>
  <si>
    <t>SZ Настенное крепление AX,KX 20мм 4шт</t>
  </si>
  <si>
    <t>Короб RL6 40X40 серый</t>
  </si>
  <si>
    <t>1L1</t>
  </si>
  <si>
    <t>1UZ1</t>
  </si>
  <si>
    <t>1A1</t>
  </si>
  <si>
    <t>1SB2</t>
  </si>
  <si>
    <t>1SB1</t>
  </si>
  <si>
    <t>1R1</t>
  </si>
  <si>
    <t>Шкаф уравления флокулятором (ВхШхГ) 600х380х350 мм</t>
  </si>
  <si>
    <t>м</t>
  </si>
  <si>
    <t>GV2L16</t>
  </si>
  <si>
    <t>АВТОМАТИЧЕСКИЙ ВЫКЛЮЧАТЕЛЬ С МАГНИТНЫМ РАСЦЕПИТЕЛЕМ 14A</t>
  </si>
  <si>
    <t>ОФ Эльга_ШФ-1S4
ЗАКАЗ аппаратуры 18-03-2021</t>
  </si>
  <si>
    <t>Склад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</si>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</sst>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#,##0.00\ &quot;₽&quot;;[Red]\-#,##0.00\ &quot;₽&quot;"/>
    <numFmt numFmtId="164" formatCode="_-* #,##0.00&quot;р.&quot;_-;\-* #,##0.00&quot;р.&quot;_-;_-* &quot;-&quot;??&quot;р.&quot;_-;_-@_-"/>
    <numFmt numFmtId="165" formatCode="_-* #,##0.00\ [$€-1]_-;\-* #,##0.00\ [$€-1]_-;_-* &quot;-&quot;??\ [$€-1]_-;_-@_-"/>
    <numFmt numFmtId="166" formatCode="_-* #,##0.00\ [$₽-419]_-;\-* #,##0.00\ [$₽-419]_-;_-* &quot;-&quot;??\ [$₽-419]_-;_-@_-"/>
    <numFmt numFmtId="167" formatCode="_-* #,##0.00_р_._-;\-* #,##0.00_р_._-;_-* &quot;-&quot;??_р_._-;_-@_-"/>
  </numFmts>
  <fonts count="2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2"/>
      <color rgb="FF000000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2"/>
      <name val="Arial"/>
      <family val="2"/>
    </font>
    <font>
      <sz val="10"/>
      <color indexed="8"/>
      <name val="Arial"/>
      <family val="2"/>
      <charset val="204"/>
    </font>
    <font>
      <b/>
      <sz val="14"/>
      <color rgb="FFFF0000"/>
      <name val="Calibri"/>
      <family val="2"/>
      <charset val="204"/>
      <scheme val="minor"/>
    </font>
    <font>
      <b/>
      <sz val="12"/>
      <color rgb="FFFFFF0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sz val="11"/>
      <color rgb="FFFFFF99"/>
      <name val="Calibri"/>
      <family val="2"/>
      <charset val="204"/>
      <scheme val="minor"/>
    </font>
    <font>
      <b/>
      <u/>
      <sz val="11"/>
      <color rgb="FFFFFF99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FFFF99"/>
      <name val="Calibri"/>
      <family val="2"/>
      <charset val="204"/>
    </font>
    <font>
      <b/>
      <sz val="11"/>
      <color rgb="FFFFFF99"/>
      <name val="Calibri"/>
      <family val="2"/>
      <charset val="204"/>
    </font>
    <font>
      <sz val="11"/>
      <color rgb="FFFFFF99"/>
      <name val="Calibri"/>
      <family val="2"/>
      <charset val="204"/>
      <scheme val="minor"/>
    </font>
    <font>
      <b/>
      <sz val="12"/>
      <color rgb="FFFFFF99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167" fontId="6" fillId="0" borderId="0" applyFont="0" applyFill="0" applyBorder="0" applyAlignment="0" applyProtection="0"/>
    <xf numFmtId="0" fontId="4" fillId="3" borderId="1"/>
    <xf numFmtId="0" fontId="10" fillId="0" borderId="1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11" fillId="0" borderId="0"/>
  </cellStyleXfs>
  <cellXfs count="166">
    <xf numFmtId="0" fontId="0" fillId="0" borderId="0" xfId="0"/>
    <xf numFmtId="49" fontId="2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Fill="1"/>
    <xf numFmtId="0" fontId="0" fillId="0" borderId="0" xfId="0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NumberFormat="1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top"/>
    </xf>
    <xf numFmtId="0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vertical="center"/>
    </xf>
    <xf numFmtId="165" fontId="2" fillId="0" borderId="0" xfId="0" applyNumberFormat="1" applyFont="1" applyFill="1"/>
    <xf numFmtId="0" fontId="2" fillId="0" borderId="0" xfId="0" applyFont="1" applyFill="1"/>
    <xf numFmtId="165" fontId="2" fillId="0" borderId="0" xfId="0" applyNumberFormat="1" applyFont="1" applyFill="1" applyBorder="1" applyAlignment="1">
      <alignment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Fill="1" applyBorder="1" applyAlignment="1">
      <alignment vertical="center"/>
    </xf>
    <xf numFmtId="165" fontId="2" fillId="0" borderId="0" xfId="0" applyNumberFormat="1" applyFont="1" applyFill="1" applyAlignment="1">
      <alignment horizontal="center" vertical="center"/>
    </xf>
    <xf numFmtId="8" fontId="0" fillId="0" borderId="0" xfId="0" applyNumberFormat="1"/>
    <xf numFmtId="0" fontId="9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2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Alignment="1">
      <alignment horizontal="center" vertical="center"/>
    </xf>
    <xf numFmtId="49" fontId="13" fillId="4" borderId="8" xfId="0" applyNumberFormat="1" applyFont="1" applyFill="1" applyBorder="1" applyAlignment="1">
      <alignment horizontal="center" vertical="center"/>
    </xf>
    <xf numFmtId="165" fontId="13" fillId="4" borderId="8" xfId="0" applyNumberFormat="1" applyFont="1" applyFill="1" applyBorder="1" applyAlignment="1">
      <alignment horizontal="center" vertical="center"/>
    </xf>
    <xf numFmtId="164" fontId="13" fillId="4" borderId="8" xfId="0" applyNumberFormat="1" applyFont="1" applyFill="1" applyBorder="1" applyAlignment="1">
      <alignment horizontal="left" vertical="center"/>
    </xf>
    <xf numFmtId="49" fontId="0" fillId="0" borderId="8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3" xfId="0" applyNumberFormat="1" applyFill="1" applyBorder="1" applyAlignment="1">
      <alignment horizontal="center" vertical="center" wrapText="1"/>
    </xf>
    <xf numFmtId="49" fontId="15" fillId="4" borderId="13" xfId="0" applyNumberFormat="1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8" fontId="17" fillId="0" borderId="15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165" fontId="0" fillId="0" borderId="16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8" fontId="17" fillId="0" borderId="16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vertical="center"/>
    </xf>
    <xf numFmtId="0" fontId="0" fillId="0" borderId="1" xfId="0" applyBorder="1"/>
    <xf numFmtId="0" fontId="0" fillId="0" borderId="10" xfId="0" applyFont="1" applyBorder="1" applyAlignment="1">
      <alignment horizontal="center" vertical="center"/>
    </xf>
    <xf numFmtId="0" fontId="19" fillId="0" borderId="1" xfId="0" applyFont="1" applyBorder="1" applyAlignment="1">
      <alignment wrapText="1"/>
    </xf>
    <xf numFmtId="0" fontId="0" fillId="0" borderId="9" xfId="0" applyFont="1" applyBorder="1" applyAlignment="1">
      <alignment vertical="center"/>
    </xf>
    <xf numFmtId="165" fontId="0" fillId="0" borderId="16" xfId="0" applyNumberFormat="1" applyFont="1" applyBorder="1" applyAlignment="1">
      <alignment vertical="center"/>
    </xf>
    <xf numFmtId="164" fontId="0" fillId="0" borderId="10" xfId="0" applyNumberFormat="1" applyFont="1" applyBorder="1"/>
    <xf numFmtId="165" fontId="0" fillId="0" borderId="17" xfId="0" applyNumberFormat="1" applyFont="1" applyBorder="1" applyAlignment="1">
      <alignment vertical="center"/>
    </xf>
    <xf numFmtId="165" fontId="1" fillId="2" borderId="8" xfId="0" applyNumberFormat="1" applyFont="1" applyFill="1" applyBorder="1"/>
    <xf numFmtId="166" fontId="1" fillId="2" borderId="8" xfId="0" applyNumberFormat="1" applyFont="1" applyFill="1" applyBorder="1"/>
    <xf numFmtId="0" fontId="0" fillId="0" borderId="17" xfId="0" applyFont="1" applyBorder="1"/>
    <xf numFmtId="0" fontId="21" fillId="4" borderId="1" xfId="0" applyFont="1" applyFill="1" applyBorder="1" applyAlignment="1">
      <alignment horizontal="center" vertical="center"/>
    </xf>
    <xf numFmtId="0" fontId="22" fillId="4" borderId="0" xfId="0" applyFont="1" applyFill="1"/>
    <xf numFmtId="165" fontId="15" fillId="4" borderId="8" xfId="0" applyNumberFormat="1" applyFont="1" applyFill="1" applyBorder="1" applyAlignment="1">
      <alignment horizontal="center" vertical="center"/>
    </xf>
    <xf numFmtId="166" fontId="15" fillId="4" borderId="18" xfId="0" applyNumberFormat="1" applyFont="1" applyFill="1" applyBorder="1"/>
    <xf numFmtId="0" fontId="23" fillId="4" borderId="0" xfId="0" applyFont="1" applyFill="1" applyAlignment="1">
      <alignment horizontal="center" vertical="center"/>
    </xf>
    <xf numFmtId="0" fontId="0" fillId="0" borderId="0" xfId="0" quotePrefix="1" applyAlignment="1">
      <alignment wrapText="1"/>
    </xf>
    <xf numFmtId="0" fontId="0" fillId="0" borderId="0" xfId="0" pivotButton="1"/>
    <xf numFmtId="0" fontId="0" fillId="0" borderId="0" xfId="0" applyFill="1"/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165" fontId="3" fillId="0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vertical="top"/>
    </xf>
    <xf numFmtId="49" fontId="2" fillId="0" borderId="0" xfId="0" applyNumberFormat="1" applyFont="1" applyFill="1" applyAlignment="1">
      <alignment horizontal="left"/>
    </xf>
    <xf numFmtId="49" fontId="2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65" fontId="2" fillId="0" borderId="2" xfId="0" applyNumberFormat="1" applyFont="1" applyFill="1" applyBorder="1"/>
    <xf numFmtId="0" fontId="2" fillId="0" borderId="2" xfId="0" applyFont="1" applyFill="1" applyBorder="1"/>
    <xf numFmtId="49" fontId="2" fillId="0" borderId="2" xfId="0" applyNumberFormat="1" applyFont="1" applyFill="1" applyBorder="1" applyAlignment="1">
      <alignment horizontal="center"/>
    </xf>
    <xf numFmtId="165" fontId="0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49" fontId="2" fillId="0" borderId="0" xfId="0" applyNumberFormat="1" applyFont="1" applyFill="1" applyBorder="1"/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4" fontId="2" fillId="6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top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ill="1" applyAlignment="1">
      <alignment horizontal="center"/>
    </xf>
    <xf numFmtId="165" fontId="26" fillId="5" borderId="0" xfId="0" applyNumberFormat="1" applyFont="1" applyFill="1"/>
    <xf numFmtId="49" fontId="2" fillId="6" borderId="0" xfId="0" applyNumberFormat="1" applyFont="1" applyFill="1" applyBorder="1" applyAlignment="1">
      <alignment horizontal="left" vertical="top"/>
    </xf>
    <xf numFmtId="49" fontId="2" fillId="6" borderId="0" xfId="0" applyNumberFormat="1" applyFont="1" applyFill="1" applyBorder="1" applyAlignment="1">
      <alignment horizontal="center" vertical="top"/>
    </xf>
    <xf numFmtId="0" fontId="2" fillId="6" borderId="0" xfId="0" applyNumberFormat="1" applyFont="1" applyFill="1" applyBorder="1" applyAlignment="1">
      <alignment horizontal="center" vertical="center"/>
    </xf>
    <xf numFmtId="165" fontId="2" fillId="6" borderId="0" xfId="0" applyNumberFormat="1" applyFont="1" applyFill="1" applyBorder="1" applyAlignment="1">
      <alignment horizontal="center" vertical="center"/>
    </xf>
    <xf numFmtId="49" fontId="2" fillId="6" borderId="0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left"/>
    </xf>
    <xf numFmtId="2" fontId="0" fillId="0" borderId="2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4" fillId="0" borderId="0" xfId="0" quotePrefix="1" applyFont="1" applyAlignment="1">
      <alignment horizontal="left" vertical="top" wrapText="1"/>
    </xf>
    <xf numFmtId="0" fontId="0" fillId="0" borderId="10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0" fillId="4" borderId="7" xfId="0" applyFont="1" applyFill="1" applyBorder="1" applyAlignment="1">
      <alignment vertical="center"/>
    </xf>
    <xf numFmtId="0" fontId="20" fillId="4" borderId="9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 wrapText="1"/>
    </xf>
    <xf numFmtId="0" fontId="28" fillId="8" borderId="1" xfId="0" applyFont="1" applyFill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</cellXfs>
  <cellStyles count="12">
    <cellStyle name="Comma 2" xfId="3"/>
    <cellStyle name="EplDataROStyle" xfId="4"/>
    <cellStyle name="EplDataRWStyle" xfId="5"/>
    <cellStyle name="Normal 11" xfId="1"/>
    <cellStyle name="Normal 2" xfId="6"/>
    <cellStyle name="Обычный" xfId="0" builtinId="0"/>
    <cellStyle name="Обычный 2" xfId="7"/>
    <cellStyle name="Обычный 2 2" xfId="8"/>
    <cellStyle name="Обычный 3" xfId="9"/>
    <cellStyle name="Обычный 4" xfId="10"/>
    <cellStyle name="Обычный 5" xfId="11"/>
    <cellStyle name="Обычный 6" xfId="2"/>
  </cellStyles>
  <dxfs count="219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273.477542592591" createdVersion="4" refreshedVersion="4" minRefreshableVersion="3" recordCount="36">
  <cacheSource type="worksheet">
    <worksheetSource ref="A2:Q38" sheet="Перечень оборудования"/>
  </cacheSource>
  <cacheFields count="17">
    <cacheField name="НКУ" numFmtId="49">
      <sharedItems/>
    </cacheField>
    <cacheField name="Панель" numFmtId="49">
      <sharedItems containsNonDate="0" containsString="0" containsBlank="1"/>
    </cacheField>
    <cacheField name="Линия" numFmtId="0">
      <sharedItems containsBlank="1"/>
    </cacheField>
    <cacheField name="Поз" numFmtId="0">
      <sharedItems containsBlank="1"/>
    </cacheField>
    <cacheField name="Наименование" numFmtId="0">
      <sharedItems count="422" longText="1">
        <s v="AX Шкаф RAL7035 с МП 380х600х350мм"/>
        <s v="SZ Пылезащитный козырек шкафа,дл.1200мм"/>
        <s v="SZ Настенное крепление AX,KX 20мм 4шт"/>
        <s v="SK Выходная фильтрующая решетка для SK 3239.1xx, 204 х 204 х 24 мм, IP54"/>
        <s v="SZ DIN-рейка 35х15 2000мм 6шт"/>
        <s v="Сальник кабельный PGA16-14G"/>
        <s v="Сальник кабельный PGA13.5-11G"/>
        <s v="Короб RL6 40X40 серый"/>
        <s v="КОРПУС ВЫКЛЮЧАТЕЛЯ-РАЗЪЕДИНИТЕЛЯ 40А"/>
        <s v="КЛЕММНАЯ КРЫШКА ДЛЯ КОРПУСА ВЫКЛЮЧАТЕЛЯ ТИПА V02...V2 (КРЫШКА ДЛЯ 3 КЛЕММ)"/>
        <s v="УДЛИН.ПЕРЕХ. 400/430ММ V02…V2,VN12, VN20"/>
        <s v="РУКОЯТКА УПРАВЛЕНИЯ+ПЕРЕД.ПАНЕЛЬ 60?60ММ"/>
        <s v="ПАНЕЛЬ ДЛЯ БЛОКИРОВКИ ДВЕРЦЫ ДЛЯ VN12,VN20, V02…V2"/>
        <s v="АВТОМАТИЧЕСКИЙ ВЫКЛЮЧАТЕЛЬ С МАГНИТНЫМ РАСЦЕПИТЕЛЕМ 25A"/>
        <s v="СЕТЕВОЙ ДРОССЕЛЬ 4MH 10A"/>
        <s v="ПРЕОБР ЧАСТОТЫ ATV320 КОМПАКТНОЕ ИСПОЛНЕНИЕ 4 КВТ 500В 3Ф"/>
        <s v="ГРАФИЧЕСКИЙ ТЕРМИНАЛ ATV71"/>
        <s v="КОМПЛЕКТ ВЫНОСН МОНТ ГРАФИЧ ТЕРМ IP54"/>
        <s v="АКСЕССУАРЫ ДЛЯ КОМПЛ ВЫНОСН МОНТ IP65"/>
        <s v="3М КАБЕЛЬ ДЛЯ ГРАФИЧ ТЕРМИНАЛА"/>
        <s v="КНОПКА 22ММ ЗЕЛЕНЯЯ С ВОЗВРАТОМ XB5AA31"/>
        <s v="КНОПКА 22ММ КРАСНАЯ С ВОЗВРАТОМ XB5AA42"/>
        <s v="Потенциометр 7286R10KL25"/>
        <s v="Рукоятка для потенциометра D29.4мм, отв. 6мм"/>
        <s v="E/NS 35 N"/>
        <s v="CLIPFIX 35"/>
        <s v="KLM 3 100шт"/>
        <s v="D-UT 2,5/10"/>
        <s v="UT 6-PE"/>
        <s v="UT 4"/>
        <s v="UT 4-PE"/>
        <s v="UT 2,5 BU"/>
        <s v="UT 2,5 OG"/>
        <s v="UT 2,5-PE"/>
        <s v="UT 2,5 YE"/>
        <s v="ATP-UT"/>
        <s v="Профиль под тяж. оборуд. без перф. для шир/гл 600мм 4шт" u="1"/>
        <s v="Корпус кнопочного поста MEP6-0 на 6 элементов пластиковый" u="1"/>
        <s v="TS Перемычка внешн.уровень гл.600мм 20шт" u="1"/>
        <s v="Преобразователь частоты 2.2 кВт, 380-480 В с сетевой шиной VLT PROFIBUS DP MCA 101" u="1"/>
        <s v="Кабель-канал перфорир. 40х80мм 4/6" u="1"/>
        <s v="Кабель-канал перфорир. 60х80мм 4/6" u="1"/>
        <s v="Кабель-канал перфорир. 80х80мм 4/6" u="1"/>
        <s v="Преобразователь частоты 160кВт, 315А, с платой VLT PTC Thermistor Card MCB 112, с сетевой шиной VLT PROFIBUS DP MCA 101" u="1"/>
        <s v="Сальник кабельный PGA29-25G" u="1"/>
        <s v="Шина PEN &quot;земля-ноль&quot; 8х12мм 14/2 " u="1"/>
        <s v="VX Системные шасси 14х39мм для двери Ш=600мм 4шт" u="1"/>
        <s v="АВТОМАТИЧЕСКИЙ ВЫКЛЮЧАТЕЛЬ С КОМБИНИРОВАННЫМ РАСЦЕПИТЕЛЕМ 24-32А" u="1"/>
        <s v="Автоматический выключатель 230/400 В 10кА, 1-полюсный, С, 16А" u="1"/>
        <s v="Софтстартер PSTX60-600-70 30кВт 400В 60А (55кВт 400В 105A внутри треугольника) с функцией защиты двигателя" u="1"/>
        <s v="Шина на DIN-рейку в корпусе (кросс-модуль) L+PEN 2х7" u="1"/>
        <s v="Реле CR-M230AC3 230B AC 3ПК (10A)" u="1"/>
        <s v="Автоматический выключатель 230/400 В 10кА, 1-полюсный, С, 0,3А" u="1"/>
        <s v="VX Соединитель наружный 6шт" u="1"/>
        <s v="Фиксатор CR-MH для реле CR-M" u="1"/>
        <s v="FL-PP-RJ45-SCC" u="1"/>
        <s v="ST 2,5-QUATTRO" u="1"/>
        <s v="МОДУЛЬ ИЗМЕРЕНИЯ ТОКА ДЛЯ SIMOCODE PRO, ДИАПАЗОН ТОКОВ 2,4...25A, ГАБАРИТНАЯ ШИРИНА 45MM, СКВОЗНОЕ ПОДКЛЮЧЕНИЕ" u="1"/>
        <s v="Клемма D185/55.FF силовая, для проводов в наконечнике под болт 185мм.кв., без крышек" u="1"/>
        <s v="Базовый модуль SIMOCODE pro V PN, Ethernet / PROFINET IO, резервирование системы PN, сервер OPC UA, веб-сервер, скорость передачи 100 Мбит / с, 2 шины для подключения через RJ45, 4 входа / 3 выхода свободно параметрируемые, Us: 24 В постоянного тока, вход для термистора подключение Моностабильные релейные выходы, расширяемые модулями расширения" u="1"/>
        <s v="SIMATIC ET 200SP, BaseUnit BU15-P16 + A0 + 2B, BU тип A0, вставные клеммы, без клемм AUX, перемычка слева, ШxВ: 15x 117 мм" u="1"/>
        <s v="QUINT-BAT/24DC/ 3.4AH" u="1"/>
        <s v="Наконечник ТМЛс(45) 150-12 10шт." u="1"/>
        <s v="Перегородки межфазные разделительные PB200 T4-T5 3p (комплект из 4шт.)" u="1"/>
        <s v="СОЕДИНИТЕЛЬНЫЙ КАБЕЛЬ, ДЛИНА 0,1M, ДЛЯ СОЕДИНЕНИЯ БАЗОВОГО МОДУЛЯ С МОДУЛЕМ ИЗМЕРЕНИЯ ТОКА, МОДУЛЕМ ИЗМЕРЕНИЯ ТОКА/НАПРЯЖЕНИЯ, ПАНЕЛЬЮ ОПЕРАТОРА ИЛИ МОДУЛЕМ РАСШИРЕНИЯ ЧЕРЕЗ СИСТЕМНЫЙ ИНТЕРФЕЙС" u="1"/>
        <s v="Фиксированная часть втычного исполнения T5 400 P FP 3p HR" u="1"/>
        <s v="Каб.ввод MG63A-49G IP68; резьба: M63 x 1.5 x 25; каб. d: 50.8~45.3 мм; приб. отв. d: 63.5~63.7 мм" u="1"/>
        <s v="Цоколь CR-M3LS (логический) для реле CR-M 3ПК" u="1"/>
        <s v="Автомат.выкл-ль 3-полюсный S203P C25" u="1"/>
        <s v="силовой контактор, AC-3 12 A, 5,5 кВт / 400 В 1 Н.О. + 1 Н.З., 230 В переменного тока, 50 Гц 3-полюсный, размер S0 с винтовыми зажимами" u="1"/>
        <s v="UT 4 BU" u="1"/>
        <s v="клеммная крышка для аксессуаров вставных и выкатных розеток для: автоматического выключателя, 3-полюсного 3VA100 / 160/250" u="1"/>
        <s v="DK Кабельные зажимы 12-18мм 25шт" u="1"/>
        <s v="комплект адаптер Sub-D9" u="1"/>
        <s v="SIMATIC DP, CM PROFIBUS DP для модуля ЦП ET 200SP с интерфейсом PROFIBUS DP (9-контактное гнездо D-sub) Ведущее устройство DP для 125 ведомых устройств DP ведомое устройство DP," u="1"/>
        <s v="Разрядник перенапряжения Тип 2 Класс требований C, UC 350 В Съемные защитные модули 4-полюсные, 3 + 1 цепь для систем TN-S и TT" u="1"/>
        <s v="вспомогательный токовый выключатель, 1 НО + 1 НЗ для автоматического выключателя 5SL, 5SY, 5SP Встроенный выключатель 5TL1, RCBO 5SU1, FI 5SV (для 5SU1 требуется соединитель ручки 5ST3805-1)" u="1"/>
        <s v="Преобразователь частоты ATV630 18,5кВт 380В 3ф" u="1"/>
        <s v="Кабель интерфейсный DB9F-DB9M разборный 1.8м" u="1"/>
        <s v="VX Соединитель внутренний 6шт" u="1"/>
        <s v="ST 2,5-PE" u="1"/>
        <s v="Наконечник ТМЛс 70-10" u="1"/>
        <s v="ПЕРЕКЛЮЧАТЕЛЬ 22ММ 2 ПОЗИЦИИ XB5AD21" u="1"/>
        <s v="Наконечник ТМЛ(DIN) 150-10-17" u="1"/>
        <s v="D-ST 2,5-TWIN" u="1"/>
        <s v="PLC-RSC- 24DC/21" u="1"/>
        <s v="Настенное крепление, компл. 4 шт." u="1"/>
        <s v="Заглушка пластиковая серая MA1-8129 для постов MEP" u="1"/>
        <s v="DK Кабельные зажимы 22-26мм 25шт" u="1"/>
        <s v="Кнопка с подсветкой CP1-11G-10 зеленая 24В AC/DC с плоской клавишей без фиксации 1НО" u="1"/>
        <s v="Контактор AF09-30-10-13 с универсальной катушкой управления 100-250BAC/DC" u="1"/>
        <s v="Контактор AF26-30-00-13 с универсальной катушкой управления 100-250BAC/DC" u="1"/>
        <s v="Контактор AF30-30-00-13 с универсальной катушкой управления 100-250BAC/DC" u="1"/>
        <s v="КЛЕММНАЯ КРЫШКА ДЛЯ КОРПУСА ВЫКЛЮЧАТЕЛЯ ТИПА V3, V4 (КРЫШКА ДЛЯ 3 КЛЕММ)" u="1"/>
        <s v="ТРАНСФОРМАТОР 230-400В 1X230В 630ВA" u="1"/>
        <s v="Кнопка CE4T-10R-02 аварийного останова с фиксацией 2НЗ отпускание поворотом 40мм" u="1"/>
        <s v="KLM 3" u="1"/>
        <s v="Устр-во автомат. регулирования ACS580-01-02A7-4+J400, 0,75 кВт,380 В, 3 фазы,IP21, с панелью управления" u="1"/>
        <s v="SZ Кабельный шланг D=29мм, длина=25m 1шт" u="1"/>
        <s v="Клеммы подключения 16-50мм2 19x39mm 15шт" u="1"/>
        <s v="SK Фильтрующий вентилятор, 550 м3/ч, 323 х 323 х 143,5 мм, 230В, IP54" u="1"/>
        <s v="SK Фильтрующий вентилятор, 700 м3/ч, 323 х 323 х 155,5 мм, 230В, IP54" u="1"/>
        <s v="SK Защитный кожух из нержавеющей стали для SK 3238.xxx, 176 х 245 х 55 мм" u="1"/>
        <s v="SZ Зажимы 6-12мм для каб.шин угл.профиль 25шт" u="1"/>
        <s v="SZ Светодиодный светильник 900 лм, 100-240В с розеткой" u="1"/>
        <s v="DK Кабельные зажимы 42-56мм 25шт" u="1"/>
        <s v="Вставка плавкая 5х20 мм, 0,5 А" u="1"/>
        <s v="Блокировка электромеханическая VEM4 для контакторов AF09…AF38" u="1"/>
        <s v="Комплект защиты IP54 для рукоятки на дверце RHE_IP54 T4..T6 ROT.HANDL" u="1"/>
        <s v="DK Кабельные зажимы 26-30мм 25шт" u="1"/>
        <s v="АВТОМАТИЧЕСКИЙ ВЫКЛЮЧАТЕЛЬ С КОМБИНИРОВАННЫМ РАСЦЕПИТЕЛЕМ 4-6,3А" u="1"/>
        <s v="D-UT 2,5/1P" u="1"/>
        <s v="Вставка плавкая 5х20 мм 1 А" u="1"/>
        <s v="UT 2,5 RD" u="1"/>
        <s v="Коммутатор Cisco Industrial Ethernet  " u="1"/>
        <s v="DOP-110CS 10.1&quot; TFT LCD, 1024 x 600, ARM Cortex-A8 800 МГц, Flash ROM 256 MB, RAM 256 MB, USB, 3 COM RS-232/422/485, RTC" u="1"/>
        <s v="Соединительный кабель Длина 2,5 м, круглый, для подключения базового блока, модуля измерения тока, модуля измерения тока / напряжения, панели оператора или модулей расширения через системный интерфейс" u="1"/>
        <s v="SK Регулятор температуры (термостат), +5С…+60С, 71 х 71 х 33,5 мм" u="1"/>
        <s v="2-х канальный модуль AI, 4-20 мА" u="1"/>
        <s v="2-х канальный модуль AO, 4-20 мА" u="1"/>
        <s v="SK Фильтрующий вентилятор, 55 м3/ч, 148,5 х 148,5 х 74,5 мм, 230В, IP54" u="1"/>
        <s v="SENTRON, измерительный прибор, 7KM PAC3200, LCD, LL: 690 В, LN: 400 В, 5 A, 3 фазы, Modbus TCP, опционально Modbus RTU / PROFINET / PROFIBUS, полная / активная / реактивная энергия, класс 0,5 в соотв. согласно IEC61557-12 или класс 0.5s в соотв. согласно IEC62053-22, блок питания широкого диапазона. блок AC / DC, винтовые клеммы" u="1"/>
        <s v="КОРПУС ВЫКЛЮЧАТЕЛЯ-РАЗЪЕДИНИТЕЛЯ 80А" u="1"/>
        <s v="Преобразователь частоты 22 кВт, 380-480 В с платой VLT PTC Thermistor Card MCB 112, с сетевой шиной VLT PROFIBUS DP MCA 101" u="1"/>
        <s v="Изолятор SM35 (М8) силовой" u="1"/>
        <s v="Изолятор SM51 (М8) силовой" u="1"/>
        <s v="Держатель кабельного шланга d=29мм 20шт" u="1"/>
        <s v="ЗАГЛУШКИ БОКОВЫЕ ДЛЯ ГРЕБЕНЧАТЫХ ШИНОК (A9X) 1П (10ШТ)" u="1"/>
        <s v="4-х канальный модуль DI, 24 В, 3 мс " u="1"/>
        <s v="СОЕДИНИТЕЛЬНЫЙ КАБЕЛЬ, ДЛИНА 2,5M, КРУГЛ., ДЛЯ СОЕДИНЕНИЯ БАЗОВОГО МОДУЛЯ С МОДУЛЕМ ИЗМЕРЕНИЯ ТОКА, МОДУЛЕМ ИЗМЕРЕНИЯ ТОКА/НАПРЯЖЕНИЯ, ПАНЕЛЬЮ ОПЕРАТОРА ИЛИ МОДУЛЕМ РАСШИРЕНИЯ ЧЕРЕЗ СИСТЕМНЫЙ ИНТЕРФЕЙС" u="1"/>
        <s v="С-образ. шина 30х15 для шир/гл 1200мм 6шт" u="1"/>
        <s v="Автомат.выкл-ль 1-полюсный S201P C6" u="1"/>
        <s v="Винт M6" u="1"/>
        <s v="SK Защитный кожух из нержавеющей стали для SK 3243/44.xxx, 350 х 480 х 110 мм" u="1"/>
        <s v="Автомат.выкл-ль 1-полюсной S201 C4" u="1"/>
        <s v="VX Элемент цоколя пер/зад 600х100мм 2шт" u="1"/>
        <s v="VX Элемент цоколя пер/зад 800х100мм 2шт" u="1"/>
        <s v="DK Крепежный адаптер 1шт" u="1"/>
        <s v="КОРП. КНОПКИ С КЛЕММ. ЗАЖ. ПОД ВИНТ ZB5AZ102" u="1"/>
        <s v="ST 2,5-QUATTRO-PE" u="1"/>
        <s v="TRIO-UPS-2G/1AC/24DC/10" u="1"/>
        <s v="Рубильник откидной  XLP3-6BC под предохранители до 630А с кабель ными клеммами" u="1"/>
        <s v="Рубильник откидной XLP-000-6CC под предохранители до 100А кабель ными клеммами" u="1"/>
        <s v="Рубильник откидной XLP00-6BC под предохранители до 160А с кабель ными клеммами" u="1"/>
        <s v="PLC-RSC- 24DC/21-21/MS" u="1"/>
        <s v="Наконечник ТМЛс(90) 70-10" u="1"/>
        <s v="Автоматич.выключ. MS116-2.5 50 кА с регулир. тепловой защитой 1,6A-2,5А Класс тепл. расцепит. 10" u="1"/>
        <s v="Сальник кабельный PGA21-16G" u="1"/>
        <s v="Автомат.выкл-ль 1-полюсной S201 C6" u="1"/>
        <s v="Коммуникационный модуль EtherNet (EtherNet/IP, Modbus/TCP)" u="1"/>
        <s v="СИГН. ЛАМПА 22ММ 24В ЖЕЛТАЯ XB5AVB5" u="1"/>
        <s v="SZ Монтажная скоба горизонтальная 20шт" u="1"/>
        <s v="Наконечник ТМЛс(45) 150-12" u="1"/>
        <s v="Поперечный вспомогательный выключатель 1 НО + 1 НЗ винтовой зажим для автоматического выключателя 3RV2" u="1"/>
        <s v="Автоматич.выключ. MO132-10А 100кА магн.расцепитель" u="1"/>
        <s v="Автоматич.выключ. MO132-16А 100кА магн.расцепитель" u="1"/>
        <s v="Вспомог.Сигнал.контакт к. S2C-S/H6R" u="1"/>
        <s v="FBS  4-5 BU" u="1"/>
        <s v="FBST 500-PLC BU" u="1"/>
        <s v="SZ Кабельный ввод M16x1,5 полиамид RAL7035 50шт" u="1"/>
        <s v="SZ Кабельный ввод M20x1,5 полиамид RAL7035 50шт" u="1"/>
        <s v="С-образ. шина 30х15 для шир/гл 1000мм 6шт" u="1"/>
        <s v="SIMATIC ET 200SP, модуль дискретных выходов, DQ 16x 24V DC/0,5A ST, со стандартными функциями, выход PNP, (source, P-switching), упаковка из 1 шт. , для установки на базовый блок типа A0, цветовой код CC00, замещающее значение, диагностика модуля для: КЗ на L+ и на землю, обрыв проводов" u="1"/>
        <s v="Реле отключения (независимый расцепитель) PS-SOR-C T4-T5-T6 24..30Vdc xPERM.SERV." u="1"/>
        <s v="Блок клеммный ж/зеленый AL/CU 2.5-50мм2/ 4 подкл." u="1"/>
        <s v="3P КОНТАКТОР EVERLINK AC3 440В 50A КАТУШКА УПР. 24В DC" u="1"/>
        <s v="FBS  2-5 BU" u="1"/>
        <s v="Блок клеммный синий AL/CU 2.5-50мм2/ 4 подкл." u="1"/>
        <s v="Трехфазные шины Модульное расстояние 45 мм для 2 переключателей Вилочные соединения" u="1"/>
        <s v="Автомат.выкл-ль 4-полюсный S204P C10" u="1"/>
        <s v="2-х канальный модуль AI, 0-30 В" u="1"/>
        <s v="Поворотный привод, устанавливаемый на дверь, стандарт IEC IP65 с аксессуаром для блокировки двери для: 3VA2 100/160/250" u="1"/>
        <s v="DK Кабельные зажимы 6-14мм 25шт" u="1"/>
        <s v="4 СОЕДИНИТЕЛЯ ДЛЯ КАБЕЛЕЙ" u="1"/>
        <s v="SZ Кабельный ввод M32x1,5 полиамид RAL7035 15шт" u="1"/>
        <s v="SIMATIC ET 200SP, BaseUnit BU15-P16 + A0 + 2D, BU тип A0, вставные клеммы, без доп. клеммы, новая группа нагрузки, ШxВ: 15x 117 мм" u="1"/>
        <s v="PTFIX 6/12X2,5-NS35A RD" u="1"/>
        <s v="Автоматический выключатель 230/400 В 10кА, 1-полюсный, К, 6А" u="1"/>
        <s v="FBS 20-5" u="1"/>
        <s v="SV Комбинированный уголок PE, 4шт" u="1"/>
        <s v="Автоматический выключатель 230/400 В 10кА, 1-полюсный, К, 2А" u="1"/>
        <s v="Комплект монтажный с адаптером панели DPMP-02 + CDPI-01                    " u="1"/>
        <s v="SV Клеммы подключения 1-4мм2 15шт" u="1"/>
        <s v="Автоматич.выключ. MS132-16 100кА с регулир. тепловой защитой 10A-16А Класс тепл. расцепит. 10" u="1"/>
        <s v="Предохранитель OFAF000H10 10A тип gG размер000, до 500В" u="1"/>
        <s v="Предохранитель OFAF000H50 50A тип gG размер000, до 500В" u="1"/>
        <s v="Предохранитель OFAF000H63 63A тип gG размер000, до 500В" u="1"/>
        <s v="Шины на DIN-рейку в корпусе (кросс-модуль) ШНК 4х11 3L+PEN " u="1"/>
        <s v="МОДУЛЬ ИЗМЕРЕНИЯ ТОКА ДЛЯ SIMOCODE PRO, ДИАПАЗОН ТОКОВ 0,3…3A, ГАБАРИТНАЯ ШИРИНА 45MM, СКВОЗНОЕ ПОДКЛЮЧЕНИЕ" u="1"/>
        <s v="XLP00 кабельная крышка" u="1"/>
        <s v="комплект адаптер Sub-D9 для габ. D и E" u="1"/>
        <s v="Предохранитель быстродействующий, характеристика aR, 160 А" u="1"/>
        <s v="TS Держатель/распорка 6шт" u="1"/>
        <s v="Соединительный кабель Длина 0,1 м, плоский, для подключения базового блока, модуля измерения тока, модуля измерения тока-напряжения, панели оператора или модулей расширения через системный интерфейс" u="1"/>
        <s v="Карта памяти SIMATIC SD 2 ГБ Secure Digital Card для устройств с соответствующим слотом Дополнительная информация, количество и содержание: см. Технические данные" u="1"/>
        <s v="ДОПОЛНИТЕЛЬНЫЙ ПЕРЕКЛЮЧАТЕЛЬ ПЕРЕКЛЮЧАТЕЛЬ КОНТАКТЫ ТИП HQ (7MM) АКСЕССУАРЫ ДЛЯ 3VA1 и 3VA20 до 3VA25" u="1"/>
        <s v="Кнопка CP1-30G-10 зеленая без фиксации 1HO" u="1"/>
        <s v="контрольный отвод для клеммной коробки 10 шт. аксессуар для: 3VA1 100/160 3VA2 100/160/250" u="1"/>
        <s v="ST 2,5-TG" u="1"/>
        <s v="FBS 20-6" u="1"/>
        <s v="SIMATIC ET 200SP, BusAdapter BA 2xRJ45, 2 разъема RJ45 для PROFINET" u="1"/>
        <s v="Адаптер для вторичных цепей втычного/выкатного выключателя ADP 5pin SOR/UVR RC T4-T5-T6 P/W при использовании реле отключения/минимального напряжения" u="1"/>
        <s v="Автоматич.выключ. MO132-2.5А 100кА магн.расцепитель" u="1"/>
        <s v="Наконечник ТМЛс(45) 16-6" u="1"/>
        <s v="SIMATIC ET 200SP, модуль цифрового ввода, DI 16x 24 В постоянного тока, стандарт, тип 3 (IEC 61131), вход приемника, (PNP, P-чтение), единица упаковки: 1 шт., Подходит для BU-типа A0, цветовой код CC00, вход время задержки 0,05..20мс, обрыв провода диагностики, напряжение питания диагностики" u="1"/>
        <s v="Держатель шильдика MA6-1060 (кнопочные посты)" u="1"/>
        <s v="РАСПРЕДЕЛИТЕЛЬНЫЙ БЛОК ВИНТОВОЙ 4П 125А 60 ОТВЕРСТИЙ" u="1"/>
        <s v="Предохранитель, характеристика gG, 2 А" u="1"/>
        <s v="Наконечник кольцевой НКИ 6,0-10" u="1"/>
        <s v="Корпус с М/П 300x400x150, IP66" u="1"/>
        <s v="БАЗОВЫЙ МОДУЛЬ 2 SIMOCODE PRO V, PROFIBUS DP-ИНТЕРФЕЙС, 12 МБИТ/С, RS485, 4 ВХОДА / 3 ВЫХОДА СВОБОДНО ПАРАМЕТРИРУЕМЫЕ, US: DC 24V, ТЕРМИСТОРНАЯ ЗАЩИТА ДВИГАТЕЛЯ, МОНОСТАБИЛЬНЫЕ ВЫХОДЫ" u="1"/>
        <s v="SP 2,5/ 1" u="1"/>
        <s v="3-ФАЗНЫЙ ТЕРМИНАЛ, ДЛЯ 3-ФАЗНЫХ ШИН, ПОДКЛЮЧЕНИЕ ВЫШЕ, РАЗМЕР S00-S2" u="1"/>
        <s v="Шильдик MA6-1061 для держателя (кнопочные посты) 10шт" u="1"/>
        <s v="SIMATIC ET 200SP, МОДУЛЬ АНАЛОГОВОГО ВХОДА, AI 4XU / I 2-ПРОВОДНЫЙ СТАНДАРТ, УПАКОВОЧНЫЙ БЛОК: 1 ШТ., ПОДХОДИТ К BU-TYPE A0, A1, ЦВЕТОВОМУ КОДУ CC03, ДИАГНОСТИКА МОДУЛЯ, 16 бит, +/- 0,3%" u="1"/>
        <s v="Наконечник ТМЛс(45) 35-10 (КВТ)" u="1"/>
        <s v="SZ Кабель подключения 100-240В 3-конт. оранж. 3000мм, 1шт" u="1"/>
        <s v="Автоматич.выключ. MS132-1.6 100кА с регулир. тепловой защитой 1A-1.6А Класс тепл. расцепит. 10" u="1"/>
        <s v="Предохранитель, характеристика gR, 20 А" u="1"/>
        <s v="Контактор AF26-30-11-13 с катушкой управления 100-250BAC/DC" u="1"/>
        <s v="UT 2,5/1P" u="1"/>
        <s v="PLC-RSC- 24DC/21-21" u="1"/>
        <s v="Комплект преобразования исполнения KIT MP T5 400 P 3p" u="1"/>
        <s v="Короб RL6 40X60 серый" u="1"/>
        <s v="Короб RL6 60X60 серый" u="1"/>
        <s v="КЛЕММНЫЙ БЛОК 63А 3П МОНТАЖ СВЕРХУ" u="1"/>
        <s v="Фронтальные доп.контакты 1НО+1НЗ HKF1-11 для автоматов типа MS116, MS132, MS132-T, MO132, MS165, MO165" u="1"/>
        <s v="QUINT-PS/1AC/24DC/10" u="1"/>
        <s v="2-х канальный модуль реле" u="1"/>
        <s v="Трансформатор тока CT3/600/5A, класс 0.5" u="1"/>
        <s v="Контакт CA4-10 (1НО) фронтальный для контакторов AF09…AF96 реле NF22E…NF40E" u="1"/>
        <s v="SZ Концевой выключатель двери, кабель 800мм, 1шт" u="1"/>
        <s v="Батарея  QUINT-BAT/24DC/ 3.4AH" u="1"/>
        <s v="UT 4-HESILED 24 (5X20)" u="1"/>
        <s v="УЗИП OVR T2 3N 40-275s P QS" u="1"/>
        <s v="Преобразователь. частоты 1.1 кВт, 380-500 В с платой VLT PTC Thermistor Card MCB 112, с сетевой шиной VLT PROFIBUS DP MCA 101" u="1"/>
        <s v="Шина PEN &quot;земля-ноль&quot; 8х12мм 14/2 (14групп/крепеж по краям)" u="1"/>
        <s v="SP 2,5/ 3" u="1"/>
        <s v="аксессуар вспомогательной цепи для: всех съемных блоков 3 ВА" u="1"/>
        <s v="UT 2,5/1P BU" u="1"/>
        <s v="ST 2,5-TWIN-TG" u="1"/>
        <s v="комплектный комплект съемного блока для: автоматического выключателя, 3 полюса 3VA2 100/160/250" u="1"/>
        <s v="Шина медная ШМТ, 40х5 мм, L=4 м, 7.14 кг/шт." u="1"/>
        <s v="Выключатель автоматический XT1C 160 TMD 100-1000 3p F F" u="1"/>
        <s v="Шинная разводка 3-фазн. PS1-4-0-65 до 65А для 4-х автоматов типа MS116, MS132, MS132-T, MO132 без доп. контактов" u="1"/>
        <s v="Шинная разводка 3-фазн. PS1-5-0-65 до 65А для 5-и автоматов типа MS116, MS132, MS132-T, MO132 без доп. контактов" u="1"/>
        <s v="Каб.ввод MG75A-56G IP68; резьба: M75 x 2 x 25; каб. d: 56~50 мм; приб. отв. d: 75~75.6 мм" u="1"/>
        <s v="SK Выходная фильтрующая решетка для SK 3243/44/45.1xx, 323 х 323 х 25 мм, IP54" u="1"/>
        <s v="ST 2,5-QUATTRO RD" u="1"/>
        <s v="SIMATIC ET 200SP, БАЗОВЫЙ БЛОК BU15-P16+A0+2D, ТИП A0, ВТЫЧНЫЕ КЛЕММЫ, БЕЗ ДОП. КЛЕММ (AUX), НОВАЯ НАГРУЗОЧНАЯ ГРУППА, Ш Х В: 15MMX117MM" u="1"/>
        <s v="SIMATIC ET 200SP, БАЗОВЫЙ БЛОК BU15-P16+A0+2B, ТИП A0, ВТЫЧНЫЕ КЛЕММЫ, БЕЗ ДОП. КЛЕММ (AUX), ПОДКЛЮЧЕНИЕ К СУЩ. НАГРУЗОЧНОЙ ГРУППЕ (БАЗОВОГО БЛОКА СЛЕВА) Ш Х В: 15MMX117MM" u="1"/>
        <s v="Кабель-канал перфорир. 120х80мм 4/6" u="1"/>
        <s v="SIMATIC ET 200SP, модуль дискретных входов, DI 16x 24V DC ST, со стандартными функциями, тип 3 (IEC 61131), вход PNP, (sink, P-reading), упаковка из 1 шт., для установки на базовый блок типа A0, цветовой код CC00, входная задержка 0,05..20 мс, диагностика обрыва провода, диагностика напряжения питания" u="1"/>
        <s v="VX Шкаф 1000x2000x600 c МП, 2х ств.дв." u="1"/>
        <s v="VX Шкаф 1200x2000x600 с МП, 2х ств.дв." u="1"/>
        <s v="ST 2,5-QUATTRO BU" u="1"/>
        <s v="Шинный штекер SUBCON-PLUS-PROFIB/SC2" u="1"/>
        <s v="Адаптер для вторичных цепей втычного/выкатного выключателя ADP 12pin AUX T4-T5-T6 P/W при использовании доп. контактов 3+1" u="1"/>
        <s v="Пружина тарельчатая M10 уп=10шт" u="1"/>
        <s v="Автоматический выключатель типоразмера S00 для комбинации пускателей Номинальный ток 8 A N-расцепитель 104 A винтовой зажим Стандартная коммутационная способность" u="1"/>
        <s v="Кнопка CP1-30B-10 черная без фиксации 1HO" u="1"/>
        <s v="D-ST 2,5-QUATTRO" u="1"/>
        <s v="Патч-корд кат. 5e 1м. Серый" u="1"/>
        <s v="SIMATIC HMI TP1200 Comfort, панель Comfort, сенсорное управление, 12-дюймовый широкоформатный TFT-дисплей, 16 миллионов цветов, интерфейс PROFINET, интерфейс MPI / PROFIBUS DP, 12 МБ памяти для конфигурации, Windows CE 6.0 (поддержка Microsoft включена в обновления безопасности, больше не поддерживаются) настраивается из WinCC Comfort V11" u="1"/>
        <s v="Выводы силовые для стационарного выключателя FC CuAl 1x1,5...50mm2 XT1 (комплект из 6шт)" u="1"/>
        <s v="Панель управления с дисплеем для SIMOCODE pro V, монтаж в дверь или фронтальную панель шкафа управления; подключается к базовому модулю или модулю расширения" u="1"/>
        <s v="Вставка плавкая 5x20 1A" u="1"/>
        <s v="Вставка плавкая 5x20 2A" u="1"/>
        <s v="SP 2,5/ 6" u="1"/>
        <s v="Вставка плавкая 5x20 3A" u="1"/>
        <s v="Патч-корд кат. 5e 2м. Серый" u="1"/>
        <s v="Коммуникационный модуль, протокол PROFIBUS DP V1, для SENTRON PAC3200/4200, 3VA COM100/800" u="1"/>
        <s v="Вставка плавкая 5x20 5A" u="1"/>
        <s v="Источник бесперебойного питания TRIO-UPS/1AC/24DC/ 5" u="1"/>
        <s v="SIMATIC DP, CPU 1512SP-1 PN для ET 200SP, центральный процессор с рабочей памятью 200 КБ для программ и 1 МБ для данных, 1-й интерфейс: PROFINET IRT с 3-портовым переключателем, производительность 48 нс, требуется карта памяти SIMATIC, адаптер шины требуется для портов 1 и 2" u="1"/>
        <s v="SZ Монтажная скоба с наклоном 20шт" u="1"/>
        <s v="Держатель шильдика MA6-1060 (кнопочные посты) 10шт" u="1"/>
        <s v="Измеритель токовой петли 4...20мА" u="1"/>
        <s v="Преобразователь. частоты 0.35 кВт, 380-480 В с сетевой шиной VLT PROFIBUS DP MCA 101" u="1"/>
        <s v="Преобразователь. частоты 0.37 кВт, 380-480 В с сетевой шиной VLT PROFIBUS DP MCA 101" u="1"/>
        <s v="Преобразователь. частоты 0.75 кВт, 380-480 В с сетевой шиной VLT PROFIBUS DP MCA 101" u="1"/>
        <s v="FBS 20-5 BU" u="1"/>
        <s v="Кнопка CE3T-10R-02 аварийного останова с фиксацией 2НЗ отпускание поворотом 30мм" u="1"/>
        <s v="Патч-корд кат. 5e 3м. Серый" u="1"/>
        <s v="АВТОМАТИЧЕСКИЙ ВЫКЛЮЧАТЕЛЬ С МАГНИТНЫМ РАСЦЕПИТЕЛЕМ 50А (ВИНТ. ЗАЖ.)" u="1"/>
        <s v="VX Монтажные шины 18х39мм внут.уров. 600мм 4шт" u="1"/>
        <s v="UT 16-PE" u="1"/>
        <s v="Кросс-модуль ШНК 4х15 3L+PEN " u="1"/>
        <s v="модуль расширения коммутируемый Ethernet PROFINET, вставной, для 7KM PAC3200 / 4200 / 3VA COM100 / 800" u="1"/>
        <s v="Автоматич.выкл-ль 1-полюсный S201 B10" u="1"/>
        <s v="Вставка плавкая 5х20 мм 0.5 А" u="1"/>
        <s v="SP 2,5/ 7" u="1"/>
        <s v="SIMATIC ET 200SP, комплект интерфейсного модуля IM 155-6DP HF для сети PROFIBUS, макс. 32 модуля периферии и 16 модулей ET 200AL, множественная горячая замена. В комплекте: интерфейсный модуль (6ES7155-6BU01-0CN0), серверный модуль (6ES7193-6PA00-0AA0), штекер PROFIBUS (6ES7972-0BB70-0XA0)" u="1"/>
        <s v="Втулка забивная M6" u="1"/>
        <s v="Коробка расп.гермет.пласт.винт IP65 153х110х66мм ШхВхГ" u="1"/>
        <s v="FBSR 4-5" u="1"/>
        <s v="Вставка плавкая 5х20 мм 4 А" u="1"/>
        <s v="ST 2,5-TWIN-MT" u="1"/>
        <s v="SP 2,5/ 8" u="1"/>
        <s v="Корпус RAMBOX 300х200х146 мм" u="1"/>
        <s v="Резистор С2-29в - 0,5 249 Ом 0,25%" u="1"/>
        <s v="UT 35-PE" u="1"/>
        <s v="Контакты состояния выключателя AUX-C T4-T5-T6 3Q 1SY 250 Vac/dc" u="1"/>
        <s v="P-FU 5X20 LED 24" u="1"/>
        <s v="Вставка плавкая 5х20 мм 2 А" u="1"/>
        <s v="D-ST 2,5" u="1"/>
        <s v="FBS 20-6 BU" u="1"/>
        <s v="ST 2,5 BU" u="1"/>
        <s v="Доп.контакт-выключатель 1НО для XLBM" u="1"/>
        <s v="Автоматический выключатель 230/400 В 10кА, 1-полюсный, В, 10 А" u="1"/>
        <s v="Автомат.выкл-ль 1-полюсный S201P C16" u="1"/>
        <s v="UT 16" u="1"/>
        <s v="SZ Кабельный ввод M40x1,5 полиамид RAL7035 5шт" u="1"/>
        <s v="Автоматический выключатель 230/400 В 10кА, 1-полюсный, К, 10 А" u="1"/>
        <s v="VX Системные шасси 23х64 внут.уров. 600мм 4шт" u="1"/>
        <s v="Оконечный модуль шины " u="1"/>
        <s v="DK Шина заземления 15x5x450mm 1шт" u="1"/>
        <s v="ГОЛОВКА КНОПКИ 22ММ С ЗАДЕРЖКОЙ ZB5AH04" u="1"/>
        <s v="Автоматический выключатель 400 В 10кА, 3 + N-полюсный, С, 10 А" u="1"/>
        <s v="Наконечник ТМЛс(45) 16-6 100шт." u="1"/>
        <s v="SZ Кабель послед. подключения 100-240В 3-конт. оранж. 1000мм, 5шт" u="1"/>
        <s v="Клеммы подключения 2,5-16мм2 15шт" u="1"/>
        <s v="Контактор INSTA с 2 замыкающими контактами Контакт для 230 В переменного тока, 400 В 20A Управляющий переменный ток / 24 В постоянного тока" u="1"/>
        <s v="Наконечник ТМЛс(45) 25-8" u="1"/>
        <s v="Выключатель автоматический T5N 400 PR221DS-LS/I In=400 3p F F" u="1"/>
        <s v="Рукоятка поворотная на дверцу RHE T4-T5 F/P STAND. RETURNED" u="1"/>
        <s v="Вставка плавкая 5x20 0,5A" u="1"/>
        <s v="Изолятор SM76 (М10) силовой" u="1"/>
        <s v="Предохранитель, характеристика gR, 20 А 10шт." u="1"/>
        <s v="Колодка плоская S1-M1-25 для подключения 3-фазного кабеля до 25мм2, 65 А к автоматам типа MS116, MS132, MS132-T, MO132/MS132-T" u="1"/>
        <s v="Наконечник ТМЛс(45) 25-8 100шт." u="1"/>
        <s v="Рейка 35х15, OMEGA 3B, L=275 мм" u="1"/>
        <s v="SZ Кабель послед. подключения 100-240В 3-конт. оранж. 1000мм, 1шт" u="1"/>
        <s v="Вставка плавкая 5х20 мм, 1 А" u="1"/>
        <s v="Вставка плавкая 5х20 мм, 2 А" u="1"/>
        <s v="Выключатель автоматический XT1C 160 TMD 32-450 3p F F" u="1"/>
        <s v="Вставка плавкая 5х20 мм, 3 А" u="1"/>
        <s v="Монтажный набор. Включая графическую LCP, крепёж, 3-метровый кабель и прокладку" u="1"/>
        <s v="UT 35" u="1"/>
        <s v="Предохранитель OFAF3H500 500A тип gG размер3, до 500В" u="1"/>
        <s v="Выключатель автоматический T5N 630 PR221DS-LS/I In=630 3p F F" u="1"/>
        <s v="автоматический выключатель 3VA2 IEC корпус 100 класс отключающей способности M Icu = 55kA при 415V 3-полюсный, защита линии ETU350, LSI, In = 40A защита от перегрузки Ir = 16A ... 40A защита от короткого замыкания Isd = 1.5 ... 10 x Ir , Ii = 12 x In зажимное соединение" u="1"/>
        <s v="Автомат.выкл-ль 1-полюсный S201P C4" u="1"/>
        <s v="VX Кабельная шина 600мм угл.профиль 2шт" u="1"/>
        <s v="Выводы силовые для стационарного выключателя ES T5 (комплект из 3шт.)" u="1"/>
        <s v="Шильдик MA6-1061 для держателя (кнопочные посты)" u="1"/>
        <s v="SZ Зажимы 12-16мм для каб.шин угл.профиль 25шт" u="1"/>
        <s v="SZ Зажимы 14-18мм для каб.шин угл.профиль 25шт" u="1"/>
        <s v="SZ Зажимы 18-22мм для каб.шин угл.профиль 25шт" u="1"/>
        <s v="Адаптер Anybus Profibus, 1 порт" u="1"/>
        <s v="УДЛИНИТЕЛЬНЫЙ ПЕРЕХВАТ 400/430ММ V3…V6" u="1"/>
        <s v="ПАНЕЛЬ ДЛЯ БЛОКИРОВКИ ДВЕРЦЫ ДЛЯ V3…V6" u="1"/>
        <s v="Наконечник ТМЛс(90) 70-10 50шт." u="1"/>
        <s v="КОНТАКТОР.3Р,9A,НО+НЗ,24V-,ОГРАН." u="1"/>
        <s v="Фиксированная часть втычного исполнения T5 630 P FP 3p EF (максимально допустимый ток 570А)" u="1"/>
        <s v="SZ Рым-болты для VX, SE, TS 4шт" u="1"/>
        <s v="Многофункциональное измерительное устройство SENTRON PAC3200, с ЖК дисплеем, размер панели 96x96 мм, напряжение питания 95 … 240 В АС, 110 … 340 В DC, измерительные входы Ue макс. 3 AC 690/400 В, Ie: /1 A или /5 A винтовые присоед. клеммы" u="1"/>
        <s v="PLC-RSC- 24DC/21/MS" u="1"/>
        <s v="Шина медная ШМТ, 30х10 мм, L=4 м, 2.68 кг/шт." u="1"/>
        <s v="Крышки изолирующие низкие для силовых выводов LTC XT1 3p (комплект из 2шт.)" u="1"/>
        <s v="Наконечник ПМ 16 - 10" u="1"/>
        <s v="UT 2,5 GN" u="1"/>
        <s v="VX Кабельная шина 1200мм угл.профиль 2шт" u="1"/>
        <s v="Наконечник ТМЛс 70-10 50шт." u="1"/>
        <s v="ПЕРЕКЛЮЧАТЕЛЬ 22ММ 3 ПОЗИЦИИ С ВОЗВРАТОМ XB5AJ53" u="1"/>
        <s v="Автоматич.выключ. MO132-25А 50кА магн.расцепитель" u="1"/>
        <s v="VX Монтажные шасси 23х64 шир/гл 800мм 2шт" u="1"/>
        <s v="Клеммная крышка XLP2/3" u="1"/>
        <s v="Короб перфорированный RL6 25X40" u="1"/>
        <s v="Модуль измерения тока, Заданный ток 2,4 ... 25 A Общая ширина 45 мм, проходной трансформатор" u="1"/>
        <s v="Автомат.выкл-ль 1-полюсный S201P C25" u="1"/>
        <s v="VX Системные шасси 14х39мм для ШВГ 500мм 4шт" u="1"/>
        <s v="SUBCON-PLUS-PROFIB/SC2" u="1"/>
        <s v="АВТОМАТИЧЕСКИЙ ВЫКЛЮЧАТЕЛЬ С МАГНИТНЫМ РАСЦЕПИТЕЛЕМ 10A" u="1"/>
        <s v="Контактор AF65-30-00-13 65А AC3, катушка 100-250В AC/DC" u="1"/>
        <s v="SIMATIC ET 200SP, модуль аналогового вывода, стандарт AQ 4XU / I, подходит для BU типа A0, A1, цветовой код CC00, диагностика модуля, 16 бит, +/- 0,3%" u="1"/>
        <s v="VX Боковые стенки 2000x600мм 2шт" u="1"/>
        <s v="SZ Кабельный ввод M25x1,5 полиамид RAL7035 25шт" u="1"/>
        <s v="Переключатель C2SS2-30B-11 2-х позиционный черный 1НО+1HЗ (90 градусов) с фиксацией" u="1"/>
        <s v="Переключатель C2SS2-30B-11 2-х позиционный черный 1НО1НЗ (90 гра дусов) с фиксацией" u="1"/>
        <s v="ПРЕОБР ЧАСТОТЫ ATV320 КОМПАКТНОЕ ИСПОЛНЕНИЕ 2.2 КВТ 500В 3Ф" u="1"/>
        <s v="SIMATIC S7, КАРТА ПАМЯТИ ДЛЯ ЦП S7-1X00 / SINAMICS, 3,3 В FLASH, 12 Мбайт" u="1"/>
        <s v="D-UT 16" u="1"/>
        <s v="ST 2,5" u="1"/>
        <s v="PTFIX 6/12X2,5-NS35A BU" u="1"/>
        <s v="Кабель-канал перфорир. 25х60мм 4/6" u="1"/>
        <s v="Кабель-канал перфорир. 40х60мм 4/6" u="1"/>
        <s v="Кабель-канал перфорир. 60х60мм 4/6" u="1"/>
        <s v="Кабель-канал перфорир. 80х60мм 4/6" u="1"/>
        <s v="UT 4-HESI (5X20)" u="1"/>
        <s v="EO-CF/UT/LED/GN" u="1"/>
        <s v="UT 2,5" u="1"/>
        <s v="VX Боковые панели цоколя 100х600мм 2шт" u="1"/>
        <s v="Предохранитель, характеристика gR, 20 А 10шт" u="1"/>
        <s v="Шильдик MA6-1061 для держателя (кнопочные посты) 10шт." u="1"/>
        <s v="SZ Розетка для монтажа на DIN-рейку 2шт" u="1"/>
        <s v="VX Элемент цоколя пер/зад 1000х100мм 2шт" u="1"/>
        <s v="VX Элемент цоколя пер/зад 1200х100мм 2шт" u="1"/>
        <s v="VX Шкаф 600x2000x600 c МП, 1 дв." u="1"/>
        <s v="VX Шкаф 800x2000x600 c МП, 1 дв." u="1"/>
        <s v="Корпус кнопочного поста MEP3-0 на 3 элемента пластиковый" u="1"/>
        <s v="Корпус кнопочного поста MEP4-0 на 4 элемента пластиковый" u="1"/>
        <s v="Контакты состояния выключателя без проводов AUX 1Q 24Vdc XT1...XT4" u="1"/>
        <s v="SIMATIC ET 200SP, модуль цифрового вывода, DQ 16x 24 В постоянного тока / 0,5 А стандарт, выход источника (PNP, P-переключение) Единица упаковки: 1 шт., Подходит для типа BU A0, цветовой код CC00, вывод замещающего значения, диагностика модуля для: короткого замыкания на L + и массу, обрыва провода, напряжения питания" u="1"/>
        <s v="Штеккер для шины PROFIBUS D-SUB 9-конт." u="1"/>
        <s v="Держатель шильдика MA6-1060 (кнопочные посты) 10шт." u="1"/>
        <s v="Автомат.выкл-ль 1-полюсный S201P B10" u="1"/>
        <s v="SZ Кабель подключения 100-240В 3-конт. оранж. 3000мм, 5шт" u="1"/>
        <s v="Автомат.выкл-ль 1-полюсный S201P C10" u="1"/>
        <s v="SIMATIC NET, СТАНДАРТНЫЙ ЭКРАНИРОВАННЫЙ PROFIBUS КАБЕЛЬ ДЛЯ БЫСТРОГО МОНТАЖА (FC), 2-ЖИЛЬНЫЙ, ПОСТАВКА ПО МЕТРАЖУ ОТРЕЗКАМИ ДЛИНОЙ 20 ... 1000 M" u="1"/>
        <s v="трансформатор тока 50/5 A, 1,2 ВА CL 1.0" u="1"/>
        <s v="Комплект преобразования исполнения KIT MP T5 630 P 3p (макс. допустимый ток 570А)" u="1"/>
        <s v="Автомат.выкл-ль 4-полюсный S204P C63" u="1"/>
        <s v="Панель оператора с дисплеем для SIMOCODE pro V, установка в дверь шкафа управления или переднюю панель; возможность подключения к базовому блоку или модулям расширения, 7 светодиодов для отображения состояния и 4 свободно назначаемых клавиши для ручного управления, языки en / cn / ru / ko Цвет: серый титан" u="1"/>
        <s v="КОМПЛЕКТ ТРЕХПОЛОСН.ШИН 63А 3Х54 ММ" u="1"/>
        <s v="Процессор центральный ПЛК " u="1"/>
        <s v="SK Вентиляционная насадка без вентилятора" u="1"/>
        <s v="ШИНКА ГРЕБЕНЧАТАЯ 1П (L1…) 57 МОД.18ММ 100А РАЗРЕЗАЕМАЯ" u="1"/>
        <s v="SZ Монтажный зажим для DIN-рейки 30шт" u="1"/>
        <s v="АВТОМАТИЧЕСКИЙ ВЫКЛЮЧАТЕЛЬ iC60N 1П 2A C" u="1"/>
        <s v="АВТОМАТИЧЕСКИЙ ВЫКЛЮЧАТЕЛЬ iC60N 1П 4A C" u="1"/>
        <s v="Шины на DIN-рейку в корпусе (кросс-модуль) 3L+PEN 4х7" u="1"/>
      </sharedItems>
    </cacheField>
    <cacheField name="Старый код" numFmtId="0">
      <sharedItems containsNonDate="0" containsString="0" containsBlank="1"/>
    </cacheField>
    <cacheField name="Новый код" numFmtId="0">
      <sharedItems containsMixedTypes="1" containsNumber="1" containsInteger="1" minValue="501007" maxValue="9661230" count="103">
        <n v="1338000"/>
        <n v="2426500"/>
        <n v="2508020"/>
        <n v="3239200"/>
        <n v="2313150"/>
        <s v="13275"/>
        <s v="13271"/>
        <s v="01134RL"/>
        <s v="V2"/>
        <s v="VZ8"/>
        <s v="VZN30"/>
        <s v="KCF1PZ"/>
        <s v="KZ32"/>
        <s v="GV2L22"/>
        <s v="VW3A4552"/>
        <s v="ATV320U40N4C"/>
        <s v="VW3A1101"/>
        <s v="VW3A1102"/>
        <s v="VW3A1103"/>
        <s v="VW3A1104R30"/>
        <s v="XB5AA31"/>
        <s v="XB5AA42"/>
        <s v="8001934940"/>
        <s v="41009-4"/>
        <s v="0800886"/>
        <s v="3022218"/>
        <s v="0811969"/>
        <s v="3047028"/>
        <s v="3044157"/>
        <s v="3044102"/>
        <s v="3044128"/>
        <s v="3044089"/>
        <s v="3045046"/>
        <s v="3044092"/>
        <s v="3045059"/>
        <s v="3047167"/>
        <n v="2500500" u="1"/>
        <n v="4947000" u="1"/>
        <n v="8617502" u="1"/>
        <n v="3110000" u="1"/>
        <n v="4396500" u="1"/>
        <n v="2500530" u="1"/>
        <n v="8619440" u="1"/>
        <n v="8619720" u="1"/>
        <n v="7097220" u="1"/>
        <n v="8640033" u="1"/>
        <n v="7097260" u="1"/>
        <n v="7526964" u="1"/>
        <n v="8617500" u="1"/>
        <n v="2350000" u="1"/>
        <n v="501007" u="1"/>
        <n v="8006000" u="1"/>
        <n v="2353000" u="1"/>
        <n v="7078000" u="1"/>
        <n v="501010" u="1"/>
        <n v="2309000" u="1"/>
        <n v="2591000" u="1"/>
        <n v="4946000" u="1"/>
        <n v="8100743" u="1"/>
        <n v="2365000" u="1"/>
        <n v="8640002" u="1"/>
        <n v="532210" u="1"/>
        <n v="3243080" u="1"/>
        <n v="3243100" u="1"/>
        <n v="8619410" u="1"/>
        <n v="8617720" u="1"/>
        <n v="3456500" u="1"/>
        <n v="2506120" u="1"/>
        <n v="3555000" u="1"/>
        <n v="3138000" u="1"/>
        <n v="8606000" u="1"/>
        <n v="8640003" u="1"/>
        <n v="3243200" u="1"/>
        <n v="8806000" u="1"/>
        <n v="2351000" u="1"/>
        <n v="2500210" u="1"/>
        <n v="7077000" u="1"/>
        <n v="2589000" u="1"/>
        <n v="2411611" u="1"/>
        <n v="4199000" u="1"/>
        <n v="2411621" u="1"/>
        <n v="2411631" u="1"/>
        <n v="2411641" u="1"/>
        <n v="8617130" u="1"/>
        <n v="2366000" u="1"/>
        <n v="2411651" u="1"/>
        <n v="3238080" u="1"/>
        <n v="3238100" u="1"/>
        <n v="7113000" u="1"/>
        <n v="8619710" u="1"/>
        <n v="8640007" u="1"/>
        <n v="7098100" u="1"/>
        <n v="4696000" u="1"/>
        <n v="3244100" u="1"/>
        <n v="9661230" u="1"/>
        <n v="3457500" u="1"/>
        <n v="2500400" u="1"/>
        <n v="8106245" u="1"/>
        <n v="2500430" u="1"/>
        <n v="2352000" u="1"/>
        <n v="2500460" u="1"/>
        <n v="8640005" u="1"/>
        <n v="4568000" u="1"/>
      </sharedItems>
    </cacheField>
    <cacheField name="Цена, €" numFmtId="165">
      <sharedItems containsSemiMixedTypes="0" containsString="0" containsNumber="1" minValue="0.38" maxValue="321.70810313075509"/>
    </cacheField>
    <cacheField name="Цена , р" numFmtId="164">
      <sharedItems containsString="0" containsBlank="1" containsNumber="1" minValue="75" maxValue="27950"/>
    </cacheField>
    <cacheField name="Группа" numFmtId="0">
      <sharedItems containsBlank="1"/>
    </cacheField>
    <cacheField name="Уровень продаж" numFmtId="0">
      <sharedItems containsSemiMixedTypes="0" containsString="0" containsNumber="1" minValue="0.42000000000000004" maxValue="1"/>
    </cacheField>
    <cacheField name="Изготовитель" numFmtId="0">
      <sharedItems count="25">
        <s v="Rittal"/>
        <s v="AVC"/>
        <s v="ДКС"/>
        <s v="SE"/>
        <s v="ЧипДип"/>
        <s v="Phoenix"/>
        <s v="ИЕК" u="1"/>
        <s v="ОВЕН" u="1"/>
        <s v="на выбор" u="1"/>
        <s v="TE Connectivity " u="1"/>
        <s v="Hyperline" u="1"/>
        <s v="Danfos" u="1"/>
        <s v="ИЭК" u="1"/>
        <s v="КВТ" u="1"/>
        <s v="Delta" u="1"/>
        <s v="EATON" u="1"/>
        <s v="ENSTO" u="1"/>
        <s v="DKC" u="1"/>
        <s v="ABB" u="1"/>
        <s v="Hyperline " u="1"/>
        <s v="Siemens" u="1"/>
        <s v="Wago" u="1"/>
        <s v="Cisco" u="1"/>
        <s v="Danfoss" u="1"/>
        <s v="ООО &quot;Свелен&quot;" u="1"/>
      </sharedItems>
    </cacheField>
    <cacheField name="Кол-во на линию" numFmtId="0">
      <sharedItems containsSemiMixedTypes="0" containsString="0" containsNumber="1" minValue="2.9166666666666664E-2" maxValue="5"/>
    </cacheField>
    <cacheField name="Кол-во линий" numFmtId="0">
      <sharedItems containsSemiMixedTypes="0" containsString="0" containsNumber="1" containsInteger="1" minValue="1" maxValue="1"/>
    </cacheField>
    <cacheField name="Всего" numFmtId="0">
      <sharedItems containsSemiMixedTypes="0" containsString="0" containsNumber="1" minValue="2.9166666666666664E-2" maxValue="5"/>
    </cacheField>
    <cacheField name="Стоимость, €" numFmtId="165">
      <sharedItems containsSemiMixedTypes="0" containsString="0" containsNumber="1" minValue="0.48" maxValue="321.70810313075509"/>
    </cacheField>
    <cacheField name="Стоимость со скидкой" numFmtId="165">
      <sharedItems containsSemiMixedTypes="0" containsString="0" containsNumber="1" minValue="0.22559999999999997" maxValue="205.893186003683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s v="ШФ-1S4"/>
    <m/>
    <s v="ОБОЛОЧКА"/>
    <m/>
    <x v="0"/>
    <m/>
    <x v="0"/>
    <n v="136.75"/>
    <m/>
    <m/>
    <n v="0.77"/>
    <x v="0"/>
    <n v="1"/>
    <n v="1"/>
    <n v="1"/>
    <n v="136.75"/>
    <n v="105.2975"/>
  </r>
  <r>
    <s v="ШФ-1S4"/>
    <m/>
    <s v="ОБОЛОЧКА"/>
    <m/>
    <x v="1"/>
    <m/>
    <x v="1"/>
    <n v="22.23"/>
    <m/>
    <m/>
    <n v="0.77"/>
    <x v="0"/>
    <n v="0.5"/>
    <n v="1"/>
    <n v="0.5"/>
    <n v="11.115"/>
    <n v="8.5585500000000003"/>
  </r>
  <r>
    <s v="ШФ-1S4"/>
    <m/>
    <s v="ОБОЛОЧКА"/>
    <m/>
    <x v="2"/>
    <m/>
    <x v="2"/>
    <n v="13.86"/>
    <m/>
    <m/>
    <n v="0.77"/>
    <x v="0"/>
    <n v="1"/>
    <n v="1"/>
    <n v="1"/>
    <n v="13.86"/>
    <n v="10.6722"/>
  </r>
  <r>
    <s v="ШФ-1S4"/>
    <m/>
    <s v="ВЕНТИЛЯЦИЯ"/>
    <m/>
    <x v="3"/>
    <m/>
    <x v="3"/>
    <n v="22.84"/>
    <m/>
    <m/>
    <n v="0.77"/>
    <x v="0"/>
    <n v="2"/>
    <n v="1"/>
    <n v="2"/>
    <n v="45.68"/>
    <n v="35.1736"/>
  </r>
  <r>
    <s v="ШФ-1S4"/>
    <m/>
    <s v="ОБОЛОЧКА"/>
    <m/>
    <x v="4"/>
    <m/>
    <x v="4"/>
    <n v="78.25"/>
    <m/>
    <m/>
    <n v="0.77"/>
    <x v="0"/>
    <n v="2.9166666666666664E-2"/>
    <n v="1"/>
    <n v="2.9166666666666664E-2"/>
    <n v="2.2822916666666666"/>
    <n v="1.7573645833333333"/>
  </r>
  <r>
    <s v="ШФ-1S4"/>
    <m/>
    <s v="ОБОЛОЧКА"/>
    <m/>
    <x v="5"/>
    <m/>
    <x v="5"/>
    <n v="0.92081031307550654"/>
    <n v="80"/>
    <m/>
    <n v="1"/>
    <x v="1"/>
    <n v="1"/>
    <n v="1"/>
    <n v="1"/>
    <n v="0.92081031307550654"/>
    <n v="0.92081031307550654"/>
  </r>
  <r>
    <s v="ШФ-1S4"/>
    <m/>
    <s v="ОБОЛОЧКА"/>
    <m/>
    <x v="6"/>
    <m/>
    <x v="6"/>
    <n v="0.86325966850828739"/>
    <n v="75"/>
    <m/>
    <n v="1"/>
    <x v="1"/>
    <n v="3"/>
    <n v="1"/>
    <n v="3"/>
    <n v="2.5897790055248624"/>
    <n v="2.5897790055248624"/>
  </r>
  <r>
    <s v="ШФ-1S4"/>
    <m/>
    <s v="ОБОЛОЧКА"/>
    <m/>
    <x v="7"/>
    <m/>
    <x v="7"/>
    <n v="3.9134438305709027"/>
    <n v="340"/>
    <m/>
    <n v="1"/>
    <x v="2"/>
    <n v="0.17499999999999999"/>
    <n v="1"/>
    <n v="0.17499999999999999"/>
    <n v="0.68485267034990793"/>
    <n v="0.68485267034990793"/>
  </r>
  <r>
    <s v="ШФ-1S4"/>
    <m/>
    <m/>
    <s v="QS1"/>
    <x v="8"/>
    <m/>
    <x v="8"/>
    <n v="35.566298342541437"/>
    <n v="3090"/>
    <s v="15PVO"/>
    <n v="0.65"/>
    <x v="3"/>
    <n v="1"/>
    <n v="1"/>
    <n v="1"/>
    <n v="35.566298342541437"/>
    <n v="23.118093922651934"/>
  </r>
  <r>
    <s v="ШФ-1S4"/>
    <m/>
    <m/>
    <s v="QS1"/>
    <x v="9"/>
    <m/>
    <x v="9"/>
    <n v="3.9307090239410685"/>
    <n v="341.5"/>
    <s v="15PVO"/>
    <n v="0.65"/>
    <x v="3"/>
    <n v="2"/>
    <n v="1"/>
    <n v="2"/>
    <n v="7.8614180478821369"/>
    <n v="5.1099217311233893"/>
  </r>
  <r>
    <s v="ШФ-1S4"/>
    <m/>
    <m/>
    <s v="QS1"/>
    <x v="10"/>
    <m/>
    <x v="10"/>
    <n v="18.588858195211788"/>
    <n v="1615"/>
    <s v="15PVO"/>
    <n v="0.65"/>
    <x v="3"/>
    <n v="1"/>
    <n v="1"/>
    <n v="1"/>
    <n v="18.588858195211788"/>
    <n v="12.082757826887663"/>
  </r>
  <r>
    <s v="ШФ-1S4"/>
    <m/>
    <m/>
    <s v="QS1"/>
    <x v="11"/>
    <m/>
    <x v="11"/>
    <n v="21.121086556169431"/>
    <n v="1835"/>
    <s v="15PVO"/>
    <n v="0.65"/>
    <x v="3"/>
    <n v="1"/>
    <n v="1"/>
    <n v="1"/>
    <n v="21.121086556169431"/>
    <n v="13.72870626151013"/>
  </r>
  <r>
    <s v="ШФ-1S4"/>
    <m/>
    <m/>
    <s v="QS1"/>
    <x v="12"/>
    <m/>
    <x v="12"/>
    <n v="5.8183701657458569"/>
    <n v="505.5"/>
    <s v="15PVO"/>
    <n v="0.65"/>
    <x v="3"/>
    <n v="0.2"/>
    <n v="1"/>
    <n v="0.2"/>
    <n v="1.1636740331491715"/>
    <n v="0.75638812154696156"/>
  </r>
  <r>
    <s v="ШФ-1S4"/>
    <m/>
    <m/>
    <s v="1QF1"/>
    <x v="13"/>
    <m/>
    <x v="13"/>
    <n v="132.36648250460405"/>
    <n v="11500"/>
    <s v="15PVO"/>
    <n v="0.65"/>
    <x v="3"/>
    <n v="1"/>
    <n v="1"/>
    <n v="1"/>
    <n v="132.36648250460405"/>
    <n v="86.038213627992633"/>
  </r>
  <r>
    <s v="ШФ-1S4"/>
    <m/>
    <m/>
    <s v="1L1"/>
    <x v="14"/>
    <m/>
    <x v="14"/>
    <n v="174.37845303867405"/>
    <n v="15150"/>
    <s v="15VSD"/>
    <n v="0.64"/>
    <x v="3"/>
    <n v="1"/>
    <n v="1"/>
    <n v="1"/>
    <n v="174.37845303867405"/>
    <n v="111.60220994475139"/>
  </r>
  <r>
    <s v="ШФ-1S4"/>
    <m/>
    <m/>
    <s v="1UZ1"/>
    <x v="15"/>
    <m/>
    <x v="15"/>
    <n v="321.70810313075509"/>
    <n v="27950"/>
    <s v="15VSD"/>
    <n v="0.64"/>
    <x v="3"/>
    <n v="1"/>
    <n v="1"/>
    <n v="1"/>
    <n v="321.70810313075509"/>
    <n v="205.89318600368327"/>
  </r>
  <r>
    <s v="ШФ-1S4"/>
    <m/>
    <m/>
    <s v="1A1"/>
    <x v="16"/>
    <m/>
    <x v="16"/>
    <n v="103.59116022099448"/>
    <n v="9000"/>
    <s v="15SRV"/>
    <n v="0.64"/>
    <x v="3"/>
    <n v="1"/>
    <n v="1"/>
    <n v="1"/>
    <n v="103.59116022099448"/>
    <n v="66.298342541436469"/>
  </r>
  <r>
    <s v="ШФ-1S4"/>
    <m/>
    <m/>
    <s v="1A1"/>
    <x v="17"/>
    <m/>
    <x v="17"/>
    <n v="46.61602209944752"/>
    <n v="4050"/>
    <s v="15VSD"/>
    <n v="0.64"/>
    <x v="3"/>
    <n v="1"/>
    <n v="1"/>
    <n v="1"/>
    <n v="46.61602209944752"/>
    <n v="29.834254143646412"/>
  </r>
  <r>
    <s v="ШФ-1S4"/>
    <m/>
    <m/>
    <s v="1A1"/>
    <x v="18"/>
    <m/>
    <x v="18"/>
    <n v="19.452117863720076"/>
    <n v="1690"/>
    <s v="15VSD"/>
    <n v="0.64"/>
    <x v="3"/>
    <n v="1"/>
    <n v="1"/>
    <n v="1"/>
    <n v="19.452117863720076"/>
    <n v="12.449355432780848"/>
  </r>
  <r>
    <s v="ШФ-1S4"/>
    <m/>
    <m/>
    <s v="1A1"/>
    <x v="19"/>
    <m/>
    <x v="19"/>
    <n v="13.754604051565378"/>
    <n v="1195"/>
    <s v="15VSD"/>
    <n v="0.64"/>
    <x v="3"/>
    <n v="1"/>
    <n v="1"/>
    <n v="1"/>
    <n v="13.754604051565378"/>
    <n v="8.8029465930018418"/>
  </r>
  <r>
    <s v="ШФ-1S4"/>
    <m/>
    <m/>
    <s v="1SB2"/>
    <x v="20"/>
    <m/>
    <x v="20"/>
    <n v="5.0299263351749541"/>
    <n v="437"/>
    <s v="15DIP"/>
    <n v="0.5"/>
    <x v="3"/>
    <n v="1"/>
    <n v="1"/>
    <n v="1"/>
    <n v="5.0299263351749541"/>
    <n v="2.5149631675874771"/>
  </r>
  <r>
    <s v="ШФ-1S4"/>
    <m/>
    <m/>
    <s v="1SB1"/>
    <x v="21"/>
    <m/>
    <x v="21"/>
    <n v="5.0299263351749541"/>
    <n v="437"/>
    <s v="15DIP"/>
    <n v="0.5"/>
    <x v="3"/>
    <n v="1"/>
    <n v="1"/>
    <n v="1"/>
    <n v="5.0299263351749541"/>
    <n v="2.5149631675874771"/>
  </r>
  <r>
    <s v="ШФ-1S4"/>
    <m/>
    <m/>
    <s v="1R1"/>
    <x v="22"/>
    <m/>
    <x v="22"/>
    <n v="25.552486187845304"/>
    <n v="2220"/>
    <m/>
    <n v="1"/>
    <x v="4"/>
    <n v="1"/>
    <n v="1"/>
    <n v="1"/>
    <n v="25.552486187845304"/>
    <n v="25.552486187845304"/>
  </r>
  <r>
    <s v="ШФ-1S4"/>
    <m/>
    <m/>
    <s v="1R1"/>
    <x v="23"/>
    <m/>
    <x v="23"/>
    <n v="1.496316758747698"/>
    <n v="130"/>
    <m/>
    <n v="1"/>
    <x v="4"/>
    <n v="1"/>
    <n v="1"/>
    <n v="1"/>
    <n v="1.496316758747698"/>
    <n v="1.496316758747698"/>
  </r>
  <r>
    <s v="ШФ-1S4"/>
    <m/>
    <m/>
    <m/>
    <x v="24"/>
    <m/>
    <x v="24"/>
    <n v="1.38"/>
    <m/>
    <m/>
    <n v="0.55000000000000004"/>
    <x v="5"/>
    <n v="3"/>
    <n v="1"/>
    <n v="3"/>
    <n v="4.1399999999999997"/>
    <n v="2.2770000000000001"/>
  </r>
  <r>
    <s v="ШФ-1S4"/>
    <m/>
    <m/>
    <m/>
    <x v="25"/>
    <m/>
    <x v="25"/>
    <n v="0.53"/>
    <m/>
    <m/>
    <n v="0.55000000000000004"/>
    <x v="5"/>
    <n v="5"/>
    <n v="1"/>
    <n v="5"/>
    <n v="2.6500000000000004"/>
    <n v="1.4575000000000002"/>
  </r>
  <r>
    <s v="ШФ-1S4"/>
    <m/>
    <m/>
    <m/>
    <x v="26"/>
    <m/>
    <x v="26"/>
    <n v="25"/>
    <m/>
    <m/>
    <n v="0.55000000000000004"/>
    <x v="5"/>
    <n v="0.04"/>
    <n v="1"/>
    <n v="0.04"/>
    <n v="1"/>
    <n v="0.55000000000000004"/>
  </r>
  <r>
    <s v="ШФ-1S4"/>
    <m/>
    <m/>
    <m/>
    <x v="27"/>
    <m/>
    <x v="27"/>
    <n v="0.38"/>
    <m/>
    <m/>
    <n v="0.47"/>
    <x v="5"/>
    <n v="4"/>
    <n v="1"/>
    <n v="4"/>
    <n v="1.52"/>
    <n v="0.71439999999999992"/>
  </r>
  <r>
    <s v="ШФ-1S4"/>
    <m/>
    <m/>
    <m/>
    <x v="28"/>
    <m/>
    <x v="28"/>
    <n v="2.1800000000000002"/>
    <m/>
    <m/>
    <n v="0.47"/>
    <x v="5"/>
    <n v="1"/>
    <n v="1"/>
    <n v="1"/>
    <n v="2.1800000000000002"/>
    <n v="1.0246"/>
  </r>
  <r>
    <s v="ШФ-1S4"/>
    <m/>
    <m/>
    <m/>
    <x v="29"/>
    <m/>
    <x v="29"/>
    <n v="0.67"/>
    <m/>
    <m/>
    <n v="0.47"/>
    <x v="5"/>
    <n v="3"/>
    <n v="1"/>
    <n v="3"/>
    <n v="2.0100000000000002"/>
    <n v="0.9447000000000001"/>
  </r>
  <r>
    <s v="ШФ-1S4"/>
    <m/>
    <m/>
    <m/>
    <x v="30"/>
    <m/>
    <x v="30"/>
    <n v="1.94"/>
    <m/>
    <m/>
    <n v="0.47"/>
    <x v="5"/>
    <n v="1"/>
    <n v="1"/>
    <n v="1"/>
    <n v="1.94"/>
    <n v="0.91179999999999994"/>
  </r>
  <r>
    <s v="ШФ-1S4"/>
    <m/>
    <m/>
    <m/>
    <x v="31"/>
    <m/>
    <x v="31"/>
    <n v="0.56999999999999995"/>
    <m/>
    <m/>
    <n v="0.42000000000000004"/>
    <x v="5"/>
    <n v="5"/>
    <n v="1"/>
    <n v="5"/>
    <n v="2.8499999999999996"/>
    <n v="1.1970000000000001"/>
  </r>
  <r>
    <s v="ШФ-1S4"/>
    <m/>
    <m/>
    <m/>
    <x v="32"/>
    <m/>
    <x v="32"/>
    <n v="0.77"/>
    <m/>
    <m/>
    <n v="0.47"/>
    <x v="5"/>
    <n v="4"/>
    <n v="1"/>
    <n v="4"/>
    <n v="3.08"/>
    <n v="1.4476"/>
  </r>
  <r>
    <s v="ШФ-1S4"/>
    <m/>
    <m/>
    <m/>
    <x v="33"/>
    <m/>
    <x v="33"/>
    <n v="1.89"/>
    <m/>
    <m/>
    <n v="0.47"/>
    <x v="5"/>
    <n v="3"/>
    <n v="1"/>
    <n v="3"/>
    <n v="5.67"/>
    <n v="2.6648999999999998"/>
  </r>
  <r>
    <s v="ШФ-1S4"/>
    <m/>
    <m/>
    <m/>
    <x v="34"/>
    <m/>
    <x v="34"/>
    <n v="0.9"/>
    <m/>
    <m/>
    <n v="0.47"/>
    <x v="5"/>
    <n v="3"/>
    <n v="1"/>
    <n v="3"/>
    <n v="2.7"/>
    <n v="1.2689999999999999"/>
  </r>
  <r>
    <s v="ШФ-1S4"/>
    <m/>
    <m/>
    <m/>
    <x v="35"/>
    <m/>
    <x v="35"/>
    <n v="0.48"/>
    <m/>
    <m/>
    <n v="0.47"/>
    <x v="5"/>
    <n v="1"/>
    <n v="1"/>
    <n v="1"/>
    <n v="0.48"/>
    <n v="0.2255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4" minRefreshableVersion="3" showCalcMbrs="0" rowGrandTotals="0" colGrandTotals="0" itemPrintTitles="1" createdVersion="3" indent="0" compact="0" compactData="0" multipleFieldFilters="0">
  <location ref="A1:D37" firstHeaderRow="1" firstDataRow="1" firstDataCol="3"/>
  <pivotFields count="17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22">
        <item x="35"/>
        <item x="25"/>
        <item x="27"/>
        <item x="24"/>
        <item m="1" x="96"/>
        <item m="1" x="253"/>
        <item m="1" x="398"/>
        <item m="1" x="399"/>
        <item m="1" x="376"/>
        <item m="1" x="396"/>
        <item m="1" x="135"/>
        <item m="1" x="136"/>
        <item m="1" x="392"/>
        <item m="1" x="117"/>
        <item m="1" x="391"/>
        <item x="31"/>
        <item x="33"/>
        <item m="1" x="101"/>
        <item m="1" x="247"/>
        <item m="1" x="314"/>
        <item m="1" x="366"/>
        <item m="1" x="38"/>
        <item m="1" x="137"/>
        <item m="1" x="151"/>
        <item m="1" x="418"/>
        <item m="1" x="192"/>
        <item m="1" x="130"/>
        <item x="4"/>
        <item m="1" x="104"/>
        <item m="1" x="216"/>
        <item m="1" x="332"/>
        <item m="1" x="231"/>
        <item m="1" x="377"/>
        <item m="1" x="160"/>
        <item m="1" x="159"/>
        <item m="1" x="236"/>
        <item m="1" x="386"/>
        <item m="1" x="387"/>
        <item m="1" x="356"/>
        <item m="1" x="113"/>
        <item m="1" x="64"/>
        <item m="1" x="57"/>
        <item m="1" x="188"/>
        <item m="1" x="252"/>
        <item m="1" x="162"/>
        <item m="1" x="372"/>
        <item m="1" x="129"/>
        <item m="1" x="79"/>
        <item m="1" x="53"/>
        <item m="1" x="182"/>
        <item m="1" x="321"/>
        <item m="1" x="99"/>
        <item m="1" x="179"/>
        <item m="1" x="358"/>
        <item m="1" x="258"/>
        <item m="1" x="125"/>
        <item m="1" x="124"/>
        <item m="1" x="327"/>
        <item m="1" x="43"/>
        <item m="1" x="256"/>
        <item m="1" x="141"/>
        <item m="1" x="367"/>
        <item m="1" x="339"/>
        <item m="1" x="357"/>
        <item m="1" x="58"/>
        <item m="1" x="233"/>
        <item m="1" x="106"/>
        <item m="1" x="246"/>
        <item m="1" x="172"/>
        <item m="1" x="105"/>
        <item m="1" x="83"/>
        <item m="1" x="39"/>
        <item m="1" x="142"/>
        <item m="1" x="184"/>
        <item m="1" x="280"/>
        <item m="1" x="72"/>
        <item m="1" x="340"/>
        <item m="1" x="354"/>
        <item m="1" x="411"/>
        <item m="1" x="325"/>
        <item m="1" x="108"/>
        <item m="1" x="344"/>
        <item m="1" x="63"/>
        <item m="1" x="201"/>
        <item m="1" x="257"/>
        <item m="1" x="302"/>
        <item m="1" x="163"/>
        <item m="1" x="324"/>
        <item m="1" x="65"/>
        <item m="1" x="222"/>
        <item m="1" x="412"/>
        <item m="1" x="234"/>
        <item m="1" x="169"/>
        <item m="1" x="68"/>
        <item m="1" x="156"/>
        <item m="1" x="219"/>
        <item m="1" x="107"/>
        <item m="1" x="131"/>
        <item m="1" x="51"/>
        <item m="1" x="67"/>
        <item m="1" x="54"/>
        <item m="1" x="229"/>
        <item m="1" x="271"/>
        <item m="1" x="333"/>
        <item m="1" x="66"/>
        <item m="1" x="421"/>
        <item m="1" x="203"/>
        <item m="1" x="323"/>
        <item m="1" x="81"/>
        <item m="1" x="145"/>
        <item m="1" x="152"/>
        <item m="1" x="123"/>
        <item m="1" x="185"/>
        <item m="1" x="382"/>
        <item m="1" x="311"/>
        <item m="1" x="286"/>
        <item m="1" x="235"/>
        <item m="1" x="49"/>
        <item m="1" x="349"/>
        <item m="1" x="143"/>
        <item m="1" x="189"/>
        <item m="1" x="191"/>
        <item m="1" x="148"/>
        <item m="1" x="374"/>
        <item m="1" x="144"/>
        <item m="1" x="88"/>
        <item m="1" x="312"/>
        <item m="1" x="155"/>
        <item m="1" x="226"/>
        <item m="1" x="244"/>
        <item m="1" x="245"/>
        <item m="1" x="329"/>
        <item m="1" x="92"/>
        <item m="1" x="265"/>
        <item m="1" x="210"/>
        <item m="1" x="154"/>
        <item m="1" x="217"/>
        <item m="1" x="91"/>
        <item m="1" x="90"/>
        <item m="1" x="230"/>
        <item x="29"/>
        <item x="30"/>
        <item m="1" x="365"/>
        <item m="1" x="202"/>
        <item m="1" x="310"/>
        <item m="1" x="408"/>
        <item m="1" x="243"/>
        <item m="1" x="402"/>
        <item m="1" x="264"/>
        <item m="1" x="359"/>
        <item m="1" x="338"/>
        <item m="1" x="301"/>
        <item m="1" x="335"/>
        <item m="1" x="134"/>
        <item m="1" x="370"/>
        <item m="1" x="109"/>
        <item m="1" x="187"/>
        <item m="1" x="289"/>
        <item m="1" x="273"/>
        <item m="1" x="232"/>
        <item m="1" x="176"/>
        <item m="1" x="384"/>
        <item m="1" x="292"/>
        <item m="1" x="249"/>
        <item m="1" x="250"/>
        <item m="1" x="334"/>
        <item m="1" x="336"/>
        <item m="1" x="239"/>
        <item m="1" x="268"/>
        <item m="1" x="211"/>
        <item m="1" x="295"/>
        <item m="1" x="166"/>
        <item m="1" x="157"/>
        <item m="1" x="50"/>
        <item m="1" x="400"/>
        <item m="1" x="282"/>
        <item m="1" x="89"/>
        <item m="1" x="379"/>
        <item m="1" x="205"/>
        <item m="1" x="345"/>
        <item m="1" x="37"/>
        <item m="1" x="87"/>
        <item m="1" x="401"/>
        <item m="1" x="319"/>
        <item m="1" x="330"/>
        <item m="1" x="363"/>
        <item m="1" x="352"/>
        <item m="1" x="62"/>
        <item m="1" x="278"/>
        <item m="1" x="337"/>
        <item m="1" x="73"/>
        <item m="1" x="409"/>
        <item m="1" x="178"/>
        <item m="1" x="281"/>
        <item m="1" x="161"/>
        <item m="1" x="355"/>
        <item m="1" x="183"/>
        <item m="1" x="146"/>
        <item m="1" x="186"/>
        <item m="1" x="279"/>
        <item m="1" x="190"/>
        <item m="1" x="208"/>
        <item m="1" x="360"/>
        <item m="1" x="215"/>
        <item m="1" x="342"/>
        <item m="1" x="406"/>
        <item m="1" x="254"/>
        <item m="1" x="397"/>
        <item m="1" x="46"/>
        <item m="1" x="362"/>
        <item m="1" x="343"/>
        <item m="1" x="285"/>
        <item m="1" x="36"/>
        <item m="1" x="133"/>
        <item m="1" x="102"/>
        <item m="1" x="120"/>
        <item m="1" x="407"/>
        <item m="1" x="320"/>
        <item m="1" x="103"/>
        <item m="1" x="346"/>
        <item m="1" x="347"/>
        <item m="1" x="348"/>
        <item m="1" x="174"/>
        <item m="1" x="242"/>
        <item m="1" x="308"/>
        <item m="1" x="97"/>
        <item m="1" x="149"/>
        <item m="1" x="181"/>
        <item m="1" x="95"/>
        <item m="1" x="207"/>
        <item m="1" x="218"/>
        <item m="1" x="341"/>
        <item m="1" x="241"/>
        <item m="1" x="195"/>
        <item m="1" x="171"/>
        <item m="1" x="238"/>
        <item m="1" x="197"/>
        <item m="1" x="71"/>
        <item m="1" x="121"/>
        <item m="1" x="288"/>
        <item m="1" x="410"/>
        <item m="1" x="75"/>
        <item m="1" x="259"/>
        <item m="1" x="153"/>
        <item m="1" x="318"/>
        <item m="1" x="177"/>
        <item m="1" x="313"/>
        <item m="1" x="309"/>
        <item m="1" x="48"/>
        <item m="1" x="52"/>
        <item m="1" x="180"/>
        <item m="1" x="76"/>
        <item m="1" x="69"/>
        <item m="1" x="59"/>
        <item m="1" x="369"/>
        <item m="1" x="193"/>
        <item m="1" x="413"/>
        <item m="1" x="116"/>
        <item m="1" x="322"/>
        <item m="1" x="274"/>
        <item m="1" x="200"/>
        <item m="1" x="381"/>
        <item m="1" x="74"/>
        <item m="1" x="214"/>
        <item m="1" x="375"/>
        <item m="1" x="204"/>
        <item m="1" x="403"/>
        <item m="1" x="175"/>
        <item m="1" x="60"/>
        <item m="1" x="263"/>
        <item m="1" x="194"/>
        <item m="1" x="114"/>
        <item m="1" x="55"/>
        <item m="1" x="140"/>
        <item m="1" x="61"/>
        <item m="1" x="390"/>
        <item m="1" x="85"/>
        <item m="1" x="221"/>
        <item x="34"/>
        <item m="1" x="70"/>
        <item m="1" x="389"/>
        <item m="1" x="198"/>
        <item m="1" x="240"/>
        <item m="1" x="303"/>
        <item m="1" x="297"/>
        <item m="1" x="56"/>
        <item m="1" x="255"/>
        <item m="1" x="248"/>
        <item m="1" x="139"/>
        <item m="1" x="383"/>
        <item m="1" x="307"/>
        <item m="1" x="80"/>
        <item m="1" x="220"/>
        <item m="1" x="237"/>
        <item m="1" x="291"/>
        <item m="1" x="298"/>
        <item m="1" x="111"/>
        <item m="1" x="261"/>
        <item m="1" x="84"/>
        <item m="1" x="305"/>
        <item m="1" x="199"/>
        <item m="1" x="158"/>
        <item m="1" x="300"/>
        <item m="1" x="167"/>
        <item m="1" x="164"/>
        <item m="1" x="385"/>
        <item m="1" x="388"/>
        <item m="1" x="40"/>
        <item m="1" x="41"/>
        <item m="1" x="42"/>
        <item m="1" x="251"/>
        <item m="1" x="262"/>
        <item m="1" x="270"/>
        <item m="1" x="283"/>
        <item m="1" x="326"/>
        <item m="1" x="266"/>
        <item m="1" x="267"/>
        <item m="1" x="269"/>
        <item m="1" x="272"/>
        <item m="1" x="45"/>
        <item m="1" x="287"/>
        <item m="1" x="404"/>
        <item m="1" x="212"/>
        <item m="1" x="168"/>
        <item m="1" x="209"/>
        <item m="1" x="86"/>
        <item m="1" x="361"/>
        <item m="1" x="294"/>
        <item m="1" x="299"/>
        <item m="1" x="368"/>
        <item m="1" x="331"/>
        <item m="1" x="293"/>
        <item m="1" x="132"/>
        <item m="1" x="277"/>
        <item m="1" x="378"/>
        <item m="1" x="196"/>
        <item m="1" x="260"/>
        <item m="1" x="405"/>
        <item m="1" x="394"/>
        <item m="1" x="328"/>
        <item m="1" x="393"/>
        <item m="1" x="276"/>
        <item m="1" x="213"/>
        <item m="1" x="416"/>
        <item m="1" x="100"/>
        <item m="1" x="275"/>
        <item m="1" x="371"/>
        <item m="1" x="126"/>
        <item m="1" x="98"/>
        <item m="1" x="44"/>
        <item m="1" x="147"/>
        <item x="5"/>
        <item x="6"/>
        <item m="1" x="316"/>
        <item m="1" x="122"/>
        <item x="11"/>
        <item m="1" x="351"/>
        <item m="1" x="350"/>
        <item m="1" x="93"/>
        <item m="1" x="47"/>
        <item m="1" x="284"/>
        <item m="1" x="373"/>
        <item m="1" x="110"/>
        <item m="1" x="419"/>
        <item m="1" x="420"/>
        <item m="1" x="77"/>
        <item m="1" x="380"/>
        <item x="14"/>
        <item m="1" x="414"/>
        <item m="1" x="225"/>
        <item m="1" x="206"/>
        <item m="1" x="417"/>
        <item m="1" x="173"/>
        <item m="1" x="127"/>
        <item m="1" x="165"/>
        <item m="1" x="353"/>
        <item m="1" x="94"/>
        <item m="1" x="227"/>
        <item m="1" x="306"/>
        <item m="1" x="395"/>
        <item m="1" x="415"/>
        <item m="1" x="128"/>
        <item m="1" x="119"/>
        <item m="1" x="228"/>
        <item m="1" x="118"/>
        <item m="1" x="170"/>
        <item m="1" x="315"/>
        <item m="1" x="115"/>
        <item x="22"/>
        <item x="23"/>
        <item x="20"/>
        <item m="1" x="317"/>
        <item m="1" x="138"/>
        <item m="1" x="82"/>
        <item m="1" x="364"/>
        <item m="1" x="150"/>
        <item m="1" x="223"/>
        <item m="1" x="224"/>
        <item m="1" x="78"/>
        <item m="1" x="290"/>
        <item m="1" x="296"/>
        <item m="1" x="304"/>
        <item m="1" x="112"/>
        <item x="0"/>
        <item x="1"/>
        <item x="2"/>
        <item x="3"/>
        <item x="7"/>
        <item x="8"/>
        <item x="9"/>
        <item x="10"/>
        <item x="12"/>
        <item x="13"/>
        <item x="15"/>
        <item x="16"/>
        <item x="17"/>
        <item x="18"/>
        <item x="19"/>
        <item x="21"/>
        <item x="26"/>
        <item x="28"/>
        <item x="32"/>
      </items>
    </pivotField>
    <pivotField compact="0" outline="0" showAll="0" defaultSubtotal="0"/>
    <pivotField axis="axisRow" compact="0" outline="0" showAll="0" defaultSubtotal="0">
      <items count="103">
        <item x="24"/>
        <item x="26"/>
        <item x="25"/>
        <item x="31"/>
        <item x="33"/>
        <item x="27"/>
        <item x="35"/>
        <item m="1" x="59"/>
        <item m="1" x="55"/>
        <item m="1" x="79"/>
        <item m="1" x="75"/>
        <item m="1" x="80"/>
        <item m="1" x="81"/>
        <item m="1" x="51"/>
        <item m="1" x="70"/>
        <item m="1" x="73"/>
        <item m="1" x="97"/>
        <item m="1" x="71"/>
        <item m="1" x="45"/>
        <item m="1" x="58"/>
        <item m="1" x="83"/>
        <item m="1" x="92"/>
        <item m="1" x="47"/>
        <item m="1" x="48"/>
        <item m="1" x="38"/>
        <item m="1" x="36"/>
        <item m="1" x="41"/>
        <item m="1" x="100"/>
        <item m="1" x="39"/>
        <item m="1" x="93"/>
        <item m="1" x="72"/>
        <item m="1" x="68"/>
        <item m="1" x="66"/>
        <item m="1" x="95"/>
        <item m="1" x="94"/>
        <item m="1" x="78"/>
        <item m="1" x="76"/>
        <item m="1" x="91"/>
        <item m="1" x="37"/>
        <item m="1" x="53"/>
        <item m="1" x="44"/>
        <item m="1" x="85"/>
        <item x="29"/>
        <item x="30"/>
        <item m="1" x="46"/>
        <item m="1" x="101"/>
        <item m="1" x="60"/>
        <item m="1" x="57"/>
        <item m="1" x="102"/>
        <item m="1" x="96"/>
        <item m="1" x="98"/>
        <item m="1" x="90"/>
        <item x="4"/>
        <item m="1" x="43"/>
        <item m="1" x="42"/>
        <item m="1" x="64"/>
        <item m="1" x="65"/>
        <item m="1" x="40"/>
        <item m="1" x="62"/>
        <item m="1" x="86"/>
        <item m="1" x="87"/>
        <item m="1" x="49"/>
        <item m="1" x="74"/>
        <item m="1" x="99"/>
        <item m="1" x="52"/>
        <item m="1" x="82"/>
        <item x="34"/>
        <item m="1" x="61"/>
        <item m="1" x="50"/>
        <item m="1" x="54"/>
        <item m="1" x="69"/>
        <item m="1" x="63"/>
        <item m="1" x="84"/>
        <item m="1" x="89"/>
        <item m="1" x="56"/>
        <item m="1" x="77"/>
        <item x="5"/>
        <item x="6"/>
        <item m="1" x="88"/>
        <item x="14"/>
        <item m="1" x="67"/>
        <item x="22"/>
        <item x="23"/>
        <item x="20"/>
        <item x="0"/>
        <item x="1"/>
        <item x="2"/>
        <item x="3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1"/>
        <item x="28"/>
        <item x="3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5">
        <item x="0"/>
        <item m="1" x="18"/>
        <item x="5"/>
        <item m="1" x="24"/>
        <item m="1" x="8"/>
        <item m="1" x="12"/>
        <item m="1" x="11"/>
        <item m="1" x="9"/>
        <item x="1"/>
        <item m="1" x="13"/>
        <item m="1" x="20"/>
        <item m="1" x="15"/>
        <item m="1" x="23"/>
        <item m="1" x="22"/>
        <item m="1" x="16"/>
        <item m="1" x="10"/>
        <item m="1" x="6"/>
        <item m="1" x="21"/>
        <item m="1" x="17"/>
        <item m="1" x="7"/>
        <item x="3"/>
        <item m="1" x="14"/>
        <item m="1" x="19"/>
        <item x="4"/>
        <item x="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</pivotFields>
  <rowFields count="3">
    <field x="11"/>
    <field x="4"/>
    <field x="6"/>
  </rowFields>
  <rowItems count="36">
    <i>
      <x/>
      <x v="27"/>
      <x v="52"/>
    </i>
    <i r="1">
      <x v="403"/>
      <x v="84"/>
    </i>
    <i r="1">
      <x v="404"/>
      <x v="85"/>
    </i>
    <i r="1">
      <x v="405"/>
      <x v="86"/>
    </i>
    <i r="1">
      <x v="406"/>
      <x v="87"/>
    </i>
    <i>
      <x v="2"/>
      <x/>
      <x v="6"/>
    </i>
    <i r="1">
      <x v="1"/>
      <x v="2"/>
    </i>
    <i r="1">
      <x v="2"/>
      <x v="5"/>
    </i>
    <i r="1">
      <x v="3"/>
      <x/>
    </i>
    <i r="1">
      <x v="15"/>
      <x v="3"/>
    </i>
    <i r="1">
      <x v="16"/>
      <x v="4"/>
    </i>
    <i r="1">
      <x v="140"/>
      <x v="42"/>
    </i>
    <i r="1">
      <x v="141"/>
      <x v="43"/>
    </i>
    <i r="1">
      <x v="278"/>
      <x v="66"/>
    </i>
    <i r="1">
      <x v="419"/>
      <x v="1"/>
    </i>
    <i r="1">
      <x v="420"/>
      <x v="101"/>
    </i>
    <i r="1">
      <x v="421"/>
      <x v="102"/>
    </i>
    <i>
      <x v="8"/>
      <x v="351"/>
      <x v="76"/>
    </i>
    <i r="1">
      <x v="352"/>
      <x v="77"/>
    </i>
    <i>
      <x v="20"/>
      <x v="355"/>
      <x v="92"/>
    </i>
    <i r="1">
      <x v="367"/>
      <x v="79"/>
    </i>
    <i r="1">
      <x v="390"/>
      <x v="83"/>
    </i>
    <i r="1">
      <x v="408"/>
      <x v="89"/>
    </i>
    <i r="1">
      <x v="409"/>
      <x v="90"/>
    </i>
    <i r="1">
      <x v="410"/>
      <x v="91"/>
    </i>
    <i r="1">
      <x v="411"/>
      <x v="93"/>
    </i>
    <i r="1">
      <x v="412"/>
      <x v="94"/>
    </i>
    <i r="1">
      <x v="413"/>
      <x v="95"/>
    </i>
    <i r="1">
      <x v="414"/>
      <x v="96"/>
    </i>
    <i r="1">
      <x v="415"/>
      <x v="97"/>
    </i>
    <i r="1">
      <x v="416"/>
      <x v="98"/>
    </i>
    <i r="1">
      <x v="417"/>
      <x v="99"/>
    </i>
    <i r="1">
      <x v="418"/>
      <x v="100"/>
    </i>
    <i>
      <x v="23"/>
      <x v="388"/>
      <x v="81"/>
    </i>
    <i r="1">
      <x v="389"/>
      <x v="82"/>
    </i>
    <i>
      <x v="24"/>
      <x v="407"/>
      <x v="88"/>
    </i>
  </rowItems>
  <colItems count="1">
    <i/>
  </colItems>
  <dataFields count="1">
    <dataField name="Сумма по полю Всего" fld="14" baseField="0" baseItem="0"/>
  </dataFields>
  <formats count="218">
    <format dxfId="217">
      <pivotArea outline="0" collapsedLevelsAreSubtotals="1" fieldPosition="0"/>
    </format>
    <format dxfId="216">
      <pivotArea dataOnly="0" labelOnly="1" outline="0" axis="axisValues" fieldPosition="0"/>
    </format>
    <format dxfId="215">
      <pivotArea outline="0" collapsedLevelsAreSubtotals="1" fieldPosition="0"/>
    </format>
    <format dxfId="214">
      <pivotArea dataOnly="0" labelOnly="1" outline="0" axis="axisValues" fieldPosition="0"/>
    </format>
    <format dxfId="213">
      <pivotArea field="6" type="button" dataOnly="0" labelOnly="1" outline="0" axis="axisRow" fieldPosition="2"/>
    </format>
    <format dxfId="212">
      <pivotArea dataOnly="0" labelOnly="1" outline="0" fieldPosition="0">
        <references count="3">
          <reference field="4" count="1" selected="0">
            <x v="0"/>
          </reference>
          <reference field="6" count="1">
            <x v="6"/>
          </reference>
          <reference field="11" count="1" selected="0">
            <x v="2"/>
          </reference>
        </references>
      </pivotArea>
    </format>
    <format dxfId="211">
      <pivotArea dataOnly="0" labelOnly="1" outline="0" fieldPosition="0">
        <references count="3">
          <reference field="4" count="1" selected="0">
            <x v="1"/>
          </reference>
          <reference field="6" count="1">
            <x v="2"/>
          </reference>
          <reference field="11" count="1" selected="0">
            <x v="2"/>
          </reference>
        </references>
      </pivotArea>
    </format>
    <format dxfId="210">
      <pivotArea dataOnly="0" labelOnly="1" outline="0" fieldPosition="0">
        <references count="3">
          <reference field="4" count="1" selected="0">
            <x v="2"/>
          </reference>
          <reference field="6" count="1">
            <x v="5"/>
          </reference>
          <reference field="11" count="1" selected="0">
            <x v="2"/>
          </reference>
        </references>
      </pivotArea>
    </format>
    <format dxfId="209">
      <pivotArea dataOnly="0" labelOnly="1" outline="0" fieldPosition="0">
        <references count="3">
          <reference field="4" count="1" selected="0">
            <x v="3"/>
          </reference>
          <reference field="6" count="1">
            <x v="0"/>
          </reference>
          <reference field="11" count="1" selected="0">
            <x v="2"/>
          </reference>
        </references>
      </pivotArea>
    </format>
    <format dxfId="208">
      <pivotArea dataOnly="0" labelOnly="1" outline="0" fieldPosition="0">
        <references count="3">
          <reference field="4" count="1" selected="0">
            <x v="4"/>
          </reference>
          <reference field="6" count="1">
            <x v="1"/>
          </reference>
          <reference field="11" count="1" selected="0">
            <x v="2"/>
          </reference>
        </references>
      </pivotArea>
    </format>
    <format dxfId="207">
      <pivotArea dataOnly="0" labelOnly="1" outline="0" fieldPosition="0">
        <references count="3">
          <reference field="4" count="1" selected="0">
            <x v="15"/>
          </reference>
          <reference field="6" count="1">
            <x v="3"/>
          </reference>
          <reference field="11" count="1" selected="0">
            <x v="2"/>
          </reference>
        </references>
      </pivotArea>
    </format>
    <format dxfId="206">
      <pivotArea dataOnly="0" labelOnly="1" outline="0" fieldPosition="0">
        <references count="3">
          <reference field="4" count="1" selected="0">
            <x v="16"/>
          </reference>
          <reference field="6" count="1">
            <x v="4"/>
          </reference>
          <reference field="11" count="1" selected="0">
            <x v="2"/>
          </reference>
        </references>
      </pivotArea>
    </format>
    <format dxfId="205">
      <pivotArea field="6" type="button" dataOnly="0" labelOnly="1" outline="0" axis="axisRow" fieldPosition="2"/>
    </format>
    <format dxfId="204">
      <pivotArea dataOnly="0" labelOnly="1" outline="0" fieldPosition="0">
        <references count="3">
          <reference field="4" count="1" selected="0">
            <x v="0"/>
          </reference>
          <reference field="6" count="1">
            <x v="6"/>
          </reference>
          <reference field="11" count="1" selected="0">
            <x v="2"/>
          </reference>
        </references>
      </pivotArea>
    </format>
    <format dxfId="203">
      <pivotArea dataOnly="0" labelOnly="1" outline="0" fieldPosition="0">
        <references count="3">
          <reference field="4" count="1" selected="0">
            <x v="1"/>
          </reference>
          <reference field="6" count="1">
            <x v="2"/>
          </reference>
          <reference field="11" count="1" selected="0">
            <x v="2"/>
          </reference>
        </references>
      </pivotArea>
    </format>
    <format dxfId="202">
      <pivotArea dataOnly="0" labelOnly="1" outline="0" fieldPosition="0">
        <references count="3">
          <reference field="4" count="1" selected="0">
            <x v="2"/>
          </reference>
          <reference field="6" count="1">
            <x v="5"/>
          </reference>
          <reference field="11" count="1" selected="0">
            <x v="2"/>
          </reference>
        </references>
      </pivotArea>
    </format>
    <format dxfId="201">
      <pivotArea dataOnly="0" labelOnly="1" outline="0" fieldPosition="0">
        <references count="3">
          <reference field="4" count="1" selected="0">
            <x v="3"/>
          </reference>
          <reference field="6" count="1">
            <x v="0"/>
          </reference>
          <reference field="11" count="1" selected="0">
            <x v="2"/>
          </reference>
        </references>
      </pivotArea>
    </format>
    <format dxfId="200">
      <pivotArea dataOnly="0" labelOnly="1" outline="0" fieldPosition="0">
        <references count="3">
          <reference field="4" count="1" selected="0">
            <x v="4"/>
          </reference>
          <reference field="6" count="1">
            <x v="1"/>
          </reference>
          <reference field="11" count="1" selected="0">
            <x v="2"/>
          </reference>
        </references>
      </pivotArea>
    </format>
    <format dxfId="199">
      <pivotArea dataOnly="0" labelOnly="1" outline="0" fieldPosition="0">
        <references count="3">
          <reference field="4" count="1" selected="0">
            <x v="15"/>
          </reference>
          <reference field="6" count="1">
            <x v="3"/>
          </reference>
          <reference field="11" count="1" selected="0">
            <x v="2"/>
          </reference>
        </references>
      </pivotArea>
    </format>
    <format dxfId="198">
      <pivotArea dataOnly="0" labelOnly="1" outline="0" fieldPosition="0">
        <references count="3">
          <reference field="4" count="1" selected="0">
            <x v="16"/>
          </reference>
          <reference field="6" count="1">
            <x v="4"/>
          </reference>
          <reference field="11" count="1" selected="0">
            <x v="2"/>
          </reference>
        </references>
      </pivotArea>
    </format>
    <format dxfId="197">
      <pivotArea outline="0" collapsedLevelsAreSubtotals="1" fieldPosition="0"/>
    </format>
    <format dxfId="196">
      <pivotArea field="4" type="button" dataOnly="0" labelOnly="1" outline="0" axis="axisRow" fieldPosition="1"/>
    </format>
    <format dxfId="195">
      <pivotArea field="6" type="button" dataOnly="0" labelOnly="1" outline="0" axis="axisRow" fieldPosition="2"/>
    </format>
    <format dxfId="194">
      <pivotArea dataOnly="0" labelOnly="1" outline="0" axis="axisValues" fieldPosition="0"/>
    </format>
    <format dxfId="193">
      <pivotArea dataOnly="0" labelOnly="1" outline="0" fieldPosition="0">
        <references count="2">
          <reference field="4" count="3">
            <x v="8"/>
            <x v="12"/>
            <x v="13"/>
          </reference>
          <reference field="11" count="1" selected="0">
            <x v="0"/>
          </reference>
        </references>
      </pivotArea>
    </format>
    <format dxfId="192">
      <pivotArea dataOnly="0" labelOnly="1" outline="0" fieldPosition="0">
        <references count="2">
          <reference field="4" count="8">
            <x v="0"/>
            <x v="1"/>
            <x v="2"/>
            <x v="3"/>
            <x v="4"/>
            <x v="14"/>
            <x v="15"/>
            <x v="16"/>
          </reference>
          <reference field="11" count="1" selected="0">
            <x v="2"/>
          </reference>
        </references>
      </pivotArea>
    </format>
    <format dxfId="191">
      <pivotArea dataOnly="0" labelOnly="1" outline="0" fieldPosition="0">
        <references count="3">
          <reference field="4" count="1" selected="0">
            <x v="0"/>
          </reference>
          <reference field="6" count="1">
            <x v="6"/>
          </reference>
          <reference field="11" count="1" selected="0">
            <x v="2"/>
          </reference>
        </references>
      </pivotArea>
    </format>
    <format dxfId="190">
      <pivotArea dataOnly="0" labelOnly="1" outline="0" fieldPosition="0">
        <references count="3">
          <reference field="4" count="1" selected="0">
            <x v="1"/>
          </reference>
          <reference field="6" count="1">
            <x v="2"/>
          </reference>
          <reference field="11" count="1" selected="0">
            <x v="2"/>
          </reference>
        </references>
      </pivotArea>
    </format>
    <format dxfId="189">
      <pivotArea dataOnly="0" labelOnly="1" outline="0" fieldPosition="0">
        <references count="3">
          <reference field="4" count="1" selected="0">
            <x v="2"/>
          </reference>
          <reference field="6" count="1">
            <x v="5"/>
          </reference>
          <reference field="11" count="1" selected="0">
            <x v="2"/>
          </reference>
        </references>
      </pivotArea>
    </format>
    <format dxfId="188">
      <pivotArea dataOnly="0" labelOnly="1" outline="0" fieldPosition="0">
        <references count="3">
          <reference field="4" count="1" selected="0">
            <x v="3"/>
          </reference>
          <reference field="6" count="1">
            <x v="0"/>
          </reference>
          <reference field="11" count="1" selected="0">
            <x v="2"/>
          </reference>
        </references>
      </pivotArea>
    </format>
    <format dxfId="187">
      <pivotArea dataOnly="0" labelOnly="1" outline="0" fieldPosition="0">
        <references count="3">
          <reference field="4" count="1" selected="0">
            <x v="4"/>
          </reference>
          <reference field="6" count="1">
            <x v="1"/>
          </reference>
          <reference field="11" count="1" selected="0">
            <x v="2"/>
          </reference>
        </references>
      </pivotArea>
    </format>
    <format dxfId="186">
      <pivotArea dataOnly="0" labelOnly="1" outline="0" fieldPosition="0">
        <references count="3">
          <reference field="4" count="1" selected="0">
            <x v="15"/>
          </reference>
          <reference field="6" count="1">
            <x v="3"/>
          </reference>
          <reference field="11" count="1" selected="0">
            <x v="2"/>
          </reference>
        </references>
      </pivotArea>
    </format>
    <format dxfId="185">
      <pivotArea dataOnly="0" labelOnly="1" outline="0" fieldPosition="0">
        <references count="3">
          <reference field="4" count="1" selected="0">
            <x v="16"/>
          </reference>
          <reference field="6" count="1">
            <x v="4"/>
          </reference>
          <reference field="11" count="1" selected="0">
            <x v="2"/>
          </reference>
        </references>
      </pivotArea>
    </format>
    <format dxfId="184">
      <pivotArea outline="0" collapsedLevelsAreSubtotals="1" fieldPosition="0">
        <references count="3">
          <reference field="4" count="8" selected="0">
            <x v="19"/>
            <x v="23"/>
            <x v="24"/>
            <x v="25"/>
            <x v="27"/>
            <x v="32"/>
            <x v="33"/>
            <x v="34"/>
          </reference>
          <reference field="6" count="3" selected="0">
            <x v="7"/>
            <x v="8"/>
            <x v="9"/>
          </reference>
          <reference field="11" count="1" selected="0">
            <x v="0"/>
          </reference>
        </references>
      </pivotArea>
    </format>
    <format dxfId="183">
      <pivotArea dataOnly="0" labelOnly="1" outline="0" fieldPosition="0">
        <references count="3">
          <reference field="4" count="1" selected="0">
            <x v="13"/>
          </reference>
          <reference field="6" count="1">
            <x v="28"/>
          </reference>
          <reference field="11" count="1" selected="0">
            <x v="0"/>
          </reference>
        </references>
      </pivotArea>
    </format>
    <format dxfId="182">
      <pivotArea dataOnly="0" labelOnly="1" outline="0" fieldPosition="0">
        <references count="3">
          <reference field="4" count="1" selected="0">
            <x v="12"/>
          </reference>
          <reference field="6" count="1">
            <x v="18"/>
          </reference>
          <reference field="11" count="1" selected="0">
            <x v="0"/>
          </reference>
        </references>
      </pivotArea>
    </format>
    <format dxfId="181">
      <pivotArea dataOnly="0" labelOnly="1" outline="0" fieldPosition="0">
        <references count="3">
          <reference field="4" count="1" selected="0">
            <x v="8"/>
          </reference>
          <reference field="6" count="1">
            <x v="16"/>
          </reference>
          <reference field="11" count="1" selected="0">
            <x v="0"/>
          </reference>
        </references>
      </pivotArea>
    </format>
    <format dxfId="180">
      <pivotArea dataOnly="0" labelOnly="1" outline="0" fieldPosition="0">
        <references count="3">
          <reference field="4" count="1" selected="0">
            <x v="19"/>
          </reference>
          <reference field="6" count="1">
            <x v="20"/>
          </reference>
          <reference field="11" count="1" selected="0">
            <x v="0"/>
          </reference>
        </references>
      </pivotArea>
    </format>
    <format dxfId="179">
      <pivotArea dataOnly="0" labelOnly="1" outline="0" fieldPosition="0">
        <references count="3">
          <reference field="4" count="1" selected="0">
            <x v="23"/>
          </reference>
          <reference field="6" count="1">
            <x v="7"/>
          </reference>
          <reference field="11" count="1" selected="0">
            <x v="0"/>
          </reference>
        </references>
      </pivotArea>
    </format>
    <format dxfId="178">
      <pivotArea dataOnly="0" labelOnly="1" outline="0" fieldPosition="0">
        <references count="3">
          <reference field="4" count="1" selected="0">
            <x v="24"/>
          </reference>
          <reference field="6" count="1">
            <x v="8"/>
          </reference>
          <reference field="11" count="1" selected="0">
            <x v="0"/>
          </reference>
        </references>
      </pivotArea>
    </format>
    <format dxfId="177">
      <pivotArea dataOnly="0" labelOnly="1" outline="0" fieldPosition="0">
        <references count="3">
          <reference field="4" count="1" selected="0">
            <x v="25"/>
          </reference>
          <reference field="6" count="1">
            <x v="9"/>
          </reference>
          <reference field="11" count="1" selected="0">
            <x v="0"/>
          </reference>
        </references>
      </pivotArea>
    </format>
    <format dxfId="176">
      <pivotArea dataOnly="0" labelOnly="1" outline="0" fieldPosition="0">
        <references count="3">
          <reference field="4" count="1" selected="0">
            <x v="32"/>
          </reference>
          <reference field="6" count="1">
            <x v="12"/>
          </reference>
          <reference field="11" count="1" selected="0">
            <x v="0"/>
          </reference>
        </references>
      </pivotArea>
    </format>
    <format dxfId="175">
      <pivotArea dataOnly="0" labelOnly="1" outline="0" fieldPosition="0">
        <references count="3">
          <reference field="4" count="1" selected="0">
            <x v="33"/>
          </reference>
          <reference field="6" count="1">
            <x v="11"/>
          </reference>
          <reference field="11" count="1" selected="0">
            <x v="0"/>
          </reference>
        </references>
      </pivotArea>
    </format>
    <format dxfId="174">
      <pivotArea dataOnly="0" labelOnly="1" outline="0" fieldPosition="0">
        <references count="3">
          <reference field="4" count="1" selected="0">
            <x v="34"/>
          </reference>
          <reference field="6" count="1">
            <x v="35"/>
          </reference>
          <reference field="11" count="1" selected="0">
            <x v="0"/>
          </reference>
        </references>
      </pivotArea>
    </format>
    <format dxfId="173">
      <pivotArea dataOnly="0" labelOnly="1" outline="0" fieldPosition="0">
        <references count="3">
          <reference field="4" count="1" selected="0">
            <x v="28"/>
          </reference>
          <reference field="6" count="1">
            <x v="10"/>
          </reference>
          <reference field="11" count="1" selected="0">
            <x v="0"/>
          </reference>
        </references>
      </pivotArea>
    </format>
    <format dxfId="172">
      <pivotArea dataOnly="0" labelOnly="1" outline="0" fieldPosition="0">
        <references count="3">
          <reference field="4" count="1" selected="0">
            <x v="5"/>
          </reference>
          <reference field="6" count="1">
            <x v="13"/>
          </reference>
          <reference field="11" count="1" selected="0">
            <x v="0"/>
          </reference>
        </references>
      </pivotArea>
    </format>
    <format dxfId="171">
      <pivotArea dataOnly="0" labelOnly="1" outline="0" fieldPosition="0">
        <references count="3">
          <reference field="4" count="1" selected="0">
            <x v="6"/>
          </reference>
          <reference field="6" count="1">
            <x v="14"/>
          </reference>
          <reference field="11" count="1" selected="0">
            <x v="0"/>
          </reference>
        </references>
      </pivotArea>
    </format>
    <format dxfId="170">
      <pivotArea dataOnly="0" labelOnly="1" outline="0" fieldPosition="0">
        <references count="3">
          <reference field="4" count="1" selected="0">
            <x v="7"/>
          </reference>
          <reference field="6" count="1">
            <x v="15"/>
          </reference>
          <reference field="11" count="1" selected="0">
            <x v="0"/>
          </reference>
        </references>
      </pivotArea>
    </format>
    <format dxfId="169">
      <pivotArea dataOnly="0" labelOnly="1" outline="0" fieldPosition="0">
        <references count="3">
          <reference field="4" count="1" selected="0">
            <x v="11"/>
          </reference>
          <reference field="6" count="1">
            <x v="17"/>
          </reference>
          <reference field="11" count="1" selected="0">
            <x v="0"/>
          </reference>
        </references>
      </pivotArea>
    </format>
    <format dxfId="168">
      <pivotArea dataOnly="0" labelOnly="1" outline="0" fieldPosition="0">
        <references count="3">
          <reference field="4" count="1" selected="0">
            <x v="20"/>
          </reference>
          <reference field="6" count="1">
            <x v="19"/>
          </reference>
          <reference field="11" count="1" selected="0">
            <x v="0"/>
          </reference>
        </references>
      </pivotArea>
    </format>
    <format dxfId="167">
      <pivotArea dataOnly="0" labelOnly="1" outline="0" fieldPosition="0">
        <references count="3">
          <reference field="4" count="1" selected="0">
            <x v="21"/>
          </reference>
          <reference field="6" count="1">
            <x v="21"/>
          </reference>
          <reference field="11" count="1" selected="0">
            <x v="0"/>
          </reference>
        </references>
      </pivotArea>
    </format>
    <format dxfId="166">
      <pivotArea dataOnly="0" labelOnly="1" outline="0" fieldPosition="0">
        <references count="3">
          <reference field="4" count="1" selected="0">
            <x v="22"/>
          </reference>
          <reference field="6" count="1">
            <x v="22"/>
          </reference>
          <reference field="11" count="1" selected="0">
            <x v="0"/>
          </reference>
        </references>
      </pivotArea>
    </format>
    <format dxfId="165">
      <pivotArea dataOnly="0" labelOnly="1" outline="0" fieldPosition="0">
        <references count="3">
          <reference field="4" count="1" selected="0">
            <x v="47"/>
          </reference>
          <reference field="6" count="1">
            <x v="23"/>
          </reference>
          <reference field="11" count="1" selected="0">
            <x v="0"/>
          </reference>
        </references>
      </pivotArea>
    </format>
    <format dxfId="164">
      <pivotArea dataOnly="0" labelOnly="1" outline="0" fieldPosition="0">
        <references count="3">
          <reference field="4" count="1" selected="0">
            <x v="48"/>
          </reference>
          <reference field="6" count="1">
            <x v="24"/>
          </reference>
          <reference field="11" count="1" selected="0">
            <x v="0"/>
          </reference>
        </references>
      </pivotArea>
    </format>
    <format dxfId="163">
      <pivotArea dataOnly="0" labelOnly="1" outline="0" fieldPosition="0">
        <references count="3">
          <reference field="4" count="1" selected="0">
            <x v="29"/>
          </reference>
          <reference field="6" count="1">
            <x v="25"/>
          </reference>
          <reference field="11" count="1" selected="0">
            <x v="0"/>
          </reference>
        </references>
      </pivotArea>
    </format>
    <format dxfId="162">
      <pivotArea dataOnly="0" labelOnly="1" outline="0" fieldPosition="0">
        <references count="3">
          <reference field="4" count="1" selected="0">
            <x v="30"/>
          </reference>
          <reference field="6" count="1">
            <x v="26"/>
          </reference>
          <reference field="11" count="1" selected="0">
            <x v="0"/>
          </reference>
        </references>
      </pivotArea>
    </format>
    <format dxfId="161">
      <pivotArea dataOnly="0" labelOnly="1" outline="0" fieldPosition="0">
        <references count="3">
          <reference field="4" count="1" selected="0">
            <x v="31"/>
          </reference>
          <reference field="6" count="1">
            <x v="27"/>
          </reference>
          <reference field="11" count="1" selected="0">
            <x v="0"/>
          </reference>
        </references>
      </pivotArea>
    </format>
    <format dxfId="160">
      <pivotArea dataOnly="0" labelOnly="1" outline="0" fieldPosition="0">
        <references count="3">
          <reference field="4" count="1" selected="0">
            <x v="17"/>
          </reference>
          <reference field="6" count="1">
            <x v="29"/>
          </reference>
          <reference field="11" count="1" selected="0">
            <x v="0"/>
          </reference>
        </references>
      </pivotArea>
    </format>
    <format dxfId="159">
      <pivotArea dataOnly="0" labelOnly="1" outline="0" fieldPosition="0">
        <references count="3">
          <reference field="4" count="1" selected="0">
            <x v="18"/>
          </reference>
          <reference field="6" count="1">
            <x v="30"/>
          </reference>
          <reference field="11" count="1" selected="0">
            <x v="0"/>
          </reference>
        </references>
      </pivotArea>
    </format>
    <format dxfId="158">
      <pivotArea dataOnly="0" labelOnly="1" outline="0" fieldPosition="0">
        <references count="3">
          <reference field="4" count="1" selected="0">
            <x v="49"/>
          </reference>
          <reference field="6" count="1">
            <x v="31"/>
          </reference>
          <reference field="11" count="1" selected="0">
            <x v="0"/>
          </reference>
        </references>
      </pivotArea>
    </format>
    <format dxfId="157">
      <pivotArea dataOnly="0" labelOnly="1" outline="0" fieldPosition="0">
        <references count="3">
          <reference field="4" count="1" selected="0">
            <x v="50"/>
          </reference>
          <reference field="6" count="1">
            <x v="32"/>
          </reference>
          <reference field="11" count="1" selected="0">
            <x v="0"/>
          </reference>
        </references>
      </pivotArea>
    </format>
    <format dxfId="156">
      <pivotArea dataOnly="0" labelOnly="1" outline="0" fieldPosition="0">
        <references count="3">
          <reference field="4" count="1" selected="0">
            <x v="51"/>
          </reference>
          <reference field="6" count="1">
            <x v="33"/>
          </reference>
          <reference field="11" count="1" selected="0">
            <x v="0"/>
          </reference>
        </references>
      </pivotArea>
    </format>
    <format dxfId="155">
      <pivotArea dataOnly="0" labelOnly="1" outline="0" fieldPosition="0">
        <references count="3">
          <reference field="4" count="1" selected="0">
            <x v="52"/>
          </reference>
          <reference field="6" count="1">
            <x v="34"/>
          </reference>
          <reference field="11" count="1" selected="0">
            <x v="0"/>
          </reference>
        </references>
      </pivotArea>
    </format>
    <format dxfId="154">
      <pivotArea dataOnly="0" labelOnly="1" outline="0" fieldPosition="0">
        <references count="3">
          <reference field="4" count="1" selected="0">
            <x v="68"/>
          </reference>
          <reference field="6" count="1">
            <x v="36"/>
          </reference>
          <reference field="11" count="1" selected="0">
            <x v="0"/>
          </reference>
        </references>
      </pivotArea>
    </format>
    <format dxfId="153">
      <pivotArea dataOnly="0" labelOnly="1" outline="0" fieldPosition="0">
        <references count="3">
          <reference field="4" count="1" selected="0">
            <x v="69"/>
          </reference>
          <reference field="6" count="1">
            <x v="37"/>
          </reference>
          <reference field="11" count="1" selected="0">
            <x v="0"/>
          </reference>
        </references>
      </pivotArea>
    </format>
    <format dxfId="152">
      <pivotArea dataOnly="0" labelOnly="1" outline="0" fieldPosition="0">
        <references count="3">
          <reference field="4" count="1" selected="0">
            <x v="26"/>
          </reference>
          <reference field="6" count="1">
            <x v="38"/>
          </reference>
          <reference field="11" count="1" selected="0">
            <x v="0"/>
          </reference>
        </references>
      </pivotArea>
    </format>
    <format dxfId="151">
      <pivotArea dataOnly="0" labelOnly="1" outline="0" fieldPosition="0">
        <references count="3">
          <reference field="4" count="1" selected="0">
            <x v="75"/>
          </reference>
          <reference field="6" count="1">
            <x v="39"/>
          </reference>
          <reference field="11" count="1" selected="0">
            <x v="0"/>
          </reference>
        </references>
      </pivotArea>
    </format>
    <format dxfId="150">
      <pivotArea dataOnly="0" labelOnly="1" outline="0" fieldPosition="0">
        <references count="3">
          <reference field="4" count="1" selected="0">
            <x v="125"/>
          </reference>
          <reference field="6" count="1">
            <x v="40"/>
          </reference>
          <reference field="11" count="1" selected="0">
            <x v="0"/>
          </reference>
        </references>
      </pivotArea>
    </format>
    <format dxfId="149">
      <pivotArea dataOnly="0" labelOnly="1" outline="0" fieldPosition="0">
        <references count="3">
          <reference field="4" count="1" selected="0">
            <x v="126"/>
          </reference>
          <reference field="6" count="1">
            <x v="41"/>
          </reference>
          <reference field="11" count="1" selected="0">
            <x v="0"/>
          </reference>
        </references>
      </pivotArea>
    </format>
    <format dxfId="148">
      <pivotArea dataOnly="0" labelOnly="1" outline="0" fieldPosition="0">
        <references count="3">
          <reference field="4" count="1" selected="0">
            <x v="155"/>
          </reference>
          <reference field="6" count="1">
            <x v="44"/>
          </reference>
          <reference field="11" count="1" selected="0">
            <x v="0"/>
          </reference>
        </references>
      </pivotArea>
    </format>
    <format dxfId="147">
      <pivotArea dataOnly="0" labelOnly="1" outline="0" fieldPosition="0">
        <references count="3">
          <reference field="4" count="1" selected="0">
            <x v="4"/>
          </reference>
          <reference field="6" count="1">
            <x v="1"/>
          </reference>
          <reference field="11" count="1" selected="0">
            <x v="2"/>
          </reference>
        </references>
      </pivotArea>
    </format>
    <format dxfId="146">
      <pivotArea dataOnly="0" labelOnly="1" outline="0" fieldPosition="0">
        <references count="3">
          <reference field="4" count="1" selected="0">
            <x v="7"/>
          </reference>
          <reference field="6" count="1">
            <x v="15"/>
          </reference>
          <reference field="11" count="1" selected="0">
            <x v="0"/>
          </reference>
        </references>
      </pivotArea>
    </format>
    <format dxfId="145">
      <pivotArea dataOnly="0" labelOnly="1" outline="0" fieldPosition="0">
        <references count="3">
          <reference field="4" count="1" selected="0">
            <x v="11"/>
          </reference>
          <reference field="6" count="1">
            <x v="17"/>
          </reference>
          <reference field="11" count="1" selected="0">
            <x v="0"/>
          </reference>
        </references>
      </pivotArea>
    </format>
    <format dxfId="144">
      <pivotArea dataOnly="0" labelOnly="1" outline="0" fieldPosition="0">
        <references count="3">
          <reference field="4" count="1" selected="0">
            <x v="19"/>
          </reference>
          <reference field="6" count="1">
            <x v="20"/>
          </reference>
          <reference field="11" count="1" selected="0">
            <x v="0"/>
          </reference>
        </references>
      </pivotArea>
    </format>
    <format dxfId="143">
      <pivotArea dataOnly="0" labelOnly="1" outline="0" fieldPosition="0">
        <references count="3">
          <reference field="4" count="1" selected="0">
            <x v="25"/>
          </reference>
          <reference field="6" count="1">
            <x v="9"/>
          </reference>
          <reference field="11" count="1" selected="0">
            <x v="0"/>
          </reference>
        </references>
      </pivotArea>
    </format>
    <format dxfId="142">
      <pivotArea dataOnly="0" labelOnly="1" outline="0" fieldPosition="0">
        <references count="3">
          <reference field="4" count="1" selected="0">
            <x v="20"/>
          </reference>
          <reference field="6" count="1">
            <x v="19"/>
          </reference>
          <reference field="11" count="1" selected="0">
            <x v="0"/>
          </reference>
        </references>
      </pivotArea>
    </format>
    <format dxfId="141">
      <pivotArea dataOnly="0" labelOnly="1" outline="0" fieldPosition="0">
        <references count="3">
          <reference field="4" count="1" selected="0">
            <x v="22"/>
          </reference>
          <reference field="6" count="1">
            <x v="22"/>
          </reference>
          <reference field="11" count="1" selected="0">
            <x v="0"/>
          </reference>
        </references>
      </pivotArea>
    </format>
    <format dxfId="140">
      <pivotArea dataOnly="0" labelOnly="1" outline="0" fieldPosition="0">
        <references count="3">
          <reference field="4" count="1" selected="0">
            <x v="48"/>
          </reference>
          <reference field="6" count="1">
            <x v="24"/>
          </reference>
          <reference field="11" count="1" selected="0">
            <x v="0"/>
          </reference>
        </references>
      </pivotArea>
    </format>
    <format dxfId="139">
      <pivotArea dataOnly="0" labelOnly="1" outline="0" fieldPosition="0">
        <references count="3">
          <reference field="4" count="1" selected="0">
            <x v="29"/>
          </reference>
          <reference field="6" count="1">
            <x v="25"/>
          </reference>
          <reference field="11" count="1" selected="0">
            <x v="0"/>
          </reference>
        </references>
      </pivotArea>
    </format>
    <format dxfId="138">
      <pivotArea dataOnly="0" labelOnly="1" outline="0" fieldPosition="0">
        <references count="3">
          <reference field="4" count="1" selected="0">
            <x v="30"/>
          </reference>
          <reference field="6" count="1">
            <x v="26"/>
          </reference>
          <reference field="11" count="1" selected="0">
            <x v="0"/>
          </reference>
        </references>
      </pivotArea>
    </format>
    <format dxfId="137">
      <pivotArea dataOnly="0" labelOnly="1" outline="0" fieldPosition="0">
        <references count="3">
          <reference field="4" count="1" selected="0">
            <x v="31"/>
          </reference>
          <reference field="6" count="1">
            <x v="27"/>
          </reference>
          <reference field="11" count="1" selected="0">
            <x v="0"/>
          </reference>
        </references>
      </pivotArea>
    </format>
    <format dxfId="136">
      <pivotArea dataOnly="0" labelOnly="1" outline="0" fieldPosition="0">
        <references count="3">
          <reference field="4" count="1" selected="0">
            <x v="49"/>
          </reference>
          <reference field="6" count="1">
            <x v="31"/>
          </reference>
          <reference field="11" count="1" selected="0">
            <x v="0"/>
          </reference>
        </references>
      </pivotArea>
    </format>
    <format dxfId="135">
      <pivotArea dataOnly="0" labelOnly="1" outline="0" fieldPosition="0">
        <references count="3">
          <reference field="4" count="1" selected="0">
            <x v="50"/>
          </reference>
          <reference field="6" count="1">
            <x v="32"/>
          </reference>
          <reference field="11" count="1" selected="0">
            <x v="0"/>
          </reference>
        </references>
      </pivotArea>
    </format>
    <format dxfId="134">
      <pivotArea dataOnly="0" labelOnly="1" outline="0" fieldPosition="0">
        <references count="3">
          <reference field="4" count="1" selected="0">
            <x v="51"/>
          </reference>
          <reference field="6" count="1">
            <x v="33"/>
          </reference>
          <reference field="11" count="1" selected="0">
            <x v="0"/>
          </reference>
        </references>
      </pivotArea>
    </format>
    <format dxfId="133">
      <pivotArea dataOnly="0" labelOnly="1" outline="0" fieldPosition="0">
        <references count="3">
          <reference field="4" count="1" selected="0">
            <x v="52"/>
          </reference>
          <reference field="6" count="1">
            <x v="34"/>
          </reference>
          <reference field="11" count="1" selected="0">
            <x v="0"/>
          </reference>
        </references>
      </pivotArea>
    </format>
    <format dxfId="132">
      <pivotArea dataOnly="0" labelOnly="1" outline="0" fieldPosition="0">
        <references count="3">
          <reference field="4" count="1" selected="0">
            <x v="68"/>
          </reference>
          <reference field="6" count="1">
            <x v="36"/>
          </reference>
          <reference field="11" count="1" selected="0">
            <x v="0"/>
          </reference>
        </references>
      </pivotArea>
    </format>
    <format dxfId="131">
      <pivotArea dataOnly="0" labelOnly="1" outline="0" fieldPosition="0">
        <references count="3">
          <reference field="4" count="1" selected="0">
            <x v="69"/>
          </reference>
          <reference field="6" count="1">
            <x v="37"/>
          </reference>
          <reference field="11" count="1" selected="0">
            <x v="0"/>
          </reference>
        </references>
      </pivotArea>
    </format>
    <format dxfId="130">
      <pivotArea dataOnly="0" labelOnly="1" outline="0" fieldPosition="0">
        <references count="3">
          <reference field="4" count="1" selected="0">
            <x v="26"/>
          </reference>
          <reference field="6" count="1">
            <x v="38"/>
          </reference>
          <reference field="11" count="1" selected="0">
            <x v="0"/>
          </reference>
        </references>
      </pivotArea>
    </format>
    <format dxfId="129">
      <pivotArea dataOnly="0" labelOnly="1" outline="0" fieldPosition="0">
        <references count="3">
          <reference field="4" count="1" selected="0">
            <x v="75"/>
          </reference>
          <reference field="6" count="1">
            <x v="39"/>
          </reference>
          <reference field="11" count="1" selected="0">
            <x v="0"/>
          </reference>
        </references>
      </pivotArea>
    </format>
    <format dxfId="128">
      <pivotArea dataOnly="0" labelOnly="1" outline="0" fieldPosition="0">
        <references count="3">
          <reference field="4" count="1" selected="0">
            <x v="125"/>
          </reference>
          <reference field="6" count="1">
            <x v="40"/>
          </reference>
          <reference field="11" count="1" selected="0">
            <x v="0"/>
          </reference>
        </references>
      </pivotArea>
    </format>
    <format dxfId="127">
      <pivotArea dataOnly="0" labelOnly="1" outline="0" fieldPosition="0">
        <references count="3">
          <reference field="4" count="1" selected="0">
            <x v="126"/>
          </reference>
          <reference field="6" count="1">
            <x v="41"/>
          </reference>
          <reference field="11" count="1" selected="0">
            <x v="0"/>
          </reference>
        </references>
      </pivotArea>
    </format>
    <format dxfId="126">
      <pivotArea dataOnly="0" labelOnly="1" outline="0" fieldPosition="0">
        <references count="3">
          <reference field="4" count="1" selected="0">
            <x v="155"/>
          </reference>
          <reference field="6" count="1">
            <x v="44"/>
          </reference>
          <reference field="11" count="1" selected="0">
            <x v="0"/>
          </reference>
        </references>
      </pivotArea>
    </format>
    <format dxfId="125">
      <pivotArea dataOnly="0" labelOnly="1" outline="0" fieldPosition="0">
        <references count="3">
          <reference field="4" count="1" selected="0">
            <x v="194"/>
          </reference>
          <reference field="6" count="1">
            <x v="47"/>
          </reference>
          <reference field="11" count="1" selected="0">
            <x v="0"/>
          </reference>
        </references>
      </pivotArea>
    </format>
    <format dxfId="124">
      <pivotArea dataOnly="0" labelOnly="1" outline="0" fieldPosition="0">
        <references count="3">
          <reference field="4" count="1" selected="0">
            <x v="194"/>
          </reference>
          <reference field="6" count="1">
            <x v="47"/>
          </reference>
          <reference field="11" count="1" selected="0">
            <x v="0"/>
          </reference>
        </references>
      </pivotArea>
    </format>
    <format dxfId="123">
      <pivotArea dataOnly="0" labelOnly="1" outline="0" fieldPosition="0">
        <references count="3">
          <reference field="4" count="1" selected="0">
            <x v="29"/>
          </reference>
          <reference field="6" count="1">
            <x v="49"/>
          </reference>
          <reference field="11" count="1" selected="0">
            <x v="0"/>
          </reference>
        </references>
      </pivotArea>
    </format>
    <format dxfId="122">
      <pivotArea dataOnly="0" labelOnly="1" outline="0" fieldPosition="0">
        <references count="3">
          <reference field="4" count="1" selected="0">
            <x v="30"/>
          </reference>
          <reference field="6" count="1">
            <x v="50"/>
          </reference>
          <reference field="11" count="1" selected="0">
            <x v="0"/>
          </reference>
        </references>
      </pivotArea>
    </format>
    <format dxfId="121">
      <pivotArea dataOnly="0" labelOnly="1" outline="0" fieldPosition="0">
        <references count="3">
          <reference field="4" count="1" selected="0">
            <x v="29"/>
          </reference>
          <reference field="6" count="1">
            <x v="49"/>
          </reference>
          <reference field="11" count="1" selected="0">
            <x v="0"/>
          </reference>
        </references>
      </pivotArea>
    </format>
    <format dxfId="120">
      <pivotArea dataOnly="0" labelOnly="1" outline="0" fieldPosition="0">
        <references count="3">
          <reference field="4" count="1" selected="0">
            <x v="30"/>
          </reference>
          <reference field="6" count="1">
            <x v="50"/>
          </reference>
          <reference field="11" count="1" selected="0">
            <x v="0"/>
          </reference>
        </references>
      </pivotArea>
    </format>
    <format dxfId="119">
      <pivotArea dataOnly="0" labelOnly="1" outline="0" fieldPosition="0">
        <references count="3">
          <reference field="4" count="1" selected="0">
            <x v="6"/>
          </reference>
          <reference field="6" count="1">
            <x v="14"/>
          </reference>
          <reference field="11" count="1" selected="0">
            <x v="0"/>
          </reference>
        </references>
      </pivotArea>
    </format>
    <format dxfId="118">
      <pivotArea dataOnly="0" labelOnly="1" outline="0" fieldPosition="0">
        <references count="3">
          <reference field="4" count="1" selected="0">
            <x v="10"/>
          </reference>
          <reference field="6" count="1">
            <x v="46"/>
          </reference>
          <reference field="11" count="1" selected="0">
            <x v="0"/>
          </reference>
        </references>
      </pivotArea>
    </format>
    <format dxfId="117">
      <pivotArea dataOnly="0" labelOnly="1" outline="0" fieldPosition="0">
        <references count="3">
          <reference field="4" count="1" selected="0">
            <x v="17"/>
          </reference>
          <reference field="6" count="1">
            <x v="29"/>
          </reference>
          <reference field="11" count="1" selected="0">
            <x v="0"/>
          </reference>
        </references>
      </pivotArea>
    </format>
    <format dxfId="116">
      <pivotArea dataOnly="0" labelOnly="1" outline="0" fieldPosition="0">
        <references count="3">
          <reference field="4" count="1" selected="0">
            <x v="18"/>
          </reference>
          <reference field="6" count="1">
            <x v="30"/>
          </reference>
          <reference field="11" count="1" selected="0">
            <x v="0"/>
          </reference>
        </references>
      </pivotArea>
    </format>
    <format dxfId="115">
      <pivotArea dataOnly="0" labelOnly="1" outline="0" fieldPosition="0">
        <references count="3">
          <reference field="4" count="1" selected="0">
            <x v="23"/>
          </reference>
          <reference field="6" count="1">
            <x v="7"/>
          </reference>
          <reference field="11" count="1" selected="0">
            <x v="0"/>
          </reference>
        </references>
      </pivotArea>
    </format>
    <format dxfId="114">
      <pivotArea dataOnly="0" labelOnly="1" outline="0" fieldPosition="0">
        <references count="3">
          <reference field="4" count="1" selected="0">
            <x v="24"/>
          </reference>
          <reference field="6" count="1">
            <x v="8"/>
          </reference>
          <reference field="11" count="1" selected="0">
            <x v="0"/>
          </reference>
        </references>
      </pivotArea>
    </format>
    <format dxfId="113">
      <pivotArea dataOnly="0" labelOnly="1" outline="0" fieldPosition="0">
        <references count="3">
          <reference field="4" count="1" selected="0">
            <x v="28"/>
          </reference>
          <reference field="6" count="1">
            <x v="10"/>
          </reference>
          <reference field="11" count="1" selected="0">
            <x v="0"/>
          </reference>
        </references>
      </pivotArea>
    </format>
    <format dxfId="112">
      <pivotArea dataOnly="0" labelOnly="1" outline="0" fieldPosition="0">
        <references count="3">
          <reference field="4" count="1" selected="0">
            <x v="32"/>
          </reference>
          <reference field="6" count="1">
            <x v="12"/>
          </reference>
          <reference field="11" count="1" selected="0">
            <x v="0"/>
          </reference>
        </references>
      </pivotArea>
    </format>
    <format dxfId="111">
      <pivotArea dataOnly="0" labelOnly="1" outline="0" fieldPosition="0">
        <references count="3">
          <reference field="4" count="1" selected="0">
            <x v="33"/>
          </reference>
          <reference field="6" count="1">
            <x v="11"/>
          </reference>
          <reference field="11" count="1" selected="0">
            <x v="0"/>
          </reference>
        </references>
      </pivotArea>
    </format>
    <format dxfId="110">
      <pivotArea dataOnly="0" labelOnly="1" outline="0" fieldPosition="0">
        <references count="3">
          <reference field="4" count="1" selected="0">
            <x v="34"/>
          </reference>
          <reference field="6" count="1">
            <x v="35"/>
          </reference>
          <reference field="11" count="1" selected="0">
            <x v="0"/>
          </reference>
        </references>
      </pivotArea>
    </format>
    <format dxfId="109">
      <pivotArea dataOnly="0" labelOnly="1" outline="0" fieldPosition="0">
        <references count="3">
          <reference field="4" count="1" selected="0">
            <x v="47"/>
          </reference>
          <reference field="6" count="1">
            <x v="23"/>
          </reference>
          <reference field="11" count="1" selected="0">
            <x v="0"/>
          </reference>
        </references>
      </pivotArea>
    </format>
    <format dxfId="108">
      <pivotArea dataOnly="0" labelOnly="1" outline="0" fieldPosition="0">
        <references count="3">
          <reference field="4" count="1" selected="0">
            <x v="195"/>
          </reference>
          <reference field="6" count="1">
            <x v="48"/>
          </reference>
          <reference field="11" count="1" selected="0">
            <x v="0"/>
          </reference>
        </references>
      </pivotArea>
    </format>
    <format dxfId="107">
      <pivotArea dataOnly="0" labelOnly="1" outline="0" fieldPosition="0">
        <references count="3">
          <reference field="4" count="1" selected="0">
            <x v="207"/>
          </reference>
          <reference field="6" count="1">
            <x v="51"/>
          </reference>
          <reference field="11" count="1" selected="0">
            <x v="0"/>
          </reference>
        </references>
      </pivotArea>
    </format>
    <format dxfId="106">
      <pivotArea dataOnly="0" labelOnly="1" outline="0" fieldPosition="0">
        <references count="3">
          <reference field="4" count="1" selected="0">
            <x v="208"/>
          </reference>
          <reference field="6" count="1">
            <x v="53"/>
          </reference>
          <reference field="11" count="1" selected="0">
            <x v="0"/>
          </reference>
        </references>
      </pivotArea>
    </format>
    <format dxfId="105">
      <pivotArea dataOnly="0" labelOnly="1" outline="0" fieldPosition="0">
        <references count="3">
          <reference field="4" count="1" selected="0">
            <x v="209"/>
          </reference>
          <reference field="6" count="1">
            <x v="54"/>
          </reference>
          <reference field="11" count="1" selected="0">
            <x v="0"/>
          </reference>
        </references>
      </pivotArea>
    </format>
    <format dxfId="104">
      <pivotArea dataOnly="0" labelOnly="1" outline="0" fieldPosition="0">
        <references count="3">
          <reference field="4" count="1" selected="0">
            <x v="210"/>
          </reference>
          <reference field="6" count="1">
            <x v="55"/>
          </reference>
          <reference field="11" count="1" selected="0">
            <x v="0"/>
          </reference>
        </references>
      </pivotArea>
    </format>
    <format dxfId="103">
      <pivotArea dataOnly="0" labelOnly="1" outline="0" fieldPosition="0">
        <references count="3">
          <reference field="4" count="1" selected="0">
            <x v="211"/>
          </reference>
          <reference field="6" count="1">
            <x v="56"/>
          </reference>
          <reference field="11" count="1" selected="0">
            <x v="0"/>
          </reference>
        </references>
      </pivotArea>
    </format>
    <format dxfId="102">
      <pivotArea dataOnly="0" labelOnly="1" outline="0" fieldPosition="0">
        <references count="3">
          <reference field="4" count="1" selected="0">
            <x v="212"/>
          </reference>
          <reference field="6" count="1">
            <x v="57"/>
          </reference>
          <reference field="11" count="1" selected="0">
            <x v="0"/>
          </reference>
        </references>
      </pivotArea>
    </format>
    <format dxfId="101">
      <pivotArea dataOnly="0" labelOnly="1" outline="0" fieldPosition="0">
        <references count="3">
          <reference field="4" count="1" selected="0">
            <x v="214"/>
          </reference>
          <reference field="6" count="1">
            <x v="59"/>
          </reference>
          <reference field="11" count="1" selected="0">
            <x v="0"/>
          </reference>
        </references>
      </pivotArea>
    </format>
    <format dxfId="100">
      <pivotArea dataOnly="0" labelOnly="1" outline="0" fieldPosition="0">
        <references count="3">
          <reference field="4" count="1" selected="0">
            <x v="215"/>
          </reference>
          <reference field="6" count="1">
            <x v="60"/>
          </reference>
          <reference field="11" count="1" selected="0">
            <x v="0"/>
          </reference>
        </references>
      </pivotArea>
    </format>
    <format dxfId="99">
      <pivotArea dataOnly="0" labelOnly="1" outline="0" fieldPosition="0">
        <references count="3">
          <reference field="4" count="1" selected="0">
            <x v="216"/>
          </reference>
          <reference field="6" count="1">
            <x v="49"/>
          </reference>
          <reference field="11" count="1" selected="0">
            <x v="0"/>
          </reference>
        </references>
      </pivotArea>
    </format>
    <format dxfId="98">
      <pivotArea dataOnly="0" labelOnly="1" outline="0" fieldPosition="0">
        <references count="3">
          <reference field="4" count="1" selected="0">
            <x v="217"/>
          </reference>
          <reference field="6" count="1">
            <x v="50"/>
          </reference>
          <reference field="11" count="1" selected="0">
            <x v="0"/>
          </reference>
        </references>
      </pivotArea>
    </format>
    <format dxfId="97">
      <pivotArea dataOnly="0" labelOnly="1" outline="0" fieldPosition="0">
        <references count="3">
          <reference field="4" count="1" selected="0">
            <x v="218"/>
          </reference>
          <reference field="6" count="1">
            <x v="61"/>
          </reference>
          <reference field="11" count="1" selected="0">
            <x v="0"/>
          </reference>
        </references>
      </pivotArea>
    </format>
    <format dxfId="96">
      <pivotArea dataOnly="0" labelOnly="1" outline="0" fieldPosition="0">
        <references count="3">
          <reference field="4" count="1" selected="0">
            <x v="219"/>
          </reference>
          <reference field="6" count="1">
            <x v="62"/>
          </reference>
          <reference field="11" count="1" selected="0">
            <x v="0"/>
          </reference>
        </references>
      </pivotArea>
    </format>
    <format dxfId="95">
      <pivotArea dataOnly="0" labelOnly="1" outline="0" fieldPosition="0">
        <references count="3">
          <reference field="4" count="1" selected="0">
            <x v="220"/>
          </reference>
          <reference field="6" count="1">
            <x v="63"/>
          </reference>
          <reference field="11" count="1" selected="0">
            <x v="0"/>
          </reference>
        </references>
      </pivotArea>
    </format>
    <format dxfId="94">
      <pivotArea dataOnly="0" labelOnly="1" outline="0" fieldPosition="0">
        <references count="3">
          <reference field="4" count="1" selected="0">
            <x v="221"/>
          </reference>
          <reference field="6" count="1">
            <x v="64"/>
          </reference>
          <reference field="11" count="1" selected="0">
            <x v="0"/>
          </reference>
        </references>
      </pivotArea>
    </format>
    <format dxfId="93">
      <pivotArea dataOnly="0" labelOnly="1" outline="0" fieldPosition="0">
        <references count="3">
          <reference field="4" count="1" selected="0">
            <x v="222"/>
          </reference>
          <reference field="6" count="1">
            <x v="65"/>
          </reference>
          <reference field="11" count="1" selected="0">
            <x v="0"/>
          </reference>
        </references>
      </pivotArea>
    </format>
    <format dxfId="92">
      <pivotArea dataOnly="0" labelOnly="1" outline="0" fieldPosition="0">
        <references count="3">
          <reference field="4" count="1" selected="0">
            <x v="328"/>
          </reference>
          <reference field="6" count="1">
            <x v="67"/>
          </reference>
          <reference field="11" count="1" selected="0">
            <x v="18"/>
          </reference>
        </references>
      </pivotArea>
    </format>
    <format dxfId="91">
      <pivotArea dataOnly="0" labelOnly="1" outline="0" fieldPosition="0">
        <references count="3">
          <reference field="4" count="1" selected="0">
            <x v="331"/>
          </reference>
          <reference field="6" count="1">
            <x v="68"/>
          </reference>
          <reference field="11" count="1" selected="0">
            <x v="18"/>
          </reference>
        </references>
      </pivotArea>
    </format>
    <format dxfId="90">
      <pivotArea dataOnly="0" labelOnly="1" outline="0" fieldPosition="0">
        <references count="3">
          <reference field="4" count="1" selected="0">
            <x v="332"/>
          </reference>
          <reference field="6" count="1">
            <x v="69"/>
          </reference>
          <reference field="11" count="1" selected="0">
            <x v="18"/>
          </reference>
        </references>
      </pivotArea>
    </format>
    <format dxfId="89">
      <pivotArea dataOnly="0" labelOnly="1" outline="0" fieldPosition="0">
        <references count="3">
          <reference field="4" count="1" selected="0">
            <x v="5"/>
          </reference>
          <reference field="6" count="1">
            <x v="13"/>
          </reference>
          <reference field="11" count="1" selected="0">
            <x v="0"/>
          </reference>
        </references>
      </pivotArea>
    </format>
    <format dxfId="88">
      <pivotArea dataOnly="0" labelOnly="1" outline="0" fieldPosition="0">
        <references count="3">
          <reference field="4" count="1" selected="0">
            <x v="8"/>
          </reference>
          <reference field="6" count="1">
            <x v="16"/>
          </reference>
          <reference field="11" count="1" selected="0">
            <x v="0"/>
          </reference>
        </references>
      </pivotArea>
    </format>
    <format dxfId="87">
      <pivotArea dataOnly="0" labelOnly="1" outline="0" fieldPosition="0">
        <references count="3">
          <reference field="4" count="1" selected="0">
            <x v="9"/>
          </reference>
          <reference field="6" count="1">
            <x v="45"/>
          </reference>
          <reference field="11" count="1" selected="0">
            <x v="0"/>
          </reference>
        </references>
      </pivotArea>
    </format>
    <format dxfId="86">
      <pivotArea dataOnly="0" labelOnly="1" outline="0" fieldPosition="0">
        <references count="3">
          <reference field="4" count="1" selected="0">
            <x v="12"/>
          </reference>
          <reference field="6" count="1">
            <x v="18"/>
          </reference>
          <reference field="11" count="1" selected="0">
            <x v="0"/>
          </reference>
        </references>
      </pivotArea>
    </format>
    <format dxfId="85">
      <pivotArea dataOnly="0" labelOnly="1" outline="0" fieldPosition="0">
        <references count="3">
          <reference field="4" count="1" selected="0">
            <x v="13"/>
          </reference>
          <reference field="6" count="1">
            <x v="28"/>
          </reference>
          <reference field="11" count="1" selected="0">
            <x v="0"/>
          </reference>
        </references>
      </pivotArea>
    </format>
    <format dxfId="84">
      <pivotArea dataOnly="0" labelOnly="1" outline="0" fieldPosition="0">
        <references count="3">
          <reference field="4" count="1" selected="0">
            <x v="21"/>
          </reference>
          <reference field="6" count="1">
            <x v="21"/>
          </reference>
          <reference field="11" count="1" selected="0">
            <x v="0"/>
          </reference>
        </references>
      </pivotArea>
    </format>
    <format dxfId="83">
      <pivotArea dataOnly="0" labelOnly="1" outline="0" fieldPosition="0">
        <references count="3">
          <reference field="4" count="1" selected="0">
            <x v="213"/>
          </reference>
          <reference field="6" count="1">
            <x v="58"/>
          </reference>
          <reference field="11" count="1" selected="0">
            <x v="0"/>
          </reference>
        </references>
      </pivotArea>
    </format>
    <format dxfId="82">
      <pivotArea dataOnly="0" labelOnly="1" outline="0" fieldPosition="0">
        <references count="3">
          <reference field="4" count="1" selected="0">
            <x v="343"/>
          </reference>
          <reference field="6" count="1">
            <x v="70"/>
          </reference>
          <reference field="11" count="1" selected="0">
            <x v="0"/>
          </reference>
        </references>
      </pivotArea>
    </format>
    <format dxfId="81">
      <pivotArea dataOnly="0" labelOnly="1" outline="0" fieldPosition="0">
        <references count="3">
          <reference field="4" count="1" selected="0">
            <x v="344"/>
          </reference>
          <reference field="6" count="1">
            <x v="71"/>
          </reference>
          <reference field="11" count="1" selected="0">
            <x v="0"/>
          </reference>
        </references>
      </pivotArea>
    </format>
    <format dxfId="80">
      <pivotArea dataOnly="0" labelOnly="1" outline="0" fieldPosition="0">
        <references count="3">
          <reference field="4" count="1" selected="0">
            <x v="345"/>
          </reference>
          <reference field="6" count="1">
            <x v="72"/>
          </reference>
          <reference field="11" count="1" selected="0">
            <x v="0"/>
          </reference>
        </references>
      </pivotArea>
    </format>
    <format dxfId="79">
      <pivotArea dataOnly="0" labelOnly="1" outline="0" fieldPosition="0">
        <references count="3">
          <reference field="4" count="1" selected="0">
            <x v="346"/>
          </reference>
          <reference field="6" count="1">
            <x v="73"/>
          </reference>
          <reference field="11" count="1" selected="0">
            <x v="0"/>
          </reference>
        </references>
      </pivotArea>
    </format>
    <format dxfId="78">
      <pivotArea dataOnly="0" labelOnly="1" outline="0" fieldPosition="0">
        <references count="3">
          <reference field="4" count="1" selected="0">
            <x v="347"/>
          </reference>
          <reference field="6" count="1">
            <x v="74"/>
          </reference>
          <reference field="11" count="1" selected="0">
            <x v="0"/>
          </reference>
        </references>
      </pivotArea>
    </format>
    <format dxfId="77">
      <pivotArea dataOnly="0" labelOnly="1" outline="0" fieldPosition="0">
        <references count="3">
          <reference field="4" count="1" selected="0">
            <x v="348"/>
          </reference>
          <reference field="6" count="1">
            <x v="75"/>
          </reference>
          <reference field="11" count="1" selected="0">
            <x v="0"/>
          </reference>
        </references>
      </pivotArea>
    </format>
    <format dxfId="76">
      <pivotArea dataOnly="0" labelOnly="1" outline="0" fieldPosition="0">
        <references count="3">
          <reference field="4" count="1" selected="0">
            <x v="353"/>
          </reference>
          <reference field="6" count="1">
            <x v="78"/>
          </reference>
          <reference field="11" count="1" selected="0">
            <x v="0"/>
          </reference>
        </references>
      </pivotArea>
    </format>
    <format dxfId="75">
      <pivotArea dataOnly="0" labelOnly="1" outline="0" fieldPosition="0">
        <references count="3">
          <reference field="4" count="1" selected="0">
            <x v="379"/>
          </reference>
          <reference field="6" count="1">
            <x v="80"/>
          </reference>
          <reference field="11" count="1" selected="0">
            <x v="0"/>
          </reference>
        </references>
      </pivotArea>
    </format>
    <format dxfId="74">
      <pivotArea dataOnly="0" labelOnly="1" outline="0" fieldPosition="0">
        <references count="3">
          <reference field="4" count="1" selected="0">
            <x v="4"/>
          </reference>
          <reference field="6" count="1">
            <x v="1"/>
          </reference>
          <reference field="11" count="1" selected="0">
            <x v="2"/>
          </reference>
        </references>
      </pivotArea>
    </format>
    <format dxfId="73">
      <pivotArea field="6" type="button" dataOnly="0" labelOnly="1" outline="0" axis="axisRow" fieldPosition="2"/>
    </format>
    <format dxfId="72">
      <pivotArea dataOnly="0" labelOnly="1" outline="0" fieldPosition="0">
        <references count="3">
          <reference field="4" count="1" selected="0">
            <x v="27"/>
          </reference>
          <reference field="6" count="1">
            <x v="52"/>
          </reference>
          <reference field="11" count="1" selected="0">
            <x v="0"/>
          </reference>
        </references>
      </pivotArea>
    </format>
    <format dxfId="71">
      <pivotArea dataOnly="0" labelOnly="1" outline="0" fieldPosition="0">
        <references count="3">
          <reference field="4" count="1" selected="0">
            <x v="403"/>
          </reference>
          <reference field="6" count="1">
            <x v="84"/>
          </reference>
          <reference field="11" count="1" selected="0">
            <x v="0"/>
          </reference>
        </references>
      </pivotArea>
    </format>
    <format dxfId="70">
      <pivotArea dataOnly="0" labelOnly="1" outline="0" fieldPosition="0">
        <references count="3">
          <reference field="4" count="1" selected="0">
            <x v="404"/>
          </reference>
          <reference field="6" count="1">
            <x v="85"/>
          </reference>
          <reference field="11" count="1" selected="0">
            <x v="0"/>
          </reference>
        </references>
      </pivotArea>
    </format>
    <format dxfId="69">
      <pivotArea dataOnly="0" labelOnly="1" outline="0" fieldPosition="0">
        <references count="3">
          <reference field="4" count="1" selected="0">
            <x v="405"/>
          </reference>
          <reference field="6" count="1">
            <x v="86"/>
          </reference>
          <reference field="11" count="1" selected="0">
            <x v="0"/>
          </reference>
        </references>
      </pivotArea>
    </format>
    <format dxfId="68">
      <pivotArea dataOnly="0" labelOnly="1" outline="0" fieldPosition="0">
        <references count="3">
          <reference field="4" count="1" selected="0">
            <x v="406"/>
          </reference>
          <reference field="6" count="1">
            <x v="87"/>
          </reference>
          <reference field="11" count="1" selected="0">
            <x v="0"/>
          </reference>
        </references>
      </pivotArea>
    </format>
    <format dxfId="67">
      <pivotArea dataOnly="0" labelOnly="1" outline="0" fieldPosition="0">
        <references count="3">
          <reference field="4" count="1" selected="0">
            <x v="0"/>
          </reference>
          <reference field="6" count="1">
            <x v="6"/>
          </reference>
          <reference field="11" count="1" selected="0">
            <x v="2"/>
          </reference>
        </references>
      </pivotArea>
    </format>
    <format dxfId="66">
      <pivotArea dataOnly="0" labelOnly="1" outline="0" fieldPosition="0">
        <references count="3">
          <reference field="4" count="1" selected="0">
            <x v="1"/>
          </reference>
          <reference field="6" count="1">
            <x v="2"/>
          </reference>
          <reference field="11" count="1" selected="0">
            <x v="2"/>
          </reference>
        </references>
      </pivotArea>
    </format>
    <format dxfId="65">
      <pivotArea dataOnly="0" labelOnly="1" outline="0" fieldPosition="0">
        <references count="3">
          <reference field="4" count="1" selected="0">
            <x v="2"/>
          </reference>
          <reference field="6" count="1">
            <x v="5"/>
          </reference>
          <reference field="11" count="1" selected="0">
            <x v="2"/>
          </reference>
        </references>
      </pivotArea>
    </format>
    <format dxfId="64">
      <pivotArea dataOnly="0" labelOnly="1" outline="0" fieldPosition="0">
        <references count="3">
          <reference field="4" count="1" selected="0">
            <x v="3"/>
          </reference>
          <reference field="6" count="1">
            <x v="0"/>
          </reference>
          <reference field="11" count="1" selected="0">
            <x v="2"/>
          </reference>
        </references>
      </pivotArea>
    </format>
    <format dxfId="63">
      <pivotArea dataOnly="0" labelOnly="1" outline="0" fieldPosition="0">
        <references count="3">
          <reference field="4" count="1" selected="0">
            <x v="15"/>
          </reference>
          <reference field="6" count="1">
            <x v="3"/>
          </reference>
          <reference field="11" count="1" selected="0">
            <x v="2"/>
          </reference>
        </references>
      </pivotArea>
    </format>
    <format dxfId="62">
      <pivotArea dataOnly="0" labelOnly="1" outline="0" fieldPosition="0">
        <references count="3">
          <reference field="4" count="1" selected="0">
            <x v="16"/>
          </reference>
          <reference field="6" count="1">
            <x v="4"/>
          </reference>
          <reference field="11" count="1" selected="0">
            <x v="2"/>
          </reference>
        </references>
      </pivotArea>
    </format>
    <format dxfId="61">
      <pivotArea dataOnly="0" labelOnly="1" outline="0" fieldPosition="0">
        <references count="3">
          <reference field="4" count="1" selected="0">
            <x v="140"/>
          </reference>
          <reference field="6" count="1">
            <x v="42"/>
          </reference>
          <reference field="11" count="1" selected="0">
            <x v="2"/>
          </reference>
        </references>
      </pivotArea>
    </format>
    <format dxfId="60">
      <pivotArea dataOnly="0" labelOnly="1" outline="0" fieldPosition="0">
        <references count="3">
          <reference field="4" count="1" selected="0">
            <x v="141"/>
          </reference>
          <reference field="6" count="1">
            <x v="43"/>
          </reference>
          <reference field="11" count="1" selected="0">
            <x v="2"/>
          </reference>
        </references>
      </pivotArea>
    </format>
    <format dxfId="59">
      <pivotArea dataOnly="0" labelOnly="1" outline="0" fieldPosition="0">
        <references count="3">
          <reference field="4" count="1" selected="0">
            <x v="278"/>
          </reference>
          <reference field="6" count="1">
            <x v="66"/>
          </reference>
          <reference field="11" count="1" selected="0">
            <x v="2"/>
          </reference>
        </references>
      </pivotArea>
    </format>
    <format dxfId="58">
      <pivotArea dataOnly="0" labelOnly="1" outline="0" fieldPosition="0">
        <references count="3">
          <reference field="4" count="1" selected="0">
            <x v="419"/>
          </reference>
          <reference field="6" count="1">
            <x v="1"/>
          </reference>
          <reference field="11" count="1" selected="0">
            <x v="2"/>
          </reference>
        </references>
      </pivotArea>
    </format>
    <format dxfId="57">
      <pivotArea dataOnly="0" labelOnly="1" outline="0" fieldPosition="0">
        <references count="3">
          <reference field="4" count="1" selected="0">
            <x v="420"/>
          </reference>
          <reference field="6" count="1">
            <x v="101"/>
          </reference>
          <reference field="11" count="1" selected="0">
            <x v="2"/>
          </reference>
        </references>
      </pivotArea>
    </format>
    <format dxfId="56">
      <pivotArea dataOnly="0" labelOnly="1" outline="0" fieldPosition="0">
        <references count="3">
          <reference field="4" count="1" selected="0">
            <x v="421"/>
          </reference>
          <reference field="6" count="1">
            <x v="102"/>
          </reference>
          <reference field="11" count="1" selected="0">
            <x v="2"/>
          </reference>
        </references>
      </pivotArea>
    </format>
    <format dxfId="55">
      <pivotArea dataOnly="0" labelOnly="1" outline="0" fieldPosition="0">
        <references count="3">
          <reference field="4" count="1" selected="0">
            <x v="351"/>
          </reference>
          <reference field="6" count="1">
            <x v="76"/>
          </reference>
          <reference field="11" count="1" selected="0">
            <x v="8"/>
          </reference>
        </references>
      </pivotArea>
    </format>
    <format dxfId="54">
      <pivotArea dataOnly="0" labelOnly="1" outline="0" fieldPosition="0">
        <references count="3">
          <reference field="4" count="1" selected="0">
            <x v="352"/>
          </reference>
          <reference field="6" count="1">
            <x v="77"/>
          </reference>
          <reference field="11" count="1" selected="0">
            <x v="8"/>
          </reference>
        </references>
      </pivotArea>
    </format>
    <format dxfId="53">
      <pivotArea dataOnly="0" labelOnly="1" outline="0" fieldPosition="0">
        <references count="3">
          <reference field="4" count="1" selected="0">
            <x v="355"/>
          </reference>
          <reference field="6" count="1">
            <x v="92"/>
          </reference>
          <reference field="11" count="1" selected="0">
            <x v="20"/>
          </reference>
        </references>
      </pivotArea>
    </format>
    <format dxfId="52">
      <pivotArea dataOnly="0" labelOnly="1" outline="0" fieldPosition="0">
        <references count="3">
          <reference field="4" count="1" selected="0">
            <x v="367"/>
          </reference>
          <reference field="6" count="1">
            <x v="79"/>
          </reference>
          <reference field="11" count="1" selected="0">
            <x v="20"/>
          </reference>
        </references>
      </pivotArea>
    </format>
    <format dxfId="51">
      <pivotArea dataOnly="0" labelOnly="1" outline="0" fieldPosition="0">
        <references count="3">
          <reference field="4" count="1" selected="0">
            <x v="390"/>
          </reference>
          <reference field="6" count="1">
            <x v="83"/>
          </reference>
          <reference field="11" count="1" selected="0">
            <x v="20"/>
          </reference>
        </references>
      </pivotArea>
    </format>
    <format dxfId="50">
      <pivotArea dataOnly="0" labelOnly="1" outline="0" fieldPosition="0">
        <references count="3">
          <reference field="4" count="1" selected="0">
            <x v="408"/>
          </reference>
          <reference field="6" count="1">
            <x v="89"/>
          </reference>
          <reference field="11" count="1" selected="0">
            <x v="20"/>
          </reference>
        </references>
      </pivotArea>
    </format>
    <format dxfId="49">
      <pivotArea dataOnly="0" labelOnly="1" outline="0" fieldPosition="0">
        <references count="3">
          <reference field="4" count="1" selected="0">
            <x v="409"/>
          </reference>
          <reference field="6" count="1">
            <x v="90"/>
          </reference>
          <reference field="11" count="1" selected="0">
            <x v="20"/>
          </reference>
        </references>
      </pivotArea>
    </format>
    <format dxfId="48">
      <pivotArea dataOnly="0" labelOnly="1" outline="0" fieldPosition="0">
        <references count="3">
          <reference field="4" count="1" selected="0">
            <x v="410"/>
          </reference>
          <reference field="6" count="1">
            <x v="91"/>
          </reference>
          <reference field="11" count="1" selected="0">
            <x v="20"/>
          </reference>
        </references>
      </pivotArea>
    </format>
    <format dxfId="47">
      <pivotArea dataOnly="0" labelOnly="1" outline="0" fieldPosition="0">
        <references count="3">
          <reference field="4" count="1" selected="0">
            <x v="411"/>
          </reference>
          <reference field="6" count="1">
            <x v="93"/>
          </reference>
          <reference field="11" count="1" selected="0">
            <x v="20"/>
          </reference>
        </references>
      </pivotArea>
    </format>
    <format dxfId="46">
      <pivotArea dataOnly="0" labelOnly="1" outline="0" fieldPosition="0">
        <references count="3">
          <reference field="4" count="1" selected="0">
            <x v="412"/>
          </reference>
          <reference field="6" count="1">
            <x v="94"/>
          </reference>
          <reference field="11" count="1" selected="0">
            <x v="20"/>
          </reference>
        </references>
      </pivotArea>
    </format>
    <format dxfId="45">
      <pivotArea dataOnly="0" labelOnly="1" outline="0" fieldPosition="0">
        <references count="3">
          <reference field="4" count="1" selected="0">
            <x v="413"/>
          </reference>
          <reference field="6" count="1">
            <x v="95"/>
          </reference>
          <reference field="11" count="1" selected="0">
            <x v="20"/>
          </reference>
        </references>
      </pivotArea>
    </format>
    <format dxfId="44">
      <pivotArea dataOnly="0" labelOnly="1" outline="0" fieldPosition="0">
        <references count="3">
          <reference field="4" count="1" selected="0">
            <x v="414"/>
          </reference>
          <reference field="6" count="1">
            <x v="96"/>
          </reference>
          <reference field="11" count="1" selected="0">
            <x v="20"/>
          </reference>
        </references>
      </pivotArea>
    </format>
    <format dxfId="43">
      <pivotArea dataOnly="0" labelOnly="1" outline="0" fieldPosition="0">
        <references count="3">
          <reference field="4" count="1" selected="0">
            <x v="415"/>
          </reference>
          <reference field="6" count="1">
            <x v="97"/>
          </reference>
          <reference field="11" count="1" selected="0">
            <x v="20"/>
          </reference>
        </references>
      </pivotArea>
    </format>
    <format dxfId="42">
      <pivotArea dataOnly="0" labelOnly="1" outline="0" fieldPosition="0">
        <references count="3">
          <reference field="4" count="1" selected="0">
            <x v="416"/>
          </reference>
          <reference field="6" count="1">
            <x v="98"/>
          </reference>
          <reference field="11" count="1" selected="0">
            <x v="20"/>
          </reference>
        </references>
      </pivotArea>
    </format>
    <format dxfId="41">
      <pivotArea dataOnly="0" labelOnly="1" outline="0" fieldPosition="0">
        <references count="3">
          <reference field="4" count="1" selected="0">
            <x v="417"/>
          </reference>
          <reference field="6" count="1">
            <x v="99"/>
          </reference>
          <reference field="11" count="1" selected="0">
            <x v="20"/>
          </reference>
        </references>
      </pivotArea>
    </format>
    <format dxfId="40">
      <pivotArea dataOnly="0" labelOnly="1" outline="0" fieldPosition="0">
        <references count="3">
          <reference field="4" count="1" selected="0">
            <x v="418"/>
          </reference>
          <reference field="6" count="1">
            <x v="100"/>
          </reference>
          <reference field="11" count="1" selected="0">
            <x v="20"/>
          </reference>
        </references>
      </pivotArea>
    </format>
    <format dxfId="39">
      <pivotArea dataOnly="0" labelOnly="1" outline="0" fieldPosition="0">
        <references count="3">
          <reference field="4" count="1" selected="0">
            <x v="388"/>
          </reference>
          <reference field="6" count="1">
            <x v="81"/>
          </reference>
          <reference field="11" count="1" selected="0">
            <x v="23"/>
          </reference>
        </references>
      </pivotArea>
    </format>
    <format dxfId="38">
      <pivotArea dataOnly="0" labelOnly="1" outline="0" fieldPosition="0">
        <references count="3">
          <reference field="4" count="1" selected="0">
            <x v="389"/>
          </reference>
          <reference field="6" count="1">
            <x v="82"/>
          </reference>
          <reference field="11" count="1" selected="0">
            <x v="23"/>
          </reference>
        </references>
      </pivotArea>
    </format>
    <format dxfId="37">
      <pivotArea dataOnly="0" labelOnly="1" outline="0" fieldPosition="0">
        <references count="3">
          <reference field="4" count="1" selected="0">
            <x v="407"/>
          </reference>
          <reference field="6" count="1">
            <x v="88"/>
          </reference>
          <reference field="11" count="1" selected="0">
            <x v="24"/>
          </reference>
        </references>
      </pivotArea>
    </format>
    <format dxfId="36">
      <pivotArea field="6" type="button" dataOnly="0" labelOnly="1" outline="0" axis="axisRow" fieldPosition="2"/>
    </format>
    <format dxfId="35">
      <pivotArea dataOnly="0" labelOnly="1" outline="0" fieldPosition="0">
        <references count="3">
          <reference field="4" count="1" selected="0">
            <x v="27"/>
          </reference>
          <reference field="6" count="1">
            <x v="52"/>
          </reference>
          <reference field="11" count="1" selected="0">
            <x v="0"/>
          </reference>
        </references>
      </pivotArea>
    </format>
    <format dxfId="34">
      <pivotArea dataOnly="0" labelOnly="1" outline="0" fieldPosition="0">
        <references count="3">
          <reference field="4" count="1" selected="0">
            <x v="403"/>
          </reference>
          <reference field="6" count="1">
            <x v="84"/>
          </reference>
          <reference field="11" count="1" selected="0">
            <x v="0"/>
          </reference>
        </references>
      </pivotArea>
    </format>
    <format dxfId="33">
      <pivotArea dataOnly="0" labelOnly="1" outline="0" fieldPosition="0">
        <references count="3">
          <reference field="4" count="1" selected="0">
            <x v="404"/>
          </reference>
          <reference field="6" count="1">
            <x v="85"/>
          </reference>
          <reference field="11" count="1" selected="0">
            <x v="0"/>
          </reference>
        </references>
      </pivotArea>
    </format>
    <format dxfId="32">
      <pivotArea dataOnly="0" labelOnly="1" outline="0" fieldPosition="0">
        <references count="3">
          <reference field="4" count="1" selected="0">
            <x v="405"/>
          </reference>
          <reference field="6" count="1">
            <x v="86"/>
          </reference>
          <reference field="11" count="1" selected="0">
            <x v="0"/>
          </reference>
        </references>
      </pivotArea>
    </format>
    <format dxfId="31">
      <pivotArea dataOnly="0" labelOnly="1" outline="0" fieldPosition="0">
        <references count="3">
          <reference field="4" count="1" selected="0">
            <x v="406"/>
          </reference>
          <reference field="6" count="1">
            <x v="87"/>
          </reference>
          <reference field="11" count="1" selected="0">
            <x v="0"/>
          </reference>
        </references>
      </pivotArea>
    </format>
    <format dxfId="30">
      <pivotArea dataOnly="0" labelOnly="1" outline="0" fieldPosition="0">
        <references count="3">
          <reference field="4" count="1" selected="0">
            <x v="0"/>
          </reference>
          <reference field="6" count="1">
            <x v="6"/>
          </reference>
          <reference field="11" count="1" selected="0">
            <x v="2"/>
          </reference>
        </references>
      </pivotArea>
    </format>
    <format dxfId="29">
      <pivotArea dataOnly="0" labelOnly="1" outline="0" fieldPosition="0">
        <references count="3">
          <reference field="4" count="1" selected="0">
            <x v="1"/>
          </reference>
          <reference field="6" count="1">
            <x v="2"/>
          </reference>
          <reference field="11" count="1" selected="0">
            <x v="2"/>
          </reference>
        </references>
      </pivotArea>
    </format>
    <format dxfId="28">
      <pivotArea dataOnly="0" labelOnly="1" outline="0" fieldPosition="0">
        <references count="3">
          <reference field="4" count="1" selected="0">
            <x v="2"/>
          </reference>
          <reference field="6" count="1">
            <x v="5"/>
          </reference>
          <reference field="11" count="1" selected="0">
            <x v="2"/>
          </reference>
        </references>
      </pivotArea>
    </format>
    <format dxfId="27">
      <pivotArea dataOnly="0" labelOnly="1" outline="0" fieldPosition="0">
        <references count="3">
          <reference field="4" count="1" selected="0">
            <x v="3"/>
          </reference>
          <reference field="6" count="1">
            <x v="0"/>
          </reference>
          <reference field="11" count="1" selected="0">
            <x v="2"/>
          </reference>
        </references>
      </pivotArea>
    </format>
    <format dxfId="26">
      <pivotArea dataOnly="0" labelOnly="1" outline="0" fieldPosition="0">
        <references count="3">
          <reference field="4" count="1" selected="0">
            <x v="15"/>
          </reference>
          <reference field="6" count="1">
            <x v="3"/>
          </reference>
          <reference field="11" count="1" selected="0">
            <x v="2"/>
          </reference>
        </references>
      </pivotArea>
    </format>
    <format dxfId="25">
      <pivotArea dataOnly="0" labelOnly="1" outline="0" fieldPosition="0">
        <references count="3">
          <reference field="4" count="1" selected="0">
            <x v="16"/>
          </reference>
          <reference field="6" count="1">
            <x v="4"/>
          </reference>
          <reference field="11" count="1" selected="0">
            <x v="2"/>
          </reference>
        </references>
      </pivotArea>
    </format>
    <format dxfId="24">
      <pivotArea dataOnly="0" labelOnly="1" outline="0" fieldPosition="0">
        <references count="3">
          <reference field="4" count="1" selected="0">
            <x v="140"/>
          </reference>
          <reference field="6" count="1">
            <x v="42"/>
          </reference>
          <reference field="11" count="1" selected="0">
            <x v="2"/>
          </reference>
        </references>
      </pivotArea>
    </format>
    <format dxfId="23">
      <pivotArea dataOnly="0" labelOnly="1" outline="0" fieldPosition="0">
        <references count="3">
          <reference field="4" count="1" selected="0">
            <x v="141"/>
          </reference>
          <reference field="6" count="1">
            <x v="43"/>
          </reference>
          <reference field="11" count="1" selected="0">
            <x v="2"/>
          </reference>
        </references>
      </pivotArea>
    </format>
    <format dxfId="22">
      <pivotArea dataOnly="0" labelOnly="1" outline="0" fieldPosition="0">
        <references count="3">
          <reference field="4" count="1" selected="0">
            <x v="278"/>
          </reference>
          <reference field="6" count="1">
            <x v="66"/>
          </reference>
          <reference field="11" count="1" selected="0">
            <x v="2"/>
          </reference>
        </references>
      </pivotArea>
    </format>
    <format dxfId="21">
      <pivotArea dataOnly="0" labelOnly="1" outline="0" fieldPosition="0">
        <references count="3">
          <reference field="4" count="1" selected="0">
            <x v="419"/>
          </reference>
          <reference field="6" count="1">
            <x v="1"/>
          </reference>
          <reference field="11" count="1" selected="0">
            <x v="2"/>
          </reference>
        </references>
      </pivotArea>
    </format>
    <format dxfId="20">
      <pivotArea dataOnly="0" labelOnly="1" outline="0" fieldPosition="0">
        <references count="3">
          <reference field="4" count="1" selected="0">
            <x v="420"/>
          </reference>
          <reference field="6" count="1">
            <x v="101"/>
          </reference>
          <reference field="11" count="1" selected="0">
            <x v="2"/>
          </reference>
        </references>
      </pivotArea>
    </format>
    <format dxfId="19">
      <pivotArea dataOnly="0" labelOnly="1" outline="0" fieldPosition="0">
        <references count="3">
          <reference field="4" count="1" selected="0">
            <x v="421"/>
          </reference>
          <reference field="6" count="1">
            <x v="102"/>
          </reference>
          <reference field="11" count="1" selected="0">
            <x v="2"/>
          </reference>
        </references>
      </pivotArea>
    </format>
    <format dxfId="18">
      <pivotArea dataOnly="0" labelOnly="1" outline="0" fieldPosition="0">
        <references count="3">
          <reference field="4" count="1" selected="0">
            <x v="351"/>
          </reference>
          <reference field="6" count="1">
            <x v="76"/>
          </reference>
          <reference field="11" count="1" selected="0">
            <x v="8"/>
          </reference>
        </references>
      </pivotArea>
    </format>
    <format dxfId="17">
      <pivotArea dataOnly="0" labelOnly="1" outline="0" fieldPosition="0">
        <references count="3">
          <reference field="4" count="1" selected="0">
            <x v="352"/>
          </reference>
          <reference field="6" count="1">
            <x v="77"/>
          </reference>
          <reference field="11" count="1" selected="0">
            <x v="8"/>
          </reference>
        </references>
      </pivotArea>
    </format>
    <format dxfId="16">
      <pivotArea dataOnly="0" labelOnly="1" outline="0" fieldPosition="0">
        <references count="3">
          <reference field="4" count="1" selected="0">
            <x v="355"/>
          </reference>
          <reference field="6" count="1">
            <x v="92"/>
          </reference>
          <reference field="11" count="1" selected="0">
            <x v="20"/>
          </reference>
        </references>
      </pivotArea>
    </format>
    <format dxfId="15">
      <pivotArea dataOnly="0" labelOnly="1" outline="0" fieldPosition="0">
        <references count="3">
          <reference field="4" count="1" selected="0">
            <x v="367"/>
          </reference>
          <reference field="6" count="1">
            <x v="79"/>
          </reference>
          <reference field="11" count="1" selected="0">
            <x v="20"/>
          </reference>
        </references>
      </pivotArea>
    </format>
    <format dxfId="14">
      <pivotArea dataOnly="0" labelOnly="1" outline="0" fieldPosition="0">
        <references count="3">
          <reference field="4" count="1" selected="0">
            <x v="390"/>
          </reference>
          <reference field="6" count="1">
            <x v="83"/>
          </reference>
          <reference field="11" count="1" selected="0">
            <x v="20"/>
          </reference>
        </references>
      </pivotArea>
    </format>
    <format dxfId="13">
      <pivotArea dataOnly="0" labelOnly="1" outline="0" fieldPosition="0">
        <references count="3">
          <reference field="4" count="1" selected="0">
            <x v="408"/>
          </reference>
          <reference field="6" count="1">
            <x v="89"/>
          </reference>
          <reference field="11" count="1" selected="0">
            <x v="20"/>
          </reference>
        </references>
      </pivotArea>
    </format>
    <format dxfId="12">
      <pivotArea dataOnly="0" labelOnly="1" outline="0" fieldPosition="0">
        <references count="3">
          <reference field="4" count="1" selected="0">
            <x v="409"/>
          </reference>
          <reference field="6" count="1">
            <x v="90"/>
          </reference>
          <reference field="11" count="1" selected="0">
            <x v="20"/>
          </reference>
        </references>
      </pivotArea>
    </format>
    <format dxfId="11">
      <pivotArea dataOnly="0" labelOnly="1" outline="0" fieldPosition="0">
        <references count="3">
          <reference field="4" count="1" selected="0">
            <x v="410"/>
          </reference>
          <reference field="6" count="1">
            <x v="91"/>
          </reference>
          <reference field="11" count="1" selected="0">
            <x v="20"/>
          </reference>
        </references>
      </pivotArea>
    </format>
    <format dxfId="10">
      <pivotArea dataOnly="0" labelOnly="1" outline="0" fieldPosition="0">
        <references count="3">
          <reference field="4" count="1" selected="0">
            <x v="411"/>
          </reference>
          <reference field="6" count="1">
            <x v="93"/>
          </reference>
          <reference field="11" count="1" selected="0">
            <x v="20"/>
          </reference>
        </references>
      </pivotArea>
    </format>
    <format dxfId="9">
      <pivotArea dataOnly="0" labelOnly="1" outline="0" fieldPosition="0">
        <references count="3">
          <reference field="4" count="1" selected="0">
            <x v="412"/>
          </reference>
          <reference field="6" count="1">
            <x v="94"/>
          </reference>
          <reference field="11" count="1" selected="0">
            <x v="20"/>
          </reference>
        </references>
      </pivotArea>
    </format>
    <format dxfId="8">
      <pivotArea dataOnly="0" labelOnly="1" outline="0" fieldPosition="0">
        <references count="3">
          <reference field="4" count="1" selected="0">
            <x v="413"/>
          </reference>
          <reference field="6" count="1">
            <x v="95"/>
          </reference>
          <reference field="11" count="1" selected="0">
            <x v="20"/>
          </reference>
        </references>
      </pivotArea>
    </format>
    <format dxfId="7">
      <pivotArea dataOnly="0" labelOnly="1" outline="0" fieldPosition="0">
        <references count="3">
          <reference field="4" count="1" selected="0">
            <x v="414"/>
          </reference>
          <reference field="6" count="1">
            <x v="96"/>
          </reference>
          <reference field="11" count="1" selected="0">
            <x v="20"/>
          </reference>
        </references>
      </pivotArea>
    </format>
    <format dxfId="6">
      <pivotArea dataOnly="0" labelOnly="1" outline="0" fieldPosition="0">
        <references count="3">
          <reference field="4" count="1" selected="0">
            <x v="415"/>
          </reference>
          <reference field="6" count="1">
            <x v="97"/>
          </reference>
          <reference field="11" count="1" selected="0">
            <x v="20"/>
          </reference>
        </references>
      </pivotArea>
    </format>
    <format dxfId="5">
      <pivotArea dataOnly="0" labelOnly="1" outline="0" fieldPosition="0">
        <references count="3">
          <reference field="4" count="1" selected="0">
            <x v="416"/>
          </reference>
          <reference field="6" count="1">
            <x v="98"/>
          </reference>
          <reference field="11" count="1" selected="0">
            <x v="20"/>
          </reference>
        </references>
      </pivotArea>
    </format>
    <format dxfId="4">
      <pivotArea dataOnly="0" labelOnly="1" outline="0" fieldPosition="0">
        <references count="3">
          <reference field="4" count="1" selected="0">
            <x v="417"/>
          </reference>
          <reference field="6" count="1">
            <x v="99"/>
          </reference>
          <reference field="11" count="1" selected="0">
            <x v="20"/>
          </reference>
        </references>
      </pivotArea>
    </format>
    <format dxfId="3">
      <pivotArea dataOnly="0" labelOnly="1" outline="0" fieldPosition="0">
        <references count="3">
          <reference field="4" count="1" selected="0">
            <x v="418"/>
          </reference>
          <reference field="6" count="1">
            <x v="100"/>
          </reference>
          <reference field="11" count="1" selected="0">
            <x v="20"/>
          </reference>
        </references>
      </pivotArea>
    </format>
    <format dxfId="2">
      <pivotArea dataOnly="0" labelOnly="1" outline="0" fieldPosition="0">
        <references count="3">
          <reference field="4" count="1" selected="0">
            <x v="388"/>
          </reference>
          <reference field="6" count="1">
            <x v="81"/>
          </reference>
          <reference field="11" count="1" selected="0">
            <x v="23"/>
          </reference>
        </references>
      </pivotArea>
    </format>
    <format dxfId="1">
      <pivotArea dataOnly="0" labelOnly="1" outline="0" fieldPosition="0">
        <references count="3">
          <reference field="4" count="1" selected="0">
            <x v="389"/>
          </reference>
          <reference field="6" count="1">
            <x v="82"/>
          </reference>
          <reference field="11" count="1" selected="0">
            <x v="23"/>
          </reference>
        </references>
      </pivotArea>
    </format>
    <format dxfId="0">
      <pivotArea dataOnly="0" labelOnly="1" outline="0" fieldPosition="0">
        <references count="3">
          <reference field="4" count="1" selected="0">
            <x v="407"/>
          </reference>
          <reference field="6" count="1">
            <x v="88"/>
          </reference>
          <reference field="11" count="1" selected="0">
            <x v="2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8"/>
  <sheetViews>
    <sheetView zoomScale="90" zoomScaleNormal="90" workbookViewId="0">
      <selection activeCell="G12" sqref="G12"/>
    </sheetView>
  </sheetViews>
  <sheetFormatPr defaultRowHeight="15" x14ac:dyDescent="0.25"/>
  <cols>
    <col min="2" max="2" width="11.28515625" customWidth="1"/>
    <col min="3" max="3" width="23.28515625" customWidth="1"/>
    <col min="4" max="4" width="58.140625" bestFit="1" customWidth="1"/>
    <col min="5" max="5" width="22.7109375" bestFit="1" customWidth="1"/>
    <col min="6" max="6" width="13.5703125" bestFit="1" customWidth="1"/>
    <col min="7" max="7" width="16.7109375" customWidth="1"/>
    <col min="9" max="9" width="16.7109375" customWidth="1"/>
    <col min="10" max="10" width="16.7109375" hidden="1" customWidth="1"/>
    <col min="11" max="12" width="26.7109375" customWidth="1"/>
    <col min="13" max="14" width="28.7109375" customWidth="1"/>
  </cols>
  <sheetData>
    <row r="1" spans="1:18" s="3" customFormat="1" ht="16.5" thickBot="1" x14ac:dyDescent="0.3">
      <c r="A1" s="9"/>
      <c r="B1" s="9"/>
      <c r="C1" s="9"/>
      <c r="D1" s="9"/>
      <c r="E1" s="52" t="s">
        <v>97</v>
      </c>
      <c r="F1" s="53" t="s">
        <v>24</v>
      </c>
      <c r="G1" s="54">
        <v>86.88</v>
      </c>
      <c r="H1" s="53" t="s">
        <v>16</v>
      </c>
      <c r="I1" s="54">
        <v>72.819999999999993</v>
      </c>
      <c r="L1" s="9"/>
      <c r="M1" s="12"/>
      <c r="N1" s="2"/>
      <c r="O1" s="12"/>
      <c r="P1" s="30"/>
      <c r="Q1" s="30"/>
      <c r="R1" s="33"/>
    </row>
    <row r="2" spans="1:18" ht="60" customHeight="1" thickBot="1" x14ac:dyDescent="0.3">
      <c r="A2" s="55" t="s">
        <v>47</v>
      </c>
      <c r="B2" s="56" t="s">
        <v>15</v>
      </c>
      <c r="C2" s="56" t="s">
        <v>0</v>
      </c>
      <c r="D2" s="56" t="s">
        <v>5</v>
      </c>
      <c r="E2" s="56" t="s">
        <v>41</v>
      </c>
      <c r="F2" s="56" t="s">
        <v>11</v>
      </c>
      <c r="G2" s="56" t="s">
        <v>48</v>
      </c>
      <c r="H2" s="56" t="s">
        <v>19</v>
      </c>
      <c r="I2" s="56" t="s">
        <v>49</v>
      </c>
      <c r="J2" s="57" t="s">
        <v>50</v>
      </c>
      <c r="K2" s="58" t="s">
        <v>51</v>
      </c>
      <c r="L2" s="58" t="s">
        <v>52</v>
      </c>
      <c r="M2" s="59" t="s">
        <v>53</v>
      </c>
      <c r="N2" s="59" t="s">
        <v>54</v>
      </c>
    </row>
    <row r="3" spans="1:18" ht="15.75" x14ac:dyDescent="0.25">
      <c r="A3" s="60">
        <v>1</v>
      </c>
      <c r="B3" s="60" t="s">
        <v>60</v>
      </c>
      <c r="C3" s="62" t="s">
        <v>96</v>
      </c>
      <c r="D3" s="62" t="s">
        <v>138</v>
      </c>
      <c r="E3" s="62" t="s">
        <v>55</v>
      </c>
      <c r="F3" s="64" t="s">
        <v>42</v>
      </c>
      <c r="G3" s="65">
        <f>'Перечень оборудования'!Q39</f>
        <v>772.18624036602182</v>
      </c>
      <c r="H3" s="44">
        <v>1</v>
      </c>
      <c r="I3" s="66">
        <f t="shared" ref="I3:I15" si="0">H3*G3</f>
        <v>772.18624036602182</v>
      </c>
      <c r="J3" s="61">
        <v>2968617.6131887594</v>
      </c>
      <c r="K3" s="67">
        <f t="shared" ref="K3:K15" si="1">G3*H$17*H$19/H$18*H3</f>
        <v>1317.5427726245248</v>
      </c>
      <c r="L3" s="61">
        <f>K3*'Расчет стоимости'!КУРС_ЕВРО</f>
        <v>114468.11608561871</v>
      </c>
      <c r="M3" s="68">
        <f t="shared" ref="M3:M15" si="2">K3*H$20</f>
        <v>1383.419911255751</v>
      </c>
      <c r="N3" s="69">
        <f t="shared" ref="N3:N15" si="3">L3*H$20</f>
        <v>120191.52188989964</v>
      </c>
    </row>
    <row r="4" spans="1:18" ht="15.75" x14ac:dyDescent="0.25">
      <c r="A4" s="60">
        <v>2</v>
      </c>
      <c r="B4" s="60"/>
      <c r="C4" s="70"/>
      <c r="D4" s="71"/>
      <c r="E4" s="70"/>
      <c r="F4" s="72"/>
      <c r="G4" s="73"/>
      <c r="H4" s="44"/>
      <c r="I4" s="66">
        <f t="shared" si="0"/>
        <v>0</v>
      </c>
      <c r="J4" s="61">
        <v>8973113.2927006762</v>
      </c>
      <c r="K4" s="67">
        <f t="shared" si="1"/>
        <v>0</v>
      </c>
      <c r="L4" s="61">
        <f>K4*'Расчет стоимости'!КУРС_ЕВРО</f>
        <v>0</v>
      </c>
      <c r="M4" s="68">
        <f t="shared" si="2"/>
        <v>0</v>
      </c>
      <c r="N4" s="69">
        <f t="shared" si="3"/>
        <v>0</v>
      </c>
    </row>
    <row r="5" spans="1:18" ht="15.75" x14ac:dyDescent="0.25">
      <c r="A5" s="60">
        <v>3</v>
      </c>
      <c r="B5" s="60"/>
      <c r="C5" s="70"/>
      <c r="D5" s="71"/>
      <c r="E5" s="62"/>
      <c r="F5" s="64"/>
      <c r="G5" s="65"/>
      <c r="H5" s="44"/>
      <c r="I5" s="66">
        <f t="shared" si="0"/>
        <v>0</v>
      </c>
      <c r="J5" s="61">
        <v>5260032.2727058474</v>
      </c>
      <c r="K5" s="67">
        <f t="shared" si="1"/>
        <v>0</v>
      </c>
      <c r="L5" s="61">
        <f>K5*'Расчет стоимости'!КУРС_ЕВРО</f>
        <v>0</v>
      </c>
      <c r="M5" s="68">
        <f t="shared" si="2"/>
        <v>0</v>
      </c>
      <c r="N5" s="69">
        <f t="shared" si="3"/>
        <v>0</v>
      </c>
    </row>
    <row r="6" spans="1:18" ht="15.75" x14ac:dyDescent="0.25">
      <c r="A6" s="60">
        <v>4</v>
      </c>
      <c r="B6" s="60"/>
      <c r="C6" s="70"/>
      <c r="D6" s="71"/>
      <c r="E6" s="62"/>
      <c r="F6" s="64"/>
      <c r="G6" s="65"/>
      <c r="H6" s="44"/>
      <c r="I6" s="66">
        <f t="shared" si="0"/>
        <v>0</v>
      </c>
      <c r="J6" s="61">
        <v>8828155.9663480949</v>
      </c>
      <c r="K6" s="67">
        <f t="shared" si="1"/>
        <v>0</v>
      </c>
      <c r="L6" s="61">
        <f>K6*'Расчет стоимости'!КУРС_ЕВРО</f>
        <v>0</v>
      </c>
      <c r="M6" s="68">
        <f t="shared" si="2"/>
        <v>0</v>
      </c>
      <c r="N6" s="69">
        <f t="shared" si="3"/>
        <v>0</v>
      </c>
    </row>
    <row r="7" spans="1:18" ht="15.75" x14ac:dyDescent="0.25">
      <c r="A7" s="60">
        <v>5</v>
      </c>
      <c r="B7" s="60"/>
      <c r="C7" s="70"/>
      <c r="D7" s="71"/>
      <c r="E7" s="62"/>
      <c r="F7" s="64"/>
      <c r="G7" s="65"/>
      <c r="H7" s="44"/>
      <c r="I7" s="66">
        <f>H7*G7</f>
        <v>0</v>
      </c>
      <c r="J7" s="61">
        <v>5127804.4760555495</v>
      </c>
      <c r="K7" s="67">
        <f t="shared" si="1"/>
        <v>0</v>
      </c>
      <c r="L7" s="61">
        <f>K7*'Расчет стоимости'!КУРС_ЕВРО</f>
        <v>0</v>
      </c>
      <c r="M7" s="68">
        <f t="shared" si="2"/>
        <v>0</v>
      </c>
      <c r="N7" s="69">
        <f t="shared" si="3"/>
        <v>0</v>
      </c>
    </row>
    <row r="8" spans="1:18" ht="15.75" x14ac:dyDescent="0.25">
      <c r="A8" s="60">
        <v>6</v>
      </c>
      <c r="B8" s="60"/>
      <c r="C8" s="70"/>
      <c r="D8" s="71"/>
      <c r="E8" s="62"/>
      <c r="F8" s="64"/>
      <c r="G8" s="65"/>
      <c r="H8" s="44"/>
      <c r="I8" s="66">
        <f t="shared" si="0"/>
        <v>0</v>
      </c>
      <c r="J8" s="61">
        <v>6907306.6384904198</v>
      </c>
      <c r="K8" s="67">
        <f t="shared" si="1"/>
        <v>0</v>
      </c>
      <c r="L8" s="61">
        <f>K8*'Расчет стоимости'!КУРС_ЕВРО</f>
        <v>0</v>
      </c>
      <c r="M8" s="68">
        <f t="shared" si="2"/>
        <v>0</v>
      </c>
      <c r="N8" s="69">
        <f t="shared" si="3"/>
        <v>0</v>
      </c>
    </row>
    <row r="9" spans="1:18" ht="15.75" x14ac:dyDescent="0.25">
      <c r="A9" s="60">
        <v>7</v>
      </c>
      <c r="B9" s="60"/>
      <c r="C9" s="70"/>
      <c r="D9" s="71"/>
      <c r="E9" s="62"/>
      <c r="F9" s="64"/>
      <c r="G9" s="65"/>
      <c r="H9" s="44"/>
      <c r="I9" s="66">
        <f t="shared" si="0"/>
        <v>0</v>
      </c>
      <c r="J9" s="61">
        <v>3592814.748150548</v>
      </c>
      <c r="K9" s="67">
        <f t="shared" si="1"/>
        <v>0</v>
      </c>
      <c r="L9" s="61">
        <f>K9*'Расчет стоимости'!КУРС_ЕВРО</f>
        <v>0</v>
      </c>
      <c r="M9" s="68">
        <f t="shared" si="2"/>
        <v>0</v>
      </c>
      <c r="N9" s="69">
        <f t="shared" si="3"/>
        <v>0</v>
      </c>
    </row>
    <row r="10" spans="1:18" ht="15.75" x14ac:dyDescent="0.25">
      <c r="A10" s="60">
        <v>8</v>
      </c>
      <c r="B10" s="60"/>
      <c r="C10" s="62"/>
      <c r="D10" s="63"/>
      <c r="E10" s="62"/>
      <c r="F10" s="64"/>
      <c r="G10" s="65"/>
      <c r="H10" s="44"/>
      <c r="I10" s="66">
        <f t="shared" si="0"/>
        <v>0</v>
      </c>
      <c r="J10" s="61">
        <v>3775153.1958222063</v>
      </c>
      <c r="K10" s="67">
        <f t="shared" si="1"/>
        <v>0</v>
      </c>
      <c r="L10" s="61">
        <f>K10*'Расчет стоимости'!КУРС_ЕВРО</f>
        <v>0</v>
      </c>
      <c r="M10" s="68">
        <f t="shared" si="2"/>
        <v>0</v>
      </c>
      <c r="N10" s="69">
        <f t="shared" si="3"/>
        <v>0</v>
      </c>
    </row>
    <row r="11" spans="1:18" ht="15.75" x14ac:dyDescent="0.25">
      <c r="A11" s="60">
        <v>9</v>
      </c>
      <c r="B11" s="60"/>
      <c r="C11" s="62"/>
      <c r="D11" s="63"/>
      <c r="E11" s="62"/>
      <c r="F11" s="64"/>
      <c r="G11" s="65"/>
      <c r="H11" s="44"/>
      <c r="I11" s="66">
        <f t="shared" si="0"/>
        <v>0</v>
      </c>
      <c r="J11" s="61">
        <v>3238316.1864302093</v>
      </c>
      <c r="K11" s="67">
        <f t="shared" si="1"/>
        <v>0</v>
      </c>
      <c r="L11" s="61">
        <f>K11*'Расчет стоимости'!КУРС_ЕВРО</f>
        <v>0</v>
      </c>
      <c r="M11" s="68">
        <f t="shared" si="2"/>
        <v>0</v>
      </c>
      <c r="N11" s="69">
        <f t="shared" si="3"/>
        <v>0</v>
      </c>
    </row>
    <row r="12" spans="1:18" ht="15.75" x14ac:dyDescent="0.25">
      <c r="A12" s="60">
        <v>10</v>
      </c>
      <c r="B12" s="60"/>
      <c r="C12" s="62"/>
      <c r="D12" s="63"/>
      <c r="E12" s="62"/>
      <c r="F12" s="64"/>
      <c r="G12" s="65"/>
      <c r="H12" s="44"/>
      <c r="I12" s="66">
        <f t="shared" si="0"/>
        <v>0</v>
      </c>
      <c r="J12" s="61">
        <v>11443243.935988072</v>
      </c>
      <c r="K12" s="67">
        <f t="shared" si="1"/>
        <v>0</v>
      </c>
      <c r="L12" s="61">
        <f>K12*'Расчет стоимости'!КУРС_ЕВРО</f>
        <v>0</v>
      </c>
      <c r="M12" s="68">
        <f t="shared" si="2"/>
        <v>0</v>
      </c>
      <c r="N12" s="69">
        <f t="shared" si="3"/>
        <v>0</v>
      </c>
    </row>
    <row r="13" spans="1:18" ht="15.75" x14ac:dyDescent="0.25">
      <c r="A13" s="60"/>
      <c r="B13" s="60"/>
      <c r="C13" s="62"/>
      <c r="D13" s="63"/>
      <c r="E13" s="62"/>
      <c r="F13" s="64"/>
      <c r="G13" s="65"/>
      <c r="H13" s="44"/>
      <c r="I13" s="66">
        <f t="shared" si="0"/>
        <v>0</v>
      </c>
      <c r="J13" s="61">
        <v>11344523.183096107</v>
      </c>
      <c r="K13" s="67">
        <f t="shared" si="1"/>
        <v>0</v>
      </c>
      <c r="L13" s="61">
        <f>K13*'Расчет стоимости'!КУРС_ЕВРО</f>
        <v>0</v>
      </c>
      <c r="M13" s="68">
        <f t="shared" si="2"/>
        <v>0</v>
      </c>
      <c r="N13" s="69">
        <f t="shared" si="3"/>
        <v>0</v>
      </c>
    </row>
    <row r="14" spans="1:18" ht="20.100000000000001" customHeight="1" x14ac:dyDescent="0.25">
      <c r="A14" s="74"/>
      <c r="B14" s="75"/>
      <c r="C14" s="76"/>
      <c r="D14" s="76"/>
      <c r="E14" s="77"/>
      <c r="F14" s="45"/>
      <c r="G14" s="66"/>
      <c r="H14" s="44"/>
      <c r="I14" s="66">
        <f t="shared" si="0"/>
        <v>0</v>
      </c>
      <c r="J14" s="61">
        <v>0</v>
      </c>
      <c r="K14" s="67">
        <f t="shared" si="1"/>
        <v>0</v>
      </c>
      <c r="L14" s="61">
        <f>K14*'Расчет стоимости'!КУРС_ЕВРО</f>
        <v>0</v>
      </c>
      <c r="M14" s="68">
        <f t="shared" si="2"/>
        <v>0</v>
      </c>
      <c r="N14" s="69">
        <f t="shared" si="3"/>
        <v>0</v>
      </c>
    </row>
    <row r="15" spans="1:18" ht="20.100000000000001" customHeight="1" x14ac:dyDescent="0.25">
      <c r="A15" s="74"/>
      <c r="B15" s="45"/>
      <c r="C15" s="44"/>
      <c r="D15" s="76"/>
      <c r="E15" s="45"/>
      <c r="F15" s="45"/>
      <c r="G15" s="66"/>
      <c r="H15" s="44"/>
      <c r="I15" s="66">
        <f t="shared" si="0"/>
        <v>0</v>
      </c>
      <c r="J15" s="61">
        <v>0</v>
      </c>
      <c r="K15" s="67">
        <f t="shared" si="1"/>
        <v>0</v>
      </c>
      <c r="L15" s="61">
        <f>K15*'Расчет стоимости'!КУРС_ЕВРО</f>
        <v>0</v>
      </c>
      <c r="M15" s="68">
        <f t="shared" si="2"/>
        <v>0</v>
      </c>
      <c r="N15" s="69">
        <f t="shared" si="3"/>
        <v>0</v>
      </c>
    </row>
    <row r="16" spans="1:18" x14ac:dyDescent="0.25">
      <c r="B16" s="145" t="s">
        <v>43</v>
      </c>
      <c r="C16" s="146"/>
      <c r="D16" s="146"/>
      <c r="E16" s="146"/>
      <c r="F16" s="146"/>
      <c r="G16" s="147"/>
      <c r="H16" s="44"/>
      <c r="I16" s="66">
        <f>SUM(I3:I15)</f>
        <v>772.18624036602182</v>
      </c>
      <c r="J16" s="61">
        <v>74508434.172165245</v>
      </c>
      <c r="K16" s="78"/>
      <c r="L16" s="78"/>
      <c r="M16" s="78"/>
      <c r="N16" s="69"/>
    </row>
    <row r="17" spans="2:14" x14ac:dyDescent="0.25">
      <c r="B17" s="148" t="s">
        <v>56</v>
      </c>
      <c r="C17" s="149"/>
      <c r="D17" s="149"/>
      <c r="E17" s="149"/>
      <c r="F17" s="149"/>
      <c r="G17" s="150"/>
      <c r="H17" s="43">
        <v>1.05</v>
      </c>
      <c r="I17" s="66"/>
      <c r="J17" s="79"/>
      <c r="K17" s="78"/>
      <c r="L17" s="78"/>
      <c r="M17" s="78"/>
      <c r="N17" s="78"/>
    </row>
    <row r="18" spans="2:14" ht="15.75" thickBot="1" x14ac:dyDescent="0.3">
      <c r="B18" s="148" t="s">
        <v>44</v>
      </c>
      <c r="C18" s="149"/>
      <c r="D18" s="149"/>
      <c r="E18" s="149"/>
      <c r="F18" s="149"/>
      <c r="G18" s="150"/>
      <c r="H18" s="43">
        <v>0.8</v>
      </c>
      <c r="I18" s="66"/>
      <c r="J18" s="79"/>
      <c r="K18" s="80"/>
      <c r="L18" s="80"/>
      <c r="M18" s="78"/>
      <c r="N18" s="78"/>
    </row>
    <row r="19" spans="2:14" ht="15.75" thickBot="1" x14ac:dyDescent="0.3">
      <c r="B19" s="151" t="s">
        <v>20</v>
      </c>
      <c r="C19" s="152"/>
      <c r="D19" s="152"/>
      <c r="E19" s="152"/>
      <c r="F19" s="152"/>
      <c r="G19" s="153"/>
      <c r="H19" s="39">
        <v>1.3</v>
      </c>
      <c r="I19" s="40"/>
      <c r="J19" s="79"/>
      <c r="K19" s="81">
        <f>SUM(K3:K15)</f>
        <v>1317.5427726245248</v>
      </c>
      <c r="L19" s="82">
        <f>SUM(L3:L15)</f>
        <v>114468.11608561871</v>
      </c>
      <c r="M19" s="83"/>
      <c r="N19" s="83"/>
    </row>
    <row r="20" spans="2:14" ht="16.5" thickBot="1" x14ac:dyDescent="0.3">
      <c r="B20" s="154" t="s">
        <v>57</v>
      </c>
      <c r="C20" s="155"/>
      <c r="D20" s="155"/>
      <c r="E20" s="155"/>
      <c r="F20" s="155"/>
      <c r="G20" s="156"/>
      <c r="H20" s="84">
        <v>1.05</v>
      </c>
      <c r="I20" s="85"/>
      <c r="J20" s="85"/>
      <c r="K20" s="85"/>
      <c r="L20" s="85"/>
      <c r="M20" s="86">
        <f>SUM(M3:M15)</f>
        <v>1383.419911255751</v>
      </c>
      <c r="N20" s="87">
        <f>SUM(N3:N15)</f>
        <v>120191.52188989964</v>
      </c>
    </row>
    <row r="21" spans="2:14" x14ac:dyDescent="0.25">
      <c r="F21" s="41"/>
    </row>
    <row r="22" spans="2:14" ht="15" customHeight="1" x14ac:dyDescent="0.25">
      <c r="B22" s="88" t="s">
        <v>58</v>
      </c>
      <c r="C22" s="144" t="s">
        <v>59</v>
      </c>
      <c r="D22" s="144"/>
      <c r="E22" s="144"/>
      <c r="F22" s="144"/>
      <c r="G22" s="144"/>
      <c r="H22" s="144"/>
    </row>
    <row r="23" spans="2:14" x14ac:dyDescent="0.25">
      <c r="C23" s="144"/>
      <c r="D23" s="144"/>
      <c r="E23" s="144"/>
      <c r="F23" s="144"/>
      <c r="G23" s="144"/>
      <c r="H23" s="144"/>
    </row>
    <row r="24" spans="2:14" x14ac:dyDescent="0.25">
      <c r="C24" s="144"/>
      <c r="D24" s="144"/>
      <c r="E24" s="144"/>
      <c r="F24" s="144"/>
      <c r="G24" s="144"/>
      <c r="H24" s="144"/>
      <c r="M24" s="42"/>
    </row>
    <row r="25" spans="2:14" x14ac:dyDescent="0.25">
      <c r="C25" s="89"/>
      <c r="D25" s="89"/>
      <c r="E25" s="89"/>
      <c r="F25" s="89"/>
      <c r="G25" s="89"/>
      <c r="L25" s="38"/>
    </row>
    <row r="26" spans="2:14" x14ac:dyDescent="0.25">
      <c r="G26" s="41"/>
    </row>
    <row r="27" spans="2:14" x14ac:dyDescent="0.25">
      <c r="G27" s="41"/>
    </row>
    <row r="28" spans="2:14" x14ac:dyDescent="0.25">
      <c r="G28" s="41"/>
    </row>
  </sheetData>
  <mergeCells count="6">
    <mergeCell ref="C22:H24"/>
    <mergeCell ref="B16:G16"/>
    <mergeCell ref="B17:G17"/>
    <mergeCell ref="B18:G18"/>
    <mergeCell ref="B19:G19"/>
    <mergeCell ref="B20:G20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zoomScaleNormal="100" workbookViewId="0">
      <pane ySplit="2" topLeftCell="A9" activePane="bottomLeft" state="frozen"/>
      <selection pane="bottomLeft" activeCell="E16" sqref="E16"/>
    </sheetView>
  </sheetViews>
  <sheetFormatPr defaultColWidth="9.140625" defaultRowHeight="15" x14ac:dyDescent="0.25"/>
  <cols>
    <col min="1" max="1" width="16.140625" style="94" customWidth="1"/>
    <col min="2" max="2" width="12.28515625" style="29" bestFit="1" customWidth="1"/>
    <col min="3" max="3" width="13.42578125" style="29" bestFit="1" customWidth="1"/>
    <col min="4" max="4" width="12.85546875" style="94" customWidth="1"/>
    <col min="5" max="5" width="42.85546875" style="102" customWidth="1"/>
    <col min="6" max="6" width="5.140625" style="4" customWidth="1"/>
    <col min="7" max="7" width="22.42578125" style="7" customWidth="1"/>
    <col min="8" max="8" width="13.7109375" style="37" bestFit="1" customWidth="1"/>
    <col min="9" max="9" width="14.28515625" style="51" bestFit="1" customWidth="1"/>
    <col min="10" max="10" width="11.85546875" style="29" bestFit="1" customWidth="1"/>
    <col min="11" max="11" width="13.28515625" style="15" bestFit="1" customWidth="1"/>
    <col min="12" max="12" width="15.85546875" style="12" bestFit="1" customWidth="1"/>
    <col min="13" max="13" width="14.42578125" style="15" bestFit="1" customWidth="1"/>
    <col min="14" max="14" width="11.85546875" style="12" bestFit="1" customWidth="1"/>
    <col min="15" max="15" width="10.7109375" style="15" customWidth="1"/>
    <col min="16" max="16" width="15" style="31" customWidth="1"/>
    <col min="17" max="17" width="15.28515625" style="31" bestFit="1" customWidth="1"/>
    <col min="18" max="18" width="14.85546875" style="47" bestFit="1" customWidth="1"/>
    <col min="19" max="19" width="12.85546875" style="32" bestFit="1" customWidth="1"/>
    <col min="20" max="16384" width="9.140625" style="32"/>
  </cols>
  <sheetData>
    <row r="1" spans="1:18" s="99" customFormat="1" ht="15.75" thickBot="1" x14ac:dyDescent="0.3">
      <c r="A1" s="94"/>
      <c r="B1" s="94"/>
      <c r="C1" s="94"/>
      <c r="D1" s="94"/>
      <c r="E1" s="95"/>
      <c r="F1" s="1"/>
      <c r="G1" s="8" t="s">
        <v>97</v>
      </c>
      <c r="H1" s="96" t="s">
        <v>24</v>
      </c>
      <c r="I1" s="97">
        <v>86.88</v>
      </c>
      <c r="J1" s="96" t="s">
        <v>16</v>
      </c>
      <c r="K1" s="98">
        <v>72.819999999999993</v>
      </c>
      <c r="L1" s="94"/>
      <c r="M1" s="12"/>
      <c r="N1" s="12"/>
      <c r="O1" s="12"/>
      <c r="P1" s="30"/>
      <c r="Q1" s="30"/>
      <c r="R1" s="33"/>
    </row>
    <row r="2" spans="1:18" s="140" customFormat="1" ht="30" x14ac:dyDescent="0.25">
      <c r="A2" s="24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7" t="s">
        <v>7</v>
      </c>
      <c r="H2" s="49" t="s">
        <v>25</v>
      </c>
      <c r="I2" s="27" t="s">
        <v>8</v>
      </c>
      <c r="J2" s="24" t="s">
        <v>9</v>
      </c>
      <c r="K2" s="23" t="s">
        <v>10</v>
      </c>
      <c r="L2" s="28" t="s">
        <v>11</v>
      </c>
      <c r="M2" s="13" t="s">
        <v>12</v>
      </c>
      <c r="N2" s="13" t="s">
        <v>13</v>
      </c>
      <c r="O2" s="13" t="s">
        <v>17</v>
      </c>
      <c r="P2" s="49" t="s">
        <v>18</v>
      </c>
      <c r="Q2" s="139" t="s">
        <v>14</v>
      </c>
      <c r="R2" s="139"/>
    </row>
    <row r="3" spans="1:18" s="101" customFormat="1" x14ac:dyDescent="0.25">
      <c r="A3" s="24" t="s">
        <v>96</v>
      </c>
      <c r="B3" s="22"/>
      <c r="C3" s="25" t="s">
        <v>45</v>
      </c>
      <c r="D3" s="24"/>
      <c r="E3" s="122" t="s">
        <v>129</v>
      </c>
      <c r="F3" s="123"/>
      <c r="G3" s="124">
        <v>1338000</v>
      </c>
      <c r="H3" s="125">
        <v>136.75</v>
      </c>
      <c r="I3" s="116"/>
      <c r="J3" s="22"/>
      <c r="K3" s="23">
        <v>0.77</v>
      </c>
      <c r="L3" s="28" t="s">
        <v>26</v>
      </c>
      <c r="M3" s="13">
        <v>1</v>
      </c>
      <c r="N3" s="13">
        <v>1</v>
      </c>
      <c r="O3" s="13">
        <f t="shared" ref="O3:O22" si="0">N3*M3</f>
        <v>1</v>
      </c>
      <c r="P3" s="33">
        <f t="shared" ref="P3:P22" si="1">N3*M3*H3</f>
        <v>136.75</v>
      </c>
      <c r="Q3" s="33">
        <f t="shared" ref="Q3:Q10" si="2">P3*K3</f>
        <v>105.2975</v>
      </c>
      <c r="R3" s="13"/>
    </row>
    <row r="4" spans="1:18" s="101" customFormat="1" x14ac:dyDescent="0.25">
      <c r="A4" s="24" t="s">
        <v>96</v>
      </c>
      <c r="B4" s="22"/>
      <c r="C4" s="25" t="s">
        <v>45</v>
      </c>
      <c r="D4" s="24"/>
      <c r="E4" s="117" t="s">
        <v>127</v>
      </c>
      <c r="F4" s="22"/>
      <c r="G4" s="135">
        <v>2426500</v>
      </c>
      <c r="H4" s="49">
        <v>22.23</v>
      </c>
      <c r="I4" s="27"/>
      <c r="J4" s="22"/>
      <c r="K4" s="23">
        <v>0.77</v>
      </c>
      <c r="L4" s="28" t="s">
        <v>26</v>
      </c>
      <c r="M4" s="13">
        <f>0.4/1.2</f>
        <v>0.33333333333333337</v>
      </c>
      <c r="N4" s="13">
        <v>1</v>
      </c>
      <c r="O4" s="13">
        <f t="shared" si="0"/>
        <v>0.33333333333333337</v>
      </c>
      <c r="P4" s="33">
        <f t="shared" si="1"/>
        <v>7.410000000000001</v>
      </c>
      <c r="Q4" s="33">
        <f t="shared" si="2"/>
        <v>5.7057000000000011</v>
      </c>
      <c r="R4" s="13"/>
    </row>
    <row r="5" spans="1:18" s="101" customFormat="1" x14ac:dyDescent="0.25">
      <c r="A5" s="24" t="s">
        <v>96</v>
      </c>
      <c r="B5" s="22"/>
      <c r="C5" s="25" t="s">
        <v>45</v>
      </c>
      <c r="D5" s="24"/>
      <c r="E5" s="122" t="s">
        <v>130</v>
      </c>
      <c r="F5" s="123"/>
      <c r="G5" s="124">
        <v>2508020</v>
      </c>
      <c r="H5" s="125">
        <v>13.86</v>
      </c>
      <c r="I5" s="116"/>
      <c r="J5" s="22"/>
      <c r="K5" s="23">
        <v>0.77</v>
      </c>
      <c r="L5" s="28" t="s">
        <v>26</v>
      </c>
      <c r="M5" s="13">
        <v>1</v>
      </c>
      <c r="N5" s="13">
        <v>1</v>
      </c>
      <c r="O5" s="13">
        <f t="shared" si="0"/>
        <v>1</v>
      </c>
      <c r="P5" s="33">
        <f t="shared" si="1"/>
        <v>13.86</v>
      </c>
      <c r="Q5" s="33">
        <f t="shared" si="2"/>
        <v>10.6722</v>
      </c>
      <c r="R5" s="13"/>
    </row>
    <row r="6" spans="1:18" s="101" customFormat="1" x14ac:dyDescent="0.25">
      <c r="A6" s="24" t="s">
        <v>96</v>
      </c>
      <c r="B6" s="22"/>
      <c r="C6" s="25" t="s">
        <v>46</v>
      </c>
      <c r="D6" s="46"/>
      <c r="E6" s="117" t="s">
        <v>128</v>
      </c>
      <c r="F6" s="22"/>
      <c r="G6" s="135">
        <v>3239200</v>
      </c>
      <c r="H6" s="49">
        <v>22.84</v>
      </c>
      <c r="I6" s="27"/>
      <c r="J6" s="22"/>
      <c r="K6" s="23">
        <v>0.77</v>
      </c>
      <c r="L6" s="28" t="s">
        <v>26</v>
      </c>
      <c r="M6" s="13">
        <v>2</v>
      </c>
      <c r="N6" s="13">
        <v>1</v>
      </c>
      <c r="O6" s="13">
        <f>N6*M6</f>
        <v>2</v>
      </c>
      <c r="P6" s="33">
        <f>N6*M6*H6</f>
        <v>45.68</v>
      </c>
      <c r="Q6" s="33">
        <f t="shared" si="2"/>
        <v>35.1736</v>
      </c>
      <c r="R6" s="13"/>
    </row>
    <row r="7" spans="1:18" s="101" customFormat="1" x14ac:dyDescent="0.25">
      <c r="A7" s="24" t="s">
        <v>96</v>
      </c>
      <c r="B7" s="22"/>
      <c r="C7" s="25" t="s">
        <v>45</v>
      </c>
      <c r="D7" s="46"/>
      <c r="E7" s="117" t="s">
        <v>63</v>
      </c>
      <c r="F7" s="22"/>
      <c r="G7" s="135">
        <v>2313150</v>
      </c>
      <c r="H7" s="49">
        <v>78.25</v>
      </c>
      <c r="I7" s="27"/>
      <c r="J7" s="22"/>
      <c r="K7" s="23">
        <v>0.77</v>
      </c>
      <c r="L7" s="28" t="s">
        <v>26</v>
      </c>
      <c r="M7" s="13">
        <f>0.35/2/6</f>
        <v>2.9166666666666664E-2</v>
      </c>
      <c r="N7" s="13">
        <v>1</v>
      </c>
      <c r="O7" s="13">
        <f>N7*M7</f>
        <v>2.9166666666666664E-2</v>
      </c>
      <c r="P7" s="33">
        <f>N7*M7*H7</f>
        <v>2.2822916666666666</v>
      </c>
      <c r="Q7" s="33">
        <f t="shared" si="2"/>
        <v>1.7573645833333333</v>
      </c>
      <c r="R7" s="13"/>
    </row>
    <row r="8" spans="1:18" s="101" customFormat="1" x14ac:dyDescent="0.25">
      <c r="A8" s="24" t="s">
        <v>96</v>
      </c>
      <c r="B8" s="22"/>
      <c r="C8" s="25" t="s">
        <v>45</v>
      </c>
      <c r="D8" s="46"/>
      <c r="E8" s="117" t="s">
        <v>90</v>
      </c>
      <c r="F8" s="22"/>
      <c r="G8" s="24" t="s">
        <v>91</v>
      </c>
      <c r="H8" s="49">
        <f t="shared" ref="H8:H26" si="3">I8/КУРС_ЕВРО</f>
        <v>0.92081031307550654</v>
      </c>
      <c r="I8" s="27">
        <v>80</v>
      </c>
      <c r="J8" s="22"/>
      <c r="K8" s="23">
        <v>1</v>
      </c>
      <c r="L8" s="28" t="s">
        <v>94</v>
      </c>
      <c r="M8" s="13">
        <v>1</v>
      </c>
      <c r="N8" s="13">
        <v>1</v>
      </c>
      <c r="O8" s="13">
        <f>N8*M8</f>
        <v>1</v>
      </c>
      <c r="P8" s="33">
        <f>N8*M8*H8</f>
        <v>0.92081031307550654</v>
      </c>
      <c r="Q8" s="33">
        <f t="shared" si="2"/>
        <v>0.92081031307550654</v>
      </c>
      <c r="R8" s="13"/>
    </row>
    <row r="9" spans="1:18" s="101" customFormat="1" x14ac:dyDescent="0.25">
      <c r="A9" s="24" t="s">
        <v>96</v>
      </c>
      <c r="B9" s="22"/>
      <c r="C9" s="25" t="s">
        <v>45</v>
      </c>
      <c r="D9" s="24"/>
      <c r="E9" s="117" t="s">
        <v>92</v>
      </c>
      <c r="F9" s="22"/>
      <c r="G9" s="24" t="s">
        <v>93</v>
      </c>
      <c r="H9" s="49">
        <f t="shared" si="3"/>
        <v>0.86325966850828739</v>
      </c>
      <c r="I9" s="27">
        <v>75</v>
      </c>
      <c r="J9" s="22"/>
      <c r="K9" s="23">
        <v>1</v>
      </c>
      <c r="L9" s="28" t="s">
        <v>94</v>
      </c>
      <c r="M9" s="13">
        <v>3</v>
      </c>
      <c r="N9" s="13">
        <v>1</v>
      </c>
      <c r="O9" s="13">
        <f t="shared" si="0"/>
        <v>3</v>
      </c>
      <c r="P9" s="33">
        <f t="shared" si="1"/>
        <v>2.5897790055248624</v>
      </c>
      <c r="Q9" s="33">
        <f t="shared" si="2"/>
        <v>2.5897790055248624</v>
      </c>
      <c r="R9" s="13"/>
    </row>
    <row r="10" spans="1:18" s="101" customFormat="1" x14ac:dyDescent="0.25">
      <c r="A10" s="24" t="s">
        <v>96</v>
      </c>
      <c r="B10" s="22"/>
      <c r="C10" s="25" t="s">
        <v>45</v>
      </c>
      <c r="D10" s="24"/>
      <c r="E10" s="117" t="s">
        <v>131</v>
      </c>
      <c r="F10" s="22"/>
      <c r="G10" s="24" t="s">
        <v>98</v>
      </c>
      <c r="H10" s="49">
        <f t="shared" si="3"/>
        <v>3.9134438305709027</v>
      </c>
      <c r="I10" s="27">
        <f>170*2</f>
        <v>340</v>
      </c>
      <c r="J10" s="22"/>
      <c r="K10" s="23">
        <v>1</v>
      </c>
      <c r="L10" s="28" t="s">
        <v>85</v>
      </c>
      <c r="M10" s="23">
        <f>0.35/2</f>
        <v>0.17499999999999999</v>
      </c>
      <c r="N10" s="13">
        <v>1</v>
      </c>
      <c r="O10" s="13">
        <f>N10*M10</f>
        <v>0.17499999999999999</v>
      </c>
      <c r="P10" s="33">
        <f>N10*M10*H10</f>
        <v>0.68485267034990793</v>
      </c>
      <c r="Q10" s="33">
        <f t="shared" si="2"/>
        <v>0.68485267034990793</v>
      </c>
      <c r="R10" s="13"/>
    </row>
    <row r="11" spans="1:18" s="101" customFormat="1" x14ac:dyDescent="0.25">
      <c r="A11" s="24" t="s">
        <v>96</v>
      </c>
      <c r="B11" s="22"/>
      <c r="C11" s="25"/>
      <c r="D11" s="24" t="s">
        <v>80</v>
      </c>
      <c r="E11" s="117" t="s">
        <v>112</v>
      </c>
      <c r="F11" s="22"/>
      <c r="G11" s="24" t="s">
        <v>99</v>
      </c>
      <c r="H11" s="49">
        <f t="shared" si="3"/>
        <v>35.566298342541437</v>
      </c>
      <c r="I11" s="27">
        <v>3090</v>
      </c>
      <c r="J11" s="22" t="s">
        <v>74</v>
      </c>
      <c r="K11" s="23">
        <v>0.65</v>
      </c>
      <c r="L11" s="28" t="s">
        <v>75</v>
      </c>
      <c r="M11" s="23">
        <v>1</v>
      </c>
      <c r="N11" s="13">
        <v>1</v>
      </c>
      <c r="O11" s="13">
        <f>N11*M11</f>
        <v>1</v>
      </c>
      <c r="P11" s="33">
        <f>N11*M11*H11</f>
        <v>35.566298342541437</v>
      </c>
      <c r="Q11" s="33">
        <f t="shared" ref="Q11" si="4">P11*K11</f>
        <v>23.118093922651934</v>
      </c>
      <c r="R11" s="13"/>
    </row>
    <row r="12" spans="1:18" s="101" customFormat="1" x14ac:dyDescent="0.25">
      <c r="A12" s="24" t="s">
        <v>96</v>
      </c>
      <c r="B12" s="22"/>
      <c r="C12" s="25"/>
      <c r="D12" s="24" t="s">
        <v>80</v>
      </c>
      <c r="E12" s="117" t="s">
        <v>113</v>
      </c>
      <c r="F12" s="22"/>
      <c r="G12" s="24" t="s">
        <v>100</v>
      </c>
      <c r="H12" s="49">
        <f t="shared" si="3"/>
        <v>3.9307090239410685</v>
      </c>
      <c r="I12" s="27">
        <v>341.5</v>
      </c>
      <c r="J12" s="22" t="s">
        <v>74</v>
      </c>
      <c r="K12" s="23">
        <v>0.65</v>
      </c>
      <c r="L12" s="28" t="s">
        <v>75</v>
      </c>
      <c r="M12" s="13">
        <v>2</v>
      </c>
      <c r="N12" s="13">
        <v>1</v>
      </c>
      <c r="O12" s="13">
        <f t="shared" si="0"/>
        <v>2</v>
      </c>
      <c r="P12" s="33">
        <f t="shared" si="1"/>
        <v>7.8614180478821369</v>
      </c>
      <c r="Q12" s="33">
        <f t="shared" ref="Q12:Q21" si="5">P12*K12</f>
        <v>5.1099217311233893</v>
      </c>
      <c r="R12" s="13"/>
    </row>
    <row r="13" spans="1:18" s="101" customFormat="1" x14ac:dyDescent="0.25">
      <c r="A13" s="24" t="s">
        <v>96</v>
      </c>
      <c r="B13" s="22"/>
      <c r="C13" s="25"/>
      <c r="D13" s="24" t="s">
        <v>80</v>
      </c>
      <c r="E13" s="117" t="s">
        <v>114</v>
      </c>
      <c r="F13" s="22"/>
      <c r="G13" s="24" t="s">
        <v>101</v>
      </c>
      <c r="H13" s="49">
        <f t="shared" si="3"/>
        <v>18.588858195211788</v>
      </c>
      <c r="I13" s="27">
        <v>1615</v>
      </c>
      <c r="J13" s="22" t="s">
        <v>74</v>
      </c>
      <c r="K13" s="23">
        <v>0.65</v>
      </c>
      <c r="L13" s="28" t="s">
        <v>75</v>
      </c>
      <c r="M13" s="13">
        <v>1</v>
      </c>
      <c r="N13" s="13">
        <v>1</v>
      </c>
      <c r="O13" s="13">
        <f>N13*M13</f>
        <v>1</v>
      </c>
      <c r="P13" s="33">
        <f>N13*M13*H13</f>
        <v>18.588858195211788</v>
      </c>
      <c r="Q13" s="33">
        <f>P13*K13</f>
        <v>12.082757826887663</v>
      </c>
      <c r="R13" s="13"/>
    </row>
    <row r="14" spans="1:18" s="101" customFormat="1" x14ac:dyDescent="0.25">
      <c r="A14" s="24" t="s">
        <v>96</v>
      </c>
      <c r="B14" s="22"/>
      <c r="C14" s="25"/>
      <c r="D14" s="24" t="s">
        <v>80</v>
      </c>
      <c r="E14" s="117" t="s">
        <v>76</v>
      </c>
      <c r="F14" s="22"/>
      <c r="G14" s="24" t="s">
        <v>102</v>
      </c>
      <c r="H14" s="49">
        <f t="shared" si="3"/>
        <v>21.121086556169431</v>
      </c>
      <c r="I14" s="27">
        <v>1835</v>
      </c>
      <c r="J14" s="22" t="s">
        <v>74</v>
      </c>
      <c r="K14" s="23">
        <v>0.65</v>
      </c>
      <c r="L14" s="28" t="s">
        <v>75</v>
      </c>
      <c r="M14" s="13">
        <v>1</v>
      </c>
      <c r="N14" s="13">
        <v>1</v>
      </c>
      <c r="O14" s="13">
        <f t="shared" si="0"/>
        <v>1</v>
      </c>
      <c r="P14" s="33">
        <f t="shared" si="1"/>
        <v>21.121086556169431</v>
      </c>
      <c r="Q14" s="33">
        <f t="shared" si="5"/>
        <v>13.72870626151013</v>
      </c>
      <c r="R14" s="13"/>
    </row>
    <row r="15" spans="1:18" s="101" customFormat="1" x14ac:dyDescent="0.25">
      <c r="A15" s="24" t="s">
        <v>96</v>
      </c>
      <c r="B15" s="22"/>
      <c r="C15" s="25"/>
      <c r="D15" s="24" t="s">
        <v>80</v>
      </c>
      <c r="E15" s="117" t="s">
        <v>115</v>
      </c>
      <c r="F15" s="22"/>
      <c r="G15" s="24" t="s">
        <v>103</v>
      </c>
      <c r="H15" s="49">
        <f t="shared" si="3"/>
        <v>5.8183701657458569</v>
      </c>
      <c r="I15" s="27">
        <v>505.5</v>
      </c>
      <c r="J15" s="22" t="s">
        <v>74</v>
      </c>
      <c r="K15" s="23">
        <v>0.65</v>
      </c>
      <c r="L15" s="28" t="s">
        <v>75</v>
      </c>
      <c r="M15" s="13">
        <f>1/5</f>
        <v>0.2</v>
      </c>
      <c r="N15" s="13">
        <v>1</v>
      </c>
      <c r="O15" s="13">
        <f>N15*M15</f>
        <v>0.2</v>
      </c>
      <c r="P15" s="33">
        <f>N15*M15*H15</f>
        <v>1.1636740331491715</v>
      </c>
      <c r="Q15" s="33">
        <f>P15*K15</f>
        <v>0.75638812154696156</v>
      </c>
      <c r="R15" s="13"/>
    </row>
    <row r="16" spans="1:18" s="101" customFormat="1" x14ac:dyDescent="0.25">
      <c r="A16" s="24" t="s">
        <v>96</v>
      </c>
      <c r="B16" s="22"/>
      <c r="C16" s="25"/>
      <c r="D16" s="24" t="s">
        <v>81</v>
      </c>
      <c r="E16" s="122" t="s">
        <v>141</v>
      </c>
      <c r="F16" s="123"/>
      <c r="G16" s="126" t="s">
        <v>140</v>
      </c>
      <c r="H16" s="125">
        <f t="shared" si="3"/>
        <v>112.22375690607736</v>
      </c>
      <c r="I16" s="116">
        <v>9750</v>
      </c>
      <c r="J16" s="22" t="s">
        <v>74</v>
      </c>
      <c r="K16" s="23">
        <v>0.65</v>
      </c>
      <c r="L16" s="28" t="s">
        <v>75</v>
      </c>
      <c r="M16" s="13">
        <v>1</v>
      </c>
      <c r="N16" s="13">
        <v>1</v>
      </c>
      <c r="O16" s="13">
        <f t="shared" si="0"/>
        <v>1</v>
      </c>
      <c r="P16" s="33">
        <f t="shared" si="1"/>
        <v>112.22375690607736</v>
      </c>
      <c r="Q16" s="33">
        <f t="shared" si="5"/>
        <v>72.945441988950279</v>
      </c>
      <c r="R16" s="13"/>
    </row>
    <row r="17" spans="1:18" s="101" customFormat="1" x14ac:dyDescent="0.25">
      <c r="A17" s="24" t="s">
        <v>96</v>
      </c>
      <c r="B17" s="22"/>
      <c r="C17" s="25"/>
      <c r="D17" s="24" t="s">
        <v>132</v>
      </c>
      <c r="E17" s="117" t="s">
        <v>78</v>
      </c>
      <c r="F17" s="22"/>
      <c r="G17" s="24" t="s">
        <v>73</v>
      </c>
      <c r="H17" s="49">
        <f t="shared" si="3"/>
        <v>174.37845303867405</v>
      </c>
      <c r="I17" s="27">
        <v>15150</v>
      </c>
      <c r="J17" s="22" t="s">
        <v>77</v>
      </c>
      <c r="K17" s="23">
        <v>0.64</v>
      </c>
      <c r="L17" s="28" t="s">
        <v>75</v>
      </c>
      <c r="M17" s="13">
        <v>1</v>
      </c>
      <c r="N17" s="13">
        <v>1</v>
      </c>
      <c r="O17" s="13">
        <f t="shared" si="0"/>
        <v>1</v>
      </c>
      <c r="P17" s="33">
        <f t="shared" si="1"/>
        <v>174.37845303867405</v>
      </c>
      <c r="Q17" s="33">
        <f t="shared" si="5"/>
        <v>111.60220994475139</v>
      </c>
      <c r="R17" s="13"/>
    </row>
    <row r="18" spans="1:18" s="101" customFormat="1" x14ac:dyDescent="0.25">
      <c r="A18" s="24" t="s">
        <v>96</v>
      </c>
      <c r="B18" s="22"/>
      <c r="C18" s="25"/>
      <c r="D18" s="46" t="s">
        <v>133</v>
      </c>
      <c r="E18" s="122" t="s">
        <v>124</v>
      </c>
      <c r="F18" s="123"/>
      <c r="G18" s="126" t="s">
        <v>123</v>
      </c>
      <c r="H18" s="125">
        <f t="shared" si="3"/>
        <v>321.70810313075509</v>
      </c>
      <c r="I18" s="116">
        <v>27950</v>
      </c>
      <c r="J18" s="22" t="s">
        <v>77</v>
      </c>
      <c r="K18" s="23">
        <v>0.64</v>
      </c>
      <c r="L18" s="28" t="s">
        <v>75</v>
      </c>
      <c r="M18" s="13">
        <v>1</v>
      </c>
      <c r="N18" s="13">
        <v>1</v>
      </c>
      <c r="O18" s="13">
        <f t="shared" si="0"/>
        <v>1</v>
      </c>
      <c r="P18" s="33">
        <f t="shared" si="1"/>
        <v>321.70810313075509</v>
      </c>
      <c r="Q18" s="33">
        <f t="shared" si="5"/>
        <v>205.89318600368327</v>
      </c>
      <c r="R18" s="13"/>
    </row>
    <row r="19" spans="1:18" s="101" customFormat="1" x14ac:dyDescent="0.25">
      <c r="A19" s="24" t="s">
        <v>96</v>
      </c>
      <c r="B19" s="22"/>
      <c r="C19" s="25"/>
      <c r="D19" s="46" t="s">
        <v>134</v>
      </c>
      <c r="E19" s="117" t="s">
        <v>117</v>
      </c>
      <c r="F19" s="22"/>
      <c r="G19" s="24" t="s">
        <v>105</v>
      </c>
      <c r="H19" s="49">
        <f t="shared" si="3"/>
        <v>103.59116022099448</v>
      </c>
      <c r="I19" s="27">
        <v>9000</v>
      </c>
      <c r="J19" s="22" t="s">
        <v>118</v>
      </c>
      <c r="K19" s="23">
        <v>0.64</v>
      </c>
      <c r="L19" s="28" t="s">
        <v>75</v>
      </c>
      <c r="M19" s="13">
        <v>1</v>
      </c>
      <c r="N19" s="13">
        <v>1</v>
      </c>
      <c r="O19" s="13">
        <f t="shared" si="0"/>
        <v>1</v>
      </c>
      <c r="P19" s="33">
        <f t="shared" si="1"/>
        <v>103.59116022099448</v>
      </c>
      <c r="Q19" s="33">
        <f t="shared" si="5"/>
        <v>66.298342541436469</v>
      </c>
      <c r="R19" s="13"/>
    </row>
    <row r="20" spans="1:18" s="101" customFormat="1" x14ac:dyDescent="0.25">
      <c r="A20" s="24" t="s">
        <v>96</v>
      </c>
      <c r="B20" s="22"/>
      <c r="C20" s="25"/>
      <c r="D20" s="46" t="s">
        <v>134</v>
      </c>
      <c r="E20" s="117" t="s">
        <v>119</v>
      </c>
      <c r="F20" s="22"/>
      <c r="G20" s="24" t="s">
        <v>106</v>
      </c>
      <c r="H20" s="49">
        <f t="shared" si="3"/>
        <v>46.61602209944752</v>
      </c>
      <c r="I20" s="27">
        <v>4050</v>
      </c>
      <c r="J20" s="22" t="s">
        <v>77</v>
      </c>
      <c r="K20" s="23">
        <v>0.64</v>
      </c>
      <c r="L20" s="28" t="s">
        <v>75</v>
      </c>
      <c r="M20" s="13">
        <v>1</v>
      </c>
      <c r="N20" s="13">
        <v>1</v>
      </c>
      <c r="O20" s="13">
        <f t="shared" si="0"/>
        <v>1</v>
      </c>
      <c r="P20" s="33">
        <f t="shared" si="1"/>
        <v>46.61602209944752</v>
      </c>
      <c r="Q20" s="33">
        <f t="shared" si="5"/>
        <v>29.834254143646412</v>
      </c>
      <c r="R20" s="13"/>
    </row>
    <row r="21" spans="1:18" s="101" customFormat="1" x14ac:dyDescent="0.25">
      <c r="A21" s="24" t="s">
        <v>96</v>
      </c>
      <c r="B21" s="22"/>
      <c r="C21" s="25"/>
      <c r="D21" s="46" t="s">
        <v>134</v>
      </c>
      <c r="E21" s="117" t="s">
        <v>120</v>
      </c>
      <c r="F21" s="22"/>
      <c r="G21" s="24" t="s">
        <v>107</v>
      </c>
      <c r="H21" s="49">
        <f t="shared" si="3"/>
        <v>19.452117863720076</v>
      </c>
      <c r="I21" s="27">
        <v>1690</v>
      </c>
      <c r="J21" s="22" t="s">
        <v>77</v>
      </c>
      <c r="K21" s="23">
        <v>0.64</v>
      </c>
      <c r="L21" s="28" t="s">
        <v>75</v>
      </c>
      <c r="M21" s="13">
        <v>1</v>
      </c>
      <c r="N21" s="13">
        <v>1</v>
      </c>
      <c r="O21" s="13">
        <f t="shared" si="0"/>
        <v>1</v>
      </c>
      <c r="P21" s="33">
        <f t="shared" si="1"/>
        <v>19.452117863720076</v>
      </c>
      <c r="Q21" s="33">
        <f t="shared" si="5"/>
        <v>12.449355432780848</v>
      </c>
      <c r="R21" s="13"/>
    </row>
    <row r="22" spans="1:18" s="101" customFormat="1" x14ac:dyDescent="0.25">
      <c r="A22" s="24" t="s">
        <v>96</v>
      </c>
      <c r="B22" s="22"/>
      <c r="C22" s="25"/>
      <c r="D22" s="24" t="s">
        <v>134</v>
      </c>
      <c r="E22" s="117" t="s">
        <v>121</v>
      </c>
      <c r="F22" s="22"/>
      <c r="G22" s="24" t="s">
        <v>108</v>
      </c>
      <c r="H22" s="49">
        <f t="shared" si="3"/>
        <v>13.754604051565378</v>
      </c>
      <c r="I22" s="27">
        <v>1195</v>
      </c>
      <c r="J22" s="22" t="s">
        <v>77</v>
      </c>
      <c r="K22" s="23">
        <v>0.64</v>
      </c>
      <c r="L22" s="28" t="s">
        <v>75</v>
      </c>
      <c r="M22" s="13">
        <v>1</v>
      </c>
      <c r="N22" s="13">
        <v>1</v>
      </c>
      <c r="O22" s="13">
        <f t="shared" si="0"/>
        <v>1</v>
      </c>
      <c r="P22" s="33">
        <f t="shared" si="1"/>
        <v>13.754604051565378</v>
      </c>
      <c r="Q22" s="33">
        <f>P22*K22</f>
        <v>8.8029465930018418</v>
      </c>
      <c r="R22" s="13"/>
    </row>
    <row r="23" spans="1:18" s="11" customFormat="1" ht="15" customHeight="1" x14ac:dyDescent="0.25">
      <c r="A23" s="24" t="s">
        <v>96</v>
      </c>
      <c r="B23" s="25"/>
      <c r="C23" s="46"/>
      <c r="D23" s="24" t="s">
        <v>135</v>
      </c>
      <c r="E23" s="118" t="s">
        <v>84</v>
      </c>
      <c r="F23" s="104"/>
      <c r="G23" s="7" t="s">
        <v>83</v>
      </c>
      <c r="H23" s="49">
        <f t="shared" si="3"/>
        <v>5.0299263351749541</v>
      </c>
      <c r="I23" s="51">
        <v>437</v>
      </c>
      <c r="J23" s="22" t="s">
        <v>79</v>
      </c>
      <c r="K23" s="100">
        <v>0.5</v>
      </c>
      <c r="L23" s="28" t="s">
        <v>75</v>
      </c>
      <c r="M23" s="15">
        <v>1</v>
      </c>
      <c r="N23" s="13">
        <v>1</v>
      </c>
      <c r="O23" s="13">
        <f t="shared" ref="O23:O36" si="6">N23*M23</f>
        <v>1</v>
      </c>
      <c r="P23" s="33">
        <f t="shared" ref="P23:P36" si="7">N23*M23*H23</f>
        <v>5.0299263351749541</v>
      </c>
      <c r="Q23" s="33">
        <f t="shared" ref="Q23:Q36" si="8">P23*K23</f>
        <v>2.5149631675874771</v>
      </c>
      <c r="R23" s="47"/>
    </row>
    <row r="24" spans="1:18" s="11" customFormat="1" ht="15" customHeight="1" x14ac:dyDescent="0.25">
      <c r="A24" s="24" t="s">
        <v>96</v>
      </c>
      <c r="B24" s="25"/>
      <c r="C24" s="46"/>
      <c r="D24" s="24" t="s">
        <v>136</v>
      </c>
      <c r="E24" s="118" t="s">
        <v>122</v>
      </c>
      <c r="F24" s="104"/>
      <c r="G24" s="7" t="s">
        <v>109</v>
      </c>
      <c r="H24" s="49">
        <f t="shared" si="3"/>
        <v>5.0299263351749541</v>
      </c>
      <c r="I24" s="51">
        <v>437</v>
      </c>
      <c r="J24" s="22" t="s">
        <v>79</v>
      </c>
      <c r="K24" s="100">
        <v>0.5</v>
      </c>
      <c r="L24" s="28" t="s">
        <v>75</v>
      </c>
      <c r="M24" s="15">
        <v>1</v>
      </c>
      <c r="N24" s="13">
        <v>1</v>
      </c>
      <c r="O24" s="13">
        <f t="shared" si="6"/>
        <v>1</v>
      </c>
      <c r="P24" s="33">
        <f t="shared" si="7"/>
        <v>5.0299263351749541</v>
      </c>
      <c r="Q24" s="33">
        <f t="shared" si="8"/>
        <v>2.5149631675874771</v>
      </c>
      <c r="R24" s="47"/>
    </row>
    <row r="25" spans="1:18" s="11" customFormat="1" ht="15" customHeight="1" x14ac:dyDescent="0.25">
      <c r="A25" s="24" t="s">
        <v>96</v>
      </c>
      <c r="B25" s="25"/>
      <c r="C25" s="46"/>
      <c r="D25" s="24" t="s">
        <v>137</v>
      </c>
      <c r="E25" s="118" t="s">
        <v>86</v>
      </c>
      <c r="F25" s="104"/>
      <c r="G25" s="7" t="s">
        <v>87</v>
      </c>
      <c r="H25" s="49">
        <f t="shared" si="3"/>
        <v>25.552486187845304</v>
      </c>
      <c r="I25" s="51">
        <v>2220</v>
      </c>
      <c r="J25" s="22"/>
      <c r="K25" s="100">
        <v>1</v>
      </c>
      <c r="L25" s="28" t="s">
        <v>88</v>
      </c>
      <c r="M25" s="15">
        <v>1</v>
      </c>
      <c r="N25" s="13">
        <v>1</v>
      </c>
      <c r="O25" s="13">
        <f t="shared" si="6"/>
        <v>1</v>
      </c>
      <c r="P25" s="33">
        <f t="shared" si="7"/>
        <v>25.552486187845304</v>
      </c>
      <c r="Q25" s="33">
        <f t="shared" si="8"/>
        <v>25.552486187845304</v>
      </c>
      <c r="R25" s="47"/>
    </row>
    <row r="26" spans="1:18" s="11" customFormat="1" ht="15" customHeight="1" x14ac:dyDescent="0.25">
      <c r="A26" s="24" t="s">
        <v>96</v>
      </c>
      <c r="B26" s="25"/>
      <c r="C26" s="46"/>
      <c r="D26" s="24" t="s">
        <v>137</v>
      </c>
      <c r="E26" s="118" t="s">
        <v>89</v>
      </c>
      <c r="F26" s="104"/>
      <c r="G26" s="7" t="s">
        <v>82</v>
      </c>
      <c r="H26" s="49">
        <f t="shared" si="3"/>
        <v>1.496316758747698</v>
      </c>
      <c r="I26" s="51">
        <v>130</v>
      </c>
      <c r="J26" s="29"/>
      <c r="K26" s="12">
        <v>1</v>
      </c>
      <c r="L26" s="28" t="s">
        <v>88</v>
      </c>
      <c r="M26" s="15">
        <v>1</v>
      </c>
      <c r="N26" s="13">
        <v>1</v>
      </c>
      <c r="O26" s="13">
        <f t="shared" si="6"/>
        <v>1</v>
      </c>
      <c r="P26" s="33">
        <f t="shared" si="7"/>
        <v>1.496316758747698</v>
      </c>
      <c r="Q26" s="33">
        <f t="shared" si="8"/>
        <v>1.496316758747698</v>
      </c>
      <c r="R26" s="47"/>
    </row>
    <row r="27" spans="1:18" s="11" customFormat="1" ht="15" customHeight="1" x14ac:dyDescent="0.25">
      <c r="A27" s="24" t="s">
        <v>96</v>
      </c>
      <c r="B27" s="25"/>
      <c r="C27" s="46"/>
      <c r="D27" s="24"/>
      <c r="E27" s="118" t="s">
        <v>34</v>
      </c>
      <c r="F27" s="104"/>
      <c r="G27" s="7" t="s">
        <v>35</v>
      </c>
      <c r="H27" s="26">
        <v>1.38</v>
      </c>
      <c r="I27" s="51"/>
      <c r="J27" s="29"/>
      <c r="K27" s="12">
        <v>0.55000000000000004</v>
      </c>
      <c r="L27" s="28" t="s">
        <v>38</v>
      </c>
      <c r="M27" s="15">
        <v>3</v>
      </c>
      <c r="N27" s="13">
        <v>1</v>
      </c>
      <c r="O27" s="13">
        <f t="shared" si="6"/>
        <v>3</v>
      </c>
      <c r="P27" s="33">
        <f t="shared" si="7"/>
        <v>4.1399999999999997</v>
      </c>
      <c r="Q27" s="33">
        <f t="shared" si="8"/>
        <v>2.2770000000000001</v>
      </c>
      <c r="R27" s="47"/>
    </row>
    <row r="28" spans="1:18" s="11" customFormat="1" ht="15" customHeight="1" x14ac:dyDescent="0.25">
      <c r="A28" s="24" t="s">
        <v>96</v>
      </c>
      <c r="B28" s="25"/>
      <c r="C28" s="46"/>
      <c r="D28" s="24"/>
      <c r="E28" s="118" t="s">
        <v>27</v>
      </c>
      <c r="F28" s="104"/>
      <c r="G28" s="7" t="s">
        <v>28</v>
      </c>
      <c r="H28" s="26">
        <v>0.53</v>
      </c>
      <c r="I28" s="51"/>
      <c r="J28" s="29"/>
      <c r="K28" s="12">
        <v>0.55000000000000004</v>
      </c>
      <c r="L28" s="12" t="s">
        <v>38</v>
      </c>
      <c r="M28" s="15">
        <v>5</v>
      </c>
      <c r="N28" s="13">
        <v>1</v>
      </c>
      <c r="O28" s="13">
        <f t="shared" si="6"/>
        <v>5</v>
      </c>
      <c r="P28" s="33">
        <f t="shared" si="7"/>
        <v>2.6500000000000004</v>
      </c>
      <c r="Q28" s="33">
        <f t="shared" si="8"/>
        <v>1.4575000000000002</v>
      </c>
      <c r="R28" s="47"/>
    </row>
    <row r="29" spans="1:18" s="11" customFormat="1" ht="15" customHeight="1" x14ac:dyDescent="0.25">
      <c r="A29" s="24" t="s">
        <v>96</v>
      </c>
      <c r="B29" s="25"/>
      <c r="C29" s="46"/>
      <c r="D29" s="24"/>
      <c r="E29" s="118" t="s">
        <v>72</v>
      </c>
      <c r="F29" s="104"/>
      <c r="G29" s="7" t="s">
        <v>29</v>
      </c>
      <c r="H29" s="26">
        <v>25</v>
      </c>
      <c r="I29" s="51"/>
      <c r="J29" s="29"/>
      <c r="K29" s="12">
        <v>0.55000000000000004</v>
      </c>
      <c r="L29" s="12" t="s">
        <v>38</v>
      </c>
      <c r="M29" s="15">
        <f>4/100</f>
        <v>0.04</v>
      </c>
      <c r="N29" s="13">
        <v>1</v>
      </c>
      <c r="O29" s="13">
        <f t="shared" si="6"/>
        <v>0.04</v>
      </c>
      <c r="P29" s="33">
        <f t="shared" si="7"/>
        <v>1</v>
      </c>
      <c r="Q29" s="33">
        <f t="shared" si="8"/>
        <v>0.55000000000000004</v>
      </c>
      <c r="R29" s="47"/>
    </row>
    <row r="30" spans="1:18" s="11" customFormat="1" ht="15" customHeight="1" x14ac:dyDescent="0.25">
      <c r="A30" s="24" t="s">
        <v>96</v>
      </c>
      <c r="B30" s="25"/>
      <c r="C30" s="46"/>
      <c r="D30" s="24"/>
      <c r="E30" s="102" t="s">
        <v>30</v>
      </c>
      <c r="F30" s="4"/>
      <c r="G30" s="7" t="s">
        <v>31</v>
      </c>
      <c r="H30" s="26">
        <v>0.38</v>
      </c>
      <c r="I30" s="51"/>
      <c r="J30" s="29"/>
      <c r="K30" s="15">
        <v>0.47</v>
      </c>
      <c r="L30" s="28" t="s">
        <v>38</v>
      </c>
      <c r="M30" s="15">
        <v>4</v>
      </c>
      <c r="N30" s="13">
        <v>1</v>
      </c>
      <c r="O30" s="13">
        <f t="shared" si="6"/>
        <v>4</v>
      </c>
      <c r="P30" s="33">
        <f t="shared" si="7"/>
        <v>1.52</v>
      </c>
      <c r="Q30" s="33">
        <f t="shared" si="8"/>
        <v>0.71439999999999992</v>
      </c>
      <c r="R30" s="47"/>
    </row>
    <row r="31" spans="1:18" x14ac:dyDescent="0.25">
      <c r="A31" s="24" t="s">
        <v>96</v>
      </c>
      <c r="B31" s="25"/>
      <c r="C31" s="46"/>
      <c r="D31" s="24"/>
      <c r="E31" s="10" t="s">
        <v>125</v>
      </c>
      <c r="F31" s="10"/>
      <c r="G31" s="48" t="s">
        <v>110</v>
      </c>
      <c r="H31" s="26">
        <v>2.1800000000000002</v>
      </c>
      <c r="I31" s="27"/>
      <c r="J31" s="6"/>
      <c r="K31" s="23">
        <v>0.47</v>
      </c>
      <c r="L31" s="28" t="s">
        <v>38</v>
      </c>
      <c r="M31" s="15">
        <v>1</v>
      </c>
      <c r="N31" s="13">
        <v>1</v>
      </c>
      <c r="O31" s="13">
        <f>N31*M31</f>
        <v>1</v>
      </c>
      <c r="P31" s="33">
        <f>N31*M31*H31</f>
        <v>2.1800000000000002</v>
      </c>
      <c r="Q31" s="33">
        <f>P31*K31</f>
        <v>1.0246</v>
      </c>
    </row>
    <row r="32" spans="1:18" s="11" customFormat="1" ht="15" customHeight="1" x14ac:dyDescent="0.25">
      <c r="A32" s="24" t="s">
        <v>96</v>
      </c>
      <c r="B32" s="25"/>
      <c r="C32" s="46"/>
      <c r="D32" s="24"/>
      <c r="E32" s="119" t="s">
        <v>64</v>
      </c>
      <c r="F32" s="5"/>
      <c r="G32" s="7" t="s">
        <v>65</v>
      </c>
      <c r="H32" s="26">
        <v>0.67</v>
      </c>
      <c r="I32" s="27"/>
      <c r="J32" s="6"/>
      <c r="K32" s="23">
        <v>0.47</v>
      </c>
      <c r="L32" s="28" t="s">
        <v>38</v>
      </c>
      <c r="M32" s="15">
        <v>3</v>
      </c>
      <c r="N32" s="13">
        <v>1</v>
      </c>
      <c r="O32" s="13">
        <f t="shared" si="6"/>
        <v>3</v>
      </c>
      <c r="P32" s="33">
        <f t="shared" si="7"/>
        <v>2.0100000000000002</v>
      </c>
      <c r="Q32" s="33">
        <f t="shared" si="8"/>
        <v>0.9447000000000001</v>
      </c>
      <c r="R32" s="47"/>
    </row>
    <row r="33" spans="1:18" s="11" customFormat="1" ht="15" customHeight="1" x14ac:dyDescent="0.25">
      <c r="A33" s="24" t="s">
        <v>96</v>
      </c>
      <c r="B33" s="25"/>
      <c r="C33" s="46"/>
      <c r="D33" s="24"/>
      <c r="E33" s="112" t="s">
        <v>66</v>
      </c>
      <c r="F33" s="112"/>
      <c r="G33" s="7" t="s">
        <v>67</v>
      </c>
      <c r="H33" s="26">
        <v>1.94</v>
      </c>
      <c r="I33" s="27"/>
      <c r="J33" s="6"/>
      <c r="K33" s="23">
        <v>0.47</v>
      </c>
      <c r="L33" s="28" t="s">
        <v>38</v>
      </c>
      <c r="M33" s="120">
        <v>1</v>
      </c>
      <c r="N33" s="13">
        <v>1</v>
      </c>
      <c r="O33" s="13">
        <f t="shared" si="6"/>
        <v>1</v>
      </c>
      <c r="P33" s="33">
        <f t="shared" si="7"/>
        <v>1.94</v>
      </c>
      <c r="Q33" s="33">
        <f t="shared" si="8"/>
        <v>0.91179999999999994</v>
      </c>
      <c r="R33" s="47"/>
    </row>
    <row r="34" spans="1:18" s="11" customFormat="1" ht="15" customHeight="1" x14ac:dyDescent="0.25">
      <c r="A34" s="24" t="s">
        <v>96</v>
      </c>
      <c r="B34" s="25"/>
      <c r="C34" s="46"/>
      <c r="D34" s="24"/>
      <c r="E34" s="50" t="s">
        <v>32</v>
      </c>
      <c r="F34" s="50"/>
      <c r="G34" s="25" t="s">
        <v>33</v>
      </c>
      <c r="H34" s="26">
        <v>0.56999999999999995</v>
      </c>
      <c r="I34" s="27"/>
      <c r="J34" s="6"/>
      <c r="K34" s="23">
        <v>0.42000000000000004</v>
      </c>
      <c r="L34" s="28" t="s">
        <v>38</v>
      </c>
      <c r="M34" s="120">
        <v>5</v>
      </c>
      <c r="N34" s="13">
        <v>1</v>
      </c>
      <c r="O34" s="13">
        <f t="shared" si="6"/>
        <v>5</v>
      </c>
      <c r="P34" s="33">
        <f t="shared" si="7"/>
        <v>2.8499999999999996</v>
      </c>
      <c r="Q34" s="33">
        <f t="shared" si="8"/>
        <v>1.1970000000000001</v>
      </c>
      <c r="R34" s="47"/>
    </row>
    <row r="35" spans="1:18" s="11" customFormat="1" ht="15" customHeight="1" x14ac:dyDescent="0.25">
      <c r="A35" s="24" t="s">
        <v>96</v>
      </c>
      <c r="B35" s="25"/>
      <c r="C35" s="46"/>
      <c r="D35" s="24"/>
      <c r="E35" s="50" t="s">
        <v>126</v>
      </c>
      <c r="F35" s="50"/>
      <c r="G35" s="25" t="s">
        <v>111</v>
      </c>
      <c r="H35" s="26">
        <v>0.77</v>
      </c>
      <c r="I35" s="27"/>
      <c r="J35" s="6"/>
      <c r="K35" s="23">
        <v>0.47</v>
      </c>
      <c r="L35" s="28" t="s">
        <v>38</v>
      </c>
      <c r="M35" s="120">
        <v>4</v>
      </c>
      <c r="N35" s="13">
        <v>1</v>
      </c>
      <c r="O35" s="13">
        <f t="shared" si="6"/>
        <v>4</v>
      </c>
      <c r="P35" s="33">
        <f t="shared" si="7"/>
        <v>3.08</v>
      </c>
      <c r="Q35" s="33">
        <f t="shared" si="8"/>
        <v>1.4476</v>
      </c>
      <c r="R35" s="47"/>
    </row>
    <row r="36" spans="1:18" s="11" customFormat="1" ht="15" customHeight="1" x14ac:dyDescent="0.25">
      <c r="A36" s="24" t="s">
        <v>96</v>
      </c>
      <c r="B36" s="25"/>
      <c r="C36" s="46"/>
      <c r="D36" s="24"/>
      <c r="E36" s="50" t="s">
        <v>39</v>
      </c>
      <c r="F36" s="50"/>
      <c r="G36" s="25" t="s">
        <v>40</v>
      </c>
      <c r="H36" s="26">
        <v>1.89</v>
      </c>
      <c r="I36" s="27"/>
      <c r="J36" s="6"/>
      <c r="K36" s="23">
        <v>0.47</v>
      </c>
      <c r="L36" s="28" t="s">
        <v>38</v>
      </c>
      <c r="M36" s="120">
        <v>3</v>
      </c>
      <c r="N36" s="13">
        <v>1</v>
      </c>
      <c r="O36" s="13">
        <f t="shared" si="6"/>
        <v>3</v>
      </c>
      <c r="P36" s="33">
        <f t="shared" si="7"/>
        <v>5.67</v>
      </c>
      <c r="Q36" s="33">
        <f t="shared" si="8"/>
        <v>2.6648999999999998</v>
      </c>
      <c r="R36" s="47"/>
    </row>
    <row r="37" spans="1:18" s="11" customFormat="1" ht="15" customHeight="1" x14ac:dyDescent="0.25">
      <c r="A37" s="24" t="s">
        <v>96</v>
      </c>
      <c r="B37" s="25"/>
      <c r="C37" s="46"/>
      <c r="D37" s="24"/>
      <c r="E37" s="50" t="s">
        <v>70</v>
      </c>
      <c r="F37" s="50"/>
      <c r="G37" s="25" t="s">
        <v>71</v>
      </c>
      <c r="H37" s="26">
        <v>0.9</v>
      </c>
      <c r="I37" s="27"/>
      <c r="J37" s="6"/>
      <c r="K37" s="23">
        <v>0.47</v>
      </c>
      <c r="L37" s="28" t="s">
        <v>38</v>
      </c>
      <c r="M37" s="120">
        <v>3</v>
      </c>
      <c r="N37" s="13">
        <v>1</v>
      </c>
      <c r="O37" s="13">
        <f t="shared" ref="O37:O38" si="9">N37*M37</f>
        <v>3</v>
      </c>
      <c r="P37" s="33">
        <f t="shared" ref="P37:P38" si="10">N37*M37*H37</f>
        <v>2.7</v>
      </c>
      <c r="Q37" s="33">
        <f t="shared" ref="Q37:Q38" si="11">P37*K37</f>
        <v>1.2689999999999999</v>
      </c>
      <c r="R37" s="47"/>
    </row>
    <row r="38" spans="1:18" s="106" customFormat="1" ht="15" customHeight="1" thickBot="1" x14ac:dyDescent="0.3">
      <c r="A38" s="103" t="s">
        <v>96</v>
      </c>
      <c r="B38" s="107"/>
      <c r="C38" s="110"/>
      <c r="D38" s="103"/>
      <c r="E38" s="136" t="s">
        <v>36</v>
      </c>
      <c r="F38" s="136"/>
      <c r="G38" s="107" t="s">
        <v>37</v>
      </c>
      <c r="H38" s="108">
        <v>0.48</v>
      </c>
      <c r="I38" s="34"/>
      <c r="J38" s="137"/>
      <c r="K38" s="35">
        <v>0.47</v>
      </c>
      <c r="L38" s="109" t="s">
        <v>38</v>
      </c>
      <c r="M38" s="138">
        <v>1</v>
      </c>
      <c r="N38" s="14">
        <v>1</v>
      </c>
      <c r="O38" s="14">
        <f t="shared" si="9"/>
        <v>1</v>
      </c>
      <c r="P38" s="36">
        <f t="shared" si="10"/>
        <v>0.48</v>
      </c>
      <c r="Q38" s="36">
        <f t="shared" si="11"/>
        <v>0.22559999999999997</v>
      </c>
      <c r="R38" s="105"/>
    </row>
    <row r="39" spans="1:18" ht="15.75" x14ac:dyDescent="0.25">
      <c r="Q39" s="121">
        <f>SUM(Q3:Q38)</f>
        <v>772.18624036602182</v>
      </c>
    </row>
  </sheetData>
  <autoFilter ref="A2:Q39"/>
  <conditionalFormatting sqref="G30">
    <cfRule type="duplicateValues" dxfId="218" priority="47"/>
  </conditionalFormatting>
  <pageMargins left="0.70866141732283472" right="0.70866141732283472" top="0.74803149606299213" bottom="0.74803149606299213" header="0.31496062992125984" footer="0.31496062992125984"/>
  <pageSetup paperSize="9" scale="10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9"/>
  <sheetViews>
    <sheetView tabSelected="1" zoomScaleNormal="100" workbookViewId="0">
      <pane ySplit="3" topLeftCell="A4" activePane="bottomLeft" state="frozenSplit"/>
      <selection pane="bottomLeft" activeCell="B33" sqref="A33:XFD33"/>
    </sheetView>
  </sheetViews>
  <sheetFormatPr defaultColWidth="9.140625" defaultRowHeight="15" x14ac:dyDescent="0.25"/>
  <cols>
    <col min="1" max="1" width="17" style="19" bestFit="1" customWidth="1"/>
    <col min="2" max="2" width="41.28515625" style="111" customWidth="1"/>
    <col min="3" max="3" width="34" style="20" customWidth="1"/>
    <col min="4" max="4" width="13" style="18" customWidth="1"/>
    <col min="5" max="5" width="9.140625" style="21"/>
    <col min="6" max="6" width="9.140625" style="18"/>
    <col min="7" max="7" width="14.140625" style="18" customWidth="1"/>
    <col min="8" max="8" width="17.28515625" style="18" bestFit="1" customWidth="1"/>
    <col min="9" max="9" width="9.140625" style="18"/>
    <col min="10" max="11" width="9.140625" style="21"/>
    <col min="12" max="12" width="9.140625" style="143"/>
    <col min="13" max="13" width="9.140625" style="21"/>
    <col min="14" max="16384" width="9.140625" style="16"/>
  </cols>
  <sheetData>
    <row r="1" spans="1:13" ht="48.75" customHeight="1" x14ac:dyDescent="0.25">
      <c r="A1" s="161" t="s">
        <v>142</v>
      </c>
      <c r="B1" s="162"/>
      <c r="C1" s="162"/>
      <c r="D1" s="162"/>
      <c r="E1" s="162"/>
      <c r="F1" s="162"/>
      <c r="G1" s="162"/>
      <c r="H1" s="159" t="s">
        <v>95</v>
      </c>
      <c r="I1" s="159"/>
      <c r="J1" s="159"/>
      <c r="K1" s="159"/>
    </row>
    <row r="2" spans="1:13" ht="23.25" customHeight="1" thickBot="1" x14ac:dyDescent="0.3">
      <c r="A2" s="163"/>
      <c r="B2" s="164"/>
      <c r="C2" s="164"/>
      <c r="D2" s="164"/>
      <c r="E2" s="164"/>
      <c r="F2" s="164"/>
      <c r="G2" s="164"/>
      <c r="H2" s="160">
        <v>15</v>
      </c>
      <c r="I2" s="160"/>
      <c r="J2" s="160"/>
      <c r="K2" s="160"/>
      <c r="L2" s="44" t="s">
        <v>143</v>
      </c>
      <c r="M2" s="43" t="s">
        <v>144</v>
      </c>
    </row>
    <row r="3" spans="1:13" ht="20.100000000000001" customHeight="1" x14ac:dyDescent="0.25">
      <c r="A3" s="127" t="s">
        <v>11</v>
      </c>
      <c r="B3" s="128" t="s">
        <v>5</v>
      </c>
      <c r="C3" s="129" t="s">
        <v>22</v>
      </c>
      <c r="D3" s="127" t="s">
        <v>19</v>
      </c>
      <c r="E3" s="129" t="s">
        <v>23</v>
      </c>
      <c r="F3" s="165" t="s">
        <v>21</v>
      </c>
      <c r="G3" s="165"/>
      <c r="H3" s="131" t="s">
        <v>19</v>
      </c>
      <c r="I3" s="132" t="s">
        <v>23</v>
      </c>
      <c r="J3" s="158" t="s">
        <v>21</v>
      </c>
      <c r="K3" s="158"/>
      <c r="L3" s="44"/>
      <c r="M3" s="43"/>
    </row>
    <row r="4" spans="1:13" s="17" customFormat="1" ht="15.95" customHeight="1" x14ac:dyDescent="0.25">
      <c r="A4" s="157" t="s">
        <v>26</v>
      </c>
      <c r="B4" s="130" t="s">
        <v>63</v>
      </c>
      <c r="C4" s="115">
        <v>2313150</v>
      </c>
      <c r="D4" s="115">
        <v>2.9166666666666664E-2</v>
      </c>
      <c r="E4" s="114" t="s">
        <v>69</v>
      </c>
      <c r="F4" s="114">
        <f>D4*2*6</f>
        <v>0.35</v>
      </c>
      <c r="G4" s="114" t="s">
        <v>139</v>
      </c>
      <c r="H4" s="133">
        <f>D4*$H$2</f>
        <v>0.43749999999999994</v>
      </c>
      <c r="I4" s="133" t="str">
        <f>E4</f>
        <v>упак.</v>
      </c>
      <c r="J4" s="134">
        <f>H4*2*6</f>
        <v>5.2499999999999991</v>
      </c>
      <c r="K4" s="134" t="s">
        <v>139</v>
      </c>
      <c r="L4" s="44">
        <v>0.4375</v>
      </c>
      <c r="M4" s="43">
        <f>H4-L4</f>
        <v>0</v>
      </c>
    </row>
    <row r="5" spans="1:13" s="17" customFormat="1" ht="15.95" customHeight="1" x14ac:dyDescent="0.25">
      <c r="A5" s="157"/>
      <c r="B5" s="130" t="s">
        <v>129</v>
      </c>
      <c r="C5" s="115">
        <v>1338000</v>
      </c>
      <c r="D5" s="115">
        <v>1</v>
      </c>
      <c r="E5" s="114" t="s">
        <v>68</v>
      </c>
      <c r="F5" s="114"/>
      <c r="G5" s="114"/>
      <c r="H5" s="133">
        <f t="shared" ref="H5:H39" si="0">D5*$H$2</f>
        <v>15</v>
      </c>
      <c r="I5" s="133" t="str">
        <f t="shared" ref="I5:I39" si="1">E5</f>
        <v>компл.</v>
      </c>
      <c r="J5" s="131"/>
      <c r="K5" s="131"/>
      <c r="L5" s="44">
        <v>0</v>
      </c>
      <c r="M5" s="43">
        <f t="shared" ref="M5:M39" si="2">H5-L5</f>
        <v>15</v>
      </c>
    </row>
    <row r="6" spans="1:13" s="17" customFormat="1" ht="30" x14ac:dyDescent="0.25">
      <c r="A6" s="157"/>
      <c r="B6" s="130" t="s">
        <v>127</v>
      </c>
      <c r="C6" s="115">
        <v>2426500</v>
      </c>
      <c r="D6" s="115">
        <v>0.33333333333333337</v>
      </c>
      <c r="E6" s="114" t="s">
        <v>62</v>
      </c>
      <c r="F6" s="114">
        <f>D6*1.2</f>
        <v>0.4</v>
      </c>
      <c r="G6" s="114" t="s">
        <v>139</v>
      </c>
      <c r="H6" s="133">
        <f t="shared" si="0"/>
        <v>5.0000000000000009</v>
      </c>
      <c r="I6" s="133" t="str">
        <f t="shared" si="1"/>
        <v>шт.</v>
      </c>
      <c r="J6" s="134">
        <f>H6*1.2</f>
        <v>6.0000000000000009</v>
      </c>
      <c r="K6" s="134" t="s">
        <v>139</v>
      </c>
      <c r="L6" s="44">
        <v>0</v>
      </c>
      <c r="M6" s="43">
        <f t="shared" si="2"/>
        <v>5.0000000000000009</v>
      </c>
    </row>
    <row r="7" spans="1:13" s="17" customFormat="1" ht="15.95" customHeight="1" x14ac:dyDescent="0.25">
      <c r="A7" s="157"/>
      <c r="B7" s="130" t="s">
        <v>130</v>
      </c>
      <c r="C7" s="115">
        <v>2508020</v>
      </c>
      <c r="D7" s="115">
        <v>1</v>
      </c>
      <c r="E7" s="114" t="s">
        <v>68</v>
      </c>
      <c r="F7" s="114"/>
      <c r="G7" s="114"/>
      <c r="H7" s="133">
        <f t="shared" si="0"/>
        <v>15</v>
      </c>
      <c r="I7" s="133" t="str">
        <f t="shared" si="1"/>
        <v>компл.</v>
      </c>
      <c r="J7" s="131"/>
      <c r="K7" s="131"/>
      <c r="L7" s="44">
        <v>0</v>
      </c>
      <c r="M7" s="43">
        <f t="shared" si="2"/>
        <v>15</v>
      </c>
    </row>
    <row r="8" spans="1:13" s="17" customFormat="1" ht="30" x14ac:dyDescent="0.25">
      <c r="A8" s="157"/>
      <c r="B8" s="130" t="s">
        <v>128</v>
      </c>
      <c r="C8" s="115">
        <v>3239200</v>
      </c>
      <c r="D8" s="115">
        <v>2</v>
      </c>
      <c r="E8" s="114" t="s">
        <v>62</v>
      </c>
      <c r="F8" s="114"/>
      <c r="G8" s="114"/>
      <c r="H8" s="133">
        <f t="shared" si="0"/>
        <v>30</v>
      </c>
      <c r="I8" s="133" t="str">
        <f t="shared" si="1"/>
        <v>шт.</v>
      </c>
      <c r="J8" s="131" t="str">
        <f t="shared" ref="J8:J38" si="3">IFERROR(H8*VALUE(SUBSTITUTE(MID(B8,SEARCH("шт",B8)-2,5),"шт",)),"")</f>
        <v/>
      </c>
      <c r="K8" s="131"/>
      <c r="L8" s="44">
        <v>0</v>
      </c>
      <c r="M8" s="43">
        <f t="shared" si="2"/>
        <v>30</v>
      </c>
    </row>
    <row r="9" spans="1:13" s="17" customFormat="1" ht="15.95" customHeight="1" x14ac:dyDescent="0.25">
      <c r="A9" s="157" t="s">
        <v>38</v>
      </c>
      <c r="B9" s="130" t="s">
        <v>36</v>
      </c>
      <c r="C9" s="115" t="s">
        <v>37</v>
      </c>
      <c r="D9" s="115">
        <v>1</v>
      </c>
      <c r="E9" s="114" t="s">
        <v>62</v>
      </c>
      <c r="F9" s="114"/>
      <c r="G9" s="114"/>
      <c r="H9" s="133">
        <f t="shared" si="0"/>
        <v>15</v>
      </c>
      <c r="I9" s="133" t="str">
        <f t="shared" si="1"/>
        <v>шт.</v>
      </c>
      <c r="J9" s="131"/>
      <c r="K9" s="131"/>
      <c r="L9" s="44">
        <v>0</v>
      </c>
      <c r="M9" s="43">
        <f t="shared" si="2"/>
        <v>15</v>
      </c>
    </row>
    <row r="10" spans="1:13" s="17" customFormat="1" ht="15.95" customHeight="1" x14ac:dyDescent="0.25">
      <c r="A10" s="157"/>
      <c r="B10" s="130" t="s">
        <v>27</v>
      </c>
      <c r="C10" s="115" t="s">
        <v>28</v>
      </c>
      <c r="D10" s="115">
        <v>5</v>
      </c>
      <c r="E10" s="114" t="s">
        <v>62</v>
      </c>
      <c r="F10" s="114"/>
      <c r="G10" s="114"/>
      <c r="H10" s="133">
        <f t="shared" si="0"/>
        <v>75</v>
      </c>
      <c r="I10" s="133" t="str">
        <f t="shared" si="1"/>
        <v>шт.</v>
      </c>
      <c r="J10" s="131"/>
      <c r="K10" s="131"/>
      <c r="L10" s="44">
        <v>0</v>
      </c>
      <c r="M10" s="43">
        <f t="shared" si="2"/>
        <v>75</v>
      </c>
    </row>
    <row r="11" spans="1:13" s="17" customFormat="1" ht="15.95" customHeight="1" x14ac:dyDescent="0.25">
      <c r="A11" s="157"/>
      <c r="B11" s="130" t="s">
        <v>30</v>
      </c>
      <c r="C11" s="115" t="s">
        <v>31</v>
      </c>
      <c r="D11" s="115">
        <v>4</v>
      </c>
      <c r="E11" s="114" t="s">
        <v>62</v>
      </c>
      <c r="F11" s="114"/>
      <c r="G11" s="114"/>
      <c r="H11" s="133">
        <f t="shared" si="0"/>
        <v>60</v>
      </c>
      <c r="I11" s="133" t="str">
        <f t="shared" si="1"/>
        <v>шт.</v>
      </c>
      <c r="J11" s="131"/>
      <c r="K11" s="131"/>
      <c r="L11" s="44">
        <v>60</v>
      </c>
      <c r="M11" s="43">
        <f t="shared" si="2"/>
        <v>0</v>
      </c>
    </row>
    <row r="12" spans="1:13" s="17" customFormat="1" ht="15.95" customHeight="1" x14ac:dyDescent="0.25">
      <c r="A12" s="157"/>
      <c r="B12" s="130" t="s">
        <v>34</v>
      </c>
      <c r="C12" s="115" t="s">
        <v>35</v>
      </c>
      <c r="D12" s="115">
        <v>3</v>
      </c>
      <c r="E12" s="114" t="s">
        <v>62</v>
      </c>
      <c r="F12" s="114"/>
      <c r="G12" s="114"/>
      <c r="H12" s="133">
        <f t="shared" si="0"/>
        <v>45</v>
      </c>
      <c r="I12" s="133" t="str">
        <f t="shared" si="1"/>
        <v>шт.</v>
      </c>
      <c r="J12" s="131" t="str">
        <f t="shared" si="3"/>
        <v/>
      </c>
      <c r="K12" s="131"/>
      <c r="L12" s="44">
        <v>45</v>
      </c>
      <c r="M12" s="43">
        <f t="shared" si="2"/>
        <v>0</v>
      </c>
    </row>
    <row r="13" spans="1:13" s="17" customFormat="1" ht="15.95" customHeight="1" x14ac:dyDescent="0.25">
      <c r="A13" s="157"/>
      <c r="B13" s="130" t="s">
        <v>32</v>
      </c>
      <c r="C13" s="115" t="s">
        <v>33</v>
      </c>
      <c r="D13" s="115">
        <v>5</v>
      </c>
      <c r="E13" s="114" t="s">
        <v>62</v>
      </c>
      <c r="F13" s="114" t="str">
        <f t="shared" ref="F13:F31" si="4">IFERROR(D13*VALUE(SUBSTITUTE(MID(B13,SEARCH("шт",B13)-2,5),"шт",)),"")</f>
        <v/>
      </c>
      <c r="G13" s="114"/>
      <c r="H13" s="133">
        <f>D13*$H$2</f>
        <v>75</v>
      </c>
      <c r="I13" s="133" t="str">
        <f t="shared" si="1"/>
        <v>шт.</v>
      </c>
      <c r="J13" s="131" t="str">
        <f t="shared" si="3"/>
        <v/>
      </c>
      <c r="K13" s="142"/>
      <c r="L13" s="44">
        <v>25</v>
      </c>
      <c r="M13" s="43">
        <f t="shared" si="2"/>
        <v>50</v>
      </c>
    </row>
    <row r="14" spans="1:13" s="17" customFormat="1" ht="15.95" customHeight="1" x14ac:dyDescent="0.25">
      <c r="A14" s="157"/>
      <c r="B14" s="130" t="s">
        <v>39</v>
      </c>
      <c r="C14" s="115" t="s">
        <v>40</v>
      </c>
      <c r="D14" s="115">
        <v>3</v>
      </c>
      <c r="E14" s="114" t="s">
        <v>62</v>
      </c>
      <c r="F14" s="114" t="str">
        <f t="shared" si="4"/>
        <v/>
      </c>
      <c r="G14" s="114"/>
      <c r="H14" s="133">
        <f t="shared" si="0"/>
        <v>45</v>
      </c>
      <c r="I14" s="133" t="str">
        <f t="shared" si="1"/>
        <v>шт.</v>
      </c>
      <c r="J14" s="131" t="str">
        <f t="shared" si="3"/>
        <v/>
      </c>
      <c r="K14" s="142"/>
      <c r="L14" s="44">
        <v>45</v>
      </c>
      <c r="M14" s="43">
        <f t="shared" si="2"/>
        <v>0</v>
      </c>
    </row>
    <row r="15" spans="1:13" s="17" customFormat="1" ht="15.95" customHeight="1" x14ac:dyDescent="0.25">
      <c r="A15" s="157"/>
      <c r="B15" s="130" t="s">
        <v>64</v>
      </c>
      <c r="C15" s="115" t="s">
        <v>65</v>
      </c>
      <c r="D15" s="115">
        <v>3</v>
      </c>
      <c r="E15" s="114" t="s">
        <v>62</v>
      </c>
      <c r="F15" s="114" t="str">
        <f t="shared" si="4"/>
        <v/>
      </c>
      <c r="G15" s="114"/>
      <c r="H15" s="133">
        <f t="shared" si="0"/>
        <v>45</v>
      </c>
      <c r="I15" s="133" t="str">
        <f t="shared" si="1"/>
        <v>шт.</v>
      </c>
      <c r="J15" s="131" t="str">
        <f t="shared" si="3"/>
        <v/>
      </c>
      <c r="K15" s="142"/>
      <c r="L15" s="44">
        <v>10</v>
      </c>
      <c r="M15" s="43">
        <f t="shared" si="2"/>
        <v>35</v>
      </c>
    </row>
    <row r="16" spans="1:13" s="17" customFormat="1" ht="15.95" customHeight="1" x14ac:dyDescent="0.25">
      <c r="A16" s="157"/>
      <c r="B16" s="130" t="s">
        <v>66</v>
      </c>
      <c r="C16" s="115" t="s">
        <v>67</v>
      </c>
      <c r="D16" s="115">
        <v>1</v>
      </c>
      <c r="E16" s="114" t="s">
        <v>62</v>
      </c>
      <c r="F16" s="114" t="str">
        <f t="shared" si="4"/>
        <v/>
      </c>
      <c r="G16" s="114"/>
      <c r="H16" s="133">
        <f t="shared" si="0"/>
        <v>15</v>
      </c>
      <c r="I16" s="133" t="str">
        <f t="shared" si="1"/>
        <v>шт.</v>
      </c>
      <c r="J16" s="131" t="str">
        <f t="shared" si="3"/>
        <v/>
      </c>
      <c r="K16" s="142"/>
      <c r="L16" s="44">
        <v>0</v>
      </c>
      <c r="M16" s="43">
        <f t="shared" si="2"/>
        <v>15</v>
      </c>
    </row>
    <row r="17" spans="1:13" s="17" customFormat="1" ht="15.95" customHeight="1" x14ac:dyDescent="0.25">
      <c r="A17" s="157"/>
      <c r="B17" s="130" t="s">
        <v>70</v>
      </c>
      <c r="C17" s="115" t="s">
        <v>71</v>
      </c>
      <c r="D17" s="115">
        <v>3</v>
      </c>
      <c r="E17" s="114" t="s">
        <v>62</v>
      </c>
      <c r="F17" s="114" t="str">
        <f t="shared" si="4"/>
        <v/>
      </c>
      <c r="G17" s="114"/>
      <c r="H17" s="133">
        <f t="shared" si="0"/>
        <v>45</v>
      </c>
      <c r="I17" s="133" t="str">
        <f t="shared" si="1"/>
        <v>шт.</v>
      </c>
      <c r="J17" s="134" t="str">
        <f t="shared" si="3"/>
        <v/>
      </c>
      <c r="K17" s="142"/>
      <c r="L17" s="44">
        <v>0</v>
      </c>
      <c r="M17" s="43">
        <f t="shared" si="2"/>
        <v>45</v>
      </c>
    </row>
    <row r="18" spans="1:13" s="17" customFormat="1" ht="15.95" customHeight="1" x14ac:dyDescent="0.25">
      <c r="A18" s="157"/>
      <c r="B18" s="130" t="s">
        <v>72</v>
      </c>
      <c r="C18" s="115" t="s">
        <v>29</v>
      </c>
      <c r="D18" s="115">
        <v>0.04</v>
      </c>
      <c r="E18" s="114" t="s">
        <v>69</v>
      </c>
      <c r="F18" s="114">
        <f>IFERROR(D18*VALUE(SUBSTITUTE(MID(B18,SEARCH("шт",B18)-3,5),"шт",)),"")</f>
        <v>4</v>
      </c>
      <c r="G18" s="114"/>
      <c r="H18" s="133">
        <f t="shared" si="0"/>
        <v>0.6</v>
      </c>
      <c r="I18" s="133" t="str">
        <f t="shared" si="1"/>
        <v>упак.</v>
      </c>
      <c r="J18" s="134">
        <f>IFERROR(H18*VALUE(SUBSTITUTE(MID(B18,SEARCH("шт",B18)-3,5),"шт",)),"")</f>
        <v>60</v>
      </c>
      <c r="K18" s="142"/>
      <c r="L18" s="44">
        <v>0</v>
      </c>
      <c r="M18" s="43">
        <f t="shared" si="2"/>
        <v>0.6</v>
      </c>
    </row>
    <row r="19" spans="1:13" s="17" customFormat="1" ht="15.95" customHeight="1" x14ac:dyDescent="0.25">
      <c r="A19" s="157"/>
      <c r="B19" s="130" t="s">
        <v>125</v>
      </c>
      <c r="C19" s="115" t="s">
        <v>110</v>
      </c>
      <c r="D19" s="115">
        <v>1</v>
      </c>
      <c r="E19" s="114" t="s">
        <v>62</v>
      </c>
      <c r="F19" s="114" t="str">
        <f t="shared" si="4"/>
        <v/>
      </c>
      <c r="G19" s="114"/>
      <c r="H19" s="133">
        <f t="shared" si="0"/>
        <v>15</v>
      </c>
      <c r="I19" s="133" t="str">
        <f t="shared" si="1"/>
        <v>шт.</v>
      </c>
      <c r="J19" s="131" t="str">
        <f t="shared" si="3"/>
        <v/>
      </c>
      <c r="K19" s="142"/>
      <c r="L19" s="44">
        <v>15</v>
      </c>
      <c r="M19" s="43">
        <f t="shared" si="2"/>
        <v>0</v>
      </c>
    </row>
    <row r="20" spans="1:13" s="17" customFormat="1" ht="15.95" customHeight="1" x14ac:dyDescent="0.25">
      <c r="A20" s="157"/>
      <c r="B20" s="130" t="s">
        <v>126</v>
      </c>
      <c r="C20" s="115" t="s">
        <v>111</v>
      </c>
      <c r="D20" s="115">
        <v>4</v>
      </c>
      <c r="E20" s="114" t="s">
        <v>62</v>
      </c>
      <c r="F20" s="114" t="str">
        <f t="shared" si="4"/>
        <v/>
      </c>
      <c r="G20" s="114"/>
      <c r="H20" s="133">
        <f t="shared" si="0"/>
        <v>60</v>
      </c>
      <c r="I20" s="133" t="str">
        <f t="shared" si="1"/>
        <v>шт.</v>
      </c>
      <c r="J20" s="131" t="str">
        <f t="shared" si="3"/>
        <v/>
      </c>
      <c r="K20" s="142"/>
      <c r="L20" s="44">
        <v>0</v>
      </c>
      <c r="M20" s="43">
        <f t="shared" si="2"/>
        <v>60</v>
      </c>
    </row>
    <row r="21" spans="1:13" s="17" customFormat="1" ht="15.95" customHeight="1" x14ac:dyDescent="0.25">
      <c r="A21" s="157" t="s">
        <v>94</v>
      </c>
      <c r="B21" s="130" t="s">
        <v>90</v>
      </c>
      <c r="C21" s="115" t="s">
        <v>91</v>
      </c>
      <c r="D21" s="115">
        <v>1</v>
      </c>
      <c r="E21" s="114" t="s">
        <v>62</v>
      </c>
      <c r="F21" s="114" t="str">
        <f t="shared" si="4"/>
        <v/>
      </c>
      <c r="G21" s="114"/>
      <c r="H21" s="133">
        <f t="shared" si="0"/>
        <v>15</v>
      </c>
      <c r="I21" s="133" t="str">
        <f t="shared" si="1"/>
        <v>шт.</v>
      </c>
      <c r="J21" s="131" t="str">
        <f t="shared" si="3"/>
        <v/>
      </c>
      <c r="K21" s="142"/>
      <c r="L21" s="44">
        <v>0</v>
      </c>
      <c r="M21" s="43">
        <f t="shared" si="2"/>
        <v>15</v>
      </c>
    </row>
    <row r="22" spans="1:13" s="17" customFormat="1" ht="15.95" customHeight="1" x14ac:dyDescent="0.25">
      <c r="A22" s="157"/>
      <c r="B22" s="130" t="s">
        <v>92</v>
      </c>
      <c r="C22" s="115" t="s">
        <v>93</v>
      </c>
      <c r="D22" s="115">
        <v>3</v>
      </c>
      <c r="E22" s="114" t="s">
        <v>62</v>
      </c>
      <c r="F22" s="114" t="str">
        <f t="shared" si="4"/>
        <v/>
      </c>
      <c r="G22" s="114"/>
      <c r="H22" s="133">
        <f t="shared" si="0"/>
        <v>45</v>
      </c>
      <c r="I22" s="133" t="str">
        <f t="shared" si="1"/>
        <v>шт.</v>
      </c>
      <c r="J22" s="131" t="str">
        <f t="shared" si="3"/>
        <v/>
      </c>
      <c r="K22" s="142"/>
      <c r="L22" s="44">
        <v>0</v>
      </c>
      <c r="M22" s="43">
        <f t="shared" si="2"/>
        <v>45</v>
      </c>
    </row>
    <row r="23" spans="1:13" s="17" customFormat="1" ht="30" x14ac:dyDescent="0.25">
      <c r="A23" s="157" t="s">
        <v>75</v>
      </c>
      <c r="B23" s="130" t="s">
        <v>76</v>
      </c>
      <c r="C23" s="115" t="s">
        <v>102</v>
      </c>
      <c r="D23" s="115">
        <v>1</v>
      </c>
      <c r="E23" s="114" t="s">
        <v>62</v>
      </c>
      <c r="F23" s="114"/>
      <c r="G23" s="114"/>
      <c r="H23" s="133">
        <f t="shared" si="0"/>
        <v>15</v>
      </c>
      <c r="I23" s="133" t="str">
        <f t="shared" si="1"/>
        <v>шт.</v>
      </c>
      <c r="J23" s="131" t="str">
        <f t="shared" si="3"/>
        <v/>
      </c>
      <c r="K23" s="142"/>
      <c r="L23" s="44">
        <v>0</v>
      </c>
      <c r="M23" s="43">
        <f t="shared" si="2"/>
        <v>15</v>
      </c>
    </row>
    <row r="24" spans="1:13" s="17" customFormat="1" ht="15.95" customHeight="1" x14ac:dyDescent="0.25">
      <c r="A24" s="157"/>
      <c r="B24" s="130" t="s">
        <v>78</v>
      </c>
      <c r="C24" s="115" t="s">
        <v>73</v>
      </c>
      <c r="D24" s="115">
        <v>1</v>
      </c>
      <c r="E24" s="114" t="s">
        <v>62</v>
      </c>
      <c r="F24" s="114" t="str">
        <f t="shared" si="4"/>
        <v/>
      </c>
      <c r="G24" s="114"/>
      <c r="H24" s="133">
        <f t="shared" si="0"/>
        <v>15</v>
      </c>
      <c r="I24" s="133" t="str">
        <f t="shared" si="1"/>
        <v>шт.</v>
      </c>
      <c r="J24" s="131" t="str">
        <f t="shared" si="3"/>
        <v/>
      </c>
      <c r="K24" s="142"/>
      <c r="L24" s="44">
        <v>0</v>
      </c>
      <c r="M24" s="43">
        <f t="shared" si="2"/>
        <v>15</v>
      </c>
    </row>
    <row r="25" spans="1:13" s="17" customFormat="1" ht="30" x14ac:dyDescent="0.25">
      <c r="A25" s="157"/>
      <c r="B25" s="130" t="s">
        <v>84</v>
      </c>
      <c r="C25" s="115" t="s">
        <v>83</v>
      </c>
      <c r="D25" s="115">
        <v>1</v>
      </c>
      <c r="E25" s="114" t="s">
        <v>62</v>
      </c>
      <c r="F25" s="114" t="str">
        <f>IFERROR(D25*VALUE(SUBSTITUTE(MID(B25,SEARCH("шт",B25)-3,5),"шт",)),"")</f>
        <v/>
      </c>
      <c r="G25" s="114"/>
      <c r="H25" s="133">
        <f t="shared" si="0"/>
        <v>15</v>
      </c>
      <c r="I25" s="133" t="str">
        <f t="shared" si="1"/>
        <v>шт.</v>
      </c>
      <c r="J25" s="131" t="str">
        <f>IFERROR(H25*VALUE(SUBSTITUTE(MID(B25,SEARCH("шт",B25)-3,5),"шт",)),"")</f>
        <v/>
      </c>
      <c r="K25" s="142"/>
      <c r="L25" s="44">
        <v>0</v>
      </c>
      <c r="M25" s="43">
        <f t="shared" si="2"/>
        <v>15</v>
      </c>
    </row>
    <row r="26" spans="1:13" s="17" customFormat="1" ht="30" x14ac:dyDescent="0.25">
      <c r="A26" s="157"/>
      <c r="B26" s="130" t="s">
        <v>112</v>
      </c>
      <c r="C26" s="115" t="s">
        <v>99</v>
      </c>
      <c r="D26" s="115">
        <v>1</v>
      </c>
      <c r="E26" s="114" t="s">
        <v>62</v>
      </c>
      <c r="F26" s="114" t="str">
        <f t="shared" si="4"/>
        <v/>
      </c>
      <c r="G26" s="114"/>
      <c r="H26" s="133">
        <f t="shared" si="0"/>
        <v>15</v>
      </c>
      <c r="I26" s="133" t="str">
        <f t="shared" si="1"/>
        <v>шт.</v>
      </c>
      <c r="J26" s="131" t="str">
        <f t="shared" si="3"/>
        <v/>
      </c>
      <c r="K26" s="142"/>
      <c r="L26" s="44">
        <v>0</v>
      </c>
      <c r="M26" s="43">
        <f t="shared" si="2"/>
        <v>15</v>
      </c>
    </row>
    <row r="27" spans="1:13" s="17" customFormat="1" ht="15.95" customHeight="1" x14ac:dyDescent="0.25">
      <c r="A27" s="157"/>
      <c r="B27" s="141" t="s">
        <v>113</v>
      </c>
      <c r="C27" s="115" t="s">
        <v>100</v>
      </c>
      <c r="D27" s="115">
        <v>2</v>
      </c>
      <c r="E27" s="114" t="s">
        <v>62</v>
      </c>
      <c r="F27" s="114" t="str">
        <f t="shared" si="4"/>
        <v/>
      </c>
      <c r="G27" s="114"/>
      <c r="H27" s="133">
        <f t="shared" si="0"/>
        <v>30</v>
      </c>
      <c r="I27" s="133" t="str">
        <f t="shared" si="1"/>
        <v>шт.</v>
      </c>
      <c r="J27" s="131" t="str">
        <f t="shared" si="3"/>
        <v/>
      </c>
      <c r="K27" s="142"/>
      <c r="L27" s="44">
        <v>0</v>
      </c>
      <c r="M27" s="43">
        <f t="shared" si="2"/>
        <v>30</v>
      </c>
    </row>
    <row r="28" spans="1:13" s="17" customFormat="1" ht="30" x14ac:dyDescent="0.25">
      <c r="A28" s="157"/>
      <c r="B28" s="130" t="s">
        <v>114</v>
      </c>
      <c r="C28" s="115" t="s">
        <v>101</v>
      </c>
      <c r="D28" s="115">
        <v>1</v>
      </c>
      <c r="E28" s="114" t="s">
        <v>62</v>
      </c>
      <c r="F28" s="114" t="str">
        <f t="shared" si="4"/>
        <v/>
      </c>
      <c r="G28" s="114"/>
      <c r="H28" s="133">
        <f t="shared" si="0"/>
        <v>15</v>
      </c>
      <c r="I28" s="133" t="str">
        <f t="shared" si="1"/>
        <v>шт.</v>
      </c>
      <c r="J28" s="131" t="str">
        <f t="shared" si="3"/>
        <v/>
      </c>
      <c r="K28" s="142"/>
      <c r="L28" s="44">
        <v>0</v>
      </c>
      <c r="M28" s="43">
        <f t="shared" si="2"/>
        <v>15</v>
      </c>
    </row>
    <row r="29" spans="1:13" s="17" customFormat="1" ht="30" x14ac:dyDescent="0.25">
      <c r="A29" s="157"/>
      <c r="B29" s="130" t="s">
        <v>115</v>
      </c>
      <c r="C29" s="115" t="s">
        <v>103</v>
      </c>
      <c r="D29" s="115">
        <v>0.2</v>
      </c>
      <c r="E29" s="114" t="s">
        <v>69</v>
      </c>
      <c r="F29" s="114">
        <f>D29*5</f>
        <v>1</v>
      </c>
      <c r="G29" s="114" t="s">
        <v>62</v>
      </c>
      <c r="H29" s="133">
        <f t="shared" si="0"/>
        <v>3</v>
      </c>
      <c r="I29" s="133" t="str">
        <f t="shared" si="1"/>
        <v>упак.</v>
      </c>
      <c r="J29" s="131">
        <f>H29*5</f>
        <v>15</v>
      </c>
      <c r="K29" s="142" t="s">
        <v>62</v>
      </c>
      <c r="L29" s="44">
        <v>0</v>
      </c>
      <c r="M29" s="43">
        <f t="shared" si="2"/>
        <v>3</v>
      </c>
    </row>
    <row r="30" spans="1:13" s="17" customFormat="1" ht="15.95" customHeight="1" x14ac:dyDescent="0.25">
      <c r="A30" s="157"/>
      <c r="B30" s="141" t="s">
        <v>141</v>
      </c>
      <c r="C30" s="115" t="s">
        <v>140</v>
      </c>
      <c r="D30" s="115">
        <v>1</v>
      </c>
      <c r="E30" s="114" t="s">
        <v>62</v>
      </c>
      <c r="F30" s="114" t="str">
        <f t="shared" si="4"/>
        <v/>
      </c>
      <c r="G30" s="114"/>
      <c r="H30" s="133">
        <f t="shared" si="0"/>
        <v>15</v>
      </c>
      <c r="I30" s="133" t="str">
        <f t="shared" si="1"/>
        <v>шт.</v>
      </c>
      <c r="J30" s="131" t="str">
        <f t="shared" si="3"/>
        <v/>
      </c>
      <c r="K30" s="142"/>
      <c r="L30" s="44">
        <v>0</v>
      </c>
      <c r="M30" s="43">
        <f t="shared" si="2"/>
        <v>15</v>
      </c>
    </row>
    <row r="31" spans="1:13" s="17" customFormat="1" ht="30" x14ac:dyDescent="0.25">
      <c r="A31" s="157"/>
      <c r="B31" s="130" t="s">
        <v>124</v>
      </c>
      <c r="C31" s="115" t="s">
        <v>123</v>
      </c>
      <c r="D31" s="115">
        <v>1</v>
      </c>
      <c r="E31" s="114" t="s">
        <v>62</v>
      </c>
      <c r="F31" s="114" t="str">
        <f t="shared" si="4"/>
        <v/>
      </c>
      <c r="G31" s="114"/>
      <c r="H31" s="133">
        <f t="shared" si="0"/>
        <v>15</v>
      </c>
      <c r="I31" s="133" t="str">
        <f t="shared" si="1"/>
        <v>шт.</v>
      </c>
      <c r="J31" s="131" t="str">
        <f t="shared" si="3"/>
        <v/>
      </c>
      <c r="K31" s="142"/>
      <c r="L31" s="44">
        <v>0</v>
      </c>
      <c r="M31" s="43">
        <f t="shared" si="2"/>
        <v>15</v>
      </c>
    </row>
    <row r="32" spans="1:13" s="17" customFormat="1" ht="15.95" customHeight="1" x14ac:dyDescent="0.25">
      <c r="A32" s="157"/>
      <c r="B32" s="130" t="s">
        <v>117</v>
      </c>
      <c r="C32" s="115" t="s">
        <v>105</v>
      </c>
      <c r="D32" s="115">
        <v>1</v>
      </c>
      <c r="E32" s="114" t="s">
        <v>62</v>
      </c>
      <c r="F32" s="114"/>
      <c r="G32" s="114"/>
      <c r="H32" s="133">
        <f t="shared" si="0"/>
        <v>15</v>
      </c>
      <c r="I32" s="133" t="str">
        <f t="shared" si="1"/>
        <v>шт.</v>
      </c>
      <c r="J32" s="131" t="str">
        <f t="shared" si="3"/>
        <v/>
      </c>
      <c r="K32" s="142"/>
      <c r="L32" s="44">
        <v>0</v>
      </c>
      <c r="M32" s="43">
        <f t="shared" si="2"/>
        <v>15</v>
      </c>
    </row>
    <row r="33" spans="1:13" s="17" customFormat="1" ht="30" x14ac:dyDescent="0.25">
      <c r="A33" s="157"/>
      <c r="B33" s="130" t="s">
        <v>119</v>
      </c>
      <c r="C33" s="115" t="s">
        <v>106</v>
      </c>
      <c r="D33" s="115">
        <v>1</v>
      </c>
      <c r="E33" s="114" t="s">
        <v>62</v>
      </c>
      <c r="F33" s="114"/>
      <c r="G33" s="114"/>
      <c r="H33" s="133">
        <f t="shared" si="0"/>
        <v>15</v>
      </c>
      <c r="I33" s="133" t="str">
        <f t="shared" si="1"/>
        <v>шт.</v>
      </c>
      <c r="J33" s="131" t="str">
        <f t="shared" si="3"/>
        <v/>
      </c>
      <c r="K33" s="142"/>
      <c r="L33" s="44">
        <v>0</v>
      </c>
      <c r="M33" s="43">
        <f t="shared" si="2"/>
        <v>15</v>
      </c>
    </row>
    <row r="34" spans="1:13" s="17" customFormat="1" ht="30" x14ac:dyDescent="0.25">
      <c r="A34" s="157"/>
      <c r="B34" s="130" t="s">
        <v>120</v>
      </c>
      <c r="C34" s="115" t="s">
        <v>107</v>
      </c>
      <c r="D34" s="115">
        <v>1</v>
      </c>
      <c r="E34" s="114" t="s">
        <v>62</v>
      </c>
      <c r="F34" s="114"/>
      <c r="G34" s="114"/>
      <c r="H34" s="133">
        <f t="shared" si="0"/>
        <v>15</v>
      </c>
      <c r="I34" s="133" t="str">
        <f t="shared" si="1"/>
        <v>шт.</v>
      </c>
      <c r="J34" s="131" t="str">
        <f t="shared" si="3"/>
        <v/>
      </c>
      <c r="K34" s="142"/>
      <c r="L34" s="44">
        <v>0</v>
      </c>
      <c r="M34" s="43">
        <f t="shared" si="2"/>
        <v>15</v>
      </c>
    </row>
    <row r="35" spans="1:13" s="17" customFormat="1" ht="15.95" customHeight="1" x14ac:dyDescent="0.25">
      <c r="A35" s="157"/>
      <c r="B35" s="130" t="s">
        <v>121</v>
      </c>
      <c r="C35" s="115" t="s">
        <v>108</v>
      </c>
      <c r="D35" s="115">
        <v>1</v>
      </c>
      <c r="E35" s="114" t="s">
        <v>62</v>
      </c>
      <c r="F35" s="114"/>
      <c r="G35" s="114"/>
      <c r="H35" s="133">
        <f t="shared" si="0"/>
        <v>15</v>
      </c>
      <c r="I35" s="133" t="str">
        <f t="shared" si="1"/>
        <v>шт.</v>
      </c>
      <c r="J35" s="131" t="str">
        <f t="shared" si="3"/>
        <v/>
      </c>
      <c r="K35" s="142"/>
      <c r="L35" s="44">
        <v>0</v>
      </c>
      <c r="M35" s="43">
        <f t="shared" si="2"/>
        <v>15</v>
      </c>
    </row>
    <row r="36" spans="1:13" s="17" customFormat="1" ht="30" x14ac:dyDescent="0.25">
      <c r="A36" s="157"/>
      <c r="B36" s="130" t="s">
        <v>122</v>
      </c>
      <c r="C36" s="115" t="s">
        <v>109</v>
      </c>
      <c r="D36" s="115">
        <v>1</v>
      </c>
      <c r="E36" s="114" t="s">
        <v>62</v>
      </c>
      <c r="F36" s="114"/>
      <c r="G36" s="114"/>
      <c r="H36" s="133">
        <f t="shared" si="0"/>
        <v>15</v>
      </c>
      <c r="I36" s="133" t="str">
        <f t="shared" si="1"/>
        <v>шт.</v>
      </c>
      <c r="J36" s="131" t="str">
        <f t="shared" si="3"/>
        <v/>
      </c>
      <c r="K36" s="142"/>
      <c r="L36" s="44">
        <v>0</v>
      </c>
      <c r="M36" s="43">
        <f t="shared" si="2"/>
        <v>15</v>
      </c>
    </row>
    <row r="37" spans="1:13" s="17" customFormat="1" ht="15.95" customHeight="1" x14ac:dyDescent="0.25">
      <c r="A37" s="157" t="s">
        <v>88</v>
      </c>
      <c r="B37" s="130" t="s">
        <v>86</v>
      </c>
      <c r="C37" s="115" t="s">
        <v>87</v>
      </c>
      <c r="D37" s="115">
        <v>1</v>
      </c>
      <c r="E37" s="114" t="s">
        <v>62</v>
      </c>
      <c r="F37" s="114"/>
      <c r="G37" s="114"/>
      <c r="H37" s="133">
        <f t="shared" si="0"/>
        <v>15</v>
      </c>
      <c r="I37" s="133" t="str">
        <f t="shared" si="1"/>
        <v>шт.</v>
      </c>
      <c r="J37" s="131" t="str">
        <f t="shared" si="3"/>
        <v/>
      </c>
      <c r="K37" s="142"/>
      <c r="L37" s="44">
        <v>0</v>
      </c>
      <c r="M37" s="43">
        <f t="shared" si="2"/>
        <v>15</v>
      </c>
    </row>
    <row r="38" spans="1:13" s="17" customFormat="1" ht="30" x14ac:dyDescent="0.25">
      <c r="A38" s="157"/>
      <c r="B38" s="130" t="s">
        <v>89</v>
      </c>
      <c r="C38" s="115" t="s">
        <v>82</v>
      </c>
      <c r="D38" s="115">
        <v>1</v>
      </c>
      <c r="E38" s="114" t="s">
        <v>62</v>
      </c>
      <c r="F38" s="114"/>
      <c r="G38" s="114"/>
      <c r="H38" s="133">
        <f t="shared" si="0"/>
        <v>15</v>
      </c>
      <c r="I38" s="133" t="str">
        <f t="shared" si="1"/>
        <v>шт.</v>
      </c>
      <c r="J38" s="131" t="str">
        <f t="shared" si="3"/>
        <v/>
      </c>
      <c r="K38" s="142"/>
      <c r="L38" s="44">
        <v>0</v>
      </c>
      <c r="M38" s="43">
        <f t="shared" si="2"/>
        <v>15</v>
      </c>
    </row>
    <row r="39" spans="1:13" s="17" customFormat="1" ht="15.95" customHeight="1" x14ac:dyDescent="0.25">
      <c r="A39" s="115" t="s">
        <v>85</v>
      </c>
      <c r="B39" s="130" t="s">
        <v>131</v>
      </c>
      <c r="C39" s="115" t="s">
        <v>98</v>
      </c>
      <c r="D39" s="115">
        <v>0.17499999999999999</v>
      </c>
      <c r="E39" s="114" t="s">
        <v>62</v>
      </c>
      <c r="F39" s="114">
        <f>D39*2</f>
        <v>0.35</v>
      </c>
      <c r="G39" s="114" t="s">
        <v>139</v>
      </c>
      <c r="H39" s="133">
        <f t="shared" si="0"/>
        <v>2.625</v>
      </c>
      <c r="I39" s="133" t="str">
        <f t="shared" si="1"/>
        <v>шт.</v>
      </c>
      <c r="J39" s="131">
        <f>H39*2</f>
        <v>5.25</v>
      </c>
      <c r="K39" s="142" t="s">
        <v>139</v>
      </c>
      <c r="L39" s="44">
        <v>2.625</v>
      </c>
      <c r="M39" s="43">
        <f t="shared" si="2"/>
        <v>0</v>
      </c>
    </row>
  </sheetData>
  <mergeCells count="10">
    <mergeCell ref="J3:K3"/>
    <mergeCell ref="H1:K1"/>
    <mergeCell ref="H2:K2"/>
    <mergeCell ref="A1:G2"/>
    <mergeCell ref="F3:G3"/>
    <mergeCell ref="A4:A8"/>
    <mergeCell ref="A9:A20"/>
    <mergeCell ref="A21:A22"/>
    <mergeCell ref="A23:A36"/>
    <mergeCell ref="A37:A3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0"/>
  <sheetViews>
    <sheetView zoomScale="90" zoomScaleNormal="90" workbookViewId="0">
      <selection activeCell="B31" sqref="B2:B37"/>
    </sheetView>
  </sheetViews>
  <sheetFormatPr defaultRowHeight="15" x14ac:dyDescent="0.25"/>
  <cols>
    <col min="1" max="1" width="23.140625" customWidth="1"/>
    <col min="2" max="2" width="83.42578125" style="91" customWidth="1"/>
    <col min="3" max="3" width="46.85546875" style="93" customWidth="1"/>
    <col min="4" max="4" width="21.5703125" style="12" bestFit="1" customWidth="1"/>
  </cols>
  <sheetData>
    <row r="1" spans="1:4" x14ac:dyDescent="0.25">
      <c r="A1" s="90" t="s">
        <v>11</v>
      </c>
      <c r="B1" s="91" t="s">
        <v>5</v>
      </c>
      <c r="C1" s="93" t="s">
        <v>7</v>
      </c>
      <c r="D1" s="93" t="s">
        <v>61</v>
      </c>
    </row>
    <row r="2" spans="1:4" x14ac:dyDescent="0.25">
      <c r="A2" t="s">
        <v>26</v>
      </c>
      <c r="B2" t="s">
        <v>63</v>
      </c>
      <c r="C2" s="113">
        <v>2313150</v>
      </c>
      <c r="D2" s="92">
        <v>2.9166666666666664E-2</v>
      </c>
    </row>
    <row r="3" spans="1:4" x14ac:dyDescent="0.25">
      <c r="B3" t="s">
        <v>129</v>
      </c>
      <c r="C3" s="113">
        <v>1338000</v>
      </c>
      <c r="D3" s="92">
        <v>1</v>
      </c>
    </row>
    <row r="4" spans="1:4" x14ac:dyDescent="0.25">
      <c r="B4" t="s">
        <v>127</v>
      </c>
      <c r="C4" s="113">
        <v>2426500</v>
      </c>
      <c r="D4" s="92">
        <v>0.5</v>
      </c>
    </row>
    <row r="5" spans="1:4" x14ac:dyDescent="0.25">
      <c r="B5" t="s">
        <v>130</v>
      </c>
      <c r="C5" s="113">
        <v>2508020</v>
      </c>
      <c r="D5" s="92">
        <v>1</v>
      </c>
    </row>
    <row r="6" spans="1:4" x14ac:dyDescent="0.25">
      <c r="B6" t="s">
        <v>128</v>
      </c>
      <c r="C6" s="113">
        <v>3239200</v>
      </c>
      <c r="D6" s="92">
        <v>2</v>
      </c>
    </row>
    <row r="7" spans="1:4" x14ac:dyDescent="0.25">
      <c r="A7" t="s">
        <v>38</v>
      </c>
      <c r="B7" s="91" t="s">
        <v>36</v>
      </c>
      <c r="C7" s="93" t="s">
        <v>37</v>
      </c>
      <c r="D7" s="92">
        <v>1</v>
      </c>
    </row>
    <row r="8" spans="1:4" x14ac:dyDescent="0.25">
      <c r="B8" s="91" t="s">
        <v>27</v>
      </c>
      <c r="C8" s="93" t="s">
        <v>28</v>
      </c>
      <c r="D8" s="92">
        <v>5</v>
      </c>
    </row>
    <row r="9" spans="1:4" x14ac:dyDescent="0.25">
      <c r="B9" s="91" t="s">
        <v>30</v>
      </c>
      <c r="C9" s="93" t="s">
        <v>31</v>
      </c>
      <c r="D9" s="92">
        <v>4</v>
      </c>
    </row>
    <row r="10" spans="1:4" x14ac:dyDescent="0.25">
      <c r="B10" s="91" t="s">
        <v>34</v>
      </c>
      <c r="C10" s="93" t="s">
        <v>35</v>
      </c>
      <c r="D10" s="92">
        <v>3</v>
      </c>
    </row>
    <row r="11" spans="1:4" x14ac:dyDescent="0.25">
      <c r="B11" s="91" t="s">
        <v>32</v>
      </c>
      <c r="C11" s="93" t="s">
        <v>33</v>
      </c>
      <c r="D11" s="92">
        <v>5</v>
      </c>
    </row>
    <row r="12" spans="1:4" x14ac:dyDescent="0.25">
      <c r="B12" s="91" t="s">
        <v>39</v>
      </c>
      <c r="C12" s="93" t="s">
        <v>40</v>
      </c>
      <c r="D12" s="92">
        <v>3</v>
      </c>
    </row>
    <row r="13" spans="1:4" x14ac:dyDescent="0.25">
      <c r="B13" t="s">
        <v>64</v>
      </c>
      <c r="C13" s="113" t="s">
        <v>65</v>
      </c>
      <c r="D13" s="92">
        <v>3</v>
      </c>
    </row>
    <row r="14" spans="1:4" x14ac:dyDescent="0.25">
      <c r="B14" t="s">
        <v>66</v>
      </c>
      <c r="C14" s="113" t="s">
        <v>67</v>
      </c>
      <c r="D14" s="92">
        <v>1</v>
      </c>
    </row>
    <row r="15" spans="1:4" x14ac:dyDescent="0.25">
      <c r="B15" t="s">
        <v>70</v>
      </c>
      <c r="C15" s="113" t="s">
        <v>71</v>
      </c>
      <c r="D15" s="92">
        <v>3</v>
      </c>
    </row>
    <row r="16" spans="1:4" x14ac:dyDescent="0.25">
      <c r="B16" t="s">
        <v>72</v>
      </c>
      <c r="C16" s="113" t="s">
        <v>29</v>
      </c>
      <c r="D16" s="92">
        <v>0.04</v>
      </c>
    </row>
    <row r="17" spans="1:4" x14ac:dyDescent="0.25">
      <c r="B17" t="s">
        <v>125</v>
      </c>
      <c r="C17" s="113" t="s">
        <v>110</v>
      </c>
      <c r="D17" s="92">
        <v>1</v>
      </c>
    </row>
    <row r="18" spans="1:4" x14ac:dyDescent="0.25">
      <c r="B18" t="s">
        <v>126</v>
      </c>
      <c r="C18" s="113" t="s">
        <v>111</v>
      </c>
      <c r="D18" s="92">
        <v>4</v>
      </c>
    </row>
    <row r="19" spans="1:4" x14ac:dyDescent="0.25">
      <c r="A19" t="s">
        <v>94</v>
      </c>
      <c r="B19" t="s">
        <v>90</v>
      </c>
      <c r="C19" s="113" t="s">
        <v>91</v>
      </c>
      <c r="D19" s="92">
        <v>1</v>
      </c>
    </row>
    <row r="20" spans="1:4" x14ac:dyDescent="0.25">
      <c r="B20" t="s">
        <v>92</v>
      </c>
      <c r="C20" s="113" t="s">
        <v>93</v>
      </c>
      <c r="D20" s="92">
        <v>3</v>
      </c>
    </row>
    <row r="21" spans="1:4" ht="12.75" customHeight="1" x14ac:dyDescent="0.25">
      <c r="A21" t="s">
        <v>75</v>
      </c>
      <c r="B21" t="s">
        <v>76</v>
      </c>
      <c r="C21" s="113" t="s">
        <v>102</v>
      </c>
      <c r="D21" s="92">
        <v>1</v>
      </c>
    </row>
    <row r="22" spans="1:4" x14ac:dyDescent="0.25">
      <c r="B22" t="s">
        <v>78</v>
      </c>
      <c r="C22" s="113" t="s">
        <v>73</v>
      </c>
      <c r="D22" s="92">
        <v>1</v>
      </c>
    </row>
    <row r="23" spans="1:4" x14ac:dyDescent="0.25">
      <c r="B23" t="s">
        <v>84</v>
      </c>
      <c r="C23" s="113" t="s">
        <v>83</v>
      </c>
      <c r="D23" s="92">
        <v>1</v>
      </c>
    </row>
    <row r="24" spans="1:4" x14ac:dyDescent="0.25">
      <c r="B24" t="s">
        <v>112</v>
      </c>
      <c r="C24" s="113" t="s">
        <v>99</v>
      </c>
      <c r="D24" s="92">
        <v>1</v>
      </c>
    </row>
    <row r="25" spans="1:4" x14ac:dyDescent="0.25">
      <c r="B25" t="s">
        <v>113</v>
      </c>
      <c r="C25" s="113" t="s">
        <v>100</v>
      </c>
      <c r="D25" s="92">
        <v>2</v>
      </c>
    </row>
    <row r="26" spans="1:4" x14ac:dyDescent="0.25">
      <c r="B26" t="s">
        <v>114</v>
      </c>
      <c r="C26" s="113" t="s">
        <v>101</v>
      </c>
      <c r="D26" s="92">
        <v>1</v>
      </c>
    </row>
    <row r="27" spans="1:4" x14ac:dyDescent="0.25">
      <c r="B27" t="s">
        <v>115</v>
      </c>
      <c r="C27" s="113" t="s">
        <v>103</v>
      </c>
      <c r="D27" s="92">
        <v>0.2</v>
      </c>
    </row>
    <row r="28" spans="1:4" x14ac:dyDescent="0.25">
      <c r="B28" t="s">
        <v>116</v>
      </c>
      <c r="C28" s="113" t="s">
        <v>104</v>
      </c>
      <c r="D28" s="92">
        <v>1</v>
      </c>
    </row>
    <row r="29" spans="1:4" x14ac:dyDescent="0.25">
      <c r="B29" t="s">
        <v>124</v>
      </c>
      <c r="C29" s="113" t="s">
        <v>123</v>
      </c>
      <c r="D29" s="92">
        <v>1</v>
      </c>
    </row>
    <row r="30" spans="1:4" x14ac:dyDescent="0.25">
      <c r="B30" t="s">
        <v>117</v>
      </c>
      <c r="C30" s="113" t="s">
        <v>105</v>
      </c>
      <c r="D30" s="92">
        <v>1</v>
      </c>
    </row>
    <row r="31" spans="1:4" x14ac:dyDescent="0.25">
      <c r="B31" t="s">
        <v>119</v>
      </c>
      <c r="C31" s="113" t="s">
        <v>106</v>
      </c>
      <c r="D31" s="92">
        <v>1</v>
      </c>
    </row>
    <row r="32" spans="1:4" x14ac:dyDescent="0.25">
      <c r="B32" t="s">
        <v>120</v>
      </c>
      <c r="C32" s="113" t="s">
        <v>107</v>
      </c>
      <c r="D32" s="92">
        <v>1</v>
      </c>
    </row>
    <row r="33" spans="1:4" x14ac:dyDescent="0.25">
      <c r="B33" t="s">
        <v>121</v>
      </c>
      <c r="C33" s="113" t="s">
        <v>108</v>
      </c>
      <c r="D33" s="92">
        <v>1</v>
      </c>
    </row>
    <row r="34" spans="1:4" x14ac:dyDescent="0.25">
      <c r="B34" t="s">
        <v>122</v>
      </c>
      <c r="C34" s="113" t="s">
        <v>109</v>
      </c>
      <c r="D34" s="92">
        <v>1</v>
      </c>
    </row>
    <row r="35" spans="1:4" x14ac:dyDescent="0.25">
      <c r="A35" t="s">
        <v>88</v>
      </c>
      <c r="B35" t="s">
        <v>86</v>
      </c>
      <c r="C35" s="113" t="s">
        <v>87</v>
      </c>
      <c r="D35" s="92">
        <v>1</v>
      </c>
    </row>
    <row r="36" spans="1:4" x14ac:dyDescent="0.25">
      <c r="B36" t="s">
        <v>89</v>
      </c>
      <c r="C36" s="113" t="s">
        <v>82</v>
      </c>
      <c r="D36" s="92">
        <v>1</v>
      </c>
    </row>
    <row r="37" spans="1:4" x14ac:dyDescent="0.25">
      <c r="A37" t="s">
        <v>85</v>
      </c>
      <c r="B37" t="s">
        <v>131</v>
      </c>
      <c r="C37" s="113" t="s">
        <v>98</v>
      </c>
      <c r="D37" s="92">
        <v>0.17499999999999999</v>
      </c>
    </row>
    <row r="38" spans="1:4" x14ac:dyDescent="0.25">
      <c r="B38"/>
      <c r="C38" s="113"/>
      <c r="D38"/>
    </row>
    <row r="39" spans="1:4" x14ac:dyDescent="0.25">
      <c r="B39"/>
      <c r="C39" s="113"/>
      <c r="D39"/>
    </row>
    <row r="40" spans="1:4" x14ac:dyDescent="0.25">
      <c r="B40"/>
      <c r="C40" s="113"/>
      <c r="D40"/>
    </row>
    <row r="41" spans="1:4" x14ac:dyDescent="0.25">
      <c r="B41"/>
      <c r="C41" s="113"/>
      <c r="D41"/>
    </row>
    <row r="42" spans="1:4" x14ac:dyDescent="0.25">
      <c r="B42"/>
      <c r="C42" s="113"/>
      <c r="D42"/>
    </row>
    <row r="43" spans="1:4" x14ac:dyDescent="0.25">
      <c r="B43"/>
      <c r="C43" s="113"/>
      <c r="D43"/>
    </row>
    <row r="44" spans="1:4" x14ac:dyDescent="0.25">
      <c r="B44"/>
      <c r="C44" s="113"/>
      <c r="D44"/>
    </row>
    <row r="45" spans="1:4" x14ac:dyDescent="0.25">
      <c r="B45"/>
      <c r="C45" s="113"/>
      <c r="D45"/>
    </row>
    <row r="46" spans="1:4" x14ac:dyDescent="0.25">
      <c r="B46"/>
      <c r="C46" s="113"/>
      <c r="D46"/>
    </row>
    <row r="47" spans="1:4" x14ac:dyDescent="0.25">
      <c r="B47"/>
      <c r="C47" s="113"/>
      <c r="D47"/>
    </row>
    <row r="48" spans="1:4" x14ac:dyDescent="0.25">
      <c r="B48"/>
      <c r="C48" s="113"/>
      <c r="D48"/>
    </row>
    <row r="49" spans="2:4" x14ac:dyDescent="0.25">
      <c r="B49"/>
      <c r="C49" s="113"/>
      <c r="D49"/>
    </row>
    <row r="50" spans="2:4" x14ac:dyDescent="0.25">
      <c r="B50"/>
      <c r="C50" s="113"/>
      <c r="D50"/>
    </row>
    <row r="51" spans="2:4" x14ac:dyDescent="0.25">
      <c r="B51"/>
      <c r="C51" s="113"/>
      <c r="D51"/>
    </row>
    <row r="52" spans="2:4" x14ac:dyDescent="0.25">
      <c r="B52"/>
      <c r="C52" s="113"/>
      <c r="D52"/>
    </row>
    <row r="53" spans="2:4" x14ac:dyDescent="0.25">
      <c r="B53"/>
      <c r="C53" s="113"/>
      <c r="D53"/>
    </row>
    <row r="54" spans="2:4" x14ac:dyDescent="0.25">
      <c r="B54"/>
      <c r="C54" s="113"/>
      <c r="D54"/>
    </row>
    <row r="55" spans="2:4" x14ac:dyDescent="0.25">
      <c r="B55"/>
      <c r="C55" s="113"/>
      <c r="D55"/>
    </row>
    <row r="56" spans="2:4" x14ac:dyDescent="0.25">
      <c r="B56"/>
      <c r="C56" s="113"/>
      <c r="D56"/>
    </row>
    <row r="57" spans="2:4" x14ac:dyDescent="0.25">
      <c r="B57"/>
      <c r="C57" s="113"/>
      <c r="D57"/>
    </row>
    <row r="58" spans="2:4" x14ac:dyDescent="0.25">
      <c r="B58"/>
      <c r="C58" s="113"/>
      <c r="D58"/>
    </row>
    <row r="59" spans="2:4" x14ac:dyDescent="0.25">
      <c r="B59"/>
      <c r="C59" s="113"/>
      <c r="D59"/>
    </row>
    <row r="60" spans="2:4" x14ac:dyDescent="0.25">
      <c r="B60"/>
      <c r="C60" s="113"/>
      <c r="D60"/>
    </row>
    <row r="61" spans="2:4" x14ac:dyDescent="0.25">
      <c r="B61"/>
      <c r="C61" s="113"/>
      <c r="D61"/>
    </row>
    <row r="62" spans="2:4" x14ac:dyDescent="0.25">
      <c r="B62"/>
      <c r="C62" s="113"/>
      <c r="D62"/>
    </row>
    <row r="63" spans="2:4" x14ac:dyDescent="0.25">
      <c r="B63"/>
      <c r="C63" s="113"/>
      <c r="D63"/>
    </row>
    <row r="64" spans="2:4" x14ac:dyDescent="0.25">
      <c r="B64"/>
      <c r="C64" s="113"/>
      <c r="D64"/>
    </row>
    <row r="65" spans="2:4" x14ac:dyDescent="0.25">
      <c r="B65"/>
      <c r="C65" s="113"/>
      <c r="D65"/>
    </row>
    <row r="66" spans="2:4" x14ac:dyDescent="0.25">
      <c r="B66"/>
      <c r="C66" s="113"/>
      <c r="D66"/>
    </row>
    <row r="67" spans="2:4" x14ac:dyDescent="0.25">
      <c r="B67"/>
      <c r="C67" s="113"/>
      <c r="D67"/>
    </row>
    <row r="68" spans="2:4" x14ac:dyDescent="0.25">
      <c r="B68"/>
      <c r="C68" s="113"/>
      <c r="D68"/>
    </row>
    <row r="69" spans="2:4" x14ac:dyDescent="0.25">
      <c r="B69"/>
      <c r="C69" s="113"/>
      <c r="D69"/>
    </row>
    <row r="70" spans="2:4" x14ac:dyDescent="0.25">
      <c r="B70"/>
      <c r="C70" s="113"/>
      <c r="D70"/>
    </row>
    <row r="71" spans="2:4" x14ac:dyDescent="0.25">
      <c r="B71"/>
      <c r="C71" s="113"/>
      <c r="D71"/>
    </row>
    <row r="72" spans="2:4" x14ac:dyDescent="0.25">
      <c r="B72"/>
      <c r="C72" s="113"/>
      <c r="D72"/>
    </row>
    <row r="73" spans="2:4" x14ac:dyDescent="0.25">
      <c r="B73"/>
      <c r="C73" s="113"/>
      <c r="D73"/>
    </row>
    <row r="74" spans="2:4" x14ac:dyDescent="0.25">
      <c r="B74"/>
      <c r="C74" s="113"/>
      <c r="D74"/>
    </row>
    <row r="75" spans="2:4" x14ac:dyDescent="0.25">
      <c r="B75"/>
      <c r="C75" s="113"/>
      <c r="D75"/>
    </row>
    <row r="76" spans="2:4" x14ac:dyDescent="0.25">
      <c r="B76"/>
      <c r="C76" s="113"/>
      <c r="D76"/>
    </row>
    <row r="77" spans="2:4" x14ac:dyDescent="0.25">
      <c r="B77"/>
      <c r="C77" s="113"/>
      <c r="D77"/>
    </row>
    <row r="78" spans="2:4" x14ac:dyDescent="0.25">
      <c r="B78"/>
      <c r="C78" s="113"/>
      <c r="D78"/>
    </row>
    <row r="79" spans="2:4" x14ac:dyDescent="0.25">
      <c r="B79"/>
      <c r="C79" s="113"/>
      <c r="D79"/>
    </row>
    <row r="80" spans="2:4" x14ac:dyDescent="0.25">
      <c r="B80"/>
      <c r="C80" s="113"/>
      <c r="D80"/>
    </row>
    <row r="81" spans="2:4" x14ac:dyDescent="0.25">
      <c r="B81"/>
      <c r="C81" s="113"/>
      <c r="D81"/>
    </row>
    <row r="82" spans="2:4" x14ac:dyDescent="0.25">
      <c r="B82"/>
      <c r="C82" s="113"/>
      <c r="D82"/>
    </row>
    <row r="83" spans="2:4" x14ac:dyDescent="0.25">
      <c r="B83"/>
      <c r="C83" s="113"/>
      <c r="D83"/>
    </row>
    <row r="84" spans="2:4" x14ac:dyDescent="0.25">
      <c r="B84"/>
      <c r="C84" s="113"/>
      <c r="D84"/>
    </row>
    <row r="85" spans="2:4" x14ac:dyDescent="0.25">
      <c r="B85"/>
      <c r="C85" s="113"/>
      <c r="D85"/>
    </row>
    <row r="86" spans="2:4" x14ac:dyDescent="0.25">
      <c r="B86"/>
      <c r="C86" s="113"/>
      <c r="D86"/>
    </row>
    <row r="87" spans="2:4" x14ac:dyDescent="0.25">
      <c r="B87"/>
      <c r="C87" s="113"/>
      <c r="D87"/>
    </row>
    <row r="88" spans="2:4" x14ac:dyDescent="0.25">
      <c r="B88"/>
      <c r="C88" s="113"/>
      <c r="D88"/>
    </row>
    <row r="89" spans="2:4" x14ac:dyDescent="0.25">
      <c r="B89"/>
      <c r="C89" s="113"/>
      <c r="D89"/>
    </row>
    <row r="90" spans="2:4" x14ac:dyDescent="0.25">
      <c r="B90"/>
      <c r="C90" s="113"/>
      <c r="D90"/>
    </row>
    <row r="91" spans="2:4" x14ac:dyDescent="0.25">
      <c r="B91"/>
      <c r="C91" s="113"/>
      <c r="D91"/>
    </row>
    <row r="92" spans="2:4" x14ac:dyDescent="0.25">
      <c r="B92"/>
      <c r="C92" s="113"/>
      <c r="D92"/>
    </row>
    <row r="93" spans="2:4" x14ac:dyDescent="0.25">
      <c r="B93"/>
      <c r="C93" s="113"/>
      <c r="D93"/>
    </row>
    <row r="94" spans="2:4" x14ac:dyDescent="0.25">
      <c r="B94"/>
      <c r="C94" s="113"/>
      <c r="D94"/>
    </row>
    <row r="95" spans="2:4" x14ac:dyDescent="0.25">
      <c r="B95"/>
      <c r="C95" s="113"/>
      <c r="D95"/>
    </row>
    <row r="96" spans="2:4" x14ac:dyDescent="0.25">
      <c r="B96"/>
      <c r="C96" s="113"/>
      <c r="D96"/>
    </row>
    <row r="97" spans="2:4" x14ac:dyDescent="0.25">
      <c r="B97"/>
      <c r="C97" s="113"/>
      <c r="D97"/>
    </row>
    <row r="98" spans="2:4" x14ac:dyDescent="0.25">
      <c r="B98"/>
      <c r="C98" s="113"/>
      <c r="D98"/>
    </row>
    <row r="99" spans="2:4" x14ac:dyDescent="0.25">
      <c r="B99"/>
      <c r="C99" s="113"/>
      <c r="D99"/>
    </row>
    <row r="100" spans="2:4" x14ac:dyDescent="0.25">
      <c r="B100"/>
      <c r="C100" s="113"/>
      <c r="D100"/>
    </row>
    <row r="101" spans="2:4" x14ac:dyDescent="0.25">
      <c r="B101"/>
      <c r="C101" s="113"/>
      <c r="D101"/>
    </row>
    <row r="102" spans="2:4" x14ac:dyDescent="0.25">
      <c r="B102"/>
      <c r="C102" s="113"/>
      <c r="D102"/>
    </row>
    <row r="103" spans="2:4" x14ac:dyDescent="0.25">
      <c r="B103"/>
      <c r="C103" s="113"/>
      <c r="D103"/>
    </row>
    <row r="104" spans="2:4" x14ac:dyDescent="0.25">
      <c r="B104"/>
      <c r="C104" s="113"/>
      <c r="D104"/>
    </row>
    <row r="105" spans="2:4" x14ac:dyDescent="0.25">
      <c r="B105"/>
      <c r="C105" s="113"/>
      <c r="D105"/>
    </row>
    <row r="106" spans="2:4" x14ac:dyDescent="0.25">
      <c r="B106"/>
      <c r="C106" s="113"/>
      <c r="D106"/>
    </row>
    <row r="107" spans="2:4" x14ac:dyDescent="0.25">
      <c r="B107"/>
      <c r="C107" s="113"/>
      <c r="D107"/>
    </row>
    <row r="108" spans="2:4" x14ac:dyDescent="0.25">
      <c r="B108"/>
      <c r="C108" s="113"/>
      <c r="D108"/>
    </row>
    <row r="109" spans="2:4" x14ac:dyDescent="0.25">
      <c r="B109"/>
      <c r="C109" s="113"/>
      <c r="D109"/>
    </row>
    <row r="110" spans="2:4" x14ac:dyDescent="0.25">
      <c r="B110"/>
      <c r="C110" s="113"/>
      <c r="D110"/>
    </row>
    <row r="111" spans="2:4" x14ac:dyDescent="0.25">
      <c r="B111"/>
      <c r="C111" s="113"/>
      <c r="D111"/>
    </row>
    <row r="112" spans="2:4" x14ac:dyDescent="0.25">
      <c r="B112"/>
      <c r="C112" s="113"/>
      <c r="D112"/>
    </row>
    <row r="113" spans="2:4" x14ac:dyDescent="0.25">
      <c r="B113"/>
      <c r="C113" s="113"/>
      <c r="D113"/>
    </row>
    <row r="114" spans="2:4" x14ac:dyDescent="0.25">
      <c r="B114"/>
      <c r="C114" s="113"/>
      <c r="D114"/>
    </row>
    <row r="115" spans="2:4" x14ac:dyDescent="0.25">
      <c r="B115"/>
      <c r="C115" s="113"/>
      <c r="D115"/>
    </row>
    <row r="116" spans="2:4" x14ac:dyDescent="0.25">
      <c r="B116"/>
      <c r="C116" s="113"/>
      <c r="D116"/>
    </row>
    <row r="117" spans="2:4" x14ac:dyDescent="0.25">
      <c r="B117"/>
      <c r="C117" s="113"/>
      <c r="D117"/>
    </row>
    <row r="118" spans="2:4" x14ac:dyDescent="0.25">
      <c r="B118"/>
      <c r="C118" s="113"/>
      <c r="D118"/>
    </row>
    <row r="119" spans="2:4" x14ac:dyDescent="0.25">
      <c r="B119"/>
      <c r="C119" s="113"/>
      <c r="D119"/>
    </row>
    <row r="120" spans="2:4" x14ac:dyDescent="0.25">
      <c r="B120"/>
      <c r="C120" s="113"/>
      <c r="D120"/>
    </row>
    <row r="121" spans="2:4" x14ac:dyDescent="0.25">
      <c r="B121"/>
      <c r="C121" s="113"/>
      <c r="D121"/>
    </row>
    <row r="122" spans="2:4" x14ac:dyDescent="0.25">
      <c r="B122"/>
      <c r="C122" s="113"/>
      <c r="D122"/>
    </row>
    <row r="123" spans="2:4" x14ac:dyDescent="0.25">
      <c r="B123"/>
      <c r="C123" s="113"/>
      <c r="D123"/>
    </row>
    <row r="124" spans="2:4" x14ac:dyDescent="0.25">
      <c r="B124"/>
      <c r="C124" s="113"/>
      <c r="D124"/>
    </row>
    <row r="125" spans="2:4" x14ac:dyDescent="0.25">
      <c r="B125"/>
      <c r="C125" s="113"/>
      <c r="D125"/>
    </row>
    <row r="126" spans="2:4" x14ac:dyDescent="0.25">
      <c r="B126"/>
      <c r="C126" s="113"/>
      <c r="D126"/>
    </row>
    <row r="127" spans="2:4" x14ac:dyDescent="0.25">
      <c r="B127"/>
      <c r="C127" s="113"/>
      <c r="D127"/>
    </row>
    <row r="128" spans="2:4" x14ac:dyDescent="0.25">
      <c r="B128"/>
      <c r="C128" s="113"/>
      <c r="D128"/>
    </row>
    <row r="129" spans="2:4" x14ac:dyDescent="0.25">
      <c r="B129"/>
      <c r="C129" s="113"/>
      <c r="D129"/>
    </row>
    <row r="130" spans="2:4" x14ac:dyDescent="0.25">
      <c r="B130"/>
      <c r="C130" s="113"/>
      <c r="D130"/>
    </row>
    <row r="131" spans="2:4" x14ac:dyDescent="0.25">
      <c r="B131"/>
      <c r="C131" s="113"/>
      <c r="D131"/>
    </row>
    <row r="132" spans="2:4" x14ac:dyDescent="0.25">
      <c r="B132"/>
      <c r="C132" s="113"/>
      <c r="D132"/>
    </row>
    <row r="133" spans="2:4" x14ac:dyDescent="0.25">
      <c r="B133"/>
      <c r="C133" s="113"/>
      <c r="D133"/>
    </row>
    <row r="134" spans="2:4" x14ac:dyDescent="0.25">
      <c r="B134"/>
      <c r="C134" s="113"/>
      <c r="D134"/>
    </row>
    <row r="135" spans="2:4" x14ac:dyDescent="0.25">
      <c r="B135"/>
      <c r="C135" s="113"/>
      <c r="D135"/>
    </row>
    <row r="136" spans="2:4" x14ac:dyDescent="0.25">
      <c r="B136"/>
      <c r="C136" s="113"/>
      <c r="D136"/>
    </row>
    <row r="137" spans="2:4" x14ac:dyDescent="0.25">
      <c r="B137"/>
      <c r="C137" s="113"/>
      <c r="D137"/>
    </row>
    <row r="138" spans="2:4" x14ac:dyDescent="0.25">
      <c r="B138"/>
      <c r="C138" s="113"/>
      <c r="D138"/>
    </row>
    <row r="139" spans="2:4" x14ac:dyDescent="0.25">
      <c r="B139"/>
      <c r="C139" s="113"/>
      <c r="D139"/>
    </row>
    <row r="140" spans="2:4" x14ac:dyDescent="0.25">
      <c r="B140"/>
      <c r="C140" s="113"/>
      <c r="D140"/>
    </row>
    <row r="141" spans="2:4" x14ac:dyDescent="0.25">
      <c r="B141"/>
      <c r="C141" s="113"/>
      <c r="D141"/>
    </row>
    <row r="142" spans="2:4" x14ac:dyDescent="0.25">
      <c r="B142"/>
      <c r="C142" s="113"/>
      <c r="D142"/>
    </row>
    <row r="143" spans="2:4" x14ac:dyDescent="0.25">
      <c r="B143"/>
      <c r="C143" s="113"/>
      <c r="D143"/>
    </row>
    <row r="144" spans="2:4" x14ac:dyDescent="0.25">
      <c r="B144"/>
      <c r="C144" s="113"/>
      <c r="D144"/>
    </row>
    <row r="145" spans="2:4" x14ac:dyDescent="0.25">
      <c r="B145"/>
      <c r="C145" s="113"/>
      <c r="D145"/>
    </row>
    <row r="146" spans="2:4" x14ac:dyDescent="0.25">
      <c r="B146"/>
      <c r="C146" s="113"/>
      <c r="D146"/>
    </row>
    <row r="147" spans="2:4" x14ac:dyDescent="0.25">
      <c r="B147"/>
      <c r="C147" s="113"/>
      <c r="D147"/>
    </row>
    <row r="148" spans="2:4" x14ac:dyDescent="0.25">
      <c r="B148"/>
      <c r="C148" s="113"/>
      <c r="D148"/>
    </row>
    <row r="149" spans="2:4" x14ac:dyDescent="0.25">
      <c r="B149"/>
      <c r="C149" s="113"/>
      <c r="D149"/>
    </row>
    <row r="150" spans="2:4" x14ac:dyDescent="0.25">
      <c r="B150"/>
      <c r="C150" s="113"/>
      <c r="D150"/>
    </row>
    <row r="151" spans="2:4" x14ac:dyDescent="0.25">
      <c r="B151"/>
      <c r="C151" s="113"/>
      <c r="D151"/>
    </row>
    <row r="152" spans="2:4" x14ac:dyDescent="0.25">
      <c r="B152"/>
      <c r="C152" s="113"/>
      <c r="D152"/>
    </row>
    <row r="153" spans="2:4" x14ac:dyDescent="0.25">
      <c r="B153"/>
      <c r="C153" s="113"/>
      <c r="D153"/>
    </row>
    <row r="154" spans="2:4" x14ac:dyDescent="0.25">
      <c r="B154"/>
      <c r="C154" s="113"/>
      <c r="D154"/>
    </row>
    <row r="155" spans="2:4" x14ac:dyDescent="0.25">
      <c r="B155"/>
      <c r="C155" s="113"/>
      <c r="D155"/>
    </row>
    <row r="156" spans="2:4" x14ac:dyDescent="0.25">
      <c r="B156"/>
      <c r="C156" s="113"/>
      <c r="D156"/>
    </row>
    <row r="157" spans="2:4" x14ac:dyDescent="0.25">
      <c r="B157"/>
      <c r="C157" s="113"/>
      <c r="D157"/>
    </row>
    <row r="158" spans="2:4" x14ac:dyDescent="0.25">
      <c r="B158"/>
      <c r="C158" s="113"/>
      <c r="D158"/>
    </row>
    <row r="159" spans="2:4" x14ac:dyDescent="0.25">
      <c r="B159"/>
      <c r="C159" s="113"/>
      <c r="D159"/>
    </row>
    <row r="160" spans="2:4" x14ac:dyDescent="0.25">
      <c r="B160"/>
      <c r="C160" s="113"/>
      <c r="D160"/>
    </row>
    <row r="161" spans="2:4" x14ac:dyDescent="0.25">
      <c r="B161"/>
      <c r="C161" s="113"/>
      <c r="D161"/>
    </row>
    <row r="162" spans="2:4" x14ac:dyDescent="0.25">
      <c r="B162"/>
      <c r="C162" s="113"/>
      <c r="D162"/>
    </row>
    <row r="163" spans="2:4" x14ac:dyDescent="0.25">
      <c r="B163"/>
      <c r="C163" s="113"/>
      <c r="D163"/>
    </row>
    <row r="164" spans="2:4" x14ac:dyDescent="0.25">
      <c r="B164"/>
      <c r="C164" s="113"/>
      <c r="D164"/>
    </row>
    <row r="165" spans="2:4" x14ac:dyDescent="0.25">
      <c r="B165"/>
      <c r="C165" s="113"/>
      <c r="D165"/>
    </row>
    <row r="166" spans="2:4" x14ac:dyDescent="0.25">
      <c r="B166"/>
      <c r="C166" s="113"/>
      <c r="D166"/>
    </row>
    <row r="167" spans="2:4" x14ac:dyDescent="0.25">
      <c r="B167"/>
      <c r="C167" s="113"/>
      <c r="D167"/>
    </row>
    <row r="168" spans="2:4" x14ac:dyDescent="0.25">
      <c r="B168"/>
      <c r="C168" s="113"/>
      <c r="D168"/>
    </row>
    <row r="169" spans="2:4" x14ac:dyDescent="0.25">
      <c r="B169"/>
      <c r="C169" s="113"/>
      <c r="D169"/>
    </row>
    <row r="170" spans="2:4" x14ac:dyDescent="0.25">
      <c r="B170"/>
      <c r="C170" s="113"/>
      <c r="D170"/>
    </row>
    <row r="171" spans="2:4" x14ac:dyDescent="0.25">
      <c r="B171"/>
      <c r="C171" s="113"/>
      <c r="D171"/>
    </row>
    <row r="172" spans="2:4" x14ac:dyDescent="0.25">
      <c r="B172"/>
      <c r="C172" s="113"/>
      <c r="D172"/>
    </row>
    <row r="173" spans="2:4" x14ac:dyDescent="0.25">
      <c r="B173"/>
      <c r="C173" s="113"/>
      <c r="D173"/>
    </row>
    <row r="174" spans="2:4" x14ac:dyDescent="0.25">
      <c r="B174"/>
      <c r="C174" s="113"/>
      <c r="D174"/>
    </row>
    <row r="175" spans="2:4" x14ac:dyDescent="0.25">
      <c r="B175"/>
      <c r="C175" s="113"/>
      <c r="D175"/>
    </row>
    <row r="176" spans="2:4" x14ac:dyDescent="0.25">
      <c r="B176"/>
      <c r="C176" s="113"/>
      <c r="D176"/>
    </row>
    <row r="177" spans="2:4" x14ac:dyDescent="0.25">
      <c r="B177"/>
      <c r="C177" s="113"/>
      <c r="D177"/>
    </row>
    <row r="178" spans="2:4" x14ac:dyDescent="0.25">
      <c r="B178"/>
      <c r="C178" s="113"/>
      <c r="D178"/>
    </row>
    <row r="179" spans="2:4" x14ac:dyDescent="0.25">
      <c r="B179"/>
      <c r="C179" s="113"/>
      <c r="D179"/>
    </row>
    <row r="180" spans="2:4" x14ac:dyDescent="0.25">
      <c r="B180"/>
      <c r="C180" s="113"/>
      <c r="D180"/>
    </row>
    <row r="181" spans="2:4" x14ac:dyDescent="0.25">
      <c r="B181"/>
      <c r="C181" s="113"/>
      <c r="D181"/>
    </row>
    <row r="182" spans="2:4" x14ac:dyDescent="0.25">
      <c r="B182"/>
      <c r="C182" s="113"/>
      <c r="D182"/>
    </row>
    <row r="183" spans="2:4" x14ac:dyDescent="0.25">
      <c r="B183"/>
      <c r="C183" s="113"/>
      <c r="D183"/>
    </row>
    <row r="184" spans="2:4" x14ac:dyDescent="0.25">
      <c r="B184"/>
      <c r="C184" s="113"/>
      <c r="D184"/>
    </row>
    <row r="185" spans="2:4" x14ac:dyDescent="0.25">
      <c r="B185"/>
      <c r="C185" s="113"/>
      <c r="D185"/>
    </row>
    <row r="186" spans="2:4" x14ac:dyDescent="0.25">
      <c r="B186"/>
      <c r="C186" s="113"/>
      <c r="D186"/>
    </row>
    <row r="187" spans="2:4" x14ac:dyDescent="0.25">
      <c r="B187"/>
      <c r="C187" s="113"/>
      <c r="D187"/>
    </row>
    <row r="188" spans="2:4" x14ac:dyDescent="0.25">
      <c r="B188"/>
      <c r="C188" s="113"/>
      <c r="D188"/>
    </row>
    <row r="189" spans="2:4" x14ac:dyDescent="0.25">
      <c r="B189"/>
      <c r="C189" s="113"/>
      <c r="D189"/>
    </row>
    <row r="190" spans="2:4" x14ac:dyDescent="0.25">
      <c r="B190"/>
      <c r="C190" s="113"/>
      <c r="D190"/>
    </row>
    <row r="191" spans="2:4" x14ac:dyDescent="0.25">
      <c r="B191"/>
      <c r="C191" s="113"/>
      <c r="D191"/>
    </row>
    <row r="192" spans="2:4" x14ac:dyDescent="0.25">
      <c r="B192"/>
      <c r="C192" s="113"/>
      <c r="D192"/>
    </row>
    <row r="193" spans="4:4" x14ac:dyDescent="0.25">
      <c r="D193" s="93"/>
    </row>
    <row r="194" spans="4:4" x14ac:dyDescent="0.25">
      <c r="D194" s="93"/>
    </row>
    <row r="195" spans="4:4" x14ac:dyDescent="0.25">
      <c r="D195" s="93"/>
    </row>
    <row r="196" spans="4:4" x14ac:dyDescent="0.25">
      <c r="D196" s="93"/>
    </row>
    <row r="197" spans="4:4" x14ac:dyDescent="0.25">
      <c r="D197" s="93"/>
    </row>
    <row r="198" spans="4:4" x14ac:dyDescent="0.25">
      <c r="D198" s="93"/>
    </row>
    <row r="199" spans="4:4" x14ac:dyDescent="0.25">
      <c r="D199" s="93"/>
    </row>
    <row r="200" spans="4:4" x14ac:dyDescent="0.25">
      <c r="D200" s="93"/>
    </row>
    <row r="201" spans="4:4" x14ac:dyDescent="0.25">
      <c r="D201" s="93"/>
    </row>
    <row r="202" spans="4:4" x14ac:dyDescent="0.25">
      <c r="D202" s="93"/>
    </row>
    <row r="203" spans="4:4" x14ac:dyDescent="0.25">
      <c r="D203" s="93"/>
    </row>
    <row r="204" spans="4:4" x14ac:dyDescent="0.25">
      <c r="D204" s="93"/>
    </row>
    <row r="205" spans="4:4" x14ac:dyDescent="0.25">
      <c r="D205" s="93"/>
    </row>
    <row r="206" spans="4:4" x14ac:dyDescent="0.25">
      <c r="D206" s="93"/>
    </row>
    <row r="207" spans="4:4" x14ac:dyDescent="0.25">
      <c r="D207" s="93"/>
    </row>
    <row r="208" spans="4:4" x14ac:dyDescent="0.25">
      <c r="D208" s="93"/>
    </row>
    <row r="209" spans="4:4" x14ac:dyDescent="0.25">
      <c r="D209" s="93"/>
    </row>
    <row r="210" spans="4:4" x14ac:dyDescent="0.25">
      <c r="D210" s="93"/>
    </row>
    <row r="211" spans="4:4" x14ac:dyDescent="0.25">
      <c r="D211" s="93"/>
    </row>
    <row r="212" spans="4:4" x14ac:dyDescent="0.25">
      <c r="D212" s="93"/>
    </row>
    <row r="213" spans="4:4" x14ac:dyDescent="0.25">
      <c r="D213" s="93"/>
    </row>
    <row r="214" spans="4:4" x14ac:dyDescent="0.25">
      <c r="D214" s="93"/>
    </row>
    <row r="215" spans="4:4" x14ac:dyDescent="0.25">
      <c r="D215" s="93"/>
    </row>
    <row r="216" spans="4:4" x14ac:dyDescent="0.25">
      <c r="D216" s="93"/>
    </row>
    <row r="217" spans="4:4" x14ac:dyDescent="0.25">
      <c r="D217" s="93"/>
    </row>
    <row r="218" spans="4:4" x14ac:dyDescent="0.25">
      <c r="D218" s="93"/>
    </row>
    <row r="219" spans="4:4" x14ac:dyDescent="0.25">
      <c r="D219" s="93"/>
    </row>
    <row r="220" spans="4:4" x14ac:dyDescent="0.25">
      <c r="D220" s="93"/>
    </row>
    <row r="221" spans="4:4" x14ac:dyDescent="0.25">
      <c r="D221" s="93"/>
    </row>
    <row r="222" spans="4:4" x14ac:dyDescent="0.25">
      <c r="D222" s="93"/>
    </row>
    <row r="223" spans="4:4" x14ac:dyDescent="0.25">
      <c r="D223" s="93"/>
    </row>
    <row r="224" spans="4:4" x14ac:dyDescent="0.25">
      <c r="D224" s="93"/>
    </row>
    <row r="225" spans="4:4" x14ac:dyDescent="0.25">
      <c r="D225" s="93"/>
    </row>
    <row r="226" spans="4:4" x14ac:dyDescent="0.25">
      <c r="D226" s="93"/>
    </row>
    <row r="227" spans="4:4" x14ac:dyDescent="0.25">
      <c r="D227" s="93"/>
    </row>
    <row r="228" spans="4:4" x14ac:dyDescent="0.25">
      <c r="D228" s="93"/>
    </row>
    <row r="229" spans="4:4" x14ac:dyDescent="0.25">
      <c r="D229" s="93"/>
    </row>
    <row r="230" spans="4:4" x14ac:dyDescent="0.25">
      <c r="D230" s="93"/>
    </row>
    <row r="231" spans="4:4" x14ac:dyDescent="0.25">
      <c r="D231" s="93"/>
    </row>
    <row r="232" spans="4:4" x14ac:dyDescent="0.25">
      <c r="D232" s="93"/>
    </row>
    <row r="233" spans="4:4" x14ac:dyDescent="0.25">
      <c r="D233" s="93"/>
    </row>
    <row r="234" spans="4:4" x14ac:dyDescent="0.25">
      <c r="D234" s="93"/>
    </row>
    <row r="235" spans="4:4" x14ac:dyDescent="0.25">
      <c r="D235" s="93"/>
    </row>
    <row r="236" spans="4:4" x14ac:dyDescent="0.25">
      <c r="D236" s="93"/>
    </row>
    <row r="237" spans="4:4" x14ac:dyDescent="0.25">
      <c r="D237" s="93"/>
    </row>
    <row r="238" spans="4:4" x14ac:dyDescent="0.25">
      <c r="D238" s="93"/>
    </row>
    <row r="239" spans="4:4" x14ac:dyDescent="0.25">
      <c r="D239" s="93"/>
    </row>
    <row r="240" spans="4:4" x14ac:dyDescent="0.25">
      <c r="D240" s="93"/>
    </row>
    <row r="241" spans="4:4" x14ac:dyDescent="0.25">
      <c r="D241" s="93"/>
    </row>
    <row r="242" spans="4:4" x14ac:dyDescent="0.25">
      <c r="D242" s="93"/>
    </row>
    <row r="243" spans="4:4" x14ac:dyDescent="0.25">
      <c r="D243" s="93"/>
    </row>
    <row r="244" spans="4:4" x14ac:dyDescent="0.25">
      <c r="D244" s="93"/>
    </row>
    <row r="245" spans="4:4" x14ac:dyDescent="0.25">
      <c r="D245" s="93"/>
    </row>
    <row r="246" spans="4:4" x14ac:dyDescent="0.25">
      <c r="D246" s="93"/>
    </row>
    <row r="247" spans="4:4" x14ac:dyDescent="0.25">
      <c r="D247" s="93"/>
    </row>
    <row r="248" spans="4:4" x14ac:dyDescent="0.25">
      <c r="D248" s="93"/>
    </row>
    <row r="249" spans="4:4" x14ac:dyDescent="0.25">
      <c r="D249" s="93"/>
    </row>
    <row r="250" spans="4:4" x14ac:dyDescent="0.25">
      <c r="D250" s="93"/>
    </row>
    <row r="251" spans="4:4" x14ac:dyDescent="0.25">
      <c r="D251" s="93"/>
    </row>
    <row r="252" spans="4:4" x14ac:dyDescent="0.25">
      <c r="D252" s="93"/>
    </row>
    <row r="253" spans="4:4" x14ac:dyDescent="0.25">
      <c r="D253" s="93"/>
    </row>
    <row r="254" spans="4:4" x14ac:dyDescent="0.25">
      <c r="D254" s="93"/>
    </row>
    <row r="255" spans="4:4" x14ac:dyDescent="0.25">
      <c r="D255" s="93"/>
    </row>
    <row r="256" spans="4:4" x14ac:dyDescent="0.25">
      <c r="D256" s="93"/>
    </row>
    <row r="257" spans="4:4" x14ac:dyDescent="0.25">
      <c r="D257" s="93"/>
    </row>
    <row r="258" spans="4:4" x14ac:dyDescent="0.25">
      <c r="D258" s="93"/>
    </row>
    <row r="259" spans="4:4" x14ac:dyDescent="0.25">
      <c r="D259" s="93"/>
    </row>
    <row r="260" spans="4:4" x14ac:dyDescent="0.25">
      <c r="D260" s="93"/>
    </row>
    <row r="261" spans="4:4" x14ac:dyDescent="0.25">
      <c r="D261" s="93"/>
    </row>
    <row r="262" spans="4:4" x14ac:dyDescent="0.25">
      <c r="D262" s="93"/>
    </row>
    <row r="263" spans="4:4" x14ac:dyDescent="0.25">
      <c r="D263" s="93"/>
    </row>
    <row r="264" spans="4:4" x14ac:dyDescent="0.25">
      <c r="D264" s="93"/>
    </row>
    <row r="265" spans="4:4" x14ac:dyDescent="0.25">
      <c r="D265" s="93"/>
    </row>
    <row r="266" spans="4:4" x14ac:dyDescent="0.25">
      <c r="D266" s="93"/>
    </row>
    <row r="267" spans="4:4" x14ac:dyDescent="0.25">
      <c r="D267" s="93"/>
    </row>
    <row r="268" spans="4:4" x14ac:dyDescent="0.25">
      <c r="D268" s="93"/>
    </row>
    <row r="269" spans="4:4" x14ac:dyDescent="0.25">
      <c r="D269" s="93"/>
    </row>
    <row r="270" spans="4:4" x14ac:dyDescent="0.25">
      <c r="D270" s="93"/>
    </row>
    <row r="271" spans="4:4" x14ac:dyDescent="0.25">
      <c r="D271" s="93"/>
    </row>
    <row r="272" spans="4:4" x14ac:dyDescent="0.25">
      <c r="D272" s="93"/>
    </row>
    <row r="273" spans="4:4" x14ac:dyDescent="0.25">
      <c r="D273" s="93"/>
    </row>
    <row r="274" spans="4:4" x14ac:dyDescent="0.25">
      <c r="D274" s="93"/>
    </row>
    <row r="275" spans="4:4" x14ac:dyDescent="0.25">
      <c r="D275" s="93"/>
    </row>
    <row r="276" spans="4:4" x14ac:dyDescent="0.25">
      <c r="D276" s="93"/>
    </row>
    <row r="277" spans="4:4" x14ac:dyDescent="0.25">
      <c r="D277" s="93"/>
    </row>
    <row r="278" spans="4:4" x14ac:dyDescent="0.25">
      <c r="D278" s="93"/>
    </row>
    <row r="279" spans="4:4" x14ac:dyDescent="0.25">
      <c r="D279" s="93"/>
    </row>
    <row r="280" spans="4:4" x14ac:dyDescent="0.25">
      <c r="D280" s="93"/>
    </row>
    <row r="281" spans="4:4" x14ac:dyDescent="0.25">
      <c r="D281" s="93"/>
    </row>
    <row r="282" spans="4:4" x14ac:dyDescent="0.25">
      <c r="D282" s="93"/>
    </row>
    <row r="283" spans="4:4" x14ac:dyDescent="0.25">
      <c r="D283" s="93"/>
    </row>
    <row r="284" spans="4:4" x14ac:dyDescent="0.25">
      <c r="D284" s="93"/>
    </row>
    <row r="285" spans="4:4" x14ac:dyDescent="0.25">
      <c r="D285" s="93"/>
    </row>
    <row r="286" spans="4:4" x14ac:dyDescent="0.25">
      <c r="D286" s="93"/>
    </row>
    <row r="287" spans="4:4" x14ac:dyDescent="0.25">
      <c r="D287" s="93"/>
    </row>
    <row r="288" spans="4:4" x14ac:dyDescent="0.25">
      <c r="D288" s="93"/>
    </row>
    <row r="289" spans="4:4" x14ac:dyDescent="0.25">
      <c r="D289" s="93"/>
    </row>
    <row r="290" spans="4:4" x14ac:dyDescent="0.25">
      <c r="D290" s="93"/>
    </row>
    <row r="291" spans="4:4" x14ac:dyDescent="0.25">
      <c r="D291" s="93"/>
    </row>
    <row r="292" spans="4:4" x14ac:dyDescent="0.25">
      <c r="D292" s="93"/>
    </row>
    <row r="293" spans="4:4" x14ac:dyDescent="0.25">
      <c r="D293" s="93"/>
    </row>
    <row r="294" spans="4:4" x14ac:dyDescent="0.25">
      <c r="D294" s="93"/>
    </row>
    <row r="295" spans="4:4" x14ac:dyDescent="0.25">
      <c r="D295" s="93"/>
    </row>
    <row r="296" spans="4:4" x14ac:dyDescent="0.25">
      <c r="D296" s="93"/>
    </row>
    <row r="297" spans="4:4" x14ac:dyDescent="0.25">
      <c r="D297" s="93"/>
    </row>
    <row r="298" spans="4:4" x14ac:dyDescent="0.25">
      <c r="D298" s="93"/>
    </row>
    <row r="299" spans="4:4" x14ac:dyDescent="0.25">
      <c r="D299" s="93"/>
    </row>
    <row r="300" spans="4:4" x14ac:dyDescent="0.25">
      <c r="D300" s="93"/>
    </row>
    <row r="301" spans="4:4" x14ac:dyDescent="0.25">
      <c r="D301" s="93"/>
    </row>
    <row r="302" spans="4:4" x14ac:dyDescent="0.25">
      <c r="D302" s="93"/>
    </row>
    <row r="303" spans="4:4" x14ac:dyDescent="0.25">
      <c r="D303" s="93"/>
    </row>
    <row r="304" spans="4:4" x14ac:dyDescent="0.25">
      <c r="D304" s="93"/>
    </row>
    <row r="305" spans="4:4" x14ac:dyDescent="0.25">
      <c r="D305" s="93"/>
    </row>
    <row r="306" spans="4:4" x14ac:dyDescent="0.25">
      <c r="D306" s="93"/>
    </row>
    <row r="307" spans="4:4" x14ac:dyDescent="0.25">
      <c r="D307" s="93"/>
    </row>
    <row r="308" spans="4:4" x14ac:dyDescent="0.25">
      <c r="D308" s="93"/>
    </row>
    <row r="309" spans="4:4" x14ac:dyDescent="0.25">
      <c r="D309" s="93"/>
    </row>
    <row r="310" spans="4:4" x14ac:dyDescent="0.25">
      <c r="D310" s="93"/>
    </row>
    <row r="311" spans="4:4" x14ac:dyDescent="0.25">
      <c r="D311" s="93"/>
    </row>
    <row r="312" spans="4:4" x14ac:dyDescent="0.25">
      <c r="D312" s="93"/>
    </row>
    <row r="313" spans="4:4" x14ac:dyDescent="0.25">
      <c r="D313" s="93"/>
    </row>
    <row r="314" spans="4:4" x14ac:dyDescent="0.25">
      <c r="D314" s="93"/>
    </row>
    <row r="315" spans="4:4" x14ac:dyDescent="0.25">
      <c r="D315" s="93"/>
    </row>
    <row r="316" spans="4:4" x14ac:dyDescent="0.25">
      <c r="D316" s="93"/>
    </row>
    <row r="317" spans="4:4" x14ac:dyDescent="0.25">
      <c r="D317" s="93"/>
    </row>
    <row r="318" spans="4:4" x14ac:dyDescent="0.25">
      <c r="D318" s="93"/>
    </row>
    <row r="319" spans="4:4" x14ac:dyDescent="0.25">
      <c r="D319" s="93"/>
    </row>
    <row r="320" spans="4:4" x14ac:dyDescent="0.25">
      <c r="D320" s="93"/>
    </row>
    <row r="321" spans="4:4" x14ac:dyDescent="0.25">
      <c r="D321" s="93"/>
    </row>
    <row r="322" spans="4:4" x14ac:dyDescent="0.25">
      <c r="D322" s="93"/>
    </row>
    <row r="323" spans="4:4" x14ac:dyDescent="0.25">
      <c r="D323" s="93"/>
    </row>
    <row r="324" spans="4:4" x14ac:dyDescent="0.25">
      <c r="D324" s="93"/>
    </row>
    <row r="325" spans="4:4" x14ac:dyDescent="0.25">
      <c r="D325" s="93"/>
    </row>
    <row r="326" spans="4:4" x14ac:dyDescent="0.25">
      <c r="D326" s="93"/>
    </row>
    <row r="327" spans="4:4" x14ac:dyDescent="0.25">
      <c r="D327" s="93"/>
    </row>
    <row r="328" spans="4:4" x14ac:dyDescent="0.25">
      <c r="D328" s="93"/>
    </row>
    <row r="329" spans="4:4" x14ac:dyDescent="0.25">
      <c r="D329" s="93"/>
    </row>
    <row r="330" spans="4:4" x14ac:dyDescent="0.25">
      <c r="D330" s="93"/>
    </row>
    <row r="331" spans="4:4" x14ac:dyDescent="0.25">
      <c r="D331" s="93"/>
    </row>
    <row r="332" spans="4:4" x14ac:dyDescent="0.25">
      <c r="D332" s="93"/>
    </row>
    <row r="333" spans="4:4" x14ac:dyDescent="0.25">
      <c r="D333" s="93"/>
    </row>
    <row r="334" spans="4:4" x14ac:dyDescent="0.25">
      <c r="D334" s="93"/>
    </row>
    <row r="335" spans="4:4" x14ac:dyDescent="0.25">
      <c r="D335" s="93"/>
    </row>
    <row r="336" spans="4:4" x14ac:dyDescent="0.25">
      <c r="D336" s="93"/>
    </row>
    <row r="337" spans="4:4" x14ac:dyDescent="0.25">
      <c r="D337" s="93"/>
    </row>
    <row r="338" spans="4:4" x14ac:dyDescent="0.25">
      <c r="D338" s="93"/>
    </row>
    <row r="339" spans="4:4" x14ac:dyDescent="0.25">
      <c r="D339" s="93"/>
    </row>
    <row r="340" spans="4:4" x14ac:dyDescent="0.25">
      <c r="D340" s="93"/>
    </row>
    <row r="341" spans="4:4" x14ac:dyDescent="0.25">
      <c r="D341" s="93"/>
    </row>
    <row r="342" spans="4:4" x14ac:dyDescent="0.25">
      <c r="D342" s="93"/>
    </row>
    <row r="343" spans="4:4" x14ac:dyDescent="0.25">
      <c r="D343" s="93"/>
    </row>
    <row r="344" spans="4:4" x14ac:dyDescent="0.25">
      <c r="D344" s="93"/>
    </row>
    <row r="345" spans="4:4" x14ac:dyDescent="0.25">
      <c r="D345" s="93"/>
    </row>
    <row r="346" spans="4:4" x14ac:dyDescent="0.25">
      <c r="D346" s="93"/>
    </row>
    <row r="347" spans="4:4" x14ac:dyDescent="0.25">
      <c r="D347" s="93"/>
    </row>
    <row r="348" spans="4:4" x14ac:dyDescent="0.25">
      <c r="D348" s="93"/>
    </row>
    <row r="349" spans="4:4" x14ac:dyDescent="0.25">
      <c r="D349" s="93"/>
    </row>
    <row r="350" spans="4:4" x14ac:dyDescent="0.25">
      <c r="D350" s="93"/>
    </row>
    <row r="351" spans="4:4" x14ac:dyDescent="0.25">
      <c r="D351" s="93"/>
    </row>
    <row r="352" spans="4:4" x14ac:dyDescent="0.25">
      <c r="D352" s="93"/>
    </row>
    <row r="353" spans="4:4" x14ac:dyDescent="0.25">
      <c r="D353" s="93"/>
    </row>
    <row r="354" spans="4:4" x14ac:dyDescent="0.25">
      <c r="D354" s="93"/>
    </row>
    <row r="355" spans="4:4" x14ac:dyDescent="0.25">
      <c r="D355" s="93"/>
    </row>
    <row r="356" spans="4:4" x14ac:dyDescent="0.25">
      <c r="D356" s="93"/>
    </row>
    <row r="357" spans="4:4" x14ac:dyDescent="0.25">
      <c r="D357" s="93"/>
    </row>
    <row r="358" spans="4:4" x14ac:dyDescent="0.25">
      <c r="D358" s="93"/>
    </row>
    <row r="359" spans="4:4" x14ac:dyDescent="0.25">
      <c r="D359" s="93"/>
    </row>
    <row r="360" spans="4:4" x14ac:dyDescent="0.25">
      <c r="D360" s="93"/>
    </row>
    <row r="361" spans="4:4" x14ac:dyDescent="0.25">
      <c r="D361" s="93"/>
    </row>
    <row r="362" spans="4:4" x14ac:dyDescent="0.25">
      <c r="D362" s="93"/>
    </row>
    <row r="363" spans="4:4" x14ac:dyDescent="0.25">
      <c r="D363" s="93"/>
    </row>
    <row r="364" spans="4:4" x14ac:dyDescent="0.25">
      <c r="D364" s="93"/>
    </row>
    <row r="365" spans="4:4" x14ac:dyDescent="0.25">
      <c r="D365" s="93"/>
    </row>
    <row r="366" spans="4:4" x14ac:dyDescent="0.25">
      <c r="D366" s="93"/>
    </row>
    <row r="367" spans="4:4" x14ac:dyDescent="0.25">
      <c r="D367" s="93"/>
    </row>
    <row r="368" spans="4:4" x14ac:dyDescent="0.25">
      <c r="D368" s="93"/>
    </row>
    <row r="369" spans="4:4" x14ac:dyDescent="0.25">
      <c r="D369" s="93"/>
    </row>
    <row r="370" spans="4:4" x14ac:dyDescent="0.25">
      <c r="D370" s="93"/>
    </row>
    <row r="371" spans="4:4" x14ac:dyDescent="0.25">
      <c r="D371" s="93"/>
    </row>
    <row r="372" spans="4:4" x14ac:dyDescent="0.25">
      <c r="D372" s="93"/>
    </row>
    <row r="373" spans="4:4" x14ac:dyDescent="0.25">
      <c r="D373" s="93"/>
    </row>
    <row r="374" spans="4:4" x14ac:dyDescent="0.25">
      <c r="D374" s="93"/>
    </row>
    <row r="375" spans="4:4" x14ac:dyDescent="0.25">
      <c r="D375" s="93"/>
    </row>
    <row r="376" spans="4:4" x14ac:dyDescent="0.25">
      <c r="D376" s="93"/>
    </row>
    <row r="377" spans="4:4" x14ac:dyDescent="0.25">
      <c r="D377" s="93"/>
    </row>
    <row r="378" spans="4:4" x14ac:dyDescent="0.25">
      <c r="D378" s="93"/>
    </row>
    <row r="379" spans="4:4" x14ac:dyDescent="0.25">
      <c r="D379" s="93"/>
    </row>
    <row r="380" spans="4:4" x14ac:dyDescent="0.25">
      <c r="D380" s="93"/>
    </row>
  </sheetData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Расчет стоимости</vt:lpstr>
      <vt:lpstr>Перечень оборудования</vt:lpstr>
      <vt:lpstr>Спецификация</vt:lpstr>
      <vt:lpstr>Сводная таблица</vt:lpstr>
      <vt:lpstr>КУРС_ДОЛЛАРА</vt:lpstr>
      <vt:lpstr>'Расчет стоимости'!КУРС_ЕВРО</vt:lpstr>
      <vt:lpstr>КУРС_ЕВРО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2021-09-07T11:20:51Z</dcterms:modified>
</cp:coreProperties>
</file>