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90" yWindow="-30" windowWidth="28710" windowHeight="7110" tabRatio="568" activeTab="2"/>
  </bookViews>
  <sheets>
    <sheet name="Расчет стоимости" sheetId="9" r:id="rId1"/>
    <sheet name="Перечень оборудования" sheetId="2" r:id="rId2"/>
    <sheet name="Спецификация" sheetId="7" r:id="rId3"/>
    <sheet name="Сводная таблица" sheetId="6" state="hidden" r:id="rId4"/>
  </sheets>
  <definedNames>
    <definedName name="_xlnm._FilterDatabase" localSheetId="1" hidden="1">'Перечень оборудования'!$A$2:$Q$115</definedName>
    <definedName name="КУРС_ДОЛЛАРА">'Перечень оборудования'!$K$1</definedName>
    <definedName name="КУРС_ЕВРО" localSheetId="0">'Расчет стоимости'!$G$1</definedName>
    <definedName name="КУРС_ЕВРО">'Перечень оборудования'!$I$1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H11" i="7" l="1"/>
  <c r="M11" i="7" s="1"/>
  <c r="F78" i="7" l="1"/>
  <c r="F79" i="7"/>
  <c r="H96" i="7" l="1"/>
  <c r="F95" i="7"/>
  <c r="F96" i="7"/>
  <c r="F97" i="7"/>
  <c r="H97" i="7"/>
  <c r="I97" i="7"/>
  <c r="F98" i="7"/>
  <c r="H98" i="7"/>
  <c r="I98" i="7"/>
  <c r="P114" i="2"/>
  <c r="Q114" i="2" s="1"/>
  <c r="O114" i="2"/>
  <c r="P113" i="2"/>
  <c r="Q113" i="2" s="1"/>
  <c r="O113" i="2"/>
  <c r="P112" i="2"/>
  <c r="Q112" i="2" s="1"/>
  <c r="O112" i="2"/>
  <c r="P111" i="2"/>
  <c r="Q111" i="2" s="1"/>
  <c r="O111" i="2"/>
  <c r="M110" i="2"/>
  <c r="P110" i="2" s="1"/>
  <c r="Q110" i="2" s="1"/>
  <c r="P109" i="2"/>
  <c r="Q109" i="2" s="1"/>
  <c r="O109" i="2"/>
  <c r="O108" i="2"/>
  <c r="H108" i="2"/>
  <c r="P108" i="2" s="1"/>
  <c r="Q108" i="2" s="1"/>
  <c r="O107" i="2"/>
  <c r="H107" i="2"/>
  <c r="P107" i="2" s="1"/>
  <c r="Q107" i="2" s="1"/>
  <c r="M106" i="2"/>
  <c r="O106" i="2" s="1"/>
  <c r="J98" i="7" l="1"/>
  <c r="M98" i="7"/>
  <c r="J97" i="7"/>
  <c r="M97" i="7"/>
  <c r="J96" i="7"/>
  <c r="M96" i="7"/>
  <c r="P106" i="2"/>
  <c r="Q106" i="2" s="1"/>
  <c r="O110" i="2"/>
  <c r="H46" i="2"/>
  <c r="I53" i="7" l="1"/>
  <c r="H53" i="7"/>
  <c r="M53" i="7" s="1"/>
  <c r="H54" i="7"/>
  <c r="I54" i="7"/>
  <c r="H19" i="2"/>
  <c r="P19" i="2" s="1"/>
  <c r="Q19" i="2" s="1"/>
  <c r="O19" i="2"/>
  <c r="J54" i="7" l="1"/>
  <c r="M54" i="7"/>
  <c r="F77" i="7"/>
  <c r="F76" i="7"/>
  <c r="F62" i="7"/>
  <c r="F63" i="7"/>
  <c r="F93" i="7"/>
  <c r="F94" i="7"/>
  <c r="I95" i="7"/>
  <c r="I96" i="7"/>
  <c r="H95" i="7"/>
  <c r="J95" i="7" l="1"/>
  <c r="M95" i="7"/>
  <c r="P78" i="2"/>
  <c r="Q78" i="2" s="1"/>
  <c r="O78" i="2"/>
  <c r="P73" i="2"/>
  <c r="Q73" i="2" s="1"/>
  <c r="O73" i="2"/>
  <c r="M58" i="2"/>
  <c r="M13" i="2"/>
  <c r="M44" i="2" l="1"/>
  <c r="O36" i="2" l="1"/>
  <c r="H36" i="2"/>
  <c r="P36" i="2" s="1"/>
  <c r="Q36" i="2" s="1"/>
  <c r="P82" i="2" l="1"/>
  <c r="Q82" i="2" s="1"/>
  <c r="O82" i="2"/>
  <c r="P81" i="2"/>
  <c r="Q81" i="2" s="1"/>
  <c r="O81" i="2"/>
  <c r="P80" i="2"/>
  <c r="Q80" i="2" s="1"/>
  <c r="O80" i="2"/>
  <c r="M79" i="2"/>
  <c r="O79" i="2" s="1"/>
  <c r="P75" i="2"/>
  <c r="Q75" i="2" s="1"/>
  <c r="O75" i="2"/>
  <c r="P76" i="2"/>
  <c r="Q76" i="2" s="1"/>
  <c r="O76" i="2"/>
  <c r="P77" i="2"/>
  <c r="Q77" i="2" s="1"/>
  <c r="O77" i="2"/>
  <c r="M74" i="2"/>
  <c r="P74" i="2" s="1"/>
  <c r="Q74" i="2" s="1"/>
  <c r="O48" i="2"/>
  <c r="H48" i="2"/>
  <c r="P48" i="2" s="1"/>
  <c r="Q48" i="2" s="1"/>
  <c r="P79" i="2" l="1"/>
  <c r="Q79" i="2" s="1"/>
  <c r="O74" i="2"/>
  <c r="H38" i="2"/>
  <c r="I12" i="7" l="1"/>
  <c r="H12" i="7"/>
  <c r="M12" i="7" s="1"/>
  <c r="P8" i="2"/>
  <c r="Q8" i="2" s="1"/>
  <c r="O8" i="2"/>
  <c r="I10" i="7" l="1"/>
  <c r="H10" i="7"/>
  <c r="M10" i="7" s="1"/>
  <c r="O12" i="2"/>
  <c r="P12" i="2"/>
  <c r="Q12" i="2" s="1"/>
  <c r="I44" i="7"/>
  <c r="I45" i="7"/>
  <c r="I46" i="7"/>
  <c r="I47" i="7"/>
  <c r="I48" i="7"/>
  <c r="H44" i="7"/>
  <c r="M44" i="7" s="1"/>
  <c r="H45" i="7"/>
  <c r="M45" i="7" s="1"/>
  <c r="H46" i="7"/>
  <c r="M46" i="7" s="1"/>
  <c r="H47" i="7"/>
  <c r="M47" i="7" s="1"/>
  <c r="H48" i="7"/>
  <c r="O83" i="2"/>
  <c r="O84" i="2"/>
  <c r="O85" i="2"/>
  <c r="O86" i="2"/>
  <c r="P83" i="2"/>
  <c r="Q83" i="2" s="1"/>
  <c r="P84" i="2"/>
  <c r="Q84" i="2" s="1"/>
  <c r="P85" i="2"/>
  <c r="Q85" i="2" s="1"/>
  <c r="P86" i="2"/>
  <c r="Q86" i="2" s="1"/>
  <c r="I5" i="7"/>
  <c r="I6" i="7"/>
  <c r="I7" i="7"/>
  <c r="I8" i="7"/>
  <c r="I9" i="7"/>
  <c r="I11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9" i="7"/>
  <c r="I50" i="7"/>
  <c r="I51" i="7"/>
  <c r="I52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4" i="7"/>
  <c r="H5" i="7"/>
  <c r="M5" i="7" s="1"/>
  <c r="H6" i="7"/>
  <c r="M6" i="7" s="1"/>
  <c r="H7" i="7"/>
  <c r="M7" i="7" s="1"/>
  <c r="H8" i="7"/>
  <c r="H9" i="7"/>
  <c r="J11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9" i="7"/>
  <c r="H50" i="7"/>
  <c r="H51" i="7"/>
  <c r="H52" i="7"/>
  <c r="H55" i="7"/>
  <c r="H56" i="7"/>
  <c r="H57" i="7"/>
  <c r="H58" i="7"/>
  <c r="H59" i="7"/>
  <c r="H60" i="7"/>
  <c r="H61" i="7"/>
  <c r="H62" i="7"/>
  <c r="M62" i="7" s="1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4" i="7"/>
  <c r="F26" i="7"/>
  <c r="F21" i="7"/>
  <c r="F22" i="7"/>
  <c r="F19" i="7"/>
  <c r="F15" i="7"/>
  <c r="F16" i="7"/>
  <c r="F17" i="7"/>
  <c r="F11" i="7"/>
  <c r="M105" i="2"/>
  <c r="M18" i="2"/>
  <c r="M17" i="2"/>
  <c r="M16" i="2"/>
  <c r="M15" i="2"/>
  <c r="M14" i="2"/>
  <c r="H21" i="2"/>
  <c r="H22" i="2"/>
  <c r="H23" i="2"/>
  <c r="H20" i="2"/>
  <c r="H88" i="2"/>
  <c r="H89" i="2"/>
  <c r="H90" i="2"/>
  <c r="H91" i="2"/>
  <c r="H92" i="2"/>
  <c r="H93" i="2"/>
  <c r="H87" i="2"/>
  <c r="H94" i="2"/>
  <c r="H95" i="2"/>
  <c r="H96" i="2"/>
  <c r="H97" i="2"/>
  <c r="H98" i="2"/>
  <c r="H99" i="2"/>
  <c r="H100" i="2"/>
  <c r="H101" i="2"/>
  <c r="H102" i="2"/>
  <c r="M104" i="2"/>
  <c r="I105" i="2"/>
  <c r="H105" i="2" s="1"/>
  <c r="I104" i="2"/>
  <c r="H104" i="2" s="1"/>
  <c r="H103" i="2"/>
  <c r="J93" i="7" l="1"/>
  <c r="M93" i="7"/>
  <c r="J85" i="7"/>
  <c r="M85" i="7"/>
  <c r="J77" i="7"/>
  <c r="M77" i="7"/>
  <c r="J69" i="7"/>
  <c r="M69" i="7"/>
  <c r="J61" i="7"/>
  <c r="M61" i="7"/>
  <c r="J51" i="7"/>
  <c r="M51" i="7"/>
  <c r="J38" i="7"/>
  <c r="M38" i="7"/>
  <c r="J30" i="7"/>
  <c r="M30" i="7"/>
  <c r="J22" i="7"/>
  <c r="M22" i="7"/>
  <c r="J14" i="7"/>
  <c r="M14" i="7"/>
  <c r="J92" i="7"/>
  <c r="M92" i="7"/>
  <c r="J84" i="7"/>
  <c r="M84" i="7"/>
  <c r="J76" i="7"/>
  <c r="M76" i="7"/>
  <c r="J68" i="7"/>
  <c r="M68" i="7"/>
  <c r="J60" i="7"/>
  <c r="M60" i="7"/>
  <c r="J50" i="7"/>
  <c r="M50" i="7"/>
  <c r="J37" i="7"/>
  <c r="M37" i="7"/>
  <c r="J29" i="7"/>
  <c r="M29" i="7"/>
  <c r="J21" i="7"/>
  <c r="M21" i="7"/>
  <c r="J13" i="7"/>
  <c r="M13" i="7"/>
  <c r="J91" i="7"/>
  <c r="M91" i="7"/>
  <c r="J83" i="7"/>
  <c r="M83" i="7"/>
  <c r="J75" i="7"/>
  <c r="M75" i="7"/>
  <c r="J67" i="7"/>
  <c r="M67" i="7"/>
  <c r="J59" i="7"/>
  <c r="M59" i="7"/>
  <c r="J49" i="7"/>
  <c r="M49" i="7"/>
  <c r="J36" i="7"/>
  <c r="M36" i="7"/>
  <c r="J28" i="7"/>
  <c r="M28" i="7"/>
  <c r="J20" i="7"/>
  <c r="M20" i="7"/>
  <c r="J48" i="7"/>
  <c r="M48" i="7"/>
  <c r="J90" i="7"/>
  <c r="M90" i="7"/>
  <c r="J82" i="7"/>
  <c r="M82" i="7"/>
  <c r="J74" i="7"/>
  <c r="M74" i="7"/>
  <c r="J66" i="7"/>
  <c r="M66" i="7"/>
  <c r="J58" i="7"/>
  <c r="M58" i="7"/>
  <c r="J43" i="7"/>
  <c r="M43" i="7"/>
  <c r="J35" i="7"/>
  <c r="M35" i="7"/>
  <c r="J27" i="7"/>
  <c r="M27" i="7"/>
  <c r="J19" i="7"/>
  <c r="M19" i="7"/>
  <c r="J9" i="7"/>
  <c r="M9" i="7"/>
  <c r="J89" i="7"/>
  <c r="M89" i="7"/>
  <c r="J81" i="7"/>
  <c r="M81" i="7"/>
  <c r="J73" i="7"/>
  <c r="M73" i="7"/>
  <c r="J65" i="7"/>
  <c r="M65" i="7"/>
  <c r="J57" i="7"/>
  <c r="M57" i="7"/>
  <c r="J42" i="7"/>
  <c r="M42" i="7"/>
  <c r="J34" i="7"/>
  <c r="M34" i="7"/>
  <c r="J26" i="7"/>
  <c r="M26" i="7"/>
  <c r="J18" i="7"/>
  <c r="M18" i="7"/>
  <c r="J8" i="7"/>
  <c r="M8" i="7"/>
  <c r="J88" i="7"/>
  <c r="M88" i="7"/>
  <c r="J80" i="7"/>
  <c r="M80" i="7"/>
  <c r="J72" i="7"/>
  <c r="M72" i="7"/>
  <c r="J64" i="7"/>
  <c r="M64" i="7"/>
  <c r="J56" i="7"/>
  <c r="M56" i="7"/>
  <c r="J41" i="7"/>
  <c r="M41" i="7"/>
  <c r="J33" i="7"/>
  <c r="M33" i="7"/>
  <c r="J25" i="7"/>
  <c r="M25" i="7"/>
  <c r="J17" i="7"/>
  <c r="M17" i="7"/>
  <c r="J4" i="7"/>
  <c r="M4" i="7"/>
  <c r="J87" i="7"/>
  <c r="M87" i="7"/>
  <c r="J79" i="7"/>
  <c r="M79" i="7"/>
  <c r="J71" i="7"/>
  <c r="M71" i="7"/>
  <c r="J63" i="7"/>
  <c r="M63" i="7"/>
  <c r="J55" i="7"/>
  <c r="M55" i="7"/>
  <c r="J40" i="7"/>
  <c r="M40" i="7"/>
  <c r="J32" i="7"/>
  <c r="M32" i="7"/>
  <c r="J24" i="7"/>
  <c r="M24" i="7"/>
  <c r="J16" i="7"/>
  <c r="M16" i="7"/>
  <c r="J94" i="7"/>
  <c r="M94" i="7"/>
  <c r="J86" i="7"/>
  <c r="M86" i="7"/>
  <c r="J78" i="7"/>
  <c r="M78" i="7"/>
  <c r="J70" i="7"/>
  <c r="M70" i="7"/>
  <c r="J52" i="7"/>
  <c r="M52" i="7"/>
  <c r="J39" i="7"/>
  <c r="M39" i="7"/>
  <c r="J31" i="7"/>
  <c r="M31" i="7"/>
  <c r="J23" i="7"/>
  <c r="M23" i="7"/>
  <c r="J15" i="7"/>
  <c r="M15" i="7"/>
  <c r="M54" i="2"/>
  <c r="H26" i="2"/>
  <c r="H27" i="2"/>
  <c r="H28" i="2"/>
  <c r="H29" i="2"/>
  <c r="H30" i="2"/>
  <c r="H31" i="2"/>
  <c r="H32" i="2"/>
  <c r="H33" i="2"/>
  <c r="H34" i="2"/>
  <c r="H35" i="2"/>
  <c r="H37" i="2"/>
  <c r="H39" i="2"/>
  <c r="H40" i="2"/>
  <c r="H41" i="2"/>
  <c r="H42" i="2"/>
  <c r="H43" i="2"/>
  <c r="H44" i="2"/>
  <c r="H45" i="2"/>
  <c r="H47" i="2"/>
  <c r="H49" i="2"/>
  <c r="H25" i="2"/>
  <c r="M45" i="2"/>
  <c r="M43" i="2"/>
  <c r="M27" i="2"/>
  <c r="I7" i="9" l="1"/>
  <c r="F70" i="7" l="1"/>
  <c r="F30" i="7"/>
  <c r="F31" i="7"/>
  <c r="F32" i="7"/>
  <c r="F27" i="7"/>
  <c r="F28" i="7"/>
  <c r="F29" i="7"/>
  <c r="F9" i="7" l="1"/>
  <c r="F13" i="7"/>
  <c r="F14" i="7"/>
  <c r="O104" i="2" l="1"/>
  <c r="P104" i="2"/>
  <c r="Q104" i="2" s="1"/>
  <c r="O105" i="2"/>
  <c r="P105" i="2"/>
  <c r="Q105" i="2" s="1"/>
  <c r="P72" i="2"/>
  <c r="Q72" i="2" s="1"/>
  <c r="O72" i="2"/>
  <c r="O87" i="2"/>
  <c r="P87" i="2"/>
  <c r="Q87" i="2" s="1"/>
  <c r="O88" i="2"/>
  <c r="P88" i="2"/>
  <c r="Q88" i="2" s="1"/>
  <c r="O89" i="2"/>
  <c r="P89" i="2"/>
  <c r="Q89" i="2" s="1"/>
  <c r="O90" i="2"/>
  <c r="P90" i="2"/>
  <c r="Q90" i="2" s="1"/>
  <c r="O91" i="2"/>
  <c r="P91" i="2"/>
  <c r="Q91" i="2" s="1"/>
  <c r="O92" i="2"/>
  <c r="P92" i="2"/>
  <c r="Q92" i="2" s="1"/>
  <c r="O93" i="2"/>
  <c r="P93" i="2"/>
  <c r="Q93" i="2" s="1"/>
  <c r="O94" i="2"/>
  <c r="P94" i="2"/>
  <c r="Q94" i="2" s="1"/>
  <c r="O95" i="2"/>
  <c r="P95" i="2"/>
  <c r="Q95" i="2" s="1"/>
  <c r="O96" i="2"/>
  <c r="P96" i="2"/>
  <c r="Q96" i="2" s="1"/>
  <c r="O97" i="2"/>
  <c r="P97" i="2"/>
  <c r="Q97" i="2" s="1"/>
  <c r="O98" i="2"/>
  <c r="P98" i="2"/>
  <c r="Q98" i="2" s="1"/>
  <c r="O99" i="2"/>
  <c r="P99" i="2"/>
  <c r="Q99" i="2" s="1"/>
  <c r="O100" i="2"/>
  <c r="P100" i="2"/>
  <c r="Q100" i="2" s="1"/>
  <c r="O101" i="2"/>
  <c r="P101" i="2"/>
  <c r="Q101" i="2" s="1"/>
  <c r="O102" i="2"/>
  <c r="P102" i="2"/>
  <c r="Q102" i="2" s="1"/>
  <c r="O103" i="2"/>
  <c r="P103" i="2"/>
  <c r="Q103" i="2" s="1"/>
  <c r="O45" i="2"/>
  <c r="P45" i="2"/>
  <c r="Q45" i="2" s="1"/>
  <c r="O46" i="2"/>
  <c r="P46" i="2"/>
  <c r="Q46" i="2" s="1"/>
  <c r="O47" i="2"/>
  <c r="P47" i="2"/>
  <c r="Q47" i="2" s="1"/>
  <c r="O49" i="2"/>
  <c r="P49" i="2"/>
  <c r="Q49" i="2" s="1"/>
  <c r="O50" i="2"/>
  <c r="P50" i="2"/>
  <c r="Q50" i="2" s="1"/>
  <c r="O51" i="2"/>
  <c r="P51" i="2"/>
  <c r="Q51" i="2" s="1"/>
  <c r="O52" i="2"/>
  <c r="P52" i="2"/>
  <c r="Q52" i="2" s="1"/>
  <c r="O53" i="2"/>
  <c r="P53" i="2"/>
  <c r="Q53" i="2" s="1"/>
  <c r="O54" i="2"/>
  <c r="P54" i="2"/>
  <c r="Q54" i="2" s="1"/>
  <c r="O55" i="2"/>
  <c r="P55" i="2"/>
  <c r="Q55" i="2" s="1"/>
  <c r="O56" i="2"/>
  <c r="P56" i="2"/>
  <c r="Q56" i="2" s="1"/>
  <c r="O57" i="2"/>
  <c r="P57" i="2"/>
  <c r="Q57" i="2" s="1"/>
  <c r="O58" i="2"/>
  <c r="P58" i="2"/>
  <c r="Q58" i="2" s="1"/>
  <c r="O59" i="2"/>
  <c r="P59" i="2"/>
  <c r="Q59" i="2" s="1"/>
  <c r="O60" i="2"/>
  <c r="P60" i="2"/>
  <c r="Q60" i="2" s="1"/>
  <c r="O61" i="2"/>
  <c r="P61" i="2"/>
  <c r="Q61" i="2" s="1"/>
  <c r="O62" i="2"/>
  <c r="P62" i="2"/>
  <c r="Q62" i="2" s="1"/>
  <c r="O63" i="2"/>
  <c r="P63" i="2"/>
  <c r="Q63" i="2" s="1"/>
  <c r="O64" i="2"/>
  <c r="P64" i="2"/>
  <c r="Q64" i="2" s="1"/>
  <c r="O65" i="2"/>
  <c r="P65" i="2"/>
  <c r="Q65" i="2" s="1"/>
  <c r="O66" i="2"/>
  <c r="P66" i="2"/>
  <c r="Q66" i="2" s="1"/>
  <c r="O67" i="2"/>
  <c r="P67" i="2"/>
  <c r="Q67" i="2" s="1"/>
  <c r="O68" i="2"/>
  <c r="P68" i="2"/>
  <c r="Q68" i="2" s="1"/>
  <c r="O69" i="2"/>
  <c r="P69" i="2"/>
  <c r="Q69" i="2" s="1"/>
  <c r="F25" i="7" l="1"/>
  <c r="P11" i="2" l="1"/>
  <c r="Q11" i="2" s="1"/>
  <c r="O11" i="2"/>
  <c r="O7" i="2" l="1"/>
  <c r="P7" i="2"/>
  <c r="Q7" i="2" s="1"/>
  <c r="P70" i="2" l="1"/>
  <c r="Q70" i="2" s="1"/>
  <c r="O70" i="2"/>
  <c r="P44" i="2"/>
  <c r="Q44" i="2" s="1"/>
  <c r="O44" i="2"/>
  <c r="P43" i="2"/>
  <c r="Q43" i="2" s="1"/>
  <c r="O43" i="2"/>
  <c r="P42" i="2"/>
  <c r="Q42" i="2" s="1"/>
  <c r="O42" i="2"/>
  <c r="P41" i="2"/>
  <c r="Q41" i="2" s="1"/>
  <c r="O41" i="2"/>
  <c r="P40" i="2"/>
  <c r="Q40" i="2" s="1"/>
  <c r="O40" i="2"/>
  <c r="O22" i="2"/>
  <c r="P22" i="2"/>
  <c r="Q22" i="2" s="1"/>
  <c r="O21" i="2"/>
  <c r="P21" i="2"/>
  <c r="Q21" i="2" s="1"/>
  <c r="P39" i="2" l="1"/>
  <c r="Q39" i="2" s="1"/>
  <c r="O39" i="2"/>
  <c r="P38" i="2"/>
  <c r="Q38" i="2" s="1"/>
  <c r="O38" i="2"/>
  <c r="P37" i="2" l="1"/>
  <c r="Q37" i="2" s="1"/>
  <c r="O37" i="2"/>
  <c r="O35" i="2"/>
  <c r="P35" i="2"/>
  <c r="Q35" i="2" s="1"/>
  <c r="P34" i="2"/>
  <c r="Q34" i="2" s="1"/>
  <c r="O34" i="2"/>
  <c r="O31" i="2" l="1"/>
  <c r="P31" i="2"/>
  <c r="Q31" i="2" s="1"/>
  <c r="F89" i="7" l="1"/>
  <c r="F61" i="7"/>
  <c r="F86" i="7" l="1"/>
  <c r="F18" i="7" l="1"/>
  <c r="F20" i="7"/>
  <c r="F23" i="7"/>
  <c r="F64" i="7"/>
  <c r="F65" i="7"/>
  <c r="F66" i="7"/>
  <c r="F67" i="7"/>
  <c r="F68" i="7"/>
  <c r="F69" i="7"/>
  <c r="F71" i="7"/>
  <c r="F72" i="7"/>
  <c r="F73" i="7"/>
  <c r="F74" i="7"/>
  <c r="F75" i="7"/>
  <c r="F80" i="7"/>
  <c r="F81" i="7"/>
  <c r="F82" i="7"/>
  <c r="F83" i="7"/>
  <c r="F85" i="7"/>
  <c r="F88" i="7"/>
  <c r="F90" i="7"/>
  <c r="F91" i="7"/>
  <c r="F92" i="7"/>
  <c r="F4" i="7"/>
  <c r="P32" i="2" l="1"/>
  <c r="Q32" i="2" s="1"/>
  <c r="O32" i="2"/>
  <c r="P71" i="2" l="1"/>
  <c r="Q71" i="2" s="1"/>
  <c r="O71" i="2"/>
  <c r="P33" i="2"/>
  <c r="Q33" i="2" s="1"/>
  <c r="O33" i="2"/>
  <c r="O30" i="2" l="1"/>
  <c r="P30" i="2"/>
  <c r="Q30" i="2" s="1"/>
  <c r="P28" i="2" l="1"/>
  <c r="Q28" i="2" s="1"/>
  <c r="O28" i="2"/>
  <c r="P29" i="2"/>
  <c r="Q29" i="2" s="1"/>
  <c r="O29" i="2"/>
  <c r="O26" i="2"/>
  <c r="P26" i="2"/>
  <c r="Q26" i="2" s="1"/>
  <c r="O27" i="2" l="1"/>
  <c r="P27" i="2"/>
  <c r="Q27" i="2" s="1"/>
  <c r="P25" i="2"/>
  <c r="Q25" i="2" s="1"/>
  <c r="O25" i="2"/>
  <c r="P24" i="2" l="1"/>
  <c r="Q24" i="2" s="1"/>
  <c r="O16" i="2"/>
  <c r="P6" i="2"/>
  <c r="Q6" i="2" s="1"/>
  <c r="P9" i="2"/>
  <c r="Q9" i="2" s="1"/>
  <c r="O23" i="2"/>
  <c r="P16" i="2" l="1"/>
  <c r="Q16" i="2" s="1"/>
  <c r="O9" i="2"/>
  <c r="O24" i="2"/>
  <c r="O6" i="2"/>
  <c r="P23" i="2"/>
  <c r="Q23" i="2" s="1"/>
  <c r="O3" i="2" l="1"/>
  <c r="O4" i="2"/>
  <c r="O5" i="2"/>
  <c r="O13" i="2"/>
  <c r="P13" i="2"/>
  <c r="Q13" i="2" s="1"/>
  <c r="O15" i="2"/>
  <c r="P15" i="2"/>
  <c r="Q15" i="2" s="1"/>
  <c r="O17" i="2"/>
  <c r="P17" i="2"/>
  <c r="Q17" i="2" s="1"/>
  <c r="O18" i="2"/>
  <c r="P18" i="2"/>
  <c r="Q18" i="2" s="1"/>
  <c r="O14" i="2"/>
  <c r="P14" i="2"/>
  <c r="Q14" i="2" s="1"/>
  <c r="O20" i="2"/>
  <c r="P20" i="2"/>
  <c r="Q20" i="2" s="1"/>
  <c r="P3" i="2"/>
  <c r="Q3" i="2" s="1"/>
  <c r="P4" i="2"/>
  <c r="Q4" i="2" s="1"/>
  <c r="P5" i="2"/>
  <c r="Q5" i="2" s="1"/>
  <c r="O10" i="2"/>
  <c r="P10" i="2"/>
  <c r="Q10" i="2" s="1"/>
  <c r="Q115" i="2" l="1"/>
  <c r="K15" i="9"/>
  <c r="M15" i="9" s="1"/>
  <c r="I15" i="9"/>
  <c r="K14" i="9"/>
  <c r="I14" i="9"/>
  <c r="K13" i="9"/>
  <c r="K12" i="9"/>
  <c r="I11" i="9"/>
  <c r="K11" i="9"/>
  <c r="M14" i="9" l="1"/>
  <c r="M11" i="9"/>
  <c r="M12" i="9"/>
  <c r="M13" i="9"/>
  <c r="I13" i="9"/>
  <c r="I12" i="9"/>
  <c r="K7" i="9" l="1"/>
  <c r="K9" i="9"/>
  <c r="K6" i="9"/>
  <c r="I6" i="9"/>
  <c r="I9" i="9" l="1"/>
  <c r="K5" i="9"/>
  <c r="I8" i="9"/>
  <c r="K8" i="9"/>
  <c r="M7" i="9"/>
  <c r="K10" i="9"/>
  <c r="I10" i="9"/>
  <c r="M9" i="9"/>
  <c r="M6" i="9"/>
  <c r="I5" i="9" l="1"/>
  <c r="M8" i="9"/>
  <c r="M10" i="9"/>
  <c r="K4" i="9"/>
  <c r="I4" i="9"/>
  <c r="M5" i="9"/>
  <c r="M4" i="9" l="1"/>
  <c r="L6" i="9" l="1"/>
  <c r="N6" i="9" s="1"/>
  <c r="L11" i="9"/>
  <c r="N11" i="9" s="1"/>
  <c r="L12" i="9"/>
  <c r="N12" i="9" s="1"/>
  <c r="L9" i="9"/>
  <c r="N9" i="9" s="1"/>
  <c r="L13" i="9"/>
  <c r="N13" i="9" s="1"/>
  <c r="L7" i="9"/>
  <c r="N7" i="9" s="1"/>
  <c r="L5" i="9"/>
  <c r="N5" i="9" s="1"/>
  <c r="L4" i="9"/>
  <c r="N4" i="9" s="1"/>
  <c r="L15" i="9"/>
  <c r="N15" i="9" s="1"/>
  <c r="L14" i="9"/>
  <c r="N14" i="9" s="1"/>
  <c r="L10" i="9"/>
  <c r="N10" i="9" s="1"/>
  <c r="L8" i="9"/>
  <c r="N8" i="9" s="1"/>
  <c r="G3" i="9"/>
  <c r="K3" i="9" s="1"/>
  <c r="L3" i="9" s="1"/>
  <c r="I3" i="9" l="1"/>
  <c r="I16" i="9" s="1"/>
  <c r="M3" i="9"/>
  <c r="M20" i="9" s="1"/>
  <c r="K19" i="9"/>
  <c r="L19" i="9" l="1"/>
  <c r="N3" i="9"/>
  <c r="N20" i="9" s="1"/>
</calcChain>
</file>

<file path=xl/sharedStrings.xml><?xml version="1.0" encoding="utf-8"?>
<sst xmlns="http://schemas.openxmlformats.org/spreadsheetml/2006/main" count="1119" uniqueCount="289">
  <si>
    <t>Поз.</t>
  </si>
  <si>
    <t>НКУ</t>
  </si>
  <si>
    <t>Панель</t>
  </si>
  <si>
    <t>Линия</t>
  </si>
  <si>
    <t>Поз</t>
  </si>
  <si>
    <t>Наименование</t>
  </si>
  <si>
    <t>Старый код</t>
  </si>
  <si>
    <t>Новый код</t>
  </si>
  <si>
    <t>Цена , р</t>
  </si>
  <si>
    <t>Группа</t>
  </si>
  <si>
    <t>Уровень продаж</t>
  </si>
  <si>
    <t>Изготовитель</t>
  </si>
  <si>
    <t>Кол-во на линию</t>
  </si>
  <si>
    <t>Кол-во линий</t>
  </si>
  <si>
    <t>Стоимость со скидкой</t>
  </si>
  <si>
    <t>Раздел</t>
  </si>
  <si>
    <t>Курс $</t>
  </si>
  <si>
    <t>Всего</t>
  </si>
  <si>
    <t>Стоимость, €</t>
  </si>
  <si>
    <t>Кол-во</t>
  </si>
  <si>
    <t>Всего НКУ с учетом сборки</t>
  </si>
  <si>
    <t>Примечание</t>
  </si>
  <si>
    <t>Код заказа</t>
  </si>
  <si>
    <t>Ед. изм.</t>
  </si>
  <si>
    <t>Курс €</t>
  </si>
  <si>
    <t>Цена, €</t>
  </si>
  <si>
    <t>Rittal</t>
  </si>
  <si>
    <t>CLIPFIX 35</t>
  </si>
  <si>
    <t>3022218</t>
  </si>
  <si>
    <t>KLM 3</t>
  </si>
  <si>
    <t>0811969</t>
  </si>
  <si>
    <t>D-UT 2,5/10</t>
  </si>
  <si>
    <t>3047028</t>
  </si>
  <si>
    <t>UT 2,5 BU</t>
  </si>
  <si>
    <t>3044089</t>
  </si>
  <si>
    <t>E/NS 35 N</t>
  </si>
  <si>
    <t>0800886</t>
  </si>
  <si>
    <t>ATP-UT</t>
  </si>
  <si>
    <t>3047167</t>
  </si>
  <si>
    <t>Phoenix</t>
  </si>
  <si>
    <t>UT 2,5-PE</t>
  </si>
  <si>
    <t>3044092</t>
  </si>
  <si>
    <t>SK Регулятор температуры (термостат), +5С…+60С, 71 х 71 х 33,5 мм</t>
  </si>
  <si>
    <t>Шифр</t>
  </si>
  <si>
    <t>Электрогорск</t>
  </si>
  <si>
    <t>Итого НКУ материалы</t>
  </si>
  <si>
    <t>Итого НКУ с учетом прибыли</t>
  </si>
  <si>
    <t>ОБОЛОЧКА</t>
  </si>
  <si>
    <t>ВЕНТИЛЯЦИЯ</t>
  </si>
  <si>
    <t>N п/п</t>
  </si>
  <si>
    <r>
      <t xml:space="preserve">Цена единицы с учетом скидки
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</si>
  <si>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с учетом скидки 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</si>
  <si>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с учетом скидки </t>
    </r>
    <r>
      <rPr>
        <b/>
        <sz val="11"/>
        <color theme="1"/>
        <rFont val="Calibri"/>
        <family val="2"/>
        <charset val="204"/>
        <scheme val="minor"/>
      </rPr>
      <t>без НДС, Руб.</t>
    </r>
  </si>
  <si>
    <r>
      <t xml:space="preserve">Стоимость базовая
</t>
    </r>
    <r>
      <rPr>
        <u/>
        <sz val="11"/>
        <color theme="1"/>
        <rFont val="Calibri"/>
        <family val="2"/>
        <charset val="204"/>
        <scheme val="minor"/>
      </rPr>
      <t>(сборка, прибыль, резерв)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без НДС, €</t>
    </r>
  </si>
  <si>
    <r>
      <t xml:space="preserve">Стоимость базовая
</t>
    </r>
    <r>
      <rPr>
        <u/>
        <sz val="11"/>
        <color theme="1"/>
        <rFont val="Calibri"/>
        <family val="2"/>
        <charset val="204"/>
        <scheme val="minor"/>
      </rPr>
      <t>(сборка, прибыль, резерв)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charset val="204"/>
        <scheme val="minor"/>
      </rPr>
      <t>без НДС, Руб.</t>
    </r>
  </si>
  <si>
    <r>
      <t xml:space="preserve">Стоимость для ТКП
</t>
    </r>
    <r>
      <rPr>
        <b/>
        <u/>
        <sz val="11"/>
        <color rgb="FFFFFF99"/>
        <rFont val="Calibri"/>
        <family val="2"/>
        <charset val="204"/>
        <scheme val="minor"/>
      </rPr>
      <t>(сборка, прибыль, резерв)*Кз</t>
    </r>
    <r>
      <rPr>
        <b/>
        <sz val="11"/>
        <color rgb="FFFFFF99"/>
        <rFont val="Calibri"/>
        <family val="2"/>
        <charset val="204"/>
        <scheme val="minor"/>
      </rPr>
      <t xml:space="preserve">
без НДС, €</t>
    </r>
  </si>
  <si>
    <r>
      <t xml:space="preserve">Стоимость для ТКП
</t>
    </r>
    <r>
      <rPr>
        <b/>
        <u/>
        <sz val="11"/>
        <color rgb="FFFFFF99"/>
        <rFont val="Calibri"/>
        <family val="2"/>
        <charset val="204"/>
        <scheme val="minor"/>
      </rPr>
      <t xml:space="preserve">(сборка, прибыль, резерв)*Кз
</t>
    </r>
    <r>
      <rPr>
        <b/>
        <sz val="11"/>
        <color rgb="FFFFFF99"/>
        <rFont val="Calibri"/>
        <family val="2"/>
        <charset val="204"/>
        <scheme val="minor"/>
      </rPr>
      <t>без НДС, Руб.</t>
    </r>
  </si>
  <si>
    <t>-</t>
  </si>
  <si>
    <t>Итого НКУ с учетом инфляции/резерва</t>
  </si>
  <si>
    <t>Коэффициент запаса на разработку, корректировку (проектные и конструкторские работы) при расчете стоимости для ТКП - Кз</t>
  </si>
  <si>
    <t>ВАЖНО!</t>
  </si>
  <si>
    <r>
      <rPr>
        <sz val="12"/>
        <color theme="1"/>
        <rFont val="Calibri"/>
        <family val="2"/>
        <charset val="204"/>
      </rPr>
      <t xml:space="preserve">- </t>
    </r>
    <r>
      <rPr>
        <sz val="12"/>
        <color theme="1"/>
        <rFont val="Calibri"/>
        <family val="2"/>
        <charset val="204"/>
        <scheme val="minor"/>
      </rPr>
      <t>Красным фоном выделена часть расчета стоимости для ТКП, в которой учитывается коэффициент необходимого резерва
для разработки и корректировки технической документации на МСС после получения полных исходных данных от Заказчика
(изменение кол-ва и мощности потребителей, изменение типа схемы и аппаратуры управления потребителем - прямой пуск, ПЧ, УПП).</t>
    </r>
  </si>
  <si>
    <t>НКУ-4</t>
  </si>
  <si>
    <t>VX Боковые панели цоколя 100х600мм 2шт</t>
  </si>
  <si>
    <t>VX Боковые стенки 2000x600мм 2шт</t>
  </si>
  <si>
    <t>Сумма по полю Всего</t>
  </si>
  <si>
    <t>(пусто)</t>
  </si>
  <si>
    <t>шт.</t>
  </si>
  <si>
    <t>SZ DIN-рейка 35х15 2000мм 6шт</t>
  </si>
  <si>
    <t>UT 2,5 RD</t>
  </si>
  <si>
    <t>3045062</t>
  </si>
  <si>
    <t>на выбор</t>
  </si>
  <si>
    <t>UT 4-HESILED 24 (5X20)</t>
  </si>
  <si>
    <t>3046090</t>
  </si>
  <si>
    <t>TS Перемычка внешн.уровень гл.600мм 20шт</t>
  </si>
  <si>
    <t>UT 4</t>
  </si>
  <si>
    <t>3044102</t>
  </si>
  <si>
    <t>UT 4-PE</t>
  </si>
  <si>
    <t>3044128</t>
  </si>
  <si>
    <t>компл.</t>
  </si>
  <si>
    <t>упак.</t>
  </si>
  <si>
    <t>FBS 20-5 BU</t>
  </si>
  <si>
    <t>3036929</t>
  </si>
  <si>
    <t>SK Защитный кожух из нержавеющей стали для SK 3243/44.xxx, 350 х 480 х 110 мм</t>
  </si>
  <si>
    <t>FL-PP-RJ45-SCC</t>
  </si>
  <si>
    <t>2901642</t>
  </si>
  <si>
    <t>UT 2,5 YE</t>
  </si>
  <si>
    <t>3045059</t>
  </si>
  <si>
    <t>Патч-корд кат. 5e 2м. Серый</t>
  </si>
  <si>
    <t>PC-LPM-STP-RJ45-RJ45-C5e-2M-LSZH-GY</t>
  </si>
  <si>
    <t>UT 2,5 GN</t>
  </si>
  <si>
    <t>3045091</t>
  </si>
  <si>
    <t>KLM 3 100шт</t>
  </si>
  <si>
    <t>ШУФ-15S</t>
  </si>
  <si>
    <t>V4</t>
  </si>
  <si>
    <t>KAF2PZ</t>
  </si>
  <si>
    <t>KZ74</t>
  </si>
  <si>
    <t>VZ31</t>
  </si>
  <si>
    <t>VZ9</t>
  </si>
  <si>
    <t>GV2P32</t>
  </si>
  <si>
    <t>GV3L50</t>
  </si>
  <si>
    <t>GV2RT10</t>
  </si>
  <si>
    <t>A9F74102</t>
  </si>
  <si>
    <t>A9F74104</t>
  </si>
  <si>
    <t>ATV630D18N4</t>
  </si>
  <si>
    <t>VW3A4552</t>
  </si>
  <si>
    <t>GV2G354</t>
  </si>
  <si>
    <t>GV1G09</t>
  </si>
  <si>
    <t>LGY412560</t>
  </si>
  <si>
    <t>A9XPH157</t>
  </si>
  <si>
    <t>A9XPCM04</t>
  </si>
  <si>
    <t>A9XPE110</t>
  </si>
  <si>
    <t>LC1D09BD</t>
  </si>
  <si>
    <t>ABL6TS63U</t>
  </si>
  <si>
    <t>КОРПУС ВЫКЛЮЧАТЕЛЯ-РАЗЪЕДИНИТЕЛЯ 80А</t>
  </si>
  <si>
    <t>15PVO</t>
  </si>
  <si>
    <t>SE</t>
  </si>
  <si>
    <t>РУКОЯТКА УПРАВЛЕНИЯ+ПЕРЕД.ПАНЕЛЬ 60?60ММ</t>
  </si>
  <si>
    <t>ПАНЕЛЬ ДЛЯ БЛОКИРОВКИ ДВЕРЦЫ ДЛЯ V3…V6</t>
  </si>
  <si>
    <t>УДЛИНИТЕЛЬНЫЙ ПЕРЕХВАТ 400/430ММ V3…V6</t>
  </si>
  <si>
    <t>КЛЕММНАЯ КРЫШКА ДЛЯ КОРПУСА ВЫКЛЮЧАТЕЛЯ ТИПА V3, V4 (КРЫШКА ДЛЯ 3 КЛЕММ)</t>
  </si>
  <si>
    <t>АВТОМАТИЧЕСКИЙ ВЫКЛЮЧАТЕЛЬ С КОМБИНИРОВАННЫМ РАСЦЕПИТЕЛЕМ 24-32А</t>
  </si>
  <si>
    <t>АВТОМАТИЧЕСКИЙ ВЫКЛЮЧАТЕЛЬ С МАГНИТНЫМ РАСЦЕПИТЕЛЕМ 50А (ВИНТ. ЗАЖ.)</t>
  </si>
  <si>
    <t>АВТОМАТИЧЕСКИЙ ВЫКЛЮЧАТЕЛЬ С КОМБИНИРОВАННЫМ РАСЦЕПИТЕЛЕМ 4-6,3А</t>
  </si>
  <si>
    <t>АВТОМАТИЧЕСКИЙ ВЫКЛЮЧАТЕЛЬ iC60N 1П 2A C</t>
  </si>
  <si>
    <t>15RTP</t>
  </si>
  <si>
    <t>АВТОМАТИЧЕСКИЙ ВЫКЛЮЧАТЕЛЬ iC60N 1П 4A C</t>
  </si>
  <si>
    <t>Преобразователь частоты ATV630 18,5кВт 380В 3ф</t>
  </si>
  <si>
    <t>15VSD</t>
  </si>
  <si>
    <t>СЕТЕВОЙ ДРОССЕЛЬ 4MH 10A</t>
  </si>
  <si>
    <t>КОМПЛЕКТ ТРЕХПОЛОСН.ШИН 63А 3Х54 ММ</t>
  </si>
  <si>
    <t>КЛЕММНЫЙ БЛОК 63А 3П МОНТАЖ СВЕРХУ</t>
  </si>
  <si>
    <t>РАСПРЕДЕЛИТЕЛЬНЫЙ БЛОК ВИНТОВОЙ 4П 125А 60 ОТВЕРСТИЙ</t>
  </si>
  <si>
    <t>ШИНКА ГРЕБЕНЧАТАЯ 1П (L1…) 57 МОД.18ММ 100А РАЗРЕЗАЕМАЯ</t>
  </si>
  <si>
    <t>4 СОЕДИНИТЕЛЯ ДЛЯ КАБЕЛЕЙ</t>
  </si>
  <si>
    <t>ЗАГЛУШКИ БОКОВЫЕ ДЛЯ ГРЕБЕНЧАТЫХ ШИНОК (A9X) 1П (10ШТ)</t>
  </si>
  <si>
    <t>КОНТАКТОР.3Р,9A,НО+НЗ,24V-,ОГРАН.</t>
  </si>
  <si>
    <t>ТРАНСФОРМАТОР 230-400В 1X230В 630ВA</t>
  </si>
  <si>
    <t>15DIP</t>
  </si>
  <si>
    <t>QS1</t>
  </si>
  <si>
    <t>1QF1</t>
  </si>
  <si>
    <t>2QF1</t>
  </si>
  <si>
    <t>3,4QF1</t>
  </si>
  <si>
    <t>SF1</t>
  </si>
  <si>
    <t>SF3, SF4, 1FS1, 2SF1, 3SF1, 4SF1, 1ASF, 1SF2, 3SF2, 4SF2</t>
  </si>
  <si>
    <t>2UZ1</t>
  </si>
  <si>
    <t>3UZ1, 4UZ1</t>
  </si>
  <si>
    <t>3L1, 4L1, 3L2, 4L2</t>
  </si>
  <si>
    <t>LLL</t>
  </si>
  <si>
    <t>LLL+N</t>
  </si>
  <si>
    <t>EC1</t>
  </si>
  <si>
    <t>2KM1</t>
  </si>
  <si>
    <t>3KM1, 4KM1</t>
  </si>
  <si>
    <t>T1</t>
  </si>
  <si>
    <t>2866763</t>
  </si>
  <si>
    <t>3032208</t>
  </si>
  <si>
    <t>3047206</t>
  </si>
  <si>
    <t>3044225</t>
  </si>
  <si>
    <t>3044241</t>
  </si>
  <si>
    <t>3044199</t>
  </si>
  <si>
    <t>3044212</t>
  </si>
  <si>
    <t>750-402</t>
  </si>
  <si>
    <t>750-554/000-200</t>
  </si>
  <si>
    <t>750-513</t>
  </si>
  <si>
    <t>750-454/000-200</t>
  </si>
  <si>
    <t>750-483</t>
  </si>
  <si>
    <t>750-600</t>
  </si>
  <si>
    <t>41009-4</t>
  </si>
  <si>
    <t>XB5AA31</t>
  </si>
  <si>
    <t>ZB5AH04</t>
  </si>
  <si>
    <t>ZB5AZ102</t>
  </si>
  <si>
    <t>XB5AD21</t>
  </si>
  <si>
    <t>XB5AJ53</t>
  </si>
  <si>
    <t>XB5AVB5</t>
  </si>
  <si>
    <t>01107RL</t>
  </si>
  <si>
    <t>01108RL</t>
  </si>
  <si>
    <t>QUINT-PS/1AC/24DC/10</t>
  </si>
  <si>
    <t>FBS 20-6 BU</t>
  </si>
  <si>
    <t>D-UT 16</t>
  </si>
  <si>
    <t>UT 35</t>
  </si>
  <si>
    <t>UT 35-PE</t>
  </si>
  <si>
    <t>UT 16</t>
  </si>
  <si>
    <t>UT 16-PE</t>
  </si>
  <si>
    <t>SZ Розетка для монтажа на DIN-рейку 2шт</t>
  </si>
  <si>
    <t>UV1</t>
  </si>
  <si>
    <t>FU</t>
  </si>
  <si>
    <t>EC+</t>
  </si>
  <si>
    <t>EC-</t>
  </si>
  <si>
    <t>XS1</t>
  </si>
  <si>
    <t>XS2</t>
  </si>
  <si>
    <t>Фиксаторы</t>
  </si>
  <si>
    <t>X</t>
  </si>
  <si>
    <t>A1</t>
  </si>
  <si>
    <t>A2</t>
  </si>
  <si>
    <t>2-4R1</t>
  </si>
  <si>
    <t>2-4SB2</t>
  </si>
  <si>
    <t>2-4SB1</t>
  </si>
  <si>
    <t>2-4SA1</t>
  </si>
  <si>
    <t>1SA2</t>
  </si>
  <si>
    <t>2-4HL1</t>
  </si>
  <si>
    <t>Короба</t>
  </si>
  <si>
    <t>Hyperline </t>
  </si>
  <si>
    <t>КНОПКА 22ММ ЗЕЛЕНЯЯ С ВОЗВРАТОМ XB5AA31</t>
  </si>
  <si>
    <t>ГОЛОВКА КНОПКИ 22ММ С ЗАДЕРЖКОЙ ZB5AH04</t>
  </si>
  <si>
    <t>КОРП. КНОПКИ С КЛЕММ. ЗАЖ. ПОД ВИНТ ZB5AZ102</t>
  </si>
  <si>
    <t>ПЕРЕКЛЮЧАТЕЛЬ 22ММ 2 ПОЗИЦИИ XB5AD21</t>
  </si>
  <si>
    <t>ПЕРЕКЛЮЧАТЕЛЬ 22ММ 3 ПОЗИЦИИ С ВОЗВРАТОМ XB5AJ53</t>
  </si>
  <si>
    <t>СИГН. ЛАМПА 22ММ 24В ЖЕЛТАЯ XB5AVB5</t>
  </si>
  <si>
    <t>Короб RL6 40X60 серый</t>
  </si>
  <si>
    <t>ДКС</t>
  </si>
  <si>
    <t>Короб RL6 60X60 серый</t>
  </si>
  <si>
    <t>Потенциометр 7286R10KL25</t>
  </si>
  <si>
    <t>8001934940</t>
  </si>
  <si>
    <t>ЧипДип</t>
  </si>
  <si>
    <t>Рукоятка для потенциометра D29.4мм, отв. 6мм</t>
  </si>
  <si>
    <t>Delta</t>
  </si>
  <si>
    <t xml:space="preserve">Процессор центральный ПЛК </t>
  </si>
  <si>
    <t xml:space="preserve">4-х канальный модуль DI, 24 В, 3 мс </t>
  </si>
  <si>
    <t>2-х канальный модуль AO, 4-20 мА</t>
  </si>
  <si>
    <t>2-х канальный модуль реле</t>
  </si>
  <si>
    <t>2-х канальный модуль AI, 4-20 мА</t>
  </si>
  <si>
    <t>2-х канальный модуль AI, 0-30 В</t>
  </si>
  <si>
    <t xml:space="preserve">Оконечный модуль шины </t>
  </si>
  <si>
    <t>Wago</t>
  </si>
  <si>
    <t>SK Фильтрующий вентилятор, 550 м3/ч, 323 х 323 х 143,5 мм, 230В, IP54</t>
  </si>
  <si>
    <t>Держатель кабельного шланга d=29мм 20шт</t>
  </si>
  <si>
    <t>SZ Кабельный шланг D=29мм, длина=25m 1шт</t>
  </si>
  <si>
    <t>Сальник кабельный PGA29-25G</t>
  </si>
  <si>
    <t>13283</t>
  </si>
  <si>
    <t>Сальник кабельный PGA21-16G</t>
  </si>
  <si>
    <t>13277</t>
  </si>
  <si>
    <t>Сальник кабельный PGA16-14G</t>
  </si>
  <si>
    <t>13275</t>
  </si>
  <si>
    <t>Сальник кабельный PGA13.5-11G</t>
  </si>
  <si>
    <t>13271</t>
  </si>
  <si>
    <t>DK Шина заземления 15x5x450mm 1шт</t>
  </si>
  <si>
    <t>SZ Монтажная скоба с наклоном 20шт</t>
  </si>
  <si>
    <t>VX Шкаф 1000x2000x600 c МП, 2х ств.дв.</t>
  </si>
  <si>
    <t>VX Элемент цоколя пер/зад 1000х100мм 2шт</t>
  </si>
  <si>
    <t>SK Вентиляционная насадка без вентилятора</t>
  </si>
  <si>
    <t>AVC</t>
  </si>
  <si>
    <t>VX Системные шасси 14х39мм для ШВГ 500мм 4шт</t>
  </si>
  <si>
    <t>Ошиновка</t>
  </si>
  <si>
    <t>ЗАГЛУШКИ БОКОВЫЕ ДЛЯ ГРЕБЕНЧАТЫХ ШИНОК (A9X) 1П 10шт</t>
  </si>
  <si>
    <t>Вставка плавкая 5х20 мм 0.5 А</t>
  </si>
  <si>
    <t>Вставка плавкая 5х20 мм 4 А</t>
  </si>
  <si>
    <t>FU1, 2</t>
  </si>
  <si>
    <t>2-4FU1, 3-4FU2, 2FU3</t>
  </si>
  <si>
    <t>Вставка плавкая 5х20 мм 2 А</t>
  </si>
  <si>
    <t>1FU1</t>
  </si>
  <si>
    <t>Вставка плавкая 5х20 мм 1 А</t>
  </si>
  <si>
    <t>2FU2</t>
  </si>
  <si>
    <t>DK Крепежный адаптер 1шт</t>
  </si>
  <si>
    <t>Кол-во шкафов</t>
  </si>
  <si>
    <t>м</t>
  </si>
  <si>
    <t>мод.</t>
  </si>
  <si>
    <t>Шкаф уравления фильтр-прессом (ВхШхГ) 2208х1000х600 мм</t>
  </si>
  <si>
    <t>750-891</t>
  </si>
  <si>
    <t>DOP-110WS 10.1" TFT LCD, 1024 x 600, ARM Cortex-A8 800 МГц, Flash ROM 256 MB, RAM 256 MB, USB, 3 COM RS-232/422/485, RTC</t>
  </si>
  <si>
    <t>DOP-110WS</t>
  </si>
  <si>
    <t>SZ Рым-болты для VX, SE, TS 4шт</t>
  </si>
  <si>
    <t>ПРЕОБР ЧАСТОТЫ ATV320 КОМПАКТНОЕ ИСПОЛНЕНИЕ 4 КВТ 500В 3Ф</t>
  </si>
  <si>
    <t>ATV320U40N4C</t>
  </si>
  <si>
    <t>АВТОМАТИЧЕСКИЙ ВЫКЛЮЧАТЕЛЬ С МАГНИТНЫМ РАСЦЕПИТЕЛЕМ 14A</t>
  </si>
  <si>
    <t>GV2L16</t>
  </si>
  <si>
    <t>RSB1A160BDPV</t>
  </si>
  <si>
    <t>КОМП.:РЕЛЕ,КОЛ.,СКОБА,МАРК,ДИОД,16А,=24В</t>
  </si>
  <si>
    <t>3KL1, 4KL1</t>
  </si>
  <si>
    <t>3X4</t>
  </si>
  <si>
    <t>UT 2,5</t>
  </si>
  <si>
    <t>3044076</t>
  </si>
  <si>
    <t>4X4</t>
  </si>
  <si>
    <t>iOF КОНТАКТ СОСТОЯНИЯ ДЛЯ АВ ACTI9</t>
  </si>
  <si>
    <t>A9A26924</t>
  </si>
  <si>
    <t>SF5</t>
  </si>
  <si>
    <t>SF2, SF5</t>
  </si>
  <si>
    <t>4 СОЕДИНИТЕЛЯ ДЛЯ КАБЕЛЕЙ 4шт</t>
  </si>
  <si>
    <t>Сальник кабельный PGA36-30G</t>
  </si>
  <si>
    <t>13285</t>
  </si>
  <si>
    <t>LC1D50ABBE</t>
  </si>
  <si>
    <t>3P КОНТАКТОР EVERLINK AC3 440В 50A, КАТУШКА УПР. 24В DC, ПРУЖИННЫЙ ЗАЖИМ</t>
  </si>
  <si>
    <t>11.05.2021</t>
  </si>
  <si>
    <t>5QF1</t>
  </si>
  <si>
    <t>АВТОМАТИЧЕСКИЙ ВЫКЛЮЧАТЕЛЬ iC60N 3П 32A C</t>
  </si>
  <si>
    <t>A9F79332</t>
  </si>
  <si>
    <t>5X1</t>
  </si>
  <si>
    <t>ОФ Эльга_ШУФ-15S
ЗАКАЗ аппаратуры 09-08-2021</t>
  </si>
  <si>
    <t>Склад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</si>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</sst>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#,##0.00\ &quot;₽&quot;;[Red]\-#,##0.00\ &quot;₽&quot;"/>
    <numFmt numFmtId="164" formatCode="_-* #,##0.00&quot;р.&quot;_-;\-* #,##0.00&quot;р.&quot;_-;_-* &quot;-&quot;??&quot;р.&quot;_-;_-@_-"/>
    <numFmt numFmtId="165" formatCode="_-* #,##0.00\ [$€-1]_-;\-* #,##0.00\ [$€-1]_-;_-* &quot;-&quot;??\ [$€-1]_-;_-@_-"/>
    <numFmt numFmtId="166" formatCode="_-* #,##0.00\ [$₽-419]_-;\-* #,##0.00\ [$₽-419]_-;_-* &quot;-&quot;??\ [$₽-419]_-;_-@_-"/>
    <numFmt numFmtId="167" formatCode="_-* #,##0.00_р_._-;\-* #,##0.00_р_._-;_-* &quot;-&quot;??_р_._-;_-@_-"/>
    <numFmt numFmtId="168" formatCode="_-* #,##0.00\ [$USD]_-;\-* #,##0.00\ [$USD]_-;_-* &quot;-&quot;??\ [$USD]_-;_-@_-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2"/>
      <color rgb="FF000000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name val="Arial"/>
      <family val="2"/>
    </font>
    <font>
      <sz val="10"/>
      <color indexed="8"/>
      <name val="Arial"/>
      <family val="2"/>
      <charset val="204"/>
    </font>
    <font>
      <b/>
      <sz val="12"/>
      <color rgb="FFFFFF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rgb="FFFFFF99"/>
      <name val="Calibri"/>
      <family val="2"/>
      <charset val="204"/>
      <scheme val="minor"/>
    </font>
    <font>
      <b/>
      <u/>
      <sz val="11"/>
      <color rgb="FFFFFF99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FFFF99"/>
      <name val="Calibri"/>
      <family val="2"/>
      <charset val="204"/>
    </font>
    <font>
      <b/>
      <sz val="11"/>
      <color rgb="FFFFFF99"/>
      <name val="Calibri"/>
      <family val="2"/>
      <charset val="204"/>
    </font>
    <font>
      <sz val="11"/>
      <color rgb="FFFFFF99"/>
      <name val="Calibri"/>
      <family val="2"/>
      <charset val="204"/>
      <scheme val="minor"/>
    </font>
    <font>
      <b/>
      <sz val="12"/>
      <color rgb="FFFFFF99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5" fillId="0" borderId="0"/>
    <xf numFmtId="0" fontId="6" fillId="0" borderId="0"/>
    <xf numFmtId="167" fontId="5" fillId="0" borderId="0" applyFont="0" applyFill="0" applyBorder="0" applyAlignment="0" applyProtection="0"/>
    <xf numFmtId="0" fontId="4" fillId="3" borderId="1"/>
    <xf numFmtId="0" fontId="9" fillId="0" borderId="1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</cellStyleXfs>
  <cellXfs count="237">
    <xf numFmtId="0" fontId="0" fillId="0" borderId="0" xfId="0"/>
    <xf numFmtId="49" fontId="2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Fill="1"/>
    <xf numFmtId="2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vertical="center"/>
    </xf>
    <xf numFmtId="165" fontId="2" fillId="0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horizontal="center" vertical="top"/>
    </xf>
    <xf numFmtId="165" fontId="2" fillId="0" borderId="0" xfId="0" applyNumberFormat="1" applyFont="1" applyFill="1" applyBorder="1" applyAlignment="1">
      <alignment horizontal="center" vertical="top" wrapText="1"/>
    </xf>
    <xf numFmtId="165" fontId="2" fillId="0" borderId="2" xfId="0" applyNumberFormat="1" applyFont="1" applyFill="1" applyBorder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8" fontId="0" fillId="0" borderId="0" xfId="0" applyNumberFormat="1"/>
    <xf numFmtId="0" fontId="8" fillId="0" borderId="1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49" fontId="11" fillId="4" borderId="8" xfId="0" applyNumberFormat="1" applyFont="1" applyFill="1" applyBorder="1" applyAlignment="1">
      <alignment horizontal="center" vertical="center"/>
    </xf>
    <xf numFmtId="165" fontId="11" fillId="4" borderId="8" xfId="0" applyNumberFormat="1" applyFont="1" applyFill="1" applyBorder="1" applyAlignment="1">
      <alignment horizontal="center" vertical="center"/>
    </xf>
    <xf numFmtId="164" fontId="11" fillId="4" borderId="8" xfId="0" applyNumberFormat="1" applyFont="1" applyFill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3" xfId="0" applyNumberFormat="1" applyFill="1" applyBorder="1" applyAlignment="1">
      <alignment horizontal="center"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8" fontId="15" fillId="0" borderId="15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6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8" fontId="15" fillId="0" borderId="16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vertical="center"/>
    </xf>
    <xf numFmtId="0" fontId="0" fillId="0" borderId="1" xfId="0" applyBorder="1"/>
    <xf numFmtId="0" fontId="0" fillId="0" borderId="10" xfId="0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0" fillId="0" borderId="9" xfId="0" applyFont="1" applyBorder="1" applyAlignment="1">
      <alignment vertical="center"/>
    </xf>
    <xf numFmtId="165" fontId="0" fillId="0" borderId="16" xfId="0" applyNumberFormat="1" applyFont="1" applyBorder="1" applyAlignment="1">
      <alignment vertical="center"/>
    </xf>
    <xf numFmtId="164" fontId="0" fillId="0" borderId="10" xfId="0" applyNumberFormat="1" applyFont="1" applyBorder="1"/>
    <xf numFmtId="165" fontId="0" fillId="0" borderId="17" xfId="0" applyNumberFormat="1" applyFont="1" applyBorder="1" applyAlignment="1">
      <alignment vertical="center"/>
    </xf>
    <xf numFmtId="165" fontId="1" fillId="2" borderId="8" xfId="0" applyNumberFormat="1" applyFont="1" applyFill="1" applyBorder="1"/>
    <xf numFmtId="166" fontId="1" fillId="2" borderId="8" xfId="0" applyNumberFormat="1" applyFont="1" applyFill="1" applyBorder="1"/>
    <xf numFmtId="0" fontId="0" fillId="0" borderId="17" xfId="0" applyFont="1" applyBorder="1"/>
    <xf numFmtId="0" fontId="19" fillId="4" borderId="1" xfId="0" applyFont="1" applyFill="1" applyBorder="1" applyAlignment="1">
      <alignment horizontal="center" vertical="center"/>
    </xf>
    <xf numFmtId="0" fontId="20" fillId="4" borderId="0" xfId="0" applyFont="1" applyFill="1"/>
    <xf numFmtId="165" fontId="13" fillId="4" borderId="8" xfId="0" applyNumberFormat="1" applyFont="1" applyFill="1" applyBorder="1" applyAlignment="1">
      <alignment horizontal="center" vertical="center"/>
    </xf>
    <xf numFmtId="166" fontId="13" fillId="4" borderId="18" xfId="0" applyNumberFormat="1" applyFont="1" applyFill="1" applyBorder="1"/>
    <xf numFmtId="0" fontId="21" fillId="4" borderId="0" xfId="0" applyFont="1" applyFill="1" applyAlignment="1">
      <alignment horizontal="center" vertical="center"/>
    </xf>
    <xf numFmtId="0" fontId="0" fillId="0" borderId="0" xfId="0" quotePrefix="1" applyAlignment="1">
      <alignment wrapText="1"/>
    </xf>
    <xf numFmtId="0" fontId="0" fillId="0" borderId="0" xfId="0" pivotButton="1"/>
    <xf numFmtId="0" fontId="0" fillId="0" borderId="0" xfId="0" applyFill="1"/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165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applyNumberFormat="1" applyFont="1" applyFill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2" xfId="0" applyNumberFormat="1" applyFont="1" applyFill="1" applyBorder="1"/>
    <xf numFmtId="0" fontId="2" fillId="0" borderId="2" xfId="0" applyFont="1" applyFill="1" applyBorder="1"/>
    <xf numFmtId="49" fontId="2" fillId="0" borderId="2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49" fontId="2" fillId="0" borderId="2" xfId="0" applyNumberFormat="1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2" fillId="6" borderId="0" xfId="0" applyNumberFormat="1" applyFont="1" applyFill="1" applyBorder="1" applyAlignment="1">
      <alignment horizontal="left"/>
    </xf>
    <xf numFmtId="49" fontId="2" fillId="6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 vertical="center"/>
    </xf>
    <xf numFmtId="164" fontId="2" fillId="6" borderId="0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165" fontId="3" fillId="0" borderId="0" xfId="0" applyNumberFormat="1" applyFont="1" applyFill="1" applyBorder="1"/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/>
    </xf>
    <xf numFmtId="49" fontId="2" fillId="6" borderId="0" xfId="0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>
      <alignment horizontal="left"/>
    </xf>
    <xf numFmtId="49" fontId="2" fillId="6" borderId="0" xfId="0" applyNumberFormat="1" applyFont="1" applyFill="1"/>
    <xf numFmtId="49" fontId="4" fillId="6" borderId="0" xfId="0" applyNumberFormat="1" applyFont="1" applyFill="1" applyBorder="1" applyAlignment="1">
      <alignment horizontal="center" vertical="center"/>
    </xf>
    <xf numFmtId="0" fontId="0" fillId="6" borderId="0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center"/>
    </xf>
    <xf numFmtId="165" fontId="24" fillId="5" borderId="0" xfId="0" applyNumberFormat="1" applyFont="1" applyFill="1"/>
    <xf numFmtId="49" fontId="2" fillId="6" borderId="0" xfId="0" applyNumberFormat="1" applyFont="1" applyFill="1" applyBorder="1" applyAlignment="1">
      <alignment horizontal="left" vertical="top"/>
    </xf>
    <xf numFmtId="49" fontId="2" fillId="6" borderId="0" xfId="0" applyNumberFormat="1" applyFont="1" applyFill="1" applyBorder="1" applyAlignment="1">
      <alignment horizontal="center" vertical="top"/>
    </xf>
    <xf numFmtId="0" fontId="2" fillId="6" borderId="0" xfId="0" applyNumberFormat="1" applyFont="1" applyFill="1" applyBorder="1" applyAlignment="1">
      <alignment horizontal="center" vertical="center"/>
    </xf>
    <xf numFmtId="165" fontId="2" fillId="6" borderId="0" xfId="0" applyNumberFormat="1" applyFont="1" applyFill="1" applyBorder="1" applyAlignment="1">
      <alignment horizontal="center" vertical="center"/>
    </xf>
    <xf numFmtId="49" fontId="2" fillId="6" borderId="0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49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0" xfId="0" applyNumberFormat="1" applyFont="1" applyFill="1" applyBorder="1" applyAlignment="1">
      <alignment horizontal="left"/>
    </xf>
    <xf numFmtId="49" fontId="4" fillId="10" borderId="0" xfId="0" applyNumberFormat="1" applyFont="1" applyFill="1" applyBorder="1" applyAlignment="1">
      <alignment horizontal="center" vertical="center"/>
    </xf>
    <xf numFmtId="165" fontId="0" fillId="10" borderId="0" xfId="0" applyNumberFormat="1" applyFont="1" applyFill="1" applyBorder="1" applyAlignment="1">
      <alignment horizontal="center" vertical="center"/>
    </xf>
    <xf numFmtId="168" fontId="2" fillId="10" borderId="0" xfId="0" applyNumberFormat="1" applyFont="1" applyFill="1" applyBorder="1" applyAlignment="1">
      <alignment horizontal="center" vertical="center"/>
    </xf>
    <xf numFmtId="49" fontId="2" fillId="11" borderId="0" xfId="0" applyNumberFormat="1" applyFont="1" applyFill="1" applyBorder="1" applyAlignment="1">
      <alignment horizontal="left"/>
    </xf>
    <xf numFmtId="0" fontId="2" fillId="11" borderId="0" xfId="0" applyNumberFormat="1" applyFont="1" applyFill="1" applyBorder="1" applyAlignment="1">
      <alignment horizontal="left"/>
    </xf>
    <xf numFmtId="49" fontId="2" fillId="11" borderId="0" xfId="0" applyNumberFormat="1" applyFont="1" applyFill="1" applyBorder="1" applyAlignment="1">
      <alignment horizontal="center"/>
    </xf>
    <xf numFmtId="165" fontId="0" fillId="11" borderId="0" xfId="0" applyNumberFormat="1" applyFont="1" applyFill="1" applyBorder="1" applyAlignment="1">
      <alignment horizontal="center" vertical="center"/>
    </xf>
    <xf numFmtId="49" fontId="2" fillId="11" borderId="0" xfId="0" applyNumberFormat="1" applyFont="1" applyFill="1" applyAlignment="1">
      <alignment horizontal="left"/>
    </xf>
    <xf numFmtId="49" fontId="2" fillId="11" borderId="0" xfId="0" applyNumberFormat="1" applyFont="1" applyFill="1"/>
    <xf numFmtId="49" fontId="0" fillId="11" borderId="0" xfId="0" applyNumberFormat="1" applyFont="1" applyFill="1" applyBorder="1" applyAlignment="1">
      <alignment horizontal="center" vertical="center"/>
    </xf>
    <xf numFmtId="0" fontId="4" fillId="11" borderId="0" xfId="0" applyNumberFormat="1" applyFont="1" applyFill="1" applyBorder="1" applyAlignment="1">
      <alignment horizontal="left"/>
    </xf>
    <xf numFmtId="49" fontId="4" fillId="11" borderId="0" xfId="0" applyNumberFormat="1" applyFont="1" applyFill="1" applyBorder="1" applyAlignment="1">
      <alignment horizontal="center" vertical="center"/>
    </xf>
    <xf numFmtId="0" fontId="0" fillId="11" borderId="0" xfId="0" applyFont="1" applyFill="1" applyBorder="1"/>
    <xf numFmtId="0" fontId="0" fillId="11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 vertical="top"/>
    </xf>
    <xf numFmtId="49" fontId="2" fillId="11" borderId="0" xfId="0" applyNumberFormat="1" applyFont="1" applyFill="1" applyBorder="1" applyAlignment="1">
      <alignment horizontal="left" vertical="top"/>
    </xf>
    <xf numFmtId="49" fontId="2" fillId="11" borderId="0" xfId="0" applyNumberFormat="1" applyFont="1" applyFill="1" applyBorder="1" applyAlignment="1">
      <alignment horizontal="center" vertical="top"/>
    </xf>
    <xf numFmtId="49" fontId="2" fillId="11" borderId="0" xfId="0" applyNumberFormat="1" applyFont="1" applyFill="1" applyBorder="1" applyAlignment="1">
      <alignment horizontal="center" vertical="center"/>
    </xf>
    <xf numFmtId="164" fontId="2" fillId="11" borderId="0" xfId="0" applyNumberFormat="1" applyFont="1" applyFill="1" applyBorder="1" applyAlignment="1">
      <alignment horizontal="center" vertical="center"/>
    </xf>
    <xf numFmtId="49" fontId="2" fillId="11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5" fontId="2" fillId="11" borderId="0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0" fontId="2" fillId="11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12" borderId="0" xfId="0" applyNumberFormat="1" applyFont="1" applyFill="1" applyBorder="1" applyAlignment="1">
      <alignment horizontal="left"/>
    </xf>
    <xf numFmtId="0" fontId="2" fillId="12" borderId="0" xfId="0" applyNumberFormat="1" applyFont="1" applyFill="1" applyBorder="1" applyAlignment="1">
      <alignment horizontal="left"/>
    </xf>
    <xf numFmtId="49" fontId="2" fillId="12" borderId="0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/>
    </xf>
    <xf numFmtId="2" fontId="0" fillId="0" borderId="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wrapText="1"/>
    </xf>
    <xf numFmtId="49" fontId="1" fillId="0" borderId="19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2" fillId="0" borderId="0" xfId="0" quotePrefix="1" applyFont="1" applyAlignment="1">
      <alignment horizontal="left" vertical="top" wrapText="1"/>
    </xf>
    <xf numFmtId="0" fontId="0" fillId="0" borderId="10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18" fillId="4" borderId="10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9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4" fontId="25" fillId="0" borderId="3" xfId="0" applyNumberFormat="1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</cellXfs>
  <cellStyles count="12">
    <cellStyle name="Comma 2" xfId="3"/>
    <cellStyle name="EplDataROStyle" xfId="4"/>
    <cellStyle name="EplDataRWStyle" xfId="5"/>
    <cellStyle name="Normal 11" xfId="1"/>
    <cellStyle name="Normal 2" xfId="6"/>
    <cellStyle name="Обычный" xfId="0" builtinId="0"/>
    <cellStyle name="Обычный 2" xfId="7"/>
    <cellStyle name="Обычный 2 2" xfId="8"/>
    <cellStyle name="Обычный 3" xfId="9"/>
    <cellStyle name="Обычный 4" xfId="10"/>
    <cellStyle name="Обычный 5" xfId="11"/>
    <cellStyle name="Обычный 6" xfId="2"/>
  </cellStyles>
  <dxfs count="226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bottom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417.486454513892" createdVersion="4" refreshedVersion="4" minRefreshableVersion="3" recordCount="112">
  <cacheSource type="worksheet">
    <worksheetSource ref="A2:Q114" sheet="Перечень оборудования"/>
  </cacheSource>
  <cacheFields count="17">
    <cacheField name="НКУ" numFmtId="49">
      <sharedItems containsBlank="1"/>
    </cacheField>
    <cacheField name="Панель" numFmtId="49">
      <sharedItems containsNonDate="0" containsString="0" containsBlank="1"/>
    </cacheField>
    <cacheField name="Линия" numFmtId="0">
      <sharedItems containsBlank="1"/>
    </cacheField>
    <cacheField name="Поз" numFmtId="0">
      <sharedItems containsBlank="1"/>
    </cacheField>
    <cacheField name="Наименование" numFmtId="0">
      <sharedItems count="95">
        <s v="VX Шкаф 1000x2000x600 c МП, 2х ств.дв."/>
        <s v="VX Боковые стенки 2000x600мм 2шт"/>
        <s v="VX Элемент цоколя пер/зад 1000х100мм 2шт"/>
        <s v="VX Боковые панели цоколя 100х600мм 2шт"/>
        <s v="SK Вентиляционная насадка без вентилятора"/>
        <s v="SZ Рым-болты для VX, SE, TS 4шт"/>
        <s v="SK Фильтрующий вентилятор, 550 м3/ч, 323 х 323 х 143,5 мм, 230В, IP54"/>
        <s v="SK Регулятор температуры (термостат), +5С…+60С, 71 х 71 х 33,5 мм"/>
        <s v="SK Защитный кожух из нержавеющей стали для SK 3243/44.xxx, 350 х 480 х 110 мм"/>
        <s v="DK Крепежный адаптер 1шт"/>
        <s v="SZ DIN-рейка 35х15 2000мм 6шт"/>
        <s v="SZ Монтажная скоба с наклоном 20шт"/>
        <s v="TS Перемычка внешн.уровень гл.600мм 20шт"/>
        <s v="VX Системные шасси 14х39мм для ШВГ 500мм 4шт"/>
        <s v="Держатель кабельного шланга d=29мм 20шт"/>
        <s v="SZ Кабельный шланг D=29мм, длина=25m 1шт"/>
        <s v="Сальник кабельный PGA36-30G"/>
        <s v="Сальник кабельный PGA29-25G"/>
        <s v="Сальник кабельный PGA21-16G"/>
        <s v="Сальник кабельный PGA16-14G"/>
        <s v="Сальник кабельный PGA13.5-11G"/>
        <s v="DK Шина заземления 15x5x450mm 1шт"/>
        <s v="КОРПУС ВЫКЛЮЧАТЕЛЯ-РАЗЪЕДИНИТЕЛЯ 80А"/>
        <s v="РУКОЯТКА УПРАВЛЕНИЯ+ПЕРЕД.ПАНЕЛЬ 60?60ММ"/>
        <s v="ПАНЕЛЬ ДЛЯ БЛОКИРОВКИ ДВЕРЦЫ ДЛЯ V3…V6"/>
        <s v="УДЛИНИТЕЛЬНЫЙ ПЕРЕХВАТ 400/430ММ V3…V6"/>
        <s v="КЛЕММНАЯ КРЫШКА ДЛЯ КОРПУСА ВЫКЛЮЧАТЕЛЯ ТИПА V3, V4 (КРЫШКА ДЛЯ 3 КЛЕММ)"/>
        <s v="АВТОМАТИЧЕСКИЙ ВЫКЛЮЧАТЕЛЬ С КОМБИНИРОВАННЫМ РАСЦЕПИТЕЛЕМ 24-32А"/>
        <s v="АВТОМАТИЧЕСКИЙ ВЫКЛЮЧАТЕЛЬ С МАГНИТНЫМ РАСЦЕПИТЕЛЕМ 50А (ВИНТ. ЗАЖ.)"/>
        <s v="АВТОМАТИЧЕСКИЙ ВЫКЛЮЧАТЕЛЬ С МАГНИТНЫМ РАСЦЕПИТЕЛЕМ 14A"/>
        <s v="АВТОМАТИЧЕСКИЙ ВЫКЛЮЧАТЕЛЬ С КОМБИНИРОВАННЫМ РАСЦЕПИТЕЛЕМ 4-6,3А"/>
        <s v="АВТОМАТИЧЕСКИЙ ВЫКЛЮЧАТЕЛЬ iC60N 1П 2A C"/>
        <s v="АВТОМАТИЧЕСКИЙ ВЫКЛЮЧАТЕЛЬ iC60N 1П 4A C"/>
        <s v="iOF КОНТАКТ СОСТОЯНИЯ ДЛЯ АВ ACTI9"/>
        <s v="Преобразователь частоты ATV630 18,5кВт 380В 3ф"/>
        <s v="ПРЕОБР ЧАСТОТЫ ATV320 КОМПАКТНОЕ ИСПОЛНЕНИЕ 4 КВТ 500В 3Ф"/>
        <s v="СЕТЕВОЙ ДРОССЕЛЬ 4MH 10A"/>
        <s v="КОМПЛЕКТ ТРЕХПОЛОСН.ШИН 63А 3Х54 ММ"/>
        <s v="КЛЕММНЫЙ БЛОК 63А 3П МОНТАЖ СВЕРХУ"/>
        <s v="РАСПРЕДЕЛИТЕЛЬНЫЙ БЛОК ВИНТОВОЙ 4П 125А 60 ОТВЕРСТИЙ"/>
        <s v="ШИНКА ГРЕБЕНЧАТАЯ 1П (L1…) 57 МОД.18ММ 100А РАЗРЕЗАЕМАЯ"/>
        <s v="4 СОЕДИНИТЕЛЯ ДЛЯ КАБЕЛЕЙ"/>
        <s v="ЗАГЛУШКИ БОКОВЫЕ ДЛЯ ГРЕБЕНЧАТЫХ ШИНОК (A9X) 1П (10ШТ)"/>
        <s v="3P КОНТАКТОР EVERLINK AC3 440В 50A, КАТУШКА УПР. 24В DC, ПРУЖИННЫЙ ЗАЖИМ"/>
        <s v="КОНТАКТОР.3Р,9A,НО+НЗ,24V-,ОГРАН."/>
        <s v="КОМП.:РЕЛЕ,КОЛ.,СКОБА,МАРК,ДИОД,16А,=24В"/>
        <s v="ТРАНСФОРМАТОР 230-400В 1X230В 630ВA"/>
        <s v="QUINT-PS/1AC/24DC/10"/>
        <s v="UT 4-HESILED 24 (5X20)"/>
        <s v="FBS 20-6 BU"/>
        <s v="FBS 20-5 BU"/>
        <s v="SZ Розетка для монтажа на DIN-рейку 2шт"/>
        <s v="FL-PP-RJ45-SCC"/>
        <s v="E/NS 35 N"/>
        <s v="CLIPFIX 35"/>
        <s v="KLM 3"/>
        <s v="D-UT 2,5/10"/>
        <s v="D-UT 16"/>
        <s v="ATP-UT"/>
        <s v="UT 35"/>
        <s v="UT 35-PE"/>
        <s v="UT 16"/>
        <s v="UT 16-PE"/>
        <s v="UT 4"/>
        <s v="UT 4-PE"/>
        <s v="UT 2,5 RD"/>
        <s v="UT 2,5-PE"/>
        <s v="UT 2,5 GN"/>
        <s v="UT 2,5 YE"/>
        <s v="UT 2,5 BU"/>
        <s v="UT 2,5"/>
        <s v="Вставка плавкая 5х20 мм 0.5 А"/>
        <s v="Вставка плавкая 5х20 мм 4 А"/>
        <s v="Вставка плавкая 5х20 мм 2 А"/>
        <s v="Вставка плавкая 5х20 мм 1 А"/>
        <s v="Процессор центральный ПЛК "/>
        <s v="4-х канальный модуль DI, 24 В, 3 мс "/>
        <s v="2-х канальный модуль AO, 4-20 мА"/>
        <s v="2-х канальный модуль реле"/>
        <s v="2-х канальный модуль AI, 4-20 мА"/>
        <s v="2-х канальный модуль AI, 0-30 В"/>
        <s v="Оконечный модуль шины "/>
        <s v="DOP-110WS 10.1&quot; TFT LCD, 1024 x 600, ARM Cortex-A8 800 МГц, Flash ROM 256 MB, RAM 256 MB, USB, 3 COM RS-232/422/485, RTC"/>
        <s v="Патч-корд кат. 5e 2м. Серый"/>
        <s v="Потенциометр 7286R10KL25"/>
        <s v="Рукоятка для потенциометра D29.4мм, отв. 6мм"/>
        <s v="КНОПКА 22ММ ЗЕЛЕНЯЯ С ВОЗВРАТОМ XB5AA31"/>
        <s v="ГОЛОВКА КНОПКИ 22ММ С ЗАДЕРЖКОЙ ZB5AH04"/>
        <s v="КОРП. КНОПКИ С КЛЕММ. ЗАЖ. ПОД ВИНТ ZB5AZ102"/>
        <s v="ПЕРЕКЛЮЧАТЕЛЬ 22ММ 2 ПОЗИЦИИ XB5AD21"/>
        <s v="ПЕРЕКЛЮЧАТЕЛЬ 22ММ 3 ПОЗИЦИИ С ВОЗВРАТОМ XB5AJ53"/>
        <s v="СИГН. ЛАМПА 22ММ 24В ЖЕЛТАЯ XB5AVB5"/>
        <s v="Короб RL6 40X60 серый"/>
        <s v="Короб RL6 60X60 серый"/>
        <s v="АВТОМАТИЧЕСКИЙ ВЫКЛЮЧАТЕЛЬ iC60N 3П 32A C"/>
      </sharedItems>
    </cacheField>
    <cacheField name="Старый код" numFmtId="0">
      <sharedItems containsNonDate="0" containsString="0" containsBlank="1"/>
    </cacheField>
    <cacheField name="Новый код" numFmtId="0">
      <sharedItems containsBlank="1" containsMixedTypes="1" containsNumber="1" containsInteger="1" minValue="2313150" maxValue="8640033" count="92">
        <n v="8006000"/>
        <n v="8106245"/>
        <n v="8640005"/>
        <n v="8640033"/>
        <n v="3138000"/>
        <n v="4568000"/>
        <n v="3243100"/>
        <n v="3110000"/>
        <n v="3243080"/>
        <n v="7526964"/>
        <n v="2313150"/>
        <n v="2366000"/>
        <n v="4696000"/>
        <n v="8619710"/>
        <n v="2591000"/>
        <n v="2589000"/>
        <s v="13285"/>
        <s v="13283"/>
        <s v="13277"/>
        <s v="13275"/>
        <s v="13271"/>
        <n v="7113000"/>
        <s v="V4"/>
        <s v="KAF2PZ"/>
        <s v="KZ74"/>
        <s v="VZ31"/>
        <s v="VZ9"/>
        <s v="GV2P32"/>
        <s v="GV3L50"/>
        <s v="GV2L16"/>
        <s v="GV2RT10"/>
        <s v="A9F74102"/>
        <s v="A9F74104"/>
        <s v="A9A26924"/>
        <s v="ATV630D18N4"/>
        <s v="ATV320U40N4C"/>
        <s v="VW3A4552"/>
        <s v="GV2G354"/>
        <s v="GV1G09"/>
        <s v="LGY412560"/>
        <s v="A9XPH157"/>
        <s v="A9XPCM04"/>
        <s v="A9XPE110"/>
        <s v="LC1D50ABBE"/>
        <s v="LC1D09BD"/>
        <s v="RSB1A160BDPV"/>
        <s v="ABL6TS63U"/>
        <s v="2866763"/>
        <s v="3046090"/>
        <s v="3032208"/>
        <s v="3036929"/>
        <n v="2506120"/>
        <s v="2901642"/>
        <s v="0800886"/>
        <s v="3022218"/>
        <s v="0811969"/>
        <s v="3047028"/>
        <s v="3047206"/>
        <s v="3047167"/>
        <s v="3044225"/>
        <s v="3044241"/>
        <s v="3044199"/>
        <s v="3044212"/>
        <s v="3044102"/>
        <s v="3044128"/>
        <s v="3045062"/>
        <s v="3044092"/>
        <s v="3045091"/>
        <s v="3045059"/>
        <s v="3044089"/>
        <s v="3044076"/>
        <m/>
        <s v="750-891"/>
        <s v="750-402"/>
        <s v="750-554/000-200"/>
        <s v="750-513"/>
        <s v="750-454/000-200"/>
        <s v="750-483"/>
        <s v="750-600"/>
        <s v="DOP-110WS"/>
        <s v="PC-LPM-STP-RJ45-RJ45-C5e-2M-LSZH-GY"/>
        <s v="8001934940"/>
        <s v="41009-4"/>
        <s v="XB5AA31"/>
        <s v="ZB5AH04"/>
        <s v="ZB5AZ102"/>
        <s v="XB5AD21"/>
        <s v="XB5AJ53"/>
        <s v="XB5AVB5"/>
        <s v="01107RL"/>
        <s v="01108RL"/>
        <s v="A9F79332"/>
      </sharedItems>
    </cacheField>
    <cacheField name="Цена, €" numFmtId="165">
      <sharedItems containsSemiMixedTypes="0" containsString="0" containsNumber="1" minValue="0.3" maxValue="1071.2682379349046"/>
    </cacheField>
    <cacheField name="Цена , р" numFmtId="0">
      <sharedItems containsString="0" containsBlank="1" containsNumber="1" minValue="75" maxValue="95450"/>
    </cacheField>
    <cacheField name="Группа" numFmtId="0">
      <sharedItems containsBlank="1"/>
    </cacheField>
    <cacheField name="Уровень продаж" numFmtId="0">
      <sharedItems containsSemiMixedTypes="0" containsString="0" containsNumber="1" minValue="0.42000000000000004" maxValue="1"/>
    </cacheField>
    <cacheField name="Изготовитель" numFmtId="0">
      <sharedItems count="10">
        <s v="Rittal"/>
        <s v="AVC"/>
        <s v="SE"/>
        <s v="Phoenix"/>
        <s v="на выбор"/>
        <s v="Wago"/>
        <s v="Delta"/>
        <s v="Hyperline "/>
        <s v="ЧипДип"/>
        <s v="ДКС"/>
      </sharedItems>
    </cacheField>
    <cacheField name="Кол-во на линию" numFmtId="0">
      <sharedItems containsSemiMixedTypes="0" containsString="0" containsNumber="1" minValue="0.01" maxValue="54"/>
    </cacheField>
    <cacheField name="Кол-во линий" numFmtId="0">
      <sharedItems containsSemiMixedTypes="0" containsString="0" containsNumber="1" containsInteger="1" minValue="1" maxValue="1"/>
    </cacheField>
    <cacheField name="Всего" numFmtId="0">
      <sharedItems containsSemiMixedTypes="0" containsString="0" containsNumber="1" minValue="0.01" maxValue="54"/>
    </cacheField>
    <cacheField name="Стоимость, €" numFmtId="165">
      <sharedItems containsSemiMixedTypes="0" containsString="0" containsNumber="1" minValue="0.25" maxValue="1071.2682379349046"/>
    </cacheField>
    <cacheField name="Стоимость со скидкой" numFmtId="165">
      <sharedItems containsSemiMixedTypes="0" containsString="0" containsNumber="1" minValue="0.13750000000000001" maxValue="991.245791245791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s v="ШУФ-15S"/>
    <m/>
    <s v="ОБОЛОЧКА"/>
    <m/>
    <x v="0"/>
    <m/>
    <x v="0"/>
    <n v="759.01"/>
    <m/>
    <m/>
    <n v="0.77"/>
    <x v="0"/>
    <n v="1"/>
    <n v="1"/>
    <n v="1"/>
    <n v="759.01"/>
    <n v="584.43769999999995"/>
  </r>
  <r>
    <s v="ШУФ-15S"/>
    <m/>
    <s v="ОБОЛОЧКА"/>
    <m/>
    <x v="1"/>
    <m/>
    <x v="1"/>
    <n v="138.18"/>
    <m/>
    <m/>
    <n v="0.77"/>
    <x v="0"/>
    <n v="1"/>
    <n v="1"/>
    <n v="1"/>
    <n v="138.18"/>
    <n v="106.3986"/>
  </r>
  <r>
    <s v="ШУФ-15S"/>
    <m/>
    <s v="ОБОЛОЧКА"/>
    <m/>
    <x v="2"/>
    <m/>
    <x v="2"/>
    <n v="48.05"/>
    <m/>
    <m/>
    <n v="0.77"/>
    <x v="0"/>
    <n v="1"/>
    <n v="1"/>
    <n v="1"/>
    <n v="48.05"/>
    <n v="36.9985"/>
  </r>
  <r>
    <s v="ШУФ-15S"/>
    <m/>
    <s v="ОБОЛОЧКА"/>
    <m/>
    <x v="3"/>
    <m/>
    <x v="3"/>
    <n v="23.57"/>
    <m/>
    <m/>
    <n v="0.77"/>
    <x v="0"/>
    <n v="1"/>
    <n v="1"/>
    <n v="1"/>
    <n v="23.57"/>
    <n v="18.148900000000001"/>
  </r>
  <r>
    <s v="ШУФ-15S"/>
    <m/>
    <s v="ОБОЛОЧКА"/>
    <m/>
    <x v="4"/>
    <m/>
    <x v="4"/>
    <n v="104.49"/>
    <m/>
    <m/>
    <n v="0.77"/>
    <x v="0"/>
    <n v="1"/>
    <n v="1"/>
    <n v="1"/>
    <n v="104.49"/>
    <n v="80.457300000000004"/>
  </r>
  <r>
    <s v="ШУФ-15S"/>
    <m/>
    <s v="ОБОЛОЧКА"/>
    <m/>
    <x v="5"/>
    <m/>
    <x v="5"/>
    <n v="14.39"/>
    <m/>
    <m/>
    <n v="0.77"/>
    <x v="0"/>
    <n v="1"/>
    <n v="1"/>
    <n v="1"/>
    <n v="14.39"/>
    <n v="11.080300000000001"/>
  </r>
  <r>
    <s v="ШУФ-15S"/>
    <m/>
    <s v="ВЕНТИЛЯЦИЯ"/>
    <m/>
    <x v="6"/>
    <m/>
    <x v="6"/>
    <n v="141.99"/>
    <m/>
    <m/>
    <n v="0.77"/>
    <x v="0"/>
    <n v="1"/>
    <n v="1"/>
    <n v="1"/>
    <n v="141.99"/>
    <n v="109.3323"/>
  </r>
  <r>
    <s v="ШУФ-15S"/>
    <m/>
    <s v="ВЕНТИЛЯЦИЯ"/>
    <m/>
    <x v="7"/>
    <m/>
    <x v="7"/>
    <n v="23.87"/>
    <m/>
    <m/>
    <n v="0.77"/>
    <x v="0"/>
    <n v="1"/>
    <n v="1"/>
    <n v="1"/>
    <n v="23.87"/>
    <n v="18.379900000000003"/>
  </r>
  <r>
    <s v="ШУФ-15S"/>
    <m/>
    <s v="ВЕНТИЛЯЦИЯ"/>
    <m/>
    <x v="8"/>
    <m/>
    <x v="8"/>
    <n v="167.93"/>
    <m/>
    <m/>
    <n v="0.77"/>
    <x v="0"/>
    <n v="1"/>
    <n v="1"/>
    <n v="1"/>
    <n v="167.93"/>
    <n v="129.30610000000001"/>
  </r>
  <r>
    <s v="ШУФ-15S"/>
    <m/>
    <s v="ОБОЛОЧКА"/>
    <m/>
    <x v="9"/>
    <m/>
    <x v="9"/>
    <n v="11.58"/>
    <m/>
    <m/>
    <n v="0.77"/>
    <x v="0"/>
    <n v="1"/>
    <n v="1"/>
    <n v="1"/>
    <n v="11.58"/>
    <n v="8.9166000000000007"/>
  </r>
  <r>
    <s v="ШУФ-15S"/>
    <m/>
    <s v="ОБОЛОЧКА"/>
    <m/>
    <x v="10"/>
    <m/>
    <x v="10"/>
    <n v="78.25"/>
    <m/>
    <m/>
    <n v="0.77"/>
    <x v="0"/>
    <n v="0.25"/>
    <n v="1"/>
    <n v="0.25"/>
    <n v="19.5625"/>
    <n v="15.063125000000001"/>
  </r>
  <r>
    <s v="ШУФ-15S"/>
    <m/>
    <s v="ОБОЛОЧКА"/>
    <m/>
    <x v="11"/>
    <m/>
    <x v="11"/>
    <n v="37.82"/>
    <m/>
    <m/>
    <n v="0.77"/>
    <x v="0"/>
    <n v="0.2"/>
    <n v="1"/>
    <n v="0.2"/>
    <n v="7.5640000000000001"/>
    <n v="5.8242799999999999"/>
  </r>
  <r>
    <s v="ШУФ-15S"/>
    <m/>
    <s v="ОБОЛОЧКА"/>
    <m/>
    <x v="12"/>
    <m/>
    <x v="12"/>
    <n v="88.51"/>
    <m/>
    <m/>
    <n v="0.77"/>
    <x v="0"/>
    <n v="0.15"/>
    <n v="1"/>
    <n v="0.15"/>
    <n v="13.2765"/>
    <n v="10.222905000000001"/>
  </r>
  <r>
    <s v="ШУФ-15S"/>
    <m/>
    <s v="ОБОЛОЧКА"/>
    <m/>
    <x v="13"/>
    <m/>
    <x v="13"/>
    <n v="33.03"/>
    <m/>
    <m/>
    <n v="0.77"/>
    <x v="0"/>
    <n v="0.25"/>
    <n v="1"/>
    <n v="0.25"/>
    <n v="8.2575000000000003"/>
    <n v="6.3582750000000008"/>
  </r>
  <r>
    <s v="ШУФ-15S"/>
    <m/>
    <s v="ОБОЛОЧКА"/>
    <m/>
    <x v="14"/>
    <m/>
    <x v="14"/>
    <n v="48.93"/>
    <m/>
    <m/>
    <n v="0.77"/>
    <x v="0"/>
    <n v="0.1"/>
    <n v="1"/>
    <n v="0.1"/>
    <n v="4.8930000000000007"/>
    <n v="3.7676100000000008"/>
  </r>
  <r>
    <s v="ШУФ-15S"/>
    <m/>
    <s v="ОБОЛОЧКА"/>
    <m/>
    <x v="15"/>
    <m/>
    <x v="15"/>
    <n v="66.58"/>
    <m/>
    <m/>
    <n v="0.77"/>
    <x v="0"/>
    <n v="0.04"/>
    <n v="1"/>
    <n v="0.04"/>
    <n v="2.6631999999999998"/>
    <n v="2.0506639999999998"/>
  </r>
  <r>
    <m/>
    <m/>
    <m/>
    <m/>
    <x v="16"/>
    <m/>
    <x v="16"/>
    <n v="3.0303030303030303"/>
    <n v="270"/>
    <m/>
    <n v="1"/>
    <x v="1"/>
    <n v="1"/>
    <n v="1"/>
    <n v="1"/>
    <n v="3.0303030303030303"/>
    <n v="3.0303030303030303"/>
  </r>
  <r>
    <s v="ШУФ-15S"/>
    <m/>
    <s v="ОБОЛОЧКА"/>
    <m/>
    <x v="17"/>
    <m/>
    <x v="17"/>
    <n v="1.9079685746352415"/>
    <n v="170"/>
    <m/>
    <n v="1"/>
    <x v="1"/>
    <n v="1"/>
    <n v="1"/>
    <n v="1"/>
    <n v="1.9079685746352415"/>
    <n v="1.9079685746352415"/>
  </r>
  <r>
    <s v="ШУФ-15S"/>
    <m/>
    <s v="ОБОЛОЧКА"/>
    <m/>
    <x v="18"/>
    <m/>
    <x v="18"/>
    <n v="1.2345679012345681"/>
    <n v="110"/>
    <m/>
    <n v="1"/>
    <x v="1"/>
    <n v="4"/>
    <n v="1"/>
    <n v="4"/>
    <n v="4.9382716049382722"/>
    <n v="4.9382716049382722"/>
  </r>
  <r>
    <s v="ШУФ-15S"/>
    <m/>
    <s v="ОБОЛОЧКА"/>
    <m/>
    <x v="19"/>
    <m/>
    <x v="19"/>
    <n v="0.89786756453423122"/>
    <n v="80"/>
    <m/>
    <n v="1"/>
    <x v="1"/>
    <n v="3"/>
    <n v="1"/>
    <n v="3"/>
    <n v="2.6936026936026938"/>
    <n v="2.6936026936026938"/>
  </r>
  <r>
    <s v="ШУФ-15S"/>
    <m/>
    <s v="ОБОЛОЧКА"/>
    <m/>
    <x v="20"/>
    <m/>
    <x v="20"/>
    <n v="0.84175084175084181"/>
    <n v="75"/>
    <m/>
    <n v="1"/>
    <x v="1"/>
    <n v="16"/>
    <n v="1"/>
    <n v="16"/>
    <n v="13.468013468013469"/>
    <n v="13.468013468013469"/>
  </r>
  <r>
    <s v="ШУФ-15S"/>
    <m/>
    <s v="Ошиновка"/>
    <m/>
    <x v="21"/>
    <m/>
    <x v="21"/>
    <n v="29.32"/>
    <m/>
    <m/>
    <n v="0.77"/>
    <x v="0"/>
    <n v="1"/>
    <n v="1"/>
    <n v="1"/>
    <n v="29.32"/>
    <n v="22.5764"/>
  </r>
  <r>
    <s v="ШУФ-15S"/>
    <m/>
    <m/>
    <s v="QS1"/>
    <x v="22"/>
    <m/>
    <x v="22"/>
    <n v="66.217732884399553"/>
    <n v="5900"/>
    <s v="15PVO"/>
    <n v="0.65"/>
    <x v="2"/>
    <n v="1"/>
    <n v="1"/>
    <n v="1"/>
    <n v="66.217732884399553"/>
    <n v="43.041526374859714"/>
  </r>
  <r>
    <s v="ШУФ-15S"/>
    <m/>
    <m/>
    <s v="QS1"/>
    <x v="23"/>
    <m/>
    <x v="23"/>
    <n v="19.023569023569024"/>
    <n v="1695"/>
    <s v="15PVO"/>
    <n v="0.65"/>
    <x v="2"/>
    <n v="1"/>
    <n v="1"/>
    <n v="1"/>
    <n v="19.023569023569024"/>
    <n v="12.365319865319867"/>
  </r>
  <r>
    <s v="ШУФ-15S"/>
    <m/>
    <m/>
    <s v="QS1"/>
    <x v="24"/>
    <m/>
    <x v="24"/>
    <n v="8.3782267115600462"/>
    <n v="746.5"/>
    <s v="15PVO"/>
    <n v="0.65"/>
    <x v="2"/>
    <n v="0.2"/>
    <n v="1"/>
    <n v="0.2"/>
    <n v="1.6756453423120092"/>
    <n v="1.089169472502806"/>
  </r>
  <r>
    <s v="ШУФ-15S"/>
    <m/>
    <m/>
    <s v="QS1"/>
    <x v="25"/>
    <m/>
    <x v="25"/>
    <n v="29.68574635241302"/>
    <n v="2645"/>
    <s v="15PVO"/>
    <n v="0.65"/>
    <x v="2"/>
    <n v="1"/>
    <n v="1"/>
    <n v="1"/>
    <n v="29.68574635241302"/>
    <n v="19.295735129068465"/>
  </r>
  <r>
    <s v="ШУФ-15S"/>
    <m/>
    <m/>
    <s v="QS1"/>
    <x v="26"/>
    <m/>
    <x v="26"/>
    <n v="5.1683501683501687"/>
    <n v="460.5"/>
    <s v="15PVO"/>
    <n v="0.65"/>
    <x v="2"/>
    <n v="2"/>
    <n v="1"/>
    <n v="2"/>
    <n v="10.336700336700337"/>
    <n v="6.7188552188552197"/>
  </r>
  <r>
    <s v="ШУФ-15S"/>
    <m/>
    <m/>
    <s v="1QF1"/>
    <x v="27"/>
    <m/>
    <x v="27"/>
    <n v="217.73288439955107"/>
    <n v="19400"/>
    <s v="15PVO"/>
    <n v="0.65"/>
    <x v="2"/>
    <n v="1"/>
    <n v="1"/>
    <n v="1"/>
    <n v="217.73288439955107"/>
    <n v="141.5263748597082"/>
  </r>
  <r>
    <s v="ШУФ-15S"/>
    <m/>
    <m/>
    <s v="2QF1"/>
    <x v="28"/>
    <m/>
    <x v="28"/>
    <n v="242.98540965207633"/>
    <n v="21650"/>
    <s v="15PVO"/>
    <n v="0.65"/>
    <x v="2"/>
    <n v="1"/>
    <n v="1"/>
    <n v="1"/>
    <n v="242.98540965207633"/>
    <n v="157.94051627384962"/>
  </r>
  <r>
    <s v="ШУФ-15S"/>
    <m/>
    <m/>
    <s v="3,4QF1"/>
    <x v="29"/>
    <m/>
    <x v="29"/>
    <n v="109.42760942760944"/>
    <n v="9750"/>
    <s v="15PVO"/>
    <n v="0.65"/>
    <x v="2"/>
    <n v="2"/>
    <n v="1"/>
    <n v="2"/>
    <n v="218.85521885521888"/>
    <n v="142.25589225589226"/>
  </r>
  <r>
    <s v="ШУФ-15S"/>
    <m/>
    <m/>
    <s v="SF1"/>
    <x v="30"/>
    <m/>
    <x v="30"/>
    <n v="101.57126823793492"/>
    <n v="9050"/>
    <s v="15PVO"/>
    <n v="0.65"/>
    <x v="2"/>
    <n v="1"/>
    <n v="1"/>
    <n v="1"/>
    <n v="101.57126823793492"/>
    <n v="66.021324354657693"/>
  </r>
  <r>
    <s v="ШУФ-15S"/>
    <m/>
    <m/>
    <s v="SF3, SF4, 1FS1, 2SF1, 3SF1, 4SF1, 1ASF, 1SF2, 3SF2, 4SF2"/>
    <x v="31"/>
    <m/>
    <x v="31"/>
    <n v="24.747474747474747"/>
    <n v="2205"/>
    <s v="15RTP"/>
    <n v="0.5"/>
    <x v="2"/>
    <n v="6"/>
    <n v="1"/>
    <n v="6"/>
    <n v="148.4848484848485"/>
    <n v="74.242424242424249"/>
  </r>
  <r>
    <s v="ШУФ-15S"/>
    <m/>
    <m/>
    <s v="SF2, SF5"/>
    <x v="32"/>
    <m/>
    <x v="32"/>
    <n v="23.793490460157127"/>
    <n v="2120"/>
    <s v="15RTP"/>
    <n v="0.5"/>
    <x v="2"/>
    <n v="2"/>
    <n v="1"/>
    <n v="2"/>
    <n v="47.586980920314254"/>
    <n v="23.793490460157127"/>
  </r>
  <r>
    <s v="ШУФ-15S"/>
    <m/>
    <m/>
    <s v="SF5"/>
    <x v="33"/>
    <m/>
    <x v="33"/>
    <n v="27.384960718294053"/>
    <n v="2440"/>
    <s v="15RTP"/>
    <n v="0.5"/>
    <x v="2"/>
    <n v="1"/>
    <n v="1"/>
    <n v="1"/>
    <n v="27.384960718294053"/>
    <n v="13.692480359147027"/>
  </r>
  <r>
    <s v="ШУФ-15S"/>
    <m/>
    <m/>
    <s v="2UZ1"/>
    <x v="34"/>
    <m/>
    <x v="34"/>
    <n v="1071.2682379349046"/>
    <n v="95450"/>
    <s v="15VSD"/>
    <n v="0.64"/>
    <x v="2"/>
    <n v="1"/>
    <n v="1"/>
    <n v="1"/>
    <n v="1071.2682379349046"/>
    <n v="685.61167227833892"/>
  </r>
  <r>
    <s v="ШУФ-15S"/>
    <m/>
    <m/>
    <s v="3UZ1, 4UZ1"/>
    <x v="35"/>
    <m/>
    <x v="35"/>
    <n v="313.69248035914705"/>
    <n v="27950"/>
    <s v="15VSD"/>
    <n v="0.64"/>
    <x v="2"/>
    <n v="2"/>
    <n v="1"/>
    <n v="2"/>
    <n v="627.38496071829411"/>
    <n v="401.52637485970826"/>
  </r>
  <r>
    <s v="ШУФ-15S"/>
    <m/>
    <m/>
    <s v="3L1, 4L1, 3L2, 4L2"/>
    <x v="36"/>
    <m/>
    <x v="36"/>
    <n v="170.03367003367003"/>
    <n v="15150"/>
    <s v="15VSD"/>
    <n v="0.64"/>
    <x v="2"/>
    <n v="4"/>
    <n v="1"/>
    <n v="4"/>
    <n v="680.13468013468014"/>
    <n v="435.28619528619532"/>
  </r>
  <r>
    <s v="ШУФ-15S"/>
    <m/>
    <m/>
    <s v="LLL"/>
    <x v="37"/>
    <m/>
    <x v="37"/>
    <n v="20.48260381593715"/>
    <n v="1825"/>
    <s v="15PVO"/>
    <n v="0.65"/>
    <x v="2"/>
    <n v="1"/>
    <n v="1"/>
    <n v="1"/>
    <n v="20.48260381593715"/>
    <n v="13.313692480359148"/>
  </r>
  <r>
    <s v="ШУФ-15S"/>
    <m/>
    <m/>
    <s v="LLL"/>
    <x v="38"/>
    <m/>
    <x v="38"/>
    <n v="16.722783389450058"/>
    <n v="1490"/>
    <s v="15PVO"/>
    <n v="0.65"/>
    <x v="2"/>
    <n v="1"/>
    <n v="1"/>
    <n v="1"/>
    <n v="16.722783389450058"/>
    <n v="10.869809203142538"/>
  </r>
  <r>
    <s v="ШУФ-15S"/>
    <m/>
    <m/>
    <s v="LLL+N"/>
    <x v="39"/>
    <m/>
    <x v="39"/>
    <n v="33.221099887766556"/>
    <n v="2960"/>
    <s v="15RTP"/>
    <n v="0.5"/>
    <x v="2"/>
    <n v="1"/>
    <n v="1"/>
    <n v="1"/>
    <n v="33.221099887766556"/>
    <n v="16.610549943883278"/>
  </r>
  <r>
    <s v="ШУФ-15S"/>
    <m/>
    <m/>
    <s v="EC1"/>
    <x v="40"/>
    <m/>
    <x v="40"/>
    <n v="61.167227833894508"/>
    <n v="5450"/>
    <s v="15RTP"/>
    <n v="0.5"/>
    <x v="2"/>
    <n v="0.17543859649122806"/>
    <n v="1"/>
    <n v="0.17543859649122806"/>
    <n v="10.731092602437633"/>
    <n v="5.3655463012188163"/>
  </r>
  <r>
    <s v="ШУФ-15S"/>
    <m/>
    <m/>
    <s v="EC1"/>
    <x v="41"/>
    <m/>
    <x v="41"/>
    <n v="11.784511784511785"/>
    <n v="1050"/>
    <s v="15RTP"/>
    <n v="0.5"/>
    <x v="2"/>
    <n v="0.5"/>
    <n v="1"/>
    <n v="0.5"/>
    <n v="5.8922558922558927"/>
    <n v="2.9461279461279464"/>
  </r>
  <r>
    <s v="ШУФ-15S"/>
    <m/>
    <m/>
    <s v="EC1"/>
    <x v="42"/>
    <m/>
    <x v="42"/>
    <n v="3.6868686868686873"/>
    <n v="328.5"/>
    <s v="15RTP"/>
    <n v="0.5"/>
    <x v="2"/>
    <n v="0.2"/>
    <n v="1"/>
    <n v="0.2"/>
    <n v="0.73737373737373746"/>
    <n v="0.36868686868686873"/>
  </r>
  <r>
    <s v="ШУФ-15S"/>
    <m/>
    <m/>
    <s v="2KM1"/>
    <x v="43"/>
    <m/>
    <x v="43"/>
    <n v="275.53310886644221"/>
    <n v="24550"/>
    <s v="15PVO"/>
    <n v="0.65"/>
    <x v="2"/>
    <n v="1"/>
    <n v="1"/>
    <n v="1"/>
    <n v="275.53310886644221"/>
    <n v="179.09652076318744"/>
  </r>
  <r>
    <s v="ШУФ-15S"/>
    <m/>
    <m/>
    <s v="3KM1, 4KM1"/>
    <x v="44"/>
    <m/>
    <x v="44"/>
    <n v="60.606060606060609"/>
    <n v="5400"/>
    <s v="15PVO"/>
    <n v="0.65"/>
    <x v="2"/>
    <n v="2"/>
    <n v="1"/>
    <n v="2"/>
    <n v="121.21212121212122"/>
    <n v="78.787878787878796"/>
  </r>
  <r>
    <s v="ШУФ-15S"/>
    <m/>
    <m/>
    <s v="3KL1, 4KL1"/>
    <x v="45"/>
    <m/>
    <x v="45"/>
    <n v="9.1694725028058368"/>
    <n v="817"/>
    <s v="15DIP"/>
    <n v="0.5"/>
    <x v="2"/>
    <n v="2"/>
    <n v="1"/>
    <n v="2"/>
    <n v="18.338945005611674"/>
    <n v="9.1694725028058368"/>
  </r>
  <r>
    <s v="ШУФ-15S"/>
    <m/>
    <m/>
    <s v="T1"/>
    <x v="46"/>
    <m/>
    <x v="46"/>
    <n v="220.53872053872055"/>
    <n v="19650"/>
    <s v="15DIP"/>
    <n v="0.5"/>
    <x v="2"/>
    <n v="1"/>
    <n v="1"/>
    <n v="1"/>
    <n v="220.53872053872055"/>
    <n v="110.26936026936028"/>
  </r>
  <r>
    <s v="ШУФ-15S"/>
    <m/>
    <m/>
    <s v="UV1"/>
    <x v="47"/>
    <m/>
    <x v="47"/>
    <n v="294.86"/>
    <m/>
    <m/>
    <n v="0.55000000000000004"/>
    <x v="3"/>
    <n v="1"/>
    <n v="1"/>
    <n v="1"/>
    <n v="294.86"/>
    <n v="162.17300000000003"/>
  </r>
  <r>
    <s v="ШУФ-15S"/>
    <m/>
    <m/>
    <s v="FU"/>
    <x v="48"/>
    <m/>
    <x v="48"/>
    <n v="9.7100000000000009"/>
    <m/>
    <m/>
    <n v="0.47"/>
    <x v="3"/>
    <n v="10"/>
    <n v="1"/>
    <n v="10"/>
    <n v="97.100000000000009"/>
    <n v="45.637"/>
  </r>
  <r>
    <s v="ШУФ-15S"/>
    <m/>
    <m/>
    <s v="EC+"/>
    <x v="49"/>
    <m/>
    <x v="49"/>
    <n v="6.67"/>
    <m/>
    <m/>
    <n v="0.47"/>
    <x v="3"/>
    <n v="1"/>
    <n v="1"/>
    <n v="1"/>
    <n v="6.67"/>
    <n v="3.1348999999999996"/>
  </r>
  <r>
    <s v="ШУФ-15S"/>
    <m/>
    <m/>
    <s v="EC-"/>
    <x v="50"/>
    <m/>
    <x v="50"/>
    <n v="6.83"/>
    <m/>
    <m/>
    <n v="0.47"/>
    <x v="3"/>
    <n v="1"/>
    <n v="1"/>
    <n v="1"/>
    <n v="6.83"/>
    <n v="3.2100999999999997"/>
  </r>
  <r>
    <s v="ШУФ-15S"/>
    <m/>
    <m/>
    <s v="XS1"/>
    <x v="51"/>
    <m/>
    <x v="51"/>
    <n v="15.79"/>
    <m/>
    <m/>
    <n v="0.77"/>
    <x v="0"/>
    <n v="0.5"/>
    <n v="1"/>
    <n v="0.5"/>
    <n v="7.8949999999999996"/>
    <n v="6.0791499999999994"/>
  </r>
  <r>
    <s v="ШУФ-15S"/>
    <m/>
    <m/>
    <s v="XS2"/>
    <x v="52"/>
    <m/>
    <x v="52"/>
    <n v="43.64"/>
    <m/>
    <m/>
    <n v="0.6"/>
    <x v="3"/>
    <n v="1"/>
    <n v="1"/>
    <n v="1"/>
    <n v="43.64"/>
    <n v="26.184000000000001"/>
  </r>
  <r>
    <s v="ШУФ-15S"/>
    <m/>
    <m/>
    <s v="Фиксаторы"/>
    <x v="53"/>
    <m/>
    <x v="53"/>
    <n v="1.38"/>
    <m/>
    <m/>
    <n v="0.55000000000000004"/>
    <x v="3"/>
    <n v="22"/>
    <n v="1"/>
    <n v="22"/>
    <n v="30.36"/>
    <n v="16.698"/>
  </r>
  <r>
    <s v="ШУФ-15S"/>
    <m/>
    <m/>
    <s v="X"/>
    <x v="54"/>
    <m/>
    <x v="54"/>
    <n v="0.53"/>
    <m/>
    <m/>
    <n v="0.55000000000000004"/>
    <x v="3"/>
    <n v="16"/>
    <n v="1"/>
    <n v="16"/>
    <n v="8.48"/>
    <n v="4.6640000000000006"/>
  </r>
  <r>
    <s v="ШУФ-15S"/>
    <m/>
    <m/>
    <s v="X"/>
    <x v="55"/>
    <m/>
    <x v="55"/>
    <n v="25"/>
    <m/>
    <m/>
    <n v="0.55000000000000004"/>
    <x v="3"/>
    <n v="0.16"/>
    <n v="1"/>
    <n v="0.16"/>
    <n v="4"/>
    <n v="2.2000000000000002"/>
  </r>
  <r>
    <s v="ШУФ-15S"/>
    <m/>
    <m/>
    <s v="X"/>
    <x v="56"/>
    <m/>
    <x v="56"/>
    <n v="0.38"/>
    <m/>
    <m/>
    <n v="0.47"/>
    <x v="3"/>
    <n v="15"/>
    <n v="1"/>
    <n v="15"/>
    <n v="5.7"/>
    <n v="2.6789999999999998"/>
  </r>
  <r>
    <s v="ШУФ-15S"/>
    <m/>
    <m/>
    <s v="X"/>
    <x v="57"/>
    <m/>
    <x v="57"/>
    <n v="0.52"/>
    <m/>
    <m/>
    <n v="0.47"/>
    <x v="3"/>
    <n v="1"/>
    <n v="1"/>
    <n v="1"/>
    <n v="0.52"/>
    <n v="0.24440000000000001"/>
  </r>
  <r>
    <s v="ШУФ-15S"/>
    <m/>
    <m/>
    <s v="X"/>
    <x v="58"/>
    <m/>
    <x v="58"/>
    <n v="0.48"/>
    <m/>
    <m/>
    <n v="0.47"/>
    <x v="3"/>
    <n v="17"/>
    <n v="1"/>
    <n v="17"/>
    <n v="8.16"/>
    <n v="3.8351999999999999"/>
  </r>
  <r>
    <s v="ШУФ-15S"/>
    <m/>
    <m/>
    <s v="X"/>
    <x v="59"/>
    <m/>
    <x v="59"/>
    <n v="3.55"/>
    <m/>
    <m/>
    <n v="0.47"/>
    <x v="3"/>
    <n v="3"/>
    <n v="1"/>
    <n v="3"/>
    <n v="10.649999999999999"/>
    <n v="5.0054999999999987"/>
  </r>
  <r>
    <s v="ШУФ-15S"/>
    <m/>
    <m/>
    <s v="X"/>
    <x v="60"/>
    <m/>
    <x v="60"/>
    <n v="5.98"/>
    <m/>
    <m/>
    <n v="0.47"/>
    <x v="3"/>
    <n v="1"/>
    <n v="1"/>
    <n v="1"/>
    <n v="5.98"/>
    <n v="2.8106"/>
  </r>
  <r>
    <s v="ШУФ-15S"/>
    <m/>
    <m/>
    <s v="X"/>
    <x v="61"/>
    <m/>
    <x v="61"/>
    <n v="1.83"/>
    <m/>
    <m/>
    <n v="0.47"/>
    <x v="3"/>
    <n v="3"/>
    <n v="1"/>
    <n v="3"/>
    <n v="5.49"/>
    <n v="2.5802999999999998"/>
  </r>
  <r>
    <s v="ШУФ-15S"/>
    <m/>
    <m/>
    <s v="X"/>
    <x v="62"/>
    <m/>
    <x v="62"/>
    <n v="4.16"/>
    <m/>
    <m/>
    <n v="0.47"/>
    <x v="3"/>
    <n v="1"/>
    <n v="1"/>
    <n v="1"/>
    <n v="4.16"/>
    <n v="1.9552"/>
  </r>
  <r>
    <s v="ШУФ-15S"/>
    <m/>
    <m/>
    <s v="X"/>
    <x v="63"/>
    <m/>
    <x v="63"/>
    <n v="0.67"/>
    <m/>
    <m/>
    <n v="0.47"/>
    <x v="3"/>
    <n v="9"/>
    <n v="1"/>
    <n v="9"/>
    <n v="6.03"/>
    <n v="2.8340999999999998"/>
  </r>
  <r>
    <s v="ШУФ-15S"/>
    <m/>
    <m/>
    <s v="X"/>
    <x v="64"/>
    <m/>
    <x v="64"/>
    <n v="1.94"/>
    <m/>
    <m/>
    <n v="0.47"/>
    <x v="3"/>
    <n v="3"/>
    <n v="1"/>
    <n v="3"/>
    <n v="5.82"/>
    <n v="2.7353999999999998"/>
  </r>
  <r>
    <s v="ШУФ-15S"/>
    <m/>
    <m/>
    <s v="X"/>
    <x v="65"/>
    <m/>
    <x v="65"/>
    <n v="0.77"/>
    <m/>
    <m/>
    <n v="0.47"/>
    <x v="3"/>
    <n v="8"/>
    <n v="1"/>
    <n v="8"/>
    <n v="6.16"/>
    <n v="2.8952"/>
  </r>
  <r>
    <s v="ШУФ-15S"/>
    <m/>
    <m/>
    <s v="X"/>
    <x v="66"/>
    <m/>
    <x v="66"/>
    <n v="1.89"/>
    <m/>
    <m/>
    <n v="0.47"/>
    <x v="3"/>
    <n v="13"/>
    <n v="1"/>
    <n v="13"/>
    <n v="24.57"/>
    <n v="11.5479"/>
  </r>
  <r>
    <s v="ШУФ-15S"/>
    <m/>
    <m/>
    <s v="X"/>
    <x v="67"/>
    <m/>
    <x v="67"/>
    <n v="0.9"/>
    <m/>
    <m/>
    <n v="0.47"/>
    <x v="3"/>
    <n v="8"/>
    <n v="1"/>
    <n v="8"/>
    <n v="7.2"/>
    <n v="3.3839999999999999"/>
  </r>
  <r>
    <s v="ШУФ-15S"/>
    <m/>
    <m/>
    <s v="X"/>
    <x v="68"/>
    <m/>
    <x v="68"/>
    <n v="0.9"/>
    <m/>
    <m/>
    <n v="0.47"/>
    <x v="3"/>
    <n v="19"/>
    <n v="1"/>
    <n v="19"/>
    <n v="17.100000000000001"/>
    <n v="8.0370000000000008"/>
  </r>
  <r>
    <s v="ШУФ-15S"/>
    <m/>
    <m/>
    <s v="X"/>
    <x v="69"/>
    <m/>
    <x v="69"/>
    <n v="0.56999999999999995"/>
    <m/>
    <m/>
    <n v="0.42000000000000004"/>
    <x v="3"/>
    <n v="54"/>
    <n v="1"/>
    <n v="54"/>
    <n v="30.779999999999998"/>
    <n v="12.9276"/>
  </r>
  <r>
    <s v="ШУФ-15S"/>
    <m/>
    <m/>
    <s v="3X4"/>
    <x v="54"/>
    <m/>
    <x v="54"/>
    <n v="0.53"/>
    <m/>
    <m/>
    <n v="0.55000000000000004"/>
    <x v="3"/>
    <n v="1"/>
    <n v="1"/>
    <n v="1"/>
    <n v="0.53"/>
    <n v="0.29150000000000004"/>
  </r>
  <r>
    <s v="ШУФ-15S"/>
    <m/>
    <m/>
    <s v="3X4"/>
    <x v="55"/>
    <m/>
    <x v="55"/>
    <n v="25"/>
    <m/>
    <m/>
    <n v="0.55000000000000004"/>
    <x v="3"/>
    <n v="0.01"/>
    <n v="1"/>
    <n v="0.01"/>
    <n v="0.25"/>
    <n v="0.13750000000000001"/>
  </r>
  <r>
    <s v="ШУФ-15S"/>
    <m/>
    <m/>
    <s v="3X4"/>
    <x v="56"/>
    <m/>
    <x v="56"/>
    <n v="0.38"/>
    <m/>
    <m/>
    <n v="0.47"/>
    <x v="3"/>
    <n v="1"/>
    <n v="1"/>
    <n v="1"/>
    <n v="0.38"/>
    <n v="0.17859999999999998"/>
  </r>
  <r>
    <s v="ШУФ-15S"/>
    <m/>
    <m/>
    <s v="3X4"/>
    <x v="70"/>
    <m/>
    <x v="70"/>
    <n v="0.56999999999999995"/>
    <m/>
    <m/>
    <n v="0.42000000000000004"/>
    <x v="3"/>
    <n v="2"/>
    <n v="1"/>
    <n v="2"/>
    <n v="1.1399999999999999"/>
    <n v="0.4788"/>
  </r>
  <r>
    <s v="ШУФ-15S"/>
    <m/>
    <m/>
    <s v="3X4"/>
    <x v="66"/>
    <m/>
    <x v="66"/>
    <n v="1.89"/>
    <m/>
    <m/>
    <n v="0.47"/>
    <x v="3"/>
    <n v="1"/>
    <n v="1"/>
    <n v="1"/>
    <n v="1.89"/>
    <n v="0.88829999999999987"/>
  </r>
  <r>
    <s v="ШУФ-15S"/>
    <m/>
    <m/>
    <s v="4X4"/>
    <x v="54"/>
    <m/>
    <x v="54"/>
    <n v="0.53"/>
    <m/>
    <m/>
    <n v="0.55000000000000004"/>
    <x v="3"/>
    <n v="1"/>
    <n v="1"/>
    <n v="1"/>
    <n v="0.53"/>
    <n v="0.29150000000000004"/>
  </r>
  <r>
    <s v="ШУФ-15S"/>
    <m/>
    <m/>
    <s v="4X4"/>
    <x v="55"/>
    <m/>
    <x v="55"/>
    <n v="25"/>
    <m/>
    <m/>
    <n v="0.55000000000000004"/>
    <x v="3"/>
    <n v="0.01"/>
    <n v="1"/>
    <n v="0.01"/>
    <n v="0.25"/>
    <n v="0.13750000000000001"/>
  </r>
  <r>
    <s v="ШУФ-15S"/>
    <m/>
    <m/>
    <s v="4X4"/>
    <x v="56"/>
    <m/>
    <x v="56"/>
    <n v="0.38"/>
    <m/>
    <m/>
    <n v="0.47"/>
    <x v="3"/>
    <n v="1"/>
    <n v="1"/>
    <n v="1"/>
    <n v="0.38"/>
    <n v="0.17859999999999998"/>
  </r>
  <r>
    <s v="ШУФ-15S"/>
    <m/>
    <m/>
    <s v="4X4"/>
    <x v="70"/>
    <m/>
    <x v="70"/>
    <n v="0.56999999999999995"/>
    <m/>
    <m/>
    <n v="0.42000000000000004"/>
    <x v="3"/>
    <n v="2"/>
    <n v="1"/>
    <n v="2"/>
    <n v="1.1399999999999999"/>
    <n v="0.4788"/>
  </r>
  <r>
    <s v="ШУФ-15S"/>
    <m/>
    <m/>
    <s v="4X4"/>
    <x v="66"/>
    <m/>
    <x v="66"/>
    <n v="1.89"/>
    <m/>
    <m/>
    <n v="0.47"/>
    <x v="3"/>
    <n v="1"/>
    <n v="1"/>
    <n v="1"/>
    <n v="1.89"/>
    <n v="0.88829999999999987"/>
  </r>
  <r>
    <s v="ШУФ-15S"/>
    <m/>
    <m/>
    <s v="2-4FU1, 3-4FU2, 2FU3"/>
    <x v="71"/>
    <m/>
    <x v="71"/>
    <n v="0.3"/>
    <m/>
    <m/>
    <n v="1"/>
    <x v="4"/>
    <n v="6"/>
    <n v="1"/>
    <n v="6"/>
    <n v="1.7999999999999998"/>
    <n v="1.7999999999999998"/>
  </r>
  <r>
    <s v="ШУФ-15S"/>
    <m/>
    <m/>
    <s v="FU1, 2"/>
    <x v="72"/>
    <m/>
    <x v="71"/>
    <n v="0.3"/>
    <m/>
    <m/>
    <n v="1"/>
    <x v="4"/>
    <n v="2"/>
    <n v="1"/>
    <n v="2"/>
    <n v="0.6"/>
    <n v="0.6"/>
  </r>
  <r>
    <s v="ШУФ-15S"/>
    <m/>
    <m/>
    <s v="1FU1"/>
    <x v="73"/>
    <m/>
    <x v="71"/>
    <n v="0.3"/>
    <m/>
    <m/>
    <n v="1"/>
    <x v="4"/>
    <n v="1"/>
    <n v="1"/>
    <n v="1"/>
    <n v="0.3"/>
    <n v="0.3"/>
  </r>
  <r>
    <s v="ШУФ-15S"/>
    <m/>
    <m/>
    <s v="2FU2"/>
    <x v="74"/>
    <m/>
    <x v="71"/>
    <n v="0.3"/>
    <m/>
    <m/>
    <n v="1"/>
    <x v="4"/>
    <n v="1"/>
    <n v="1"/>
    <n v="1"/>
    <n v="0.3"/>
    <n v="0.3"/>
  </r>
  <r>
    <s v="ШУФ-15S"/>
    <m/>
    <m/>
    <s v="A1"/>
    <x v="75"/>
    <m/>
    <x v="72"/>
    <n v="817.05948372615046"/>
    <n v="72800"/>
    <m/>
    <n v="1"/>
    <x v="5"/>
    <n v="1"/>
    <n v="1"/>
    <n v="1"/>
    <n v="817.05948372615046"/>
    <n v="817.05948372615046"/>
  </r>
  <r>
    <s v="ШУФ-15S"/>
    <m/>
    <m/>
    <s v="A1"/>
    <x v="76"/>
    <m/>
    <x v="73"/>
    <n v="40.011223344556683"/>
    <n v="3565"/>
    <m/>
    <n v="1"/>
    <x v="5"/>
    <n v="7"/>
    <n v="1"/>
    <n v="7"/>
    <n v="280.07856341189677"/>
    <n v="280.07856341189677"/>
  </r>
  <r>
    <s v="ШУФ-15S"/>
    <m/>
    <m/>
    <s v="A1"/>
    <x v="77"/>
    <m/>
    <x v="74"/>
    <n v="234.11896745230081"/>
    <n v="20860"/>
    <m/>
    <n v="1"/>
    <x v="5"/>
    <n v="2"/>
    <n v="1"/>
    <n v="2"/>
    <n v="468.23793490460162"/>
    <n v="468.23793490460162"/>
  </r>
  <r>
    <s v="ШУФ-15S"/>
    <m/>
    <m/>
    <s v="A1"/>
    <x v="78"/>
    <m/>
    <x v="75"/>
    <n v="61.840628507295179"/>
    <n v="5510"/>
    <m/>
    <n v="1"/>
    <x v="5"/>
    <n v="3"/>
    <n v="1"/>
    <n v="3"/>
    <n v="185.52188552188554"/>
    <n v="185.52188552188554"/>
  </r>
  <r>
    <s v="ШУФ-15S"/>
    <m/>
    <m/>
    <s v="A1"/>
    <x v="79"/>
    <m/>
    <x v="76"/>
    <n v="247.81144781144783"/>
    <n v="22080"/>
    <m/>
    <n v="1"/>
    <x v="5"/>
    <n v="4"/>
    <n v="1"/>
    <n v="4"/>
    <n v="991.24579124579134"/>
    <n v="991.24579124579134"/>
  </r>
  <r>
    <s v="ШУФ-15S"/>
    <m/>
    <m/>
    <s v="A1"/>
    <x v="80"/>
    <m/>
    <x v="77"/>
    <n v="267.34006734006738"/>
    <n v="23820"/>
    <m/>
    <n v="1"/>
    <x v="5"/>
    <n v="2"/>
    <n v="1"/>
    <n v="2"/>
    <n v="534.68013468013476"/>
    <n v="534.68013468013476"/>
  </r>
  <r>
    <s v="ШУФ-15S"/>
    <m/>
    <m/>
    <s v="A1"/>
    <x v="81"/>
    <m/>
    <x v="78"/>
    <n v="18.069584736251404"/>
    <n v="1610"/>
    <m/>
    <n v="1"/>
    <x v="5"/>
    <n v="1"/>
    <n v="1"/>
    <n v="1"/>
    <n v="18.069584736251404"/>
    <n v="18.069584736251404"/>
  </r>
  <r>
    <s v="ШУФ-15S"/>
    <m/>
    <m/>
    <s v="A2"/>
    <x v="82"/>
    <m/>
    <x v="79"/>
    <n v="647.05882352941182"/>
    <n v="770"/>
    <m/>
    <n v="1"/>
    <x v="6"/>
    <n v="1"/>
    <n v="1"/>
    <n v="1"/>
    <n v="647.05882352941182"/>
    <n v="647.05882352941182"/>
  </r>
  <r>
    <s v="ШУФ-15S"/>
    <m/>
    <m/>
    <m/>
    <x v="83"/>
    <m/>
    <x v="80"/>
    <n v="2.8058361391694726"/>
    <n v="250"/>
    <m/>
    <n v="1"/>
    <x v="7"/>
    <n v="2"/>
    <n v="1"/>
    <n v="2"/>
    <n v="5.6116722783389452"/>
    <n v="5.6116722783389452"/>
  </r>
  <r>
    <s v="ШУФ-15S"/>
    <m/>
    <m/>
    <s v="2-4R1"/>
    <x v="84"/>
    <m/>
    <x v="81"/>
    <n v="24.915824915824917"/>
    <n v="2220"/>
    <m/>
    <n v="1"/>
    <x v="8"/>
    <n v="3"/>
    <n v="1"/>
    <n v="3"/>
    <n v="74.747474747474755"/>
    <n v="74.747474747474755"/>
  </r>
  <r>
    <s v="ШУФ-15S"/>
    <m/>
    <m/>
    <s v="2-4R1"/>
    <x v="85"/>
    <m/>
    <x v="82"/>
    <n v="1.4590347923681257"/>
    <n v="130"/>
    <m/>
    <n v="1"/>
    <x v="8"/>
    <n v="3"/>
    <n v="1"/>
    <n v="3"/>
    <n v="4.3771043771043772"/>
    <n v="4.3771043771043772"/>
  </r>
  <r>
    <s v="ШУФ-15S"/>
    <m/>
    <m/>
    <s v="2-4SB2"/>
    <x v="86"/>
    <m/>
    <x v="83"/>
    <n v="4.9046015712682385"/>
    <n v="437"/>
    <s v="15DIP"/>
    <n v="0.5"/>
    <x v="2"/>
    <n v="3"/>
    <n v="1"/>
    <n v="3"/>
    <n v="14.713804713804716"/>
    <n v="7.3569023569023582"/>
  </r>
  <r>
    <s v="ШУФ-15S"/>
    <m/>
    <m/>
    <s v="2-4SB1"/>
    <x v="87"/>
    <m/>
    <x v="84"/>
    <n v="8.3389450056116736"/>
    <n v="743"/>
    <s v="15DIP"/>
    <n v="0.5"/>
    <x v="2"/>
    <n v="3"/>
    <n v="1"/>
    <n v="3"/>
    <n v="25.016835016835021"/>
    <n v="12.50841750841751"/>
  </r>
  <r>
    <s v="ШУФ-15S"/>
    <m/>
    <m/>
    <s v="2-4SB1"/>
    <x v="88"/>
    <m/>
    <x v="85"/>
    <n v="3.0415263748597083"/>
    <n v="271"/>
    <s v="15DIP"/>
    <n v="0.5"/>
    <x v="2"/>
    <n v="3"/>
    <n v="1"/>
    <n v="3"/>
    <n v="9.1245791245791246"/>
    <n v="4.5622895622895623"/>
  </r>
  <r>
    <s v="ШУФ-15S"/>
    <m/>
    <m/>
    <s v="2-4SA1"/>
    <x v="89"/>
    <m/>
    <x v="86"/>
    <n v="7.8170594837261511"/>
    <n v="696.5"/>
    <s v="15DIP"/>
    <n v="0.5"/>
    <x v="2"/>
    <n v="3"/>
    <n v="1"/>
    <n v="3"/>
    <n v="23.451178451178453"/>
    <n v="11.725589225589227"/>
  </r>
  <r>
    <s v="ШУФ-15S"/>
    <m/>
    <m/>
    <s v="1SA2"/>
    <x v="90"/>
    <m/>
    <x v="87"/>
    <n v="13.187429854096521"/>
    <n v="1175"/>
    <s v="15DIP"/>
    <n v="0.5"/>
    <x v="2"/>
    <n v="1"/>
    <n v="1"/>
    <n v="1"/>
    <n v="13.187429854096521"/>
    <n v="6.5937149270482607"/>
  </r>
  <r>
    <s v="ШУФ-15S"/>
    <m/>
    <m/>
    <s v="2-4HL1"/>
    <x v="91"/>
    <m/>
    <x v="88"/>
    <n v="7.227833894500562"/>
    <n v="644"/>
    <s v="15DIP"/>
    <n v="0.5"/>
    <x v="2"/>
    <n v="3"/>
    <n v="1"/>
    <n v="3"/>
    <n v="21.683501683501685"/>
    <n v="10.841750841750843"/>
  </r>
  <r>
    <s v="ШУФ-15S"/>
    <m/>
    <m/>
    <s v="Короба"/>
    <x v="92"/>
    <m/>
    <x v="89"/>
    <n v="5.7903479236812565"/>
    <n v="515.91999999999996"/>
    <m/>
    <n v="1"/>
    <x v="9"/>
    <n v="0.3"/>
    <n v="1"/>
    <n v="0.3"/>
    <n v="1.7371043771043768"/>
    <n v="1.7371043771043768"/>
  </r>
  <r>
    <s v="ШУФ-15S"/>
    <m/>
    <m/>
    <s v="Короба"/>
    <x v="93"/>
    <m/>
    <x v="90"/>
    <n v="7.4298540965207636"/>
    <n v="662"/>
    <m/>
    <n v="1"/>
    <x v="9"/>
    <n v="3"/>
    <n v="1"/>
    <n v="3"/>
    <n v="22.289562289562291"/>
    <n v="22.289562289562291"/>
  </r>
  <r>
    <s v="ШУФ-15S"/>
    <m/>
    <s v="ОБОЛОЧКА"/>
    <m/>
    <x v="10"/>
    <m/>
    <x v="10"/>
    <n v="82.210000000000008"/>
    <m/>
    <m/>
    <n v="0.77"/>
    <x v="0"/>
    <n v="1.6666666666666666E-2"/>
    <n v="1"/>
    <n v="1.6666666666666666E-2"/>
    <n v="1.3701666666666668"/>
    <n v="1.0550283333333335"/>
  </r>
  <r>
    <s v="ШУФ-15S"/>
    <m/>
    <s v="ОБОЛОЧКА"/>
    <m/>
    <x v="18"/>
    <m/>
    <x v="18"/>
    <n v="1.2345679012345681"/>
    <n v="110"/>
    <m/>
    <n v="1"/>
    <x v="1"/>
    <n v="1"/>
    <n v="1"/>
    <n v="1"/>
    <n v="1.2345679012345681"/>
    <n v="1.2345679012345681"/>
  </r>
  <r>
    <s v="ШУФ-15S"/>
    <m/>
    <m/>
    <s v="5QF1"/>
    <x v="94"/>
    <m/>
    <x v="91"/>
    <n v="29.797979797979799"/>
    <n v="2655"/>
    <s v="15RTP"/>
    <n v="0.5"/>
    <x v="2"/>
    <n v="1"/>
    <n v="1"/>
    <n v="1"/>
    <n v="29.797979797979799"/>
    <n v="14.8989898989899"/>
  </r>
  <r>
    <s v="ШУФ-15S"/>
    <m/>
    <m/>
    <s v="5X1"/>
    <x v="54"/>
    <m/>
    <x v="54"/>
    <n v="0.53"/>
    <m/>
    <m/>
    <n v="0.55000000000000004"/>
    <x v="3"/>
    <n v="1"/>
    <n v="1"/>
    <n v="1"/>
    <n v="0.53"/>
    <n v="0.29150000000000004"/>
  </r>
  <r>
    <s v="ШУФ-15S"/>
    <m/>
    <m/>
    <s v="5X1"/>
    <x v="55"/>
    <m/>
    <x v="55"/>
    <n v="25.25"/>
    <m/>
    <m/>
    <n v="0.55000000000000004"/>
    <x v="3"/>
    <n v="0.01"/>
    <n v="1"/>
    <n v="0.01"/>
    <n v="0.2525"/>
    <n v="0.13887500000000003"/>
  </r>
  <r>
    <s v="ШУФ-15S"/>
    <m/>
    <m/>
    <s v="5X1"/>
    <x v="56"/>
    <m/>
    <x v="56"/>
    <n v="0.38"/>
    <m/>
    <m/>
    <n v="0.47"/>
    <x v="3"/>
    <n v="1"/>
    <n v="1"/>
    <n v="1"/>
    <n v="0.38"/>
    <n v="0.17859999999999998"/>
  </r>
  <r>
    <s v="ШУФ-15S"/>
    <m/>
    <m/>
    <s v="5X1"/>
    <x v="63"/>
    <m/>
    <x v="63"/>
    <n v="0.68"/>
    <m/>
    <m/>
    <n v="0.47"/>
    <x v="3"/>
    <n v="3"/>
    <n v="1"/>
    <n v="3"/>
    <n v="2.04"/>
    <n v="0.95879999999999999"/>
  </r>
  <r>
    <s v="ШУФ-15S"/>
    <m/>
    <m/>
    <s v="5X1"/>
    <x v="64"/>
    <m/>
    <x v="64"/>
    <n v="1.98"/>
    <m/>
    <m/>
    <n v="0.47"/>
    <x v="3"/>
    <n v="1"/>
    <n v="1"/>
    <n v="1"/>
    <n v="1.98"/>
    <n v="0.93059999999999998"/>
  </r>
  <r>
    <s v="ШУФ-15S"/>
    <m/>
    <s v="Фиксаторы"/>
    <m/>
    <x v="53"/>
    <m/>
    <x v="53"/>
    <n v="1.38"/>
    <m/>
    <m/>
    <n v="0.55000000000000004"/>
    <x v="3"/>
    <n v="2"/>
    <n v="1"/>
    <n v="2"/>
    <n v="2.76"/>
    <n v="1.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4" minRefreshableVersion="3" showCalcMbrs="0" rowGrandTotals="0" colGrandTotals="0" itemPrintTitles="1" createdVersion="3" indent="0" compact="0" compactData="0" multipleFieldFilters="0">
  <location ref="A1:D96" firstHeaderRow="1" firstDataRow="1" firstDataCol="3"/>
  <pivotFields count="17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5">
        <item x="58"/>
        <item x="54"/>
        <item x="56"/>
        <item x="53"/>
        <item x="55"/>
        <item x="0"/>
        <item x="1"/>
        <item x="2"/>
        <item x="3"/>
        <item x="7"/>
        <item x="70"/>
        <item x="69"/>
        <item x="66"/>
        <item x="12"/>
        <item x="9"/>
        <item x="10"/>
        <item x="65"/>
        <item x="48"/>
        <item x="57"/>
        <item x="61"/>
        <item x="62"/>
        <item x="63"/>
        <item x="64"/>
        <item x="59"/>
        <item x="60"/>
        <item x="50"/>
        <item x="5"/>
        <item x="8"/>
        <item x="52"/>
        <item x="68"/>
        <item x="83"/>
        <item x="67"/>
        <item x="4"/>
        <item x="6"/>
        <item x="11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4"/>
        <item x="36"/>
        <item x="37"/>
        <item x="38"/>
        <item x="39"/>
        <item x="40"/>
        <item x="41"/>
        <item x="42"/>
        <item x="44"/>
        <item x="46"/>
        <item x="47"/>
        <item x="49"/>
        <item x="51"/>
        <item x="75"/>
        <item x="76"/>
        <item x="77"/>
        <item x="78"/>
        <item x="79"/>
        <item x="80"/>
        <item x="81"/>
        <item x="84"/>
        <item x="85"/>
        <item x="86"/>
        <item x="87"/>
        <item x="88"/>
        <item x="89"/>
        <item x="90"/>
        <item x="91"/>
        <item x="92"/>
        <item x="93"/>
        <item x="71"/>
        <item x="72"/>
        <item x="73"/>
        <item x="74"/>
        <item x="82"/>
        <item x="29"/>
        <item x="33"/>
        <item x="35"/>
        <item x="45"/>
        <item x="16"/>
        <item x="43"/>
        <item x="94"/>
      </items>
    </pivotField>
    <pivotField compact="0" outline="0" showAll="0" defaultSubtotal="0"/>
    <pivotField axis="axisRow" compact="0" outline="0" showAll="0" defaultSubtotal="0">
      <items count="92">
        <item x="53"/>
        <item x="55"/>
        <item x="54"/>
        <item x="69"/>
        <item x="66"/>
        <item x="56"/>
        <item x="58"/>
        <item x="65"/>
        <item x="0"/>
        <item x="1"/>
        <item x="3"/>
        <item x="12"/>
        <item x="9"/>
        <item x="7"/>
        <item x="48"/>
        <item x="63"/>
        <item x="64"/>
        <item x="2"/>
        <item x="50"/>
        <item x="5"/>
        <item x="10"/>
        <item x="8"/>
        <item x="52"/>
        <item x="68"/>
        <item x="80"/>
        <item x="67"/>
        <item x="4"/>
        <item x="6"/>
        <item x="11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4"/>
        <item x="36"/>
        <item x="37"/>
        <item x="38"/>
        <item x="39"/>
        <item x="40"/>
        <item x="41"/>
        <item x="42"/>
        <item x="44"/>
        <item x="46"/>
        <item x="47"/>
        <item x="49"/>
        <item x="51"/>
        <item x="57"/>
        <item x="59"/>
        <item x="60"/>
        <item x="61"/>
        <item x="62"/>
        <item x="73"/>
        <item x="74"/>
        <item x="75"/>
        <item x="76"/>
        <item x="77"/>
        <item x="78"/>
        <item x="81"/>
        <item x="82"/>
        <item x="83"/>
        <item x="84"/>
        <item x="85"/>
        <item x="86"/>
        <item x="87"/>
        <item x="88"/>
        <item x="89"/>
        <item x="90"/>
        <item x="71"/>
        <item x="72"/>
        <item x="79"/>
        <item x="29"/>
        <item x="33"/>
        <item x="35"/>
        <item x="45"/>
        <item x="70"/>
        <item x="16"/>
        <item x="43"/>
        <item x="9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3"/>
        <item x="4"/>
        <item x="1"/>
        <item x="5"/>
        <item x="2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3">
    <field x="11"/>
    <field x="4"/>
    <field x="6"/>
  </rowFields>
  <rowItems count="95">
    <i>
      <x/>
      <x v="5"/>
      <x v="8"/>
    </i>
    <i r="1">
      <x v="6"/>
      <x v="9"/>
    </i>
    <i r="1">
      <x v="7"/>
      <x v="17"/>
    </i>
    <i r="1">
      <x v="8"/>
      <x v="10"/>
    </i>
    <i r="1">
      <x v="9"/>
      <x v="13"/>
    </i>
    <i r="1">
      <x v="13"/>
      <x v="11"/>
    </i>
    <i r="1">
      <x v="14"/>
      <x v="12"/>
    </i>
    <i r="1">
      <x v="15"/>
      <x v="20"/>
    </i>
    <i r="1">
      <x v="26"/>
      <x v="19"/>
    </i>
    <i r="1">
      <x v="27"/>
      <x v="21"/>
    </i>
    <i r="1">
      <x v="32"/>
      <x v="26"/>
    </i>
    <i r="1">
      <x v="33"/>
      <x v="27"/>
    </i>
    <i r="1">
      <x v="34"/>
      <x v="28"/>
    </i>
    <i r="1">
      <x v="35"/>
      <x v="29"/>
    </i>
    <i r="1">
      <x v="36"/>
      <x v="30"/>
    </i>
    <i r="1">
      <x v="37"/>
      <x v="31"/>
    </i>
    <i r="1">
      <x v="42"/>
      <x v="36"/>
    </i>
    <i r="1">
      <x v="65"/>
      <x v="59"/>
    </i>
    <i>
      <x v="1"/>
      <x/>
      <x v="6"/>
    </i>
    <i r="1">
      <x v="1"/>
      <x v="2"/>
    </i>
    <i r="1">
      <x v="2"/>
      <x v="5"/>
    </i>
    <i r="1">
      <x v="3"/>
      <x/>
    </i>
    <i r="1">
      <x v="4"/>
      <x v="1"/>
    </i>
    <i r="1">
      <x v="10"/>
      <x v="88"/>
    </i>
    <i r="1">
      <x v="11"/>
      <x v="3"/>
    </i>
    <i r="1">
      <x v="12"/>
      <x v="4"/>
    </i>
    <i r="1">
      <x v="16"/>
      <x v="7"/>
    </i>
    <i r="1">
      <x v="17"/>
      <x v="14"/>
    </i>
    <i r="1">
      <x v="18"/>
      <x v="60"/>
    </i>
    <i r="1">
      <x v="19"/>
      <x v="63"/>
    </i>
    <i r="1">
      <x v="20"/>
      <x v="64"/>
    </i>
    <i r="1">
      <x v="21"/>
      <x v="15"/>
    </i>
    <i r="1">
      <x v="22"/>
      <x v="16"/>
    </i>
    <i r="1">
      <x v="23"/>
      <x v="61"/>
    </i>
    <i r="1">
      <x v="24"/>
      <x v="62"/>
    </i>
    <i r="1">
      <x v="25"/>
      <x v="18"/>
    </i>
    <i r="1">
      <x v="28"/>
      <x v="22"/>
    </i>
    <i r="1">
      <x v="29"/>
      <x v="23"/>
    </i>
    <i r="1">
      <x v="31"/>
      <x v="25"/>
    </i>
    <i r="1">
      <x v="63"/>
      <x v="57"/>
    </i>
    <i r="1">
      <x v="64"/>
      <x v="58"/>
    </i>
    <i>
      <x v="2"/>
      <x v="83"/>
      <x v="81"/>
    </i>
    <i r="1">
      <x v="84"/>
      <x v="81"/>
    </i>
    <i r="1">
      <x v="85"/>
      <x v="81"/>
    </i>
    <i r="1">
      <x v="86"/>
      <x v="81"/>
    </i>
    <i>
      <x v="3"/>
      <x v="38"/>
      <x v="32"/>
    </i>
    <i r="1">
      <x v="39"/>
      <x v="33"/>
    </i>
    <i r="1">
      <x v="40"/>
      <x v="34"/>
    </i>
    <i r="1">
      <x v="41"/>
      <x v="35"/>
    </i>
    <i r="1">
      <x v="92"/>
      <x v="89"/>
    </i>
    <i>
      <x v="4"/>
      <x v="66"/>
      <x v="82"/>
    </i>
    <i r="1">
      <x v="67"/>
      <x v="65"/>
    </i>
    <i r="1">
      <x v="68"/>
      <x v="66"/>
    </i>
    <i r="1">
      <x v="69"/>
      <x v="67"/>
    </i>
    <i r="1">
      <x v="70"/>
      <x v="68"/>
    </i>
    <i r="1">
      <x v="71"/>
      <x v="69"/>
    </i>
    <i r="1">
      <x v="72"/>
      <x v="70"/>
    </i>
    <i>
      <x v="5"/>
      <x v="43"/>
      <x v="37"/>
    </i>
    <i r="1">
      <x v="44"/>
      <x v="38"/>
    </i>
    <i r="1">
      <x v="45"/>
      <x v="39"/>
    </i>
    <i r="1">
      <x v="46"/>
      <x v="40"/>
    </i>
    <i r="1">
      <x v="47"/>
      <x v="41"/>
    </i>
    <i r="1">
      <x v="48"/>
      <x v="42"/>
    </i>
    <i r="1">
      <x v="49"/>
      <x v="43"/>
    </i>
    <i r="1">
      <x v="50"/>
      <x v="44"/>
    </i>
    <i r="1">
      <x v="51"/>
      <x v="45"/>
    </i>
    <i r="1">
      <x v="52"/>
      <x v="46"/>
    </i>
    <i r="1">
      <x v="53"/>
      <x v="47"/>
    </i>
    <i r="1">
      <x v="54"/>
      <x v="48"/>
    </i>
    <i r="1">
      <x v="55"/>
      <x v="49"/>
    </i>
    <i r="1">
      <x v="56"/>
      <x v="50"/>
    </i>
    <i r="1">
      <x v="57"/>
      <x v="51"/>
    </i>
    <i r="1">
      <x v="58"/>
      <x v="52"/>
    </i>
    <i r="1">
      <x v="59"/>
      <x v="53"/>
    </i>
    <i r="1">
      <x v="60"/>
      <x v="54"/>
    </i>
    <i r="1">
      <x v="61"/>
      <x v="55"/>
    </i>
    <i r="1">
      <x v="62"/>
      <x v="56"/>
    </i>
    <i r="1">
      <x v="75"/>
      <x v="73"/>
    </i>
    <i r="1">
      <x v="76"/>
      <x v="74"/>
    </i>
    <i r="1">
      <x v="77"/>
      <x v="75"/>
    </i>
    <i r="1">
      <x v="78"/>
      <x v="76"/>
    </i>
    <i r="1">
      <x v="79"/>
      <x v="77"/>
    </i>
    <i r="1">
      <x v="80"/>
      <x v="78"/>
    </i>
    <i r="1">
      <x v="88"/>
      <x v="84"/>
    </i>
    <i r="1">
      <x v="89"/>
      <x v="85"/>
    </i>
    <i r="1">
      <x v="90"/>
      <x v="86"/>
    </i>
    <i r="1">
      <x v="91"/>
      <x v="87"/>
    </i>
    <i r="1">
      <x v="93"/>
      <x v="90"/>
    </i>
    <i r="1">
      <x v="94"/>
      <x v="91"/>
    </i>
    <i>
      <x v="6"/>
      <x v="87"/>
      <x v="83"/>
    </i>
    <i>
      <x v="7"/>
      <x v="30"/>
      <x v="24"/>
    </i>
    <i>
      <x v="8"/>
      <x v="73"/>
      <x v="71"/>
    </i>
    <i r="1">
      <x v="74"/>
      <x v="72"/>
    </i>
    <i>
      <x v="9"/>
      <x v="81"/>
      <x v="79"/>
    </i>
    <i r="1">
      <x v="82"/>
      <x v="80"/>
    </i>
  </rowItems>
  <colItems count="1">
    <i/>
  </colItems>
  <dataFields count="1">
    <dataField name="Сумма по полю Всего" fld="14" baseField="0" baseItem="0"/>
  </dataFields>
  <formats count="225">
    <format dxfId="224">
      <pivotArea outline="0" collapsedLevelsAreSubtotals="1" fieldPosition="0"/>
    </format>
    <format dxfId="223">
      <pivotArea dataOnly="0" labelOnly="1" outline="0" axis="axisValues" fieldPosition="0"/>
    </format>
    <format dxfId="222">
      <pivotArea outline="0" collapsedLevelsAreSubtotals="1" fieldPosition="0"/>
    </format>
    <format dxfId="221">
      <pivotArea dataOnly="0" labelOnly="1" outline="0" axis="axisValues" fieldPosition="0"/>
    </format>
    <format dxfId="220">
      <pivotArea field="6" type="button" dataOnly="0" labelOnly="1" outline="0" axis="axisRow" fieldPosition="2"/>
    </format>
    <format dxfId="219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1"/>
          </reference>
        </references>
      </pivotArea>
    </format>
    <format dxfId="218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1"/>
          </reference>
        </references>
      </pivotArea>
    </format>
    <format dxfId="217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1"/>
          </reference>
        </references>
      </pivotArea>
    </format>
    <format dxfId="216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215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1"/>
          </reference>
        </references>
      </pivotArea>
    </format>
    <format dxfId="214">
      <pivotArea dataOnly="0" labelOnly="1" outline="0" fieldPosition="0">
        <references count="3">
          <reference field="4" count="1" selected="0">
            <x v="11"/>
          </reference>
          <reference field="6" count="1">
            <x v="3"/>
          </reference>
          <reference field="11" count="1" selected="0">
            <x v="1"/>
          </reference>
        </references>
      </pivotArea>
    </format>
    <format dxfId="213">
      <pivotArea dataOnly="0" labelOnly="1" outline="0" fieldPosition="0">
        <references count="3">
          <reference field="4" count="1" selected="0">
            <x v="12"/>
          </reference>
          <reference field="6" count="1">
            <x v="4"/>
          </reference>
          <reference field="11" count="1" selected="0">
            <x v="1"/>
          </reference>
        </references>
      </pivotArea>
    </format>
    <format dxfId="212">
      <pivotArea field="6" type="button" dataOnly="0" labelOnly="1" outline="0" axis="axisRow" fieldPosition="2"/>
    </format>
    <format dxfId="211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1"/>
          </reference>
        </references>
      </pivotArea>
    </format>
    <format dxfId="210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1"/>
          </reference>
        </references>
      </pivotArea>
    </format>
    <format dxfId="209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1"/>
          </reference>
        </references>
      </pivotArea>
    </format>
    <format dxfId="208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207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1"/>
          </reference>
        </references>
      </pivotArea>
    </format>
    <format dxfId="206">
      <pivotArea dataOnly="0" labelOnly="1" outline="0" fieldPosition="0">
        <references count="3">
          <reference field="4" count="1" selected="0">
            <x v="11"/>
          </reference>
          <reference field="6" count="1">
            <x v="3"/>
          </reference>
          <reference field="11" count="1" selected="0">
            <x v="1"/>
          </reference>
        </references>
      </pivotArea>
    </format>
    <format dxfId="205">
      <pivotArea dataOnly="0" labelOnly="1" outline="0" fieldPosition="0">
        <references count="3">
          <reference field="4" count="1" selected="0">
            <x v="12"/>
          </reference>
          <reference field="6" count="1">
            <x v="4"/>
          </reference>
          <reference field="11" count="1" selected="0">
            <x v="1"/>
          </reference>
        </references>
      </pivotArea>
    </format>
    <format dxfId="204">
      <pivotArea outline="0" collapsedLevelsAreSubtotals="1" fieldPosition="0"/>
    </format>
    <format dxfId="203">
      <pivotArea field="4" type="button" dataOnly="0" labelOnly="1" outline="0" axis="axisRow" fieldPosition="1"/>
    </format>
    <format dxfId="202">
      <pivotArea field="6" type="button" dataOnly="0" labelOnly="1" outline="0" axis="axisRow" fieldPosition="2"/>
    </format>
    <format dxfId="201">
      <pivotArea dataOnly="0" labelOnly="1" outline="0" axis="axisValues" fieldPosition="0"/>
    </format>
    <format dxfId="200">
      <pivotArea dataOnly="0" labelOnly="1" outline="0" fieldPosition="0">
        <references count="2">
          <reference field="4" count="3">
            <x v="6"/>
            <x v="8"/>
            <x v="9"/>
          </reference>
          <reference field="11" count="1" selected="0">
            <x v="0"/>
          </reference>
        </references>
      </pivotArea>
    </format>
    <format dxfId="199">
      <pivotArea dataOnly="0" labelOnly="1" outline="0" fieldPosition="0">
        <references count="2">
          <reference field="4" count="8">
            <x v="0"/>
            <x v="1"/>
            <x v="2"/>
            <x v="3"/>
            <x v="4"/>
            <x v="10"/>
            <x v="11"/>
            <x v="12"/>
          </reference>
          <reference field="11" count="1" selected="0">
            <x v="1"/>
          </reference>
        </references>
      </pivotArea>
    </format>
    <format dxfId="198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1"/>
          </reference>
        </references>
      </pivotArea>
    </format>
    <format dxfId="197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1"/>
          </reference>
        </references>
      </pivotArea>
    </format>
    <format dxfId="196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1"/>
          </reference>
        </references>
      </pivotArea>
    </format>
    <format dxfId="195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194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1"/>
          </reference>
        </references>
      </pivotArea>
    </format>
    <format dxfId="193">
      <pivotArea dataOnly="0" labelOnly="1" outline="0" fieldPosition="0">
        <references count="3">
          <reference field="4" count="1" selected="0">
            <x v="11"/>
          </reference>
          <reference field="6" count="1">
            <x v="3"/>
          </reference>
          <reference field="11" count="1" selected="0">
            <x v="1"/>
          </reference>
        </references>
      </pivotArea>
    </format>
    <format dxfId="192">
      <pivotArea dataOnly="0" labelOnly="1" outline="0" fieldPosition="0">
        <references count="3">
          <reference field="4" count="1" selected="0">
            <x v="12"/>
          </reference>
          <reference field="6" count="1">
            <x v="4"/>
          </reference>
          <reference field="11" count="1" selected="0">
            <x v="1"/>
          </reference>
        </references>
      </pivotArea>
    </format>
    <format dxfId="191">
      <pivotArea field="6" type="button" dataOnly="0" labelOnly="1" outline="0" axis="axisRow" fieldPosition="2"/>
    </format>
    <format dxfId="190">
      <pivotArea dataOnly="0" labelOnly="1" outline="0" fieldPosition="0">
        <references count="3">
          <reference field="4" count="1" selected="0">
            <x v="5"/>
          </reference>
          <reference field="6" count="1">
            <x v="8"/>
          </reference>
          <reference field="11" count="1" selected="0">
            <x v="0"/>
          </reference>
        </references>
      </pivotArea>
    </format>
    <format dxfId="189">
      <pivotArea dataOnly="0" labelOnly="1" outline="0" fieldPosition="0">
        <references count="3">
          <reference field="4" count="1" selected="0">
            <x v="6"/>
          </reference>
          <reference field="6" count="1">
            <x v="9"/>
          </reference>
          <reference field="11" count="1" selected="0">
            <x v="0"/>
          </reference>
        </references>
      </pivotArea>
    </format>
    <format dxfId="188">
      <pivotArea dataOnly="0" labelOnly="1" outline="0" fieldPosition="0">
        <references count="3">
          <reference field="4" count="1" selected="0">
            <x v="7"/>
          </reference>
          <reference field="6" count="1">
            <x v="17"/>
          </reference>
          <reference field="11" count="1" selected="0">
            <x v="0"/>
          </reference>
        </references>
      </pivotArea>
    </format>
    <format dxfId="187">
      <pivotArea dataOnly="0" labelOnly="1" outline="0" fieldPosition="0">
        <references count="3">
          <reference field="4" count="1" selected="0">
            <x v="8"/>
          </reference>
          <reference field="6" count="1">
            <x v="10"/>
          </reference>
          <reference field="11" count="1" selected="0">
            <x v="0"/>
          </reference>
        </references>
      </pivotArea>
    </format>
    <format dxfId="186">
      <pivotArea dataOnly="0" labelOnly="1" outline="0" fieldPosition="0">
        <references count="3">
          <reference field="4" count="1" selected="0">
            <x v="9"/>
          </reference>
          <reference field="6" count="1">
            <x v="13"/>
          </reference>
          <reference field="11" count="1" selected="0">
            <x v="0"/>
          </reference>
        </references>
      </pivotArea>
    </format>
    <format dxfId="185">
      <pivotArea dataOnly="0" labelOnly="1" outline="0" fieldPosition="0">
        <references count="3">
          <reference field="4" count="1" selected="0">
            <x v="13"/>
          </reference>
          <reference field="6" count="1">
            <x v="11"/>
          </reference>
          <reference field="11" count="1" selected="0">
            <x v="0"/>
          </reference>
        </references>
      </pivotArea>
    </format>
    <format dxfId="184">
      <pivotArea dataOnly="0" labelOnly="1" outline="0" fieldPosition="0">
        <references count="3">
          <reference field="4" count="1" selected="0">
            <x v="14"/>
          </reference>
          <reference field="6" count="1">
            <x v="12"/>
          </reference>
          <reference field="11" count="1" selected="0">
            <x v="0"/>
          </reference>
        </references>
      </pivotArea>
    </format>
    <format dxfId="183">
      <pivotArea dataOnly="0" labelOnly="1" outline="0" fieldPosition="0">
        <references count="3">
          <reference field="4" count="1" selected="0">
            <x v="15"/>
          </reference>
          <reference field="6" count="1">
            <x v="20"/>
          </reference>
          <reference field="11" count="1" selected="0">
            <x v="0"/>
          </reference>
        </references>
      </pivotArea>
    </format>
    <format dxfId="182">
      <pivotArea dataOnly="0" labelOnly="1" outline="0" fieldPosition="0">
        <references count="3">
          <reference field="4" count="1" selected="0">
            <x v="26"/>
          </reference>
          <reference field="6" count="1">
            <x v="19"/>
          </reference>
          <reference field="11" count="1" selected="0">
            <x v="0"/>
          </reference>
        </references>
      </pivotArea>
    </format>
    <format dxfId="181">
      <pivotArea dataOnly="0" labelOnly="1" outline="0" fieldPosition="0">
        <references count="3">
          <reference field="4" count="1" selected="0">
            <x v="27"/>
          </reference>
          <reference field="6" count="1">
            <x v="21"/>
          </reference>
          <reference field="11" count="1" selected="0">
            <x v="0"/>
          </reference>
        </references>
      </pivotArea>
    </format>
    <format dxfId="180">
      <pivotArea dataOnly="0" labelOnly="1" outline="0" fieldPosition="0">
        <references count="3">
          <reference field="4" count="1" selected="0">
            <x v="32"/>
          </reference>
          <reference field="6" count="1">
            <x v="26"/>
          </reference>
          <reference field="11" count="1" selected="0">
            <x v="0"/>
          </reference>
        </references>
      </pivotArea>
    </format>
    <format dxfId="179">
      <pivotArea dataOnly="0" labelOnly="1" outline="0" fieldPosition="0">
        <references count="3">
          <reference field="4" count="1" selected="0">
            <x v="33"/>
          </reference>
          <reference field="6" count="1">
            <x v="27"/>
          </reference>
          <reference field="11" count="1" selected="0">
            <x v="0"/>
          </reference>
        </references>
      </pivotArea>
    </format>
    <format dxfId="178">
      <pivotArea dataOnly="0" labelOnly="1" outline="0" fieldPosition="0">
        <references count="3">
          <reference field="4" count="1" selected="0">
            <x v="34"/>
          </reference>
          <reference field="6" count="1">
            <x v="28"/>
          </reference>
          <reference field="11" count="1" selected="0">
            <x v="0"/>
          </reference>
        </references>
      </pivotArea>
    </format>
    <format dxfId="177">
      <pivotArea dataOnly="0" labelOnly="1" outline="0" fieldPosition="0">
        <references count="3">
          <reference field="4" count="1" selected="0">
            <x v="35"/>
          </reference>
          <reference field="6" count="1">
            <x v="29"/>
          </reference>
          <reference field="11" count="1" selected="0">
            <x v="0"/>
          </reference>
        </references>
      </pivotArea>
    </format>
    <format dxfId="176">
      <pivotArea dataOnly="0" labelOnly="1" outline="0" fieldPosition="0">
        <references count="3">
          <reference field="4" count="1" selected="0">
            <x v="36"/>
          </reference>
          <reference field="6" count="1">
            <x v="30"/>
          </reference>
          <reference field="11" count="1" selected="0">
            <x v="0"/>
          </reference>
        </references>
      </pivotArea>
    </format>
    <format dxfId="175">
      <pivotArea dataOnly="0" labelOnly="1" outline="0" fieldPosition="0">
        <references count="3">
          <reference field="4" count="1" selected="0">
            <x v="37"/>
          </reference>
          <reference field="6" count="1">
            <x v="31"/>
          </reference>
          <reference field="11" count="1" selected="0">
            <x v="0"/>
          </reference>
        </references>
      </pivotArea>
    </format>
    <format dxfId="174">
      <pivotArea dataOnly="0" labelOnly="1" outline="0" fieldPosition="0">
        <references count="3">
          <reference field="4" count="1" selected="0">
            <x v="42"/>
          </reference>
          <reference field="6" count="1">
            <x v="36"/>
          </reference>
          <reference field="11" count="1" selected="0">
            <x v="0"/>
          </reference>
        </references>
      </pivotArea>
    </format>
    <format dxfId="173">
      <pivotArea dataOnly="0" labelOnly="1" outline="0" fieldPosition="0">
        <references count="3">
          <reference field="4" count="1" selected="0">
            <x v="65"/>
          </reference>
          <reference field="6" count="1">
            <x v="59"/>
          </reference>
          <reference field="11" count="1" selected="0">
            <x v="0"/>
          </reference>
        </references>
      </pivotArea>
    </format>
    <format dxfId="172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1"/>
          </reference>
        </references>
      </pivotArea>
    </format>
    <format dxfId="171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1"/>
          </reference>
        </references>
      </pivotArea>
    </format>
    <format dxfId="170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1"/>
          </reference>
        </references>
      </pivotArea>
    </format>
    <format dxfId="169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168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1"/>
          </reference>
        </references>
      </pivotArea>
    </format>
    <format dxfId="167">
      <pivotArea dataOnly="0" labelOnly="1" outline="0" fieldPosition="0">
        <references count="3">
          <reference field="4" count="1" selected="0">
            <x v="10"/>
          </reference>
          <reference field="6" count="1">
            <x v="88"/>
          </reference>
          <reference field="11" count="1" selected="0">
            <x v="1"/>
          </reference>
        </references>
      </pivotArea>
    </format>
    <format dxfId="166">
      <pivotArea dataOnly="0" labelOnly="1" outline="0" fieldPosition="0">
        <references count="3">
          <reference field="4" count="1" selected="0">
            <x v="11"/>
          </reference>
          <reference field="6" count="1">
            <x v="3"/>
          </reference>
          <reference field="11" count="1" selected="0">
            <x v="1"/>
          </reference>
        </references>
      </pivotArea>
    </format>
    <format dxfId="165">
      <pivotArea dataOnly="0" labelOnly="1" outline="0" fieldPosition="0">
        <references count="3">
          <reference field="4" count="1" selected="0">
            <x v="12"/>
          </reference>
          <reference field="6" count="1">
            <x v="4"/>
          </reference>
          <reference field="11" count="1" selected="0">
            <x v="1"/>
          </reference>
        </references>
      </pivotArea>
    </format>
    <format dxfId="164">
      <pivotArea dataOnly="0" labelOnly="1" outline="0" fieldPosition="0">
        <references count="3">
          <reference field="4" count="1" selected="0">
            <x v="16"/>
          </reference>
          <reference field="6" count="1">
            <x v="7"/>
          </reference>
          <reference field="11" count="1" selected="0">
            <x v="1"/>
          </reference>
        </references>
      </pivotArea>
    </format>
    <format dxfId="163">
      <pivotArea dataOnly="0" labelOnly="1" outline="0" fieldPosition="0">
        <references count="3">
          <reference field="4" count="1" selected="0">
            <x v="17"/>
          </reference>
          <reference field="6" count="1">
            <x v="14"/>
          </reference>
          <reference field="11" count="1" selected="0">
            <x v="1"/>
          </reference>
        </references>
      </pivotArea>
    </format>
    <format dxfId="162">
      <pivotArea dataOnly="0" labelOnly="1" outline="0" fieldPosition="0">
        <references count="3">
          <reference field="4" count="1" selected="0">
            <x v="18"/>
          </reference>
          <reference field="6" count="1">
            <x v="60"/>
          </reference>
          <reference field="11" count="1" selected="0">
            <x v="1"/>
          </reference>
        </references>
      </pivotArea>
    </format>
    <format dxfId="161">
      <pivotArea dataOnly="0" labelOnly="1" outline="0" fieldPosition="0">
        <references count="3">
          <reference field="4" count="1" selected="0">
            <x v="19"/>
          </reference>
          <reference field="6" count="1">
            <x v="63"/>
          </reference>
          <reference field="11" count="1" selected="0">
            <x v="1"/>
          </reference>
        </references>
      </pivotArea>
    </format>
    <format dxfId="160">
      <pivotArea dataOnly="0" labelOnly="1" outline="0" fieldPosition="0">
        <references count="3">
          <reference field="4" count="1" selected="0">
            <x v="20"/>
          </reference>
          <reference field="6" count="1">
            <x v="64"/>
          </reference>
          <reference field="11" count="1" selected="0">
            <x v="1"/>
          </reference>
        </references>
      </pivotArea>
    </format>
    <format dxfId="159">
      <pivotArea dataOnly="0" labelOnly="1" outline="0" fieldPosition="0">
        <references count="3">
          <reference field="4" count="1" selected="0">
            <x v="21"/>
          </reference>
          <reference field="6" count="1">
            <x v="15"/>
          </reference>
          <reference field="11" count="1" selected="0">
            <x v="1"/>
          </reference>
        </references>
      </pivotArea>
    </format>
    <format dxfId="158">
      <pivotArea dataOnly="0" labelOnly="1" outline="0" fieldPosition="0">
        <references count="3">
          <reference field="4" count="1" selected="0">
            <x v="22"/>
          </reference>
          <reference field="6" count="1">
            <x v="16"/>
          </reference>
          <reference field="11" count="1" selected="0">
            <x v="1"/>
          </reference>
        </references>
      </pivotArea>
    </format>
    <format dxfId="157">
      <pivotArea dataOnly="0" labelOnly="1" outline="0" fieldPosition="0">
        <references count="3">
          <reference field="4" count="1" selected="0">
            <x v="23"/>
          </reference>
          <reference field="6" count="1">
            <x v="61"/>
          </reference>
          <reference field="11" count="1" selected="0">
            <x v="1"/>
          </reference>
        </references>
      </pivotArea>
    </format>
    <format dxfId="156">
      <pivotArea dataOnly="0" labelOnly="1" outline="0" fieldPosition="0">
        <references count="3">
          <reference field="4" count="1" selected="0">
            <x v="24"/>
          </reference>
          <reference field="6" count="1">
            <x v="62"/>
          </reference>
          <reference field="11" count="1" selected="0">
            <x v="1"/>
          </reference>
        </references>
      </pivotArea>
    </format>
    <format dxfId="155">
      <pivotArea dataOnly="0" labelOnly="1" outline="0" fieldPosition="0">
        <references count="3">
          <reference field="4" count="1" selected="0">
            <x v="25"/>
          </reference>
          <reference field="6" count="1">
            <x v="18"/>
          </reference>
          <reference field="11" count="1" selected="0">
            <x v="1"/>
          </reference>
        </references>
      </pivotArea>
    </format>
    <format dxfId="154">
      <pivotArea dataOnly="0" labelOnly="1" outline="0" fieldPosition="0">
        <references count="3">
          <reference field="4" count="1" selected="0">
            <x v="28"/>
          </reference>
          <reference field="6" count="1">
            <x v="22"/>
          </reference>
          <reference field="11" count="1" selected="0">
            <x v="1"/>
          </reference>
        </references>
      </pivotArea>
    </format>
    <format dxfId="153">
      <pivotArea dataOnly="0" labelOnly="1" outline="0" fieldPosition="0">
        <references count="3">
          <reference field="4" count="1" selected="0">
            <x v="29"/>
          </reference>
          <reference field="6" count="1">
            <x v="23"/>
          </reference>
          <reference field="11" count="1" selected="0">
            <x v="1"/>
          </reference>
        </references>
      </pivotArea>
    </format>
    <format dxfId="152">
      <pivotArea dataOnly="0" labelOnly="1" outline="0" fieldPosition="0">
        <references count="3">
          <reference field="4" count="1" selected="0">
            <x v="31"/>
          </reference>
          <reference field="6" count="1">
            <x v="25"/>
          </reference>
          <reference field="11" count="1" selected="0">
            <x v="1"/>
          </reference>
        </references>
      </pivotArea>
    </format>
    <format dxfId="151">
      <pivotArea dataOnly="0" labelOnly="1" outline="0" fieldPosition="0">
        <references count="3">
          <reference field="4" count="1" selected="0">
            <x v="63"/>
          </reference>
          <reference field="6" count="1">
            <x v="57"/>
          </reference>
          <reference field="11" count="1" selected="0">
            <x v="1"/>
          </reference>
        </references>
      </pivotArea>
    </format>
    <format dxfId="150">
      <pivotArea dataOnly="0" labelOnly="1" outline="0" fieldPosition="0">
        <references count="3">
          <reference field="4" count="1" selected="0">
            <x v="64"/>
          </reference>
          <reference field="6" count="1">
            <x v="58"/>
          </reference>
          <reference field="11" count="1" selected="0">
            <x v="1"/>
          </reference>
        </references>
      </pivotArea>
    </format>
    <format dxfId="149">
      <pivotArea dataOnly="0" labelOnly="1" outline="0" fieldPosition="0">
        <references count="3">
          <reference field="4" count="1" selected="0">
            <x v="83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148">
      <pivotArea dataOnly="0" labelOnly="1" outline="0" fieldPosition="0">
        <references count="3">
          <reference field="4" count="1" selected="0">
            <x v="84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147">
      <pivotArea dataOnly="0" labelOnly="1" outline="0" fieldPosition="0">
        <references count="3">
          <reference field="4" count="1" selected="0">
            <x v="85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146">
      <pivotArea dataOnly="0" labelOnly="1" outline="0" fieldPosition="0">
        <references count="3">
          <reference field="4" count="1" selected="0">
            <x v="86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145">
      <pivotArea dataOnly="0" labelOnly="1" outline="0" fieldPosition="0">
        <references count="3">
          <reference field="4" count="1" selected="0">
            <x v="38"/>
          </reference>
          <reference field="6" count="1">
            <x v="32"/>
          </reference>
          <reference field="11" count="1" selected="0">
            <x v="3"/>
          </reference>
        </references>
      </pivotArea>
    </format>
    <format dxfId="144">
      <pivotArea dataOnly="0" labelOnly="1" outline="0" fieldPosition="0">
        <references count="3">
          <reference field="4" count="1" selected="0">
            <x v="39"/>
          </reference>
          <reference field="6" count="1">
            <x v="33"/>
          </reference>
          <reference field="11" count="1" selected="0">
            <x v="3"/>
          </reference>
        </references>
      </pivotArea>
    </format>
    <format dxfId="143">
      <pivotArea dataOnly="0" labelOnly="1" outline="0" fieldPosition="0">
        <references count="3">
          <reference field="4" count="1" selected="0">
            <x v="40"/>
          </reference>
          <reference field="6" count="1">
            <x v="34"/>
          </reference>
          <reference field="11" count="1" selected="0">
            <x v="3"/>
          </reference>
        </references>
      </pivotArea>
    </format>
    <format dxfId="142">
      <pivotArea dataOnly="0" labelOnly="1" outline="0" fieldPosition="0">
        <references count="3">
          <reference field="4" count="1" selected="0">
            <x v="41"/>
          </reference>
          <reference field="6" count="1">
            <x v="35"/>
          </reference>
          <reference field="11" count="1" selected="0">
            <x v="3"/>
          </reference>
        </references>
      </pivotArea>
    </format>
    <format dxfId="141">
      <pivotArea dataOnly="0" labelOnly="1" outline="0" fieldPosition="0">
        <references count="3">
          <reference field="4" count="1" selected="0">
            <x v="92"/>
          </reference>
          <reference field="6" count="1">
            <x v="89"/>
          </reference>
          <reference field="11" count="1" selected="0">
            <x v="3"/>
          </reference>
        </references>
      </pivotArea>
    </format>
    <format dxfId="140">
      <pivotArea dataOnly="0" labelOnly="1" outline="0" fieldPosition="0">
        <references count="3">
          <reference field="4" count="1" selected="0">
            <x v="66"/>
          </reference>
          <reference field="6" count="1">
            <x v="82"/>
          </reference>
          <reference field="11" count="1" selected="0">
            <x v="4"/>
          </reference>
        </references>
      </pivotArea>
    </format>
    <format dxfId="139">
      <pivotArea dataOnly="0" labelOnly="1" outline="0" fieldPosition="0">
        <references count="3">
          <reference field="4" count="1" selected="0">
            <x v="67"/>
          </reference>
          <reference field="6" count="1">
            <x v="65"/>
          </reference>
          <reference field="11" count="1" selected="0">
            <x v="4"/>
          </reference>
        </references>
      </pivotArea>
    </format>
    <format dxfId="138">
      <pivotArea dataOnly="0" labelOnly="1" outline="0" fieldPosition="0">
        <references count="3">
          <reference field="4" count="1" selected="0">
            <x v="68"/>
          </reference>
          <reference field="6" count="1">
            <x v="66"/>
          </reference>
          <reference field="11" count="1" selected="0">
            <x v="4"/>
          </reference>
        </references>
      </pivotArea>
    </format>
    <format dxfId="137">
      <pivotArea dataOnly="0" labelOnly="1" outline="0" fieldPosition="0">
        <references count="3">
          <reference field="4" count="1" selected="0">
            <x v="69"/>
          </reference>
          <reference field="6" count="1">
            <x v="67"/>
          </reference>
          <reference field="11" count="1" selected="0">
            <x v="4"/>
          </reference>
        </references>
      </pivotArea>
    </format>
    <format dxfId="136">
      <pivotArea dataOnly="0" labelOnly="1" outline="0" fieldPosition="0">
        <references count="3">
          <reference field="4" count="1" selected="0">
            <x v="70"/>
          </reference>
          <reference field="6" count="1">
            <x v="68"/>
          </reference>
          <reference field="11" count="1" selected="0">
            <x v="4"/>
          </reference>
        </references>
      </pivotArea>
    </format>
    <format dxfId="135">
      <pivotArea dataOnly="0" labelOnly="1" outline="0" fieldPosition="0">
        <references count="3">
          <reference field="4" count="1" selected="0">
            <x v="71"/>
          </reference>
          <reference field="6" count="1">
            <x v="69"/>
          </reference>
          <reference field="11" count="1" selected="0">
            <x v="4"/>
          </reference>
        </references>
      </pivotArea>
    </format>
    <format dxfId="134">
      <pivotArea dataOnly="0" labelOnly="1" outline="0" fieldPosition="0">
        <references count="3">
          <reference field="4" count="1" selected="0">
            <x v="72"/>
          </reference>
          <reference field="6" count="1">
            <x v="70"/>
          </reference>
          <reference field="11" count="1" selected="0">
            <x v="4"/>
          </reference>
        </references>
      </pivotArea>
    </format>
    <format dxfId="133">
      <pivotArea dataOnly="0" labelOnly="1" outline="0" fieldPosition="0">
        <references count="3">
          <reference field="4" count="1" selected="0">
            <x v="43"/>
          </reference>
          <reference field="6" count="1">
            <x v="37"/>
          </reference>
          <reference field="11" count="1" selected="0">
            <x v="5"/>
          </reference>
        </references>
      </pivotArea>
    </format>
    <format dxfId="132">
      <pivotArea dataOnly="0" labelOnly="1" outline="0" fieldPosition="0">
        <references count="3">
          <reference field="4" count="1" selected="0">
            <x v="44"/>
          </reference>
          <reference field="6" count="1">
            <x v="38"/>
          </reference>
          <reference field="11" count="1" selected="0">
            <x v="5"/>
          </reference>
        </references>
      </pivotArea>
    </format>
    <format dxfId="131">
      <pivotArea dataOnly="0" labelOnly="1" outline="0" fieldPosition="0">
        <references count="3">
          <reference field="4" count="1" selected="0">
            <x v="45"/>
          </reference>
          <reference field="6" count="1">
            <x v="39"/>
          </reference>
          <reference field="11" count="1" selected="0">
            <x v="5"/>
          </reference>
        </references>
      </pivotArea>
    </format>
    <format dxfId="130">
      <pivotArea dataOnly="0" labelOnly="1" outline="0" fieldPosition="0">
        <references count="3">
          <reference field="4" count="1" selected="0">
            <x v="46"/>
          </reference>
          <reference field="6" count="1">
            <x v="40"/>
          </reference>
          <reference field="11" count="1" selected="0">
            <x v="5"/>
          </reference>
        </references>
      </pivotArea>
    </format>
    <format dxfId="129">
      <pivotArea dataOnly="0" labelOnly="1" outline="0" fieldPosition="0">
        <references count="3">
          <reference field="4" count="1" selected="0">
            <x v="47"/>
          </reference>
          <reference field="6" count="1">
            <x v="41"/>
          </reference>
          <reference field="11" count="1" selected="0">
            <x v="5"/>
          </reference>
        </references>
      </pivotArea>
    </format>
    <format dxfId="128">
      <pivotArea dataOnly="0" labelOnly="1" outline="0" fieldPosition="0">
        <references count="3">
          <reference field="4" count="1" selected="0">
            <x v="48"/>
          </reference>
          <reference field="6" count="1">
            <x v="42"/>
          </reference>
          <reference field="11" count="1" selected="0">
            <x v="5"/>
          </reference>
        </references>
      </pivotArea>
    </format>
    <format dxfId="127">
      <pivotArea dataOnly="0" labelOnly="1" outline="0" fieldPosition="0">
        <references count="3">
          <reference field="4" count="1" selected="0">
            <x v="49"/>
          </reference>
          <reference field="6" count="1">
            <x v="43"/>
          </reference>
          <reference field="11" count="1" selected="0">
            <x v="5"/>
          </reference>
        </references>
      </pivotArea>
    </format>
    <format dxfId="126">
      <pivotArea dataOnly="0" labelOnly="1" outline="0" fieldPosition="0">
        <references count="3">
          <reference field="4" count="1" selected="0">
            <x v="50"/>
          </reference>
          <reference field="6" count="1">
            <x v="44"/>
          </reference>
          <reference field="11" count="1" selected="0">
            <x v="5"/>
          </reference>
        </references>
      </pivotArea>
    </format>
    <format dxfId="125">
      <pivotArea dataOnly="0" labelOnly="1" outline="0" fieldPosition="0">
        <references count="3">
          <reference field="4" count="1" selected="0">
            <x v="51"/>
          </reference>
          <reference field="6" count="1">
            <x v="45"/>
          </reference>
          <reference field="11" count="1" selected="0">
            <x v="5"/>
          </reference>
        </references>
      </pivotArea>
    </format>
    <format dxfId="124">
      <pivotArea dataOnly="0" labelOnly="1" outline="0" fieldPosition="0">
        <references count="3">
          <reference field="4" count="1" selected="0">
            <x v="52"/>
          </reference>
          <reference field="6" count="1">
            <x v="46"/>
          </reference>
          <reference field="11" count="1" selected="0">
            <x v="5"/>
          </reference>
        </references>
      </pivotArea>
    </format>
    <format dxfId="123">
      <pivotArea dataOnly="0" labelOnly="1" outline="0" fieldPosition="0">
        <references count="3">
          <reference field="4" count="1" selected="0">
            <x v="53"/>
          </reference>
          <reference field="6" count="1">
            <x v="47"/>
          </reference>
          <reference field="11" count="1" selected="0">
            <x v="5"/>
          </reference>
        </references>
      </pivotArea>
    </format>
    <format dxfId="122">
      <pivotArea dataOnly="0" labelOnly="1" outline="0" fieldPosition="0">
        <references count="3">
          <reference field="4" count="1" selected="0">
            <x v="54"/>
          </reference>
          <reference field="6" count="1">
            <x v="48"/>
          </reference>
          <reference field="11" count="1" selected="0">
            <x v="5"/>
          </reference>
        </references>
      </pivotArea>
    </format>
    <format dxfId="121">
      <pivotArea dataOnly="0" labelOnly="1" outline="0" fieldPosition="0">
        <references count="3">
          <reference field="4" count="1" selected="0">
            <x v="55"/>
          </reference>
          <reference field="6" count="1">
            <x v="49"/>
          </reference>
          <reference field="11" count="1" selected="0">
            <x v="5"/>
          </reference>
        </references>
      </pivotArea>
    </format>
    <format dxfId="120">
      <pivotArea dataOnly="0" labelOnly="1" outline="0" fieldPosition="0">
        <references count="3">
          <reference field="4" count="1" selected="0">
            <x v="56"/>
          </reference>
          <reference field="6" count="1">
            <x v="50"/>
          </reference>
          <reference field="11" count="1" selected="0">
            <x v="5"/>
          </reference>
        </references>
      </pivotArea>
    </format>
    <format dxfId="119">
      <pivotArea dataOnly="0" labelOnly="1" outline="0" fieldPosition="0">
        <references count="3">
          <reference field="4" count="1" selected="0">
            <x v="57"/>
          </reference>
          <reference field="6" count="1">
            <x v="51"/>
          </reference>
          <reference field="11" count="1" selected="0">
            <x v="5"/>
          </reference>
        </references>
      </pivotArea>
    </format>
    <format dxfId="118">
      <pivotArea dataOnly="0" labelOnly="1" outline="0" fieldPosition="0">
        <references count="3">
          <reference field="4" count="1" selected="0">
            <x v="58"/>
          </reference>
          <reference field="6" count="1">
            <x v="52"/>
          </reference>
          <reference field="11" count="1" selected="0">
            <x v="5"/>
          </reference>
        </references>
      </pivotArea>
    </format>
    <format dxfId="117">
      <pivotArea dataOnly="0" labelOnly="1" outline="0" fieldPosition="0">
        <references count="3">
          <reference field="4" count="1" selected="0">
            <x v="59"/>
          </reference>
          <reference field="6" count="1">
            <x v="53"/>
          </reference>
          <reference field="11" count="1" selected="0">
            <x v="5"/>
          </reference>
        </references>
      </pivotArea>
    </format>
    <format dxfId="116">
      <pivotArea dataOnly="0" labelOnly="1" outline="0" fieldPosition="0">
        <references count="3">
          <reference field="4" count="1" selected="0">
            <x v="60"/>
          </reference>
          <reference field="6" count="1">
            <x v="54"/>
          </reference>
          <reference field="11" count="1" selected="0">
            <x v="5"/>
          </reference>
        </references>
      </pivotArea>
    </format>
    <format dxfId="115">
      <pivotArea dataOnly="0" labelOnly="1" outline="0" fieldPosition="0">
        <references count="3">
          <reference field="4" count="1" selected="0">
            <x v="61"/>
          </reference>
          <reference field="6" count="1">
            <x v="55"/>
          </reference>
          <reference field="11" count="1" selected="0">
            <x v="5"/>
          </reference>
        </references>
      </pivotArea>
    </format>
    <format dxfId="114">
      <pivotArea dataOnly="0" labelOnly="1" outline="0" fieldPosition="0">
        <references count="3">
          <reference field="4" count="1" selected="0">
            <x v="62"/>
          </reference>
          <reference field="6" count="1">
            <x v="56"/>
          </reference>
          <reference field="11" count="1" selected="0">
            <x v="5"/>
          </reference>
        </references>
      </pivotArea>
    </format>
    <format dxfId="113">
      <pivotArea dataOnly="0" labelOnly="1" outline="0" fieldPosition="0">
        <references count="3">
          <reference field="4" count="1" selected="0">
            <x v="75"/>
          </reference>
          <reference field="6" count="1">
            <x v="73"/>
          </reference>
          <reference field="11" count="1" selected="0">
            <x v="5"/>
          </reference>
        </references>
      </pivotArea>
    </format>
    <format dxfId="112">
      <pivotArea dataOnly="0" labelOnly="1" outline="0" fieldPosition="0">
        <references count="3">
          <reference field="4" count="1" selected="0">
            <x v="76"/>
          </reference>
          <reference field="6" count="1">
            <x v="74"/>
          </reference>
          <reference field="11" count="1" selected="0">
            <x v="5"/>
          </reference>
        </references>
      </pivotArea>
    </format>
    <format dxfId="111">
      <pivotArea dataOnly="0" labelOnly="1" outline="0" fieldPosition="0">
        <references count="3">
          <reference field="4" count="1" selected="0">
            <x v="77"/>
          </reference>
          <reference field="6" count="1">
            <x v="75"/>
          </reference>
          <reference field="11" count="1" selected="0">
            <x v="5"/>
          </reference>
        </references>
      </pivotArea>
    </format>
    <format dxfId="110">
      <pivotArea dataOnly="0" labelOnly="1" outline="0" fieldPosition="0">
        <references count="3">
          <reference field="4" count="1" selected="0">
            <x v="78"/>
          </reference>
          <reference field="6" count="1">
            <x v="76"/>
          </reference>
          <reference field="11" count="1" selected="0">
            <x v="5"/>
          </reference>
        </references>
      </pivotArea>
    </format>
    <format dxfId="109">
      <pivotArea dataOnly="0" labelOnly="1" outline="0" fieldPosition="0">
        <references count="3">
          <reference field="4" count="1" selected="0">
            <x v="79"/>
          </reference>
          <reference field="6" count="1">
            <x v="77"/>
          </reference>
          <reference field="11" count="1" selected="0">
            <x v="5"/>
          </reference>
        </references>
      </pivotArea>
    </format>
    <format dxfId="108">
      <pivotArea dataOnly="0" labelOnly="1" outline="0" fieldPosition="0">
        <references count="3">
          <reference field="4" count="1" selected="0">
            <x v="80"/>
          </reference>
          <reference field="6" count="1">
            <x v="78"/>
          </reference>
          <reference field="11" count="1" selected="0">
            <x v="5"/>
          </reference>
        </references>
      </pivotArea>
    </format>
    <format dxfId="107">
      <pivotArea dataOnly="0" labelOnly="1" outline="0" fieldPosition="0">
        <references count="3">
          <reference field="4" count="1" selected="0">
            <x v="88"/>
          </reference>
          <reference field="6" count="1">
            <x v="84"/>
          </reference>
          <reference field="11" count="1" selected="0">
            <x v="5"/>
          </reference>
        </references>
      </pivotArea>
    </format>
    <format dxfId="106">
      <pivotArea dataOnly="0" labelOnly="1" outline="0" fieldPosition="0">
        <references count="3">
          <reference field="4" count="1" selected="0">
            <x v="89"/>
          </reference>
          <reference field="6" count="1">
            <x v="85"/>
          </reference>
          <reference field="11" count="1" selected="0">
            <x v="5"/>
          </reference>
        </references>
      </pivotArea>
    </format>
    <format dxfId="105">
      <pivotArea dataOnly="0" labelOnly="1" outline="0" fieldPosition="0">
        <references count="3">
          <reference field="4" count="1" selected="0">
            <x v="90"/>
          </reference>
          <reference field="6" count="1">
            <x v="86"/>
          </reference>
          <reference field="11" count="1" selected="0">
            <x v="5"/>
          </reference>
        </references>
      </pivotArea>
    </format>
    <format dxfId="104">
      <pivotArea dataOnly="0" labelOnly="1" outline="0" fieldPosition="0">
        <references count="3">
          <reference field="4" count="1" selected="0">
            <x v="91"/>
          </reference>
          <reference field="6" count="1">
            <x v="87"/>
          </reference>
          <reference field="11" count="1" selected="0">
            <x v="5"/>
          </reference>
        </references>
      </pivotArea>
    </format>
    <format dxfId="103">
      <pivotArea dataOnly="0" labelOnly="1" outline="0" fieldPosition="0">
        <references count="3">
          <reference field="4" count="1" selected="0">
            <x v="93"/>
          </reference>
          <reference field="6" count="1">
            <x v="90"/>
          </reference>
          <reference field="11" count="1" selected="0">
            <x v="5"/>
          </reference>
        </references>
      </pivotArea>
    </format>
    <format dxfId="102">
      <pivotArea dataOnly="0" labelOnly="1" outline="0" fieldPosition="0">
        <references count="3">
          <reference field="4" count="1" selected="0">
            <x v="94"/>
          </reference>
          <reference field="6" count="1">
            <x v="91"/>
          </reference>
          <reference field="11" count="1" selected="0">
            <x v="5"/>
          </reference>
        </references>
      </pivotArea>
    </format>
    <format dxfId="101">
      <pivotArea dataOnly="0" labelOnly="1" outline="0" fieldPosition="0">
        <references count="3">
          <reference field="4" count="1" selected="0">
            <x v="87"/>
          </reference>
          <reference field="6" count="1">
            <x v="83"/>
          </reference>
          <reference field="11" count="1" selected="0">
            <x v="6"/>
          </reference>
        </references>
      </pivotArea>
    </format>
    <format dxfId="100">
      <pivotArea dataOnly="0" labelOnly="1" outline="0" fieldPosition="0">
        <references count="3">
          <reference field="4" count="1" selected="0">
            <x v="30"/>
          </reference>
          <reference field="6" count="1">
            <x v="24"/>
          </reference>
          <reference field="11" count="1" selected="0">
            <x v="7"/>
          </reference>
        </references>
      </pivotArea>
    </format>
    <format dxfId="99">
      <pivotArea dataOnly="0" labelOnly="1" outline="0" fieldPosition="0">
        <references count="3">
          <reference field="4" count="1" selected="0">
            <x v="73"/>
          </reference>
          <reference field="6" count="1">
            <x v="71"/>
          </reference>
          <reference field="11" count="1" selected="0">
            <x v="8"/>
          </reference>
        </references>
      </pivotArea>
    </format>
    <format dxfId="98">
      <pivotArea dataOnly="0" labelOnly="1" outline="0" fieldPosition="0">
        <references count="3">
          <reference field="4" count="1" selected="0">
            <x v="74"/>
          </reference>
          <reference field="6" count="1">
            <x v="72"/>
          </reference>
          <reference field="11" count="1" selected="0">
            <x v="8"/>
          </reference>
        </references>
      </pivotArea>
    </format>
    <format dxfId="97">
      <pivotArea dataOnly="0" labelOnly="1" outline="0" fieldPosition="0">
        <references count="3">
          <reference field="4" count="1" selected="0">
            <x v="81"/>
          </reference>
          <reference field="6" count="1">
            <x v="79"/>
          </reference>
          <reference field="11" count="1" selected="0">
            <x v="9"/>
          </reference>
        </references>
      </pivotArea>
    </format>
    <format dxfId="96">
      <pivotArea dataOnly="0" labelOnly="1" outline="0" fieldPosition="0">
        <references count="3">
          <reference field="4" count="1" selected="0">
            <x v="82"/>
          </reference>
          <reference field="6" count="1">
            <x v="80"/>
          </reference>
          <reference field="11" count="1" selected="0">
            <x v="9"/>
          </reference>
        </references>
      </pivotArea>
    </format>
    <format dxfId="95">
      <pivotArea field="6" type="button" dataOnly="0" labelOnly="1" outline="0" axis="axisRow" fieldPosition="2"/>
    </format>
    <format dxfId="94">
      <pivotArea dataOnly="0" labelOnly="1" outline="0" fieldPosition="0">
        <references count="3">
          <reference field="4" count="1" selected="0">
            <x v="5"/>
          </reference>
          <reference field="6" count="1">
            <x v="8"/>
          </reference>
          <reference field="11" count="1" selected="0">
            <x v="0"/>
          </reference>
        </references>
      </pivotArea>
    </format>
    <format dxfId="93">
      <pivotArea dataOnly="0" labelOnly="1" outline="0" fieldPosition="0">
        <references count="3">
          <reference field="4" count="1" selected="0">
            <x v="6"/>
          </reference>
          <reference field="6" count="1">
            <x v="9"/>
          </reference>
          <reference field="11" count="1" selected="0">
            <x v="0"/>
          </reference>
        </references>
      </pivotArea>
    </format>
    <format dxfId="92">
      <pivotArea dataOnly="0" labelOnly="1" outline="0" fieldPosition="0">
        <references count="3">
          <reference field="4" count="1" selected="0">
            <x v="7"/>
          </reference>
          <reference field="6" count="1">
            <x v="17"/>
          </reference>
          <reference field="11" count="1" selected="0">
            <x v="0"/>
          </reference>
        </references>
      </pivotArea>
    </format>
    <format dxfId="91">
      <pivotArea dataOnly="0" labelOnly="1" outline="0" fieldPosition="0">
        <references count="3">
          <reference field="4" count="1" selected="0">
            <x v="8"/>
          </reference>
          <reference field="6" count="1">
            <x v="10"/>
          </reference>
          <reference field="11" count="1" selected="0">
            <x v="0"/>
          </reference>
        </references>
      </pivotArea>
    </format>
    <format dxfId="90">
      <pivotArea dataOnly="0" labelOnly="1" outline="0" fieldPosition="0">
        <references count="3">
          <reference field="4" count="1" selected="0">
            <x v="9"/>
          </reference>
          <reference field="6" count="1">
            <x v="13"/>
          </reference>
          <reference field="11" count="1" selected="0">
            <x v="0"/>
          </reference>
        </references>
      </pivotArea>
    </format>
    <format dxfId="89">
      <pivotArea dataOnly="0" labelOnly="1" outline="0" fieldPosition="0">
        <references count="3">
          <reference field="4" count="1" selected="0">
            <x v="13"/>
          </reference>
          <reference field="6" count="1">
            <x v="11"/>
          </reference>
          <reference field="11" count="1" selected="0">
            <x v="0"/>
          </reference>
        </references>
      </pivotArea>
    </format>
    <format dxfId="88">
      <pivotArea dataOnly="0" labelOnly="1" outline="0" fieldPosition="0">
        <references count="3">
          <reference field="4" count="1" selected="0">
            <x v="14"/>
          </reference>
          <reference field="6" count="1">
            <x v="12"/>
          </reference>
          <reference field="11" count="1" selected="0">
            <x v="0"/>
          </reference>
        </references>
      </pivotArea>
    </format>
    <format dxfId="87">
      <pivotArea dataOnly="0" labelOnly="1" outline="0" fieldPosition="0">
        <references count="3">
          <reference field="4" count="1" selected="0">
            <x v="15"/>
          </reference>
          <reference field="6" count="1">
            <x v="20"/>
          </reference>
          <reference field="11" count="1" selected="0">
            <x v="0"/>
          </reference>
        </references>
      </pivotArea>
    </format>
    <format dxfId="86">
      <pivotArea dataOnly="0" labelOnly="1" outline="0" fieldPosition="0">
        <references count="3">
          <reference field="4" count="1" selected="0">
            <x v="26"/>
          </reference>
          <reference field="6" count="1">
            <x v="19"/>
          </reference>
          <reference field="11" count="1" selected="0">
            <x v="0"/>
          </reference>
        </references>
      </pivotArea>
    </format>
    <format dxfId="85">
      <pivotArea dataOnly="0" labelOnly="1" outline="0" fieldPosition="0">
        <references count="3">
          <reference field="4" count="1" selected="0">
            <x v="27"/>
          </reference>
          <reference field="6" count="1">
            <x v="21"/>
          </reference>
          <reference field="11" count="1" selected="0">
            <x v="0"/>
          </reference>
        </references>
      </pivotArea>
    </format>
    <format dxfId="84">
      <pivotArea dataOnly="0" labelOnly="1" outline="0" fieldPosition="0">
        <references count="3">
          <reference field="4" count="1" selected="0">
            <x v="32"/>
          </reference>
          <reference field="6" count="1">
            <x v="26"/>
          </reference>
          <reference field="11" count="1" selected="0">
            <x v="0"/>
          </reference>
        </references>
      </pivotArea>
    </format>
    <format dxfId="83">
      <pivotArea dataOnly="0" labelOnly="1" outline="0" fieldPosition="0">
        <references count="3">
          <reference field="4" count="1" selected="0">
            <x v="33"/>
          </reference>
          <reference field="6" count="1">
            <x v="27"/>
          </reference>
          <reference field="11" count="1" selected="0">
            <x v="0"/>
          </reference>
        </references>
      </pivotArea>
    </format>
    <format dxfId="82">
      <pivotArea dataOnly="0" labelOnly="1" outline="0" fieldPosition="0">
        <references count="3">
          <reference field="4" count="1" selected="0">
            <x v="34"/>
          </reference>
          <reference field="6" count="1">
            <x v="28"/>
          </reference>
          <reference field="11" count="1" selected="0">
            <x v="0"/>
          </reference>
        </references>
      </pivotArea>
    </format>
    <format dxfId="81">
      <pivotArea dataOnly="0" labelOnly="1" outline="0" fieldPosition="0">
        <references count="3">
          <reference field="4" count="1" selected="0">
            <x v="35"/>
          </reference>
          <reference field="6" count="1">
            <x v="29"/>
          </reference>
          <reference field="11" count="1" selected="0">
            <x v="0"/>
          </reference>
        </references>
      </pivotArea>
    </format>
    <format dxfId="80">
      <pivotArea dataOnly="0" labelOnly="1" outline="0" fieldPosition="0">
        <references count="3">
          <reference field="4" count="1" selected="0">
            <x v="36"/>
          </reference>
          <reference field="6" count="1">
            <x v="30"/>
          </reference>
          <reference field="11" count="1" selected="0">
            <x v="0"/>
          </reference>
        </references>
      </pivotArea>
    </format>
    <format dxfId="79">
      <pivotArea dataOnly="0" labelOnly="1" outline="0" fieldPosition="0">
        <references count="3">
          <reference field="4" count="1" selected="0">
            <x v="37"/>
          </reference>
          <reference field="6" count="1">
            <x v="31"/>
          </reference>
          <reference field="11" count="1" selected="0">
            <x v="0"/>
          </reference>
        </references>
      </pivotArea>
    </format>
    <format dxfId="78">
      <pivotArea dataOnly="0" labelOnly="1" outline="0" fieldPosition="0">
        <references count="3">
          <reference field="4" count="1" selected="0">
            <x v="42"/>
          </reference>
          <reference field="6" count="1">
            <x v="36"/>
          </reference>
          <reference field="11" count="1" selected="0">
            <x v="0"/>
          </reference>
        </references>
      </pivotArea>
    </format>
    <format dxfId="77">
      <pivotArea dataOnly="0" labelOnly="1" outline="0" fieldPosition="0">
        <references count="3">
          <reference field="4" count="1" selected="0">
            <x v="65"/>
          </reference>
          <reference field="6" count="1">
            <x v="59"/>
          </reference>
          <reference field="11" count="1" selected="0">
            <x v="0"/>
          </reference>
        </references>
      </pivotArea>
    </format>
    <format dxfId="76">
      <pivotArea dataOnly="0" labelOnly="1" outline="0" fieldPosition="0">
        <references count="3">
          <reference field="4" count="1" selected="0">
            <x v="0"/>
          </reference>
          <reference field="6" count="1">
            <x v="6"/>
          </reference>
          <reference field="11" count="1" selected="0">
            <x v="1"/>
          </reference>
        </references>
      </pivotArea>
    </format>
    <format dxfId="75">
      <pivotArea dataOnly="0" labelOnly="1" outline="0" fieldPosition="0">
        <references count="3">
          <reference field="4" count="1" selected="0">
            <x v="1"/>
          </reference>
          <reference field="6" count="1">
            <x v="2"/>
          </reference>
          <reference field="11" count="1" selected="0">
            <x v="1"/>
          </reference>
        </references>
      </pivotArea>
    </format>
    <format dxfId="74">
      <pivotArea dataOnly="0" labelOnly="1" outline="0" fieldPosition="0">
        <references count="3">
          <reference field="4" count="1" selected="0">
            <x v="2"/>
          </reference>
          <reference field="6" count="1">
            <x v="5"/>
          </reference>
          <reference field="11" count="1" selected="0">
            <x v="1"/>
          </reference>
        </references>
      </pivotArea>
    </format>
    <format dxfId="73">
      <pivotArea dataOnly="0" labelOnly="1" outline="0" fieldPosition="0">
        <references count="3">
          <reference field="4" count="1" selected="0">
            <x v="3"/>
          </reference>
          <reference field="6" count="1">
            <x v="0"/>
          </reference>
          <reference field="11" count="1" selected="0">
            <x v="1"/>
          </reference>
        </references>
      </pivotArea>
    </format>
    <format dxfId="72">
      <pivotArea dataOnly="0" labelOnly="1" outline="0" fieldPosition="0">
        <references count="3">
          <reference field="4" count="1" selected="0">
            <x v="4"/>
          </reference>
          <reference field="6" count="1">
            <x v="1"/>
          </reference>
          <reference field="11" count="1" selected="0">
            <x v="1"/>
          </reference>
        </references>
      </pivotArea>
    </format>
    <format dxfId="71">
      <pivotArea dataOnly="0" labelOnly="1" outline="0" fieldPosition="0">
        <references count="3">
          <reference field="4" count="1" selected="0">
            <x v="10"/>
          </reference>
          <reference field="6" count="1">
            <x v="88"/>
          </reference>
          <reference field="11" count="1" selected="0">
            <x v="1"/>
          </reference>
        </references>
      </pivotArea>
    </format>
    <format dxfId="70">
      <pivotArea dataOnly="0" labelOnly="1" outline="0" fieldPosition="0">
        <references count="3">
          <reference field="4" count="1" selected="0">
            <x v="11"/>
          </reference>
          <reference field="6" count="1">
            <x v="3"/>
          </reference>
          <reference field="11" count="1" selected="0">
            <x v="1"/>
          </reference>
        </references>
      </pivotArea>
    </format>
    <format dxfId="69">
      <pivotArea dataOnly="0" labelOnly="1" outline="0" fieldPosition="0">
        <references count="3">
          <reference field="4" count="1" selected="0">
            <x v="12"/>
          </reference>
          <reference field="6" count="1">
            <x v="4"/>
          </reference>
          <reference field="11" count="1" selected="0">
            <x v="1"/>
          </reference>
        </references>
      </pivotArea>
    </format>
    <format dxfId="68">
      <pivotArea dataOnly="0" labelOnly="1" outline="0" fieldPosition="0">
        <references count="3">
          <reference field="4" count="1" selected="0">
            <x v="16"/>
          </reference>
          <reference field="6" count="1">
            <x v="7"/>
          </reference>
          <reference field="11" count="1" selected="0">
            <x v="1"/>
          </reference>
        </references>
      </pivotArea>
    </format>
    <format dxfId="67">
      <pivotArea dataOnly="0" labelOnly="1" outline="0" fieldPosition="0">
        <references count="3">
          <reference field="4" count="1" selected="0">
            <x v="17"/>
          </reference>
          <reference field="6" count="1">
            <x v="14"/>
          </reference>
          <reference field="11" count="1" selected="0">
            <x v="1"/>
          </reference>
        </references>
      </pivotArea>
    </format>
    <format dxfId="66">
      <pivotArea dataOnly="0" labelOnly="1" outline="0" fieldPosition="0">
        <references count="3">
          <reference field="4" count="1" selected="0">
            <x v="18"/>
          </reference>
          <reference field="6" count="1">
            <x v="60"/>
          </reference>
          <reference field="11" count="1" selected="0">
            <x v="1"/>
          </reference>
        </references>
      </pivotArea>
    </format>
    <format dxfId="65">
      <pivotArea dataOnly="0" labelOnly="1" outline="0" fieldPosition="0">
        <references count="3">
          <reference field="4" count="1" selected="0">
            <x v="19"/>
          </reference>
          <reference field="6" count="1">
            <x v="63"/>
          </reference>
          <reference field="11" count="1" selected="0">
            <x v="1"/>
          </reference>
        </references>
      </pivotArea>
    </format>
    <format dxfId="64">
      <pivotArea dataOnly="0" labelOnly="1" outline="0" fieldPosition="0">
        <references count="3">
          <reference field="4" count="1" selected="0">
            <x v="20"/>
          </reference>
          <reference field="6" count="1">
            <x v="64"/>
          </reference>
          <reference field="11" count="1" selected="0">
            <x v="1"/>
          </reference>
        </references>
      </pivotArea>
    </format>
    <format dxfId="63">
      <pivotArea dataOnly="0" labelOnly="1" outline="0" fieldPosition="0">
        <references count="3">
          <reference field="4" count="1" selected="0">
            <x v="21"/>
          </reference>
          <reference field="6" count="1">
            <x v="15"/>
          </reference>
          <reference field="11" count="1" selected="0">
            <x v="1"/>
          </reference>
        </references>
      </pivotArea>
    </format>
    <format dxfId="62">
      <pivotArea dataOnly="0" labelOnly="1" outline="0" fieldPosition="0">
        <references count="3">
          <reference field="4" count="1" selected="0">
            <x v="22"/>
          </reference>
          <reference field="6" count="1">
            <x v="16"/>
          </reference>
          <reference field="11" count="1" selected="0">
            <x v="1"/>
          </reference>
        </references>
      </pivotArea>
    </format>
    <format dxfId="61">
      <pivotArea dataOnly="0" labelOnly="1" outline="0" fieldPosition="0">
        <references count="3">
          <reference field="4" count="1" selected="0">
            <x v="23"/>
          </reference>
          <reference field="6" count="1">
            <x v="61"/>
          </reference>
          <reference field="11" count="1" selected="0">
            <x v="1"/>
          </reference>
        </references>
      </pivotArea>
    </format>
    <format dxfId="60">
      <pivotArea dataOnly="0" labelOnly="1" outline="0" fieldPosition="0">
        <references count="3">
          <reference field="4" count="1" selected="0">
            <x v="24"/>
          </reference>
          <reference field="6" count="1">
            <x v="62"/>
          </reference>
          <reference field="11" count="1" selected="0">
            <x v="1"/>
          </reference>
        </references>
      </pivotArea>
    </format>
    <format dxfId="59">
      <pivotArea dataOnly="0" labelOnly="1" outline="0" fieldPosition="0">
        <references count="3">
          <reference field="4" count="1" selected="0">
            <x v="25"/>
          </reference>
          <reference field="6" count="1">
            <x v="18"/>
          </reference>
          <reference field="11" count="1" selected="0">
            <x v="1"/>
          </reference>
        </references>
      </pivotArea>
    </format>
    <format dxfId="58">
      <pivotArea dataOnly="0" labelOnly="1" outline="0" fieldPosition="0">
        <references count="3">
          <reference field="4" count="1" selected="0">
            <x v="28"/>
          </reference>
          <reference field="6" count="1">
            <x v="22"/>
          </reference>
          <reference field="11" count="1" selected="0">
            <x v="1"/>
          </reference>
        </references>
      </pivotArea>
    </format>
    <format dxfId="57">
      <pivotArea dataOnly="0" labelOnly="1" outline="0" fieldPosition="0">
        <references count="3">
          <reference field="4" count="1" selected="0">
            <x v="29"/>
          </reference>
          <reference field="6" count="1">
            <x v="23"/>
          </reference>
          <reference field="11" count="1" selected="0">
            <x v="1"/>
          </reference>
        </references>
      </pivotArea>
    </format>
    <format dxfId="56">
      <pivotArea dataOnly="0" labelOnly="1" outline="0" fieldPosition="0">
        <references count="3">
          <reference field="4" count="1" selected="0">
            <x v="31"/>
          </reference>
          <reference field="6" count="1">
            <x v="25"/>
          </reference>
          <reference field="11" count="1" selected="0">
            <x v="1"/>
          </reference>
        </references>
      </pivotArea>
    </format>
    <format dxfId="55">
      <pivotArea dataOnly="0" labelOnly="1" outline="0" fieldPosition="0">
        <references count="3">
          <reference field="4" count="1" selected="0">
            <x v="63"/>
          </reference>
          <reference field="6" count="1">
            <x v="57"/>
          </reference>
          <reference field="11" count="1" selected="0">
            <x v="1"/>
          </reference>
        </references>
      </pivotArea>
    </format>
    <format dxfId="54">
      <pivotArea dataOnly="0" labelOnly="1" outline="0" fieldPosition="0">
        <references count="3">
          <reference field="4" count="1" selected="0">
            <x v="64"/>
          </reference>
          <reference field="6" count="1">
            <x v="58"/>
          </reference>
          <reference field="11" count="1" selected="0">
            <x v="1"/>
          </reference>
        </references>
      </pivotArea>
    </format>
    <format dxfId="53">
      <pivotArea dataOnly="0" labelOnly="1" outline="0" fieldPosition="0">
        <references count="3">
          <reference field="4" count="1" selected="0">
            <x v="83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52">
      <pivotArea dataOnly="0" labelOnly="1" outline="0" fieldPosition="0">
        <references count="3">
          <reference field="4" count="1" selected="0">
            <x v="84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51">
      <pivotArea dataOnly="0" labelOnly="1" outline="0" fieldPosition="0">
        <references count="3">
          <reference field="4" count="1" selected="0">
            <x v="85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50">
      <pivotArea dataOnly="0" labelOnly="1" outline="0" fieldPosition="0">
        <references count="3">
          <reference field="4" count="1" selected="0">
            <x v="86"/>
          </reference>
          <reference field="6" count="1">
            <x v="81"/>
          </reference>
          <reference field="11" count="1" selected="0">
            <x v="2"/>
          </reference>
        </references>
      </pivotArea>
    </format>
    <format dxfId="49">
      <pivotArea dataOnly="0" labelOnly="1" outline="0" fieldPosition="0">
        <references count="3">
          <reference field="4" count="1" selected="0">
            <x v="38"/>
          </reference>
          <reference field="6" count="1">
            <x v="32"/>
          </reference>
          <reference field="11" count="1" selected="0">
            <x v="3"/>
          </reference>
        </references>
      </pivotArea>
    </format>
    <format dxfId="48">
      <pivotArea dataOnly="0" labelOnly="1" outline="0" fieldPosition="0">
        <references count="3">
          <reference field="4" count="1" selected="0">
            <x v="39"/>
          </reference>
          <reference field="6" count="1">
            <x v="33"/>
          </reference>
          <reference field="11" count="1" selected="0">
            <x v="3"/>
          </reference>
        </references>
      </pivotArea>
    </format>
    <format dxfId="47">
      <pivotArea dataOnly="0" labelOnly="1" outline="0" fieldPosition="0">
        <references count="3">
          <reference field="4" count="1" selected="0">
            <x v="40"/>
          </reference>
          <reference field="6" count="1">
            <x v="34"/>
          </reference>
          <reference field="11" count="1" selected="0">
            <x v="3"/>
          </reference>
        </references>
      </pivotArea>
    </format>
    <format dxfId="46">
      <pivotArea dataOnly="0" labelOnly="1" outline="0" fieldPosition="0">
        <references count="3">
          <reference field="4" count="1" selected="0">
            <x v="41"/>
          </reference>
          <reference field="6" count="1">
            <x v="35"/>
          </reference>
          <reference field="11" count="1" selected="0">
            <x v="3"/>
          </reference>
        </references>
      </pivotArea>
    </format>
    <format dxfId="45">
      <pivotArea dataOnly="0" labelOnly="1" outline="0" fieldPosition="0">
        <references count="3">
          <reference field="4" count="1" selected="0">
            <x v="92"/>
          </reference>
          <reference field="6" count="1">
            <x v="89"/>
          </reference>
          <reference field="11" count="1" selected="0">
            <x v="3"/>
          </reference>
        </references>
      </pivotArea>
    </format>
    <format dxfId="44">
      <pivotArea dataOnly="0" labelOnly="1" outline="0" fieldPosition="0">
        <references count="3">
          <reference field="4" count="1" selected="0">
            <x v="66"/>
          </reference>
          <reference field="6" count="1">
            <x v="82"/>
          </reference>
          <reference field="11" count="1" selected="0">
            <x v="4"/>
          </reference>
        </references>
      </pivotArea>
    </format>
    <format dxfId="43">
      <pivotArea dataOnly="0" labelOnly="1" outline="0" fieldPosition="0">
        <references count="3">
          <reference field="4" count="1" selected="0">
            <x v="67"/>
          </reference>
          <reference field="6" count="1">
            <x v="65"/>
          </reference>
          <reference field="11" count="1" selected="0">
            <x v="4"/>
          </reference>
        </references>
      </pivotArea>
    </format>
    <format dxfId="42">
      <pivotArea dataOnly="0" labelOnly="1" outline="0" fieldPosition="0">
        <references count="3">
          <reference field="4" count="1" selected="0">
            <x v="68"/>
          </reference>
          <reference field="6" count="1">
            <x v="66"/>
          </reference>
          <reference field="11" count="1" selected="0">
            <x v="4"/>
          </reference>
        </references>
      </pivotArea>
    </format>
    <format dxfId="41">
      <pivotArea dataOnly="0" labelOnly="1" outline="0" fieldPosition="0">
        <references count="3">
          <reference field="4" count="1" selected="0">
            <x v="69"/>
          </reference>
          <reference field="6" count="1">
            <x v="67"/>
          </reference>
          <reference field="11" count="1" selected="0">
            <x v="4"/>
          </reference>
        </references>
      </pivotArea>
    </format>
    <format dxfId="40">
      <pivotArea dataOnly="0" labelOnly="1" outline="0" fieldPosition="0">
        <references count="3">
          <reference field="4" count="1" selected="0">
            <x v="70"/>
          </reference>
          <reference field="6" count="1">
            <x v="68"/>
          </reference>
          <reference field="11" count="1" selected="0">
            <x v="4"/>
          </reference>
        </references>
      </pivotArea>
    </format>
    <format dxfId="39">
      <pivotArea dataOnly="0" labelOnly="1" outline="0" fieldPosition="0">
        <references count="3">
          <reference field="4" count="1" selected="0">
            <x v="71"/>
          </reference>
          <reference field="6" count="1">
            <x v="69"/>
          </reference>
          <reference field="11" count="1" selected="0">
            <x v="4"/>
          </reference>
        </references>
      </pivotArea>
    </format>
    <format dxfId="38">
      <pivotArea dataOnly="0" labelOnly="1" outline="0" fieldPosition="0">
        <references count="3">
          <reference field="4" count="1" selected="0">
            <x v="72"/>
          </reference>
          <reference field="6" count="1">
            <x v="70"/>
          </reference>
          <reference field="11" count="1" selected="0">
            <x v="4"/>
          </reference>
        </references>
      </pivotArea>
    </format>
    <format dxfId="37">
      <pivotArea dataOnly="0" labelOnly="1" outline="0" fieldPosition="0">
        <references count="3">
          <reference field="4" count="1" selected="0">
            <x v="43"/>
          </reference>
          <reference field="6" count="1">
            <x v="37"/>
          </reference>
          <reference field="11" count="1" selected="0">
            <x v="5"/>
          </reference>
        </references>
      </pivotArea>
    </format>
    <format dxfId="36">
      <pivotArea dataOnly="0" labelOnly="1" outline="0" fieldPosition="0">
        <references count="3">
          <reference field="4" count="1" selected="0">
            <x v="44"/>
          </reference>
          <reference field="6" count="1">
            <x v="38"/>
          </reference>
          <reference field="11" count="1" selected="0">
            <x v="5"/>
          </reference>
        </references>
      </pivotArea>
    </format>
    <format dxfId="35">
      <pivotArea dataOnly="0" labelOnly="1" outline="0" fieldPosition="0">
        <references count="3">
          <reference field="4" count="1" selected="0">
            <x v="45"/>
          </reference>
          <reference field="6" count="1">
            <x v="39"/>
          </reference>
          <reference field="11" count="1" selected="0">
            <x v="5"/>
          </reference>
        </references>
      </pivotArea>
    </format>
    <format dxfId="34">
      <pivotArea dataOnly="0" labelOnly="1" outline="0" fieldPosition="0">
        <references count="3">
          <reference field="4" count="1" selected="0">
            <x v="46"/>
          </reference>
          <reference field="6" count="1">
            <x v="40"/>
          </reference>
          <reference field="11" count="1" selected="0">
            <x v="5"/>
          </reference>
        </references>
      </pivotArea>
    </format>
    <format dxfId="33">
      <pivotArea dataOnly="0" labelOnly="1" outline="0" fieldPosition="0">
        <references count="3">
          <reference field="4" count="1" selected="0">
            <x v="47"/>
          </reference>
          <reference field="6" count="1">
            <x v="41"/>
          </reference>
          <reference field="11" count="1" selected="0">
            <x v="5"/>
          </reference>
        </references>
      </pivotArea>
    </format>
    <format dxfId="32">
      <pivotArea dataOnly="0" labelOnly="1" outline="0" fieldPosition="0">
        <references count="3">
          <reference field="4" count="1" selected="0">
            <x v="48"/>
          </reference>
          <reference field="6" count="1">
            <x v="42"/>
          </reference>
          <reference field="11" count="1" selected="0">
            <x v="5"/>
          </reference>
        </references>
      </pivotArea>
    </format>
    <format dxfId="31">
      <pivotArea dataOnly="0" labelOnly="1" outline="0" fieldPosition="0">
        <references count="3">
          <reference field="4" count="1" selected="0">
            <x v="49"/>
          </reference>
          <reference field="6" count="1">
            <x v="43"/>
          </reference>
          <reference field="11" count="1" selected="0">
            <x v="5"/>
          </reference>
        </references>
      </pivotArea>
    </format>
    <format dxfId="30">
      <pivotArea dataOnly="0" labelOnly="1" outline="0" fieldPosition="0">
        <references count="3">
          <reference field="4" count="1" selected="0">
            <x v="50"/>
          </reference>
          <reference field="6" count="1">
            <x v="44"/>
          </reference>
          <reference field="11" count="1" selected="0">
            <x v="5"/>
          </reference>
        </references>
      </pivotArea>
    </format>
    <format dxfId="29">
      <pivotArea dataOnly="0" labelOnly="1" outline="0" fieldPosition="0">
        <references count="3">
          <reference field="4" count="1" selected="0">
            <x v="51"/>
          </reference>
          <reference field="6" count="1">
            <x v="45"/>
          </reference>
          <reference field="11" count="1" selected="0">
            <x v="5"/>
          </reference>
        </references>
      </pivotArea>
    </format>
    <format dxfId="28">
      <pivotArea dataOnly="0" labelOnly="1" outline="0" fieldPosition="0">
        <references count="3">
          <reference field="4" count="1" selected="0">
            <x v="52"/>
          </reference>
          <reference field="6" count="1">
            <x v="46"/>
          </reference>
          <reference field="11" count="1" selected="0">
            <x v="5"/>
          </reference>
        </references>
      </pivotArea>
    </format>
    <format dxfId="27">
      <pivotArea dataOnly="0" labelOnly="1" outline="0" fieldPosition="0">
        <references count="3">
          <reference field="4" count="1" selected="0">
            <x v="53"/>
          </reference>
          <reference field="6" count="1">
            <x v="47"/>
          </reference>
          <reference field="11" count="1" selected="0">
            <x v="5"/>
          </reference>
        </references>
      </pivotArea>
    </format>
    <format dxfId="26">
      <pivotArea dataOnly="0" labelOnly="1" outline="0" fieldPosition="0">
        <references count="3">
          <reference field="4" count="1" selected="0">
            <x v="54"/>
          </reference>
          <reference field="6" count="1">
            <x v="48"/>
          </reference>
          <reference field="11" count="1" selected="0">
            <x v="5"/>
          </reference>
        </references>
      </pivotArea>
    </format>
    <format dxfId="25">
      <pivotArea dataOnly="0" labelOnly="1" outline="0" fieldPosition="0">
        <references count="3">
          <reference field="4" count="1" selected="0">
            <x v="55"/>
          </reference>
          <reference field="6" count="1">
            <x v="49"/>
          </reference>
          <reference field="11" count="1" selected="0">
            <x v="5"/>
          </reference>
        </references>
      </pivotArea>
    </format>
    <format dxfId="24">
      <pivotArea dataOnly="0" labelOnly="1" outline="0" fieldPosition="0">
        <references count="3">
          <reference field="4" count="1" selected="0">
            <x v="56"/>
          </reference>
          <reference field="6" count="1">
            <x v="50"/>
          </reference>
          <reference field="11" count="1" selected="0">
            <x v="5"/>
          </reference>
        </references>
      </pivotArea>
    </format>
    <format dxfId="23">
      <pivotArea dataOnly="0" labelOnly="1" outline="0" fieldPosition="0">
        <references count="3">
          <reference field="4" count="1" selected="0">
            <x v="57"/>
          </reference>
          <reference field="6" count="1">
            <x v="51"/>
          </reference>
          <reference field="11" count="1" selected="0">
            <x v="5"/>
          </reference>
        </references>
      </pivotArea>
    </format>
    <format dxfId="22">
      <pivotArea dataOnly="0" labelOnly="1" outline="0" fieldPosition="0">
        <references count="3">
          <reference field="4" count="1" selected="0">
            <x v="58"/>
          </reference>
          <reference field="6" count="1">
            <x v="52"/>
          </reference>
          <reference field="11" count="1" selected="0">
            <x v="5"/>
          </reference>
        </references>
      </pivotArea>
    </format>
    <format dxfId="21">
      <pivotArea dataOnly="0" labelOnly="1" outline="0" fieldPosition="0">
        <references count="3">
          <reference field="4" count="1" selected="0">
            <x v="59"/>
          </reference>
          <reference field="6" count="1">
            <x v="53"/>
          </reference>
          <reference field="11" count="1" selected="0">
            <x v="5"/>
          </reference>
        </references>
      </pivotArea>
    </format>
    <format dxfId="20">
      <pivotArea dataOnly="0" labelOnly="1" outline="0" fieldPosition="0">
        <references count="3">
          <reference field="4" count="1" selected="0">
            <x v="60"/>
          </reference>
          <reference field="6" count="1">
            <x v="54"/>
          </reference>
          <reference field="11" count="1" selected="0">
            <x v="5"/>
          </reference>
        </references>
      </pivotArea>
    </format>
    <format dxfId="19">
      <pivotArea dataOnly="0" labelOnly="1" outline="0" fieldPosition="0">
        <references count="3">
          <reference field="4" count="1" selected="0">
            <x v="61"/>
          </reference>
          <reference field="6" count="1">
            <x v="55"/>
          </reference>
          <reference field="11" count="1" selected="0">
            <x v="5"/>
          </reference>
        </references>
      </pivotArea>
    </format>
    <format dxfId="18">
      <pivotArea dataOnly="0" labelOnly="1" outline="0" fieldPosition="0">
        <references count="3">
          <reference field="4" count="1" selected="0">
            <x v="62"/>
          </reference>
          <reference field="6" count="1">
            <x v="56"/>
          </reference>
          <reference field="11" count="1" selected="0">
            <x v="5"/>
          </reference>
        </references>
      </pivotArea>
    </format>
    <format dxfId="17">
      <pivotArea dataOnly="0" labelOnly="1" outline="0" fieldPosition="0">
        <references count="3">
          <reference field="4" count="1" selected="0">
            <x v="75"/>
          </reference>
          <reference field="6" count="1">
            <x v="73"/>
          </reference>
          <reference field="11" count="1" selected="0">
            <x v="5"/>
          </reference>
        </references>
      </pivotArea>
    </format>
    <format dxfId="16">
      <pivotArea dataOnly="0" labelOnly="1" outline="0" fieldPosition="0">
        <references count="3">
          <reference field="4" count="1" selected="0">
            <x v="76"/>
          </reference>
          <reference field="6" count="1">
            <x v="74"/>
          </reference>
          <reference field="11" count="1" selected="0">
            <x v="5"/>
          </reference>
        </references>
      </pivotArea>
    </format>
    <format dxfId="15">
      <pivotArea dataOnly="0" labelOnly="1" outline="0" fieldPosition="0">
        <references count="3">
          <reference field="4" count="1" selected="0">
            <x v="77"/>
          </reference>
          <reference field="6" count="1">
            <x v="75"/>
          </reference>
          <reference field="11" count="1" selected="0">
            <x v="5"/>
          </reference>
        </references>
      </pivotArea>
    </format>
    <format dxfId="14">
      <pivotArea dataOnly="0" labelOnly="1" outline="0" fieldPosition="0">
        <references count="3">
          <reference field="4" count="1" selected="0">
            <x v="78"/>
          </reference>
          <reference field="6" count="1">
            <x v="76"/>
          </reference>
          <reference field="11" count="1" selected="0">
            <x v="5"/>
          </reference>
        </references>
      </pivotArea>
    </format>
    <format dxfId="13">
      <pivotArea dataOnly="0" labelOnly="1" outline="0" fieldPosition="0">
        <references count="3">
          <reference field="4" count="1" selected="0">
            <x v="79"/>
          </reference>
          <reference field="6" count="1">
            <x v="77"/>
          </reference>
          <reference field="11" count="1" selected="0">
            <x v="5"/>
          </reference>
        </references>
      </pivotArea>
    </format>
    <format dxfId="12">
      <pivotArea dataOnly="0" labelOnly="1" outline="0" fieldPosition="0">
        <references count="3">
          <reference field="4" count="1" selected="0">
            <x v="80"/>
          </reference>
          <reference field="6" count="1">
            <x v="78"/>
          </reference>
          <reference field="11" count="1" selected="0">
            <x v="5"/>
          </reference>
        </references>
      </pivotArea>
    </format>
    <format dxfId="11">
      <pivotArea dataOnly="0" labelOnly="1" outline="0" fieldPosition="0">
        <references count="3">
          <reference field="4" count="1" selected="0">
            <x v="88"/>
          </reference>
          <reference field="6" count="1">
            <x v="84"/>
          </reference>
          <reference field="11" count="1" selected="0">
            <x v="5"/>
          </reference>
        </references>
      </pivotArea>
    </format>
    <format dxfId="10">
      <pivotArea dataOnly="0" labelOnly="1" outline="0" fieldPosition="0">
        <references count="3">
          <reference field="4" count="1" selected="0">
            <x v="89"/>
          </reference>
          <reference field="6" count="1">
            <x v="85"/>
          </reference>
          <reference field="11" count="1" selected="0">
            <x v="5"/>
          </reference>
        </references>
      </pivotArea>
    </format>
    <format dxfId="9">
      <pivotArea dataOnly="0" labelOnly="1" outline="0" fieldPosition="0">
        <references count="3">
          <reference field="4" count="1" selected="0">
            <x v="90"/>
          </reference>
          <reference field="6" count="1">
            <x v="86"/>
          </reference>
          <reference field="11" count="1" selected="0">
            <x v="5"/>
          </reference>
        </references>
      </pivotArea>
    </format>
    <format dxfId="8">
      <pivotArea dataOnly="0" labelOnly="1" outline="0" fieldPosition="0">
        <references count="3">
          <reference field="4" count="1" selected="0">
            <x v="91"/>
          </reference>
          <reference field="6" count="1">
            <x v="87"/>
          </reference>
          <reference field="11" count="1" selected="0">
            <x v="5"/>
          </reference>
        </references>
      </pivotArea>
    </format>
    <format dxfId="7">
      <pivotArea dataOnly="0" labelOnly="1" outline="0" fieldPosition="0">
        <references count="3">
          <reference field="4" count="1" selected="0">
            <x v="93"/>
          </reference>
          <reference field="6" count="1">
            <x v="90"/>
          </reference>
          <reference field="11" count="1" selected="0">
            <x v="5"/>
          </reference>
        </references>
      </pivotArea>
    </format>
    <format dxfId="6">
      <pivotArea dataOnly="0" labelOnly="1" outline="0" fieldPosition="0">
        <references count="3">
          <reference field="4" count="1" selected="0">
            <x v="94"/>
          </reference>
          <reference field="6" count="1">
            <x v="91"/>
          </reference>
          <reference field="11" count="1" selected="0">
            <x v="5"/>
          </reference>
        </references>
      </pivotArea>
    </format>
    <format dxfId="5">
      <pivotArea dataOnly="0" labelOnly="1" outline="0" fieldPosition="0">
        <references count="3">
          <reference field="4" count="1" selected="0">
            <x v="87"/>
          </reference>
          <reference field="6" count="1">
            <x v="83"/>
          </reference>
          <reference field="11" count="1" selected="0">
            <x v="6"/>
          </reference>
        </references>
      </pivotArea>
    </format>
    <format dxfId="4">
      <pivotArea dataOnly="0" labelOnly="1" outline="0" fieldPosition="0">
        <references count="3">
          <reference field="4" count="1" selected="0">
            <x v="30"/>
          </reference>
          <reference field="6" count="1">
            <x v="24"/>
          </reference>
          <reference field="11" count="1" selected="0">
            <x v="7"/>
          </reference>
        </references>
      </pivotArea>
    </format>
    <format dxfId="3">
      <pivotArea dataOnly="0" labelOnly="1" outline="0" fieldPosition="0">
        <references count="3">
          <reference field="4" count="1" selected="0">
            <x v="73"/>
          </reference>
          <reference field="6" count="1">
            <x v="71"/>
          </reference>
          <reference field="11" count="1" selected="0">
            <x v="8"/>
          </reference>
        </references>
      </pivotArea>
    </format>
    <format dxfId="2">
      <pivotArea dataOnly="0" labelOnly="1" outline="0" fieldPosition="0">
        <references count="3">
          <reference field="4" count="1" selected="0">
            <x v="74"/>
          </reference>
          <reference field="6" count="1">
            <x v="72"/>
          </reference>
          <reference field="11" count="1" selected="0">
            <x v="8"/>
          </reference>
        </references>
      </pivotArea>
    </format>
    <format dxfId="1">
      <pivotArea dataOnly="0" labelOnly="1" outline="0" fieldPosition="0">
        <references count="3">
          <reference field="4" count="1" selected="0">
            <x v="81"/>
          </reference>
          <reference field="6" count="1">
            <x v="79"/>
          </reference>
          <reference field="11" count="1" selected="0">
            <x v="9"/>
          </reference>
        </references>
      </pivotArea>
    </format>
    <format dxfId="0">
      <pivotArea dataOnly="0" labelOnly="1" outline="0" fieldPosition="0">
        <references count="3">
          <reference field="4" count="1" selected="0">
            <x v="82"/>
          </reference>
          <reference field="6" count="1">
            <x v="80"/>
          </reference>
          <reference field="11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8"/>
  <sheetViews>
    <sheetView zoomScale="90" zoomScaleNormal="90" workbookViewId="0">
      <selection activeCell="E5" sqref="E5"/>
    </sheetView>
  </sheetViews>
  <sheetFormatPr defaultRowHeight="15" x14ac:dyDescent="0.25"/>
  <cols>
    <col min="2" max="2" width="11.28515625" customWidth="1"/>
    <col min="3" max="3" width="23.28515625" customWidth="1"/>
    <col min="4" max="4" width="58.140625" bestFit="1" customWidth="1"/>
    <col min="5" max="5" width="22.7109375" bestFit="1" customWidth="1"/>
    <col min="6" max="6" width="13.5703125" bestFit="1" customWidth="1"/>
    <col min="7" max="7" width="16.7109375" customWidth="1"/>
    <col min="9" max="9" width="16.7109375" customWidth="1"/>
    <col min="10" max="10" width="16.7109375" hidden="1" customWidth="1"/>
    <col min="11" max="12" width="26.7109375" customWidth="1"/>
    <col min="13" max="14" width="28.7109375" customWidth="1"/>
  </cols>
  <sheetData>
    <row r="1" spans="1:18" s="3" customFormat="1" ht="16.5" thickBot="1" x14ac:dyDescent="0.3">
      <c r="A1" s="8"/>
      <c r="B1" s="8"/>
      <c r="C1" s="8"/>
      <c r="D1" s="8"/>
      <c r="E1" s="54" t="s">
        <v>281</v>
      </c>
      <c r="F1" s="55" t="s">
        <v>24</v>
      </c>
      <c r="G1" s="56">
        <v>89.1</v>
      </c>
      <c r="H1" s="55" t="s">
        <v>16</v>
      </c>
      <c r="I1" s="56">
        <v>75.88</v>
      </c>
      <c r="L1" s="8"/>
      <c r="M1" s="11"/>
      <c r="N1" s="2"/>
      <c r="O1" s="11"/>
      <c r="P1" s="30"/>
      <c r="Q1" s="30"/>
      <c r="R1" s="33"/>
    </row>
    <row r="2" spans="1:18" ht="60" customHeight="1" thickBot="1" x14ac:dyDescent="0.3">
      <c r="A2" s="57" t="s">
        <v>49</v>
      </c>
      <c r="B2" s="58" t="s">
        <v>15</v>
      </c>
      <c r="C2" s="58" t="s">
        <v>0</v>
      </c>
      <c r="D2" s="58" t="s">
        <v>5</v>
      </c>
      <c r="E2" s="58" t="s">
        <v>43</v>
      </c>
      <c r="F2" s="58" t="s">
        <v>11</v>
      </c>
      <c r="G2" s="58" t="s">
        <v>50</v>
      </c>
      <c r="H2" s="58" t="s">
        <v>19</v>
      </c>
      <c r="I2" s="58" t="s">
        <v>51</v>
      </c>
      <c r="J2" s="59" t="s">
        <v>52</v>
      </c>
      <c r="K2" s="60" t="s">
        <v>53</v>
      </c>
      <c r="L2" s="60" t="s">
        <v>54</v>
      </c>
      <c r="M2" s="61" t="s">
        <v>55</v>
      </c>
      <c r="N2" s="61" t="s">
        <v>56</v>
      </c>
    </row>
    <row r="3" spans="1:18" ht="31.5" x14ac:dyDescent="0.25">
      <c r="A3" s="62">
        <v>1</v>
      </c>
      <c r="B3" s="62" t="s">
        <v>62</v>
      </c>
      <c r="C3" s="64" t="s">
        <v>93</v>
      </c>
      <c r="D3" s="64" t="s">
        <v>256</v>
      </c>
      <c r="E3" s="64" t="s">
        <v>57</v>
      </c>
      <c r="F3" s="66" t="s">
        <v>44</v>
      </c>
      <c r="G3" s="67">
        <f>'Перечень оборудования'!Q115</f>
        <v>8312.4723101100917</v>
      </c>
      <c r="H3" s="46">
        <v>1</v>
      </c>
      <c r="I3" s="68">
        <f t="shared" ref="I3:I15" si="0">H3*G3</f>
        <v>8312.4723101100917</v>
      </c>
      <c r="J3" s="63">
        <v>2968617.6131887594</v>
      </c>
      <c r="K3" s="69">
        <f t="shared" ref="K3:K15" si="1">G3*H$17*H$19/H$18*H3</f>
        <v>14183.155879125345</v>
      </c>
      <c r="L3" s="63">
        <f>K3*КУРС_ЕВРО</f>
        <v>1263719.1888300681</v>
      </c>
      <c r="M3" s="70">
        <f t="shared" ref="M3:M15" si="2">K3*H$20</f>
        <v>14892.313673081613</v>
      </c>
      <c r="N3" s="71">
        <f t="shared" ref="N3:N15" si="3">L3*H$20</f>
        <v>1326905.1482715716</v>
      </c>
    </row>
    <row r="4" spans="1:18" ht="15.75" x14ac:dyDescent="0.25">
      <c r="A4" s="62">
        <v>2</v>
      </c>
      <c r="B4" s="62"/>
      <c r="C4" s="72"/>
      <c r="D4" s="73"/>
      <c r="E4" s="72"/>
      <c r="F4" s="74"/>
      <c r="G4" s="75"/>
      <c r="H4" s="46"/>
      <c r="I4" s="68">
        <f t="shared" si="0"/>
        <v>0</v>
      </c>
      <c r="J4" s="63">
        <v>8973113.2927006762</v>
      </c>
      <c r="K4" s="69">
        <f t="shared" si="1"/>
        <v>0</v>
      </c>
      <c r="L4" s="63">
        <f>K4*'Расчет стоимости'!КУРС_ЕВРО</f>
        <v>0</v>
      </c>
      <c r="M4" s="70">
        <f t="shared" si="2"/>
        <v>0</v>
      </c>
      <c r="N4" s="71">
        <f t="shared" si="3"/>
        <v>0</v>
      </c>
    </row>
    <row r="5" spans="1:18" ht="15.75" x14ac:dyDescent="0.25">
      <c r="A5" s="62">
        <v>3</v>
      </c>
      <c r="B5" s="62"/>
      <c r="C5" s="72"/>
      <c r="D5" s="73"/>
      <c r="E5" s="64"/>
      <c r="F5" s="66"/>
      <c r="G5" s="67"/>
      <c r="H5" s="46"/>
      <c r="I5" s="68">
        <f t="shared" si="0"/>
        <v>0</v>
      </c>
      <c r="J5" s="63">
        <v>5260032.2727058474</v>
      </c>
      <c r="K5" s="69">
        <f t="shared" si="1"/>
        <v>0</v>
      </c>
      <c r="L5" s="63">
        <f>K5*'Расчет стоимости'!КУРС_ЕВРО</f>
        <v>0</v>
      </c>
      <c r="M5" s="70">
        <f t="shared" si="2"/>
        <v>0</v>
      </c>
      <c r="N5" s="71">
        <f t="shared" si="3"/>
        <v>0</v>
      </c>
    </row>
    <row r="6" spans="1:18" ht="15.75" x14ac:dyDescent="0.25">
      <c r="A6" s="62">
        <v>4</v>
      </c>
      <c r="B6" s="62"/>
      <c r="C6" s="72"/>
      <c r="D6" s="73"/>
      <c r="E6" s="64"/>
      <c r="F6" s="66"/>
      <c r="G6" s="67"/>
      <c r="H6" s="46"/>
      <c r="I6" s="68">
        <f t="shared" si="0"/>
        <v>0</v>
      </c>
      <c r="J6" s="63">
        <v>8828155.9663480949</v>
      </c>
      <c r="K6" s="69">
        <f t="shared" si="1"/>
        <v>0</v>
      </c>
      <c r="L6" s="63">
        <f>K6*'Расчет стоимости'!КУРС_ЕВРО</f>
        <v>0</v>
      </c>
      <c r="M6" s="70">
        <f t="shared" si="2"/>
        <v>0</v>
      </c>
      <c r="N6" s="71">
        <f t="shared" si="3"/>
        <v>0</v>
      </c>
    </row>
    <row r="7" spans="1:18" ht="15.75" x14ac:dyDescent="0.25">
      <c r="A7" s="62">
        <v>5</v>
      </c>
      <c r="B7" s="62"/>
      <c r="C7" s="72"/>
      <c r="D7" s="73"/>
      <c r="E7" s="64"/>
      <c r="F7" s="66"/>
      <c r="G7" s="67"/>
      <c r="H7" s="46"/>
      <c r="I7" s="68">
        <f>H7*G7</f>
        <v>0</v>
      </c>
      <c r="J7" s="63">
        <v>5127804.4760555495</v>
      </c>
      <c r="K7" s="69">
        <f t="shared" si="1"/>
        <v>0</v>
      </c>
      <c r="L7" s="63">
        <f>K7*'Расчет стоимости'!КУРС_ЕВРО</f>
        <v>0</v>
      </c>
      <c r="M7" s="70">
        <f t="shared" si="2"/>
        <v>0</v>
      </c>
      <c r="N7" s="71">
        <f t="shared" si="3"/>
        <v>0</v>
      </c>
    </row>
    <row r="8" spans="1:18" ht="15.75" x14ac:dyDescent="0.25">
      <c r="A8" s="62">
        <v>6</v>
      </c>
      <c r="B8" s="62"/>
      <c r="C8" s="72"/>
      <c r="D8" s="73"/>
      <c r="E8" s="64"/>
      <c r="F8" s="66"/>
      <c r="G8" s="67"/>
      <c r="H8" s="46"/>
      <c r="I8" s="68">
        <f t="shared" si="0"/>
        <v>0</v>
      </c>
      <c r="J8" s="63">
        <v>6907306.6384904198</v>
      </c>
      <c r="K8" s="69">
        <f t="shared" si="1"/>
        <v>0</v>
      </c>
      <c r="L8" s="63">
        <f>K8*'Расчет стоимости'!КУРС_ЕВРО</f>
        <v>0</v>
      </c>
      <c r="M8" s="70">
        <f t="shared" si="2"/>
        <v>0</v>
      </c>
      <c r="N8" s="71">
        <f t="shared" si="3"/>
        <v>0</v>
      </c>
    </row>
    <row r="9" spans="1:18" ht="15.75" x14ac:dyDescent="0.25">
      <c r="A9" s="62">
        <v>7</v>
      </c>
      <c r="B9" s="62"/>
      <c r="C9" s="72"/>
      <c r="D9" s="73"/>
      <c r="E9" s="64"/>
      <c r="F9" s="66"/>
      <c r="G9" s="67"/>
      <c r="H9" s="46"/>
      <c r="I9" s="68">
        <f t="shared" si="0"/>
        <v>0</v>
      </c>
      <c r="J9" s="63">
        <v>3592814.748150548</v>
      </c>
      <c r="K9" s="69">
        <f t="shared" si="1"/>
        <v>0</v>
      </c>
      <c r="L9" s="63">
        <f>K9*'Расчет стоимости'!КУРС_ЕВРО</f>
        <v>0</v>
      </c>
      <c r="M9" s="70">
        <f t="shared" si="2"/>
        <v>0</v>
      </c>
      <c r="N9" s="71">
        <f t="shared" si="3"/>
        <v>0</v>
      </c>
    </row>
    <row r="10" spans="1:18" ht="15.75" x14ac:dyDescent="0.25">
      <c r="A10" s="62">
        <v>8</v>
      </c>
      <c r="B10" s="62"/>
      <c r="C10" s="64"/>
      <c r="D10" s="65"/>
      <c r="E10" s="64"/>
      <c r="F10" s="66"/>
      <c r="G10" s="67"/>
      <c r="H10" s="46"/>
      <c r="I10" s="68">
        <f t="shared" si="0"/>
        <v>0</v>
      </c>
      <c r="J10" s="63">
        <v>3775153.1958222063</v>
      </c>
      <c r="K10" s="69">
        <f t="shared" si="1"/>
        <v>0</v>
      </c>
      <c r="L10" s="63">
        <f>K10*'Расчет стоимости'!КУРС_ЕВРО</f>
        <v>0</v>
      </c>
      <c r="M10" s="70">
        <f t="shared" si="2"/>
        <v>0</v>
      </c>
      <c r="N10" s="71">
        <f t="shared" si="3"/>
        <v>0</v>
      </c>
    </row>
    <row r="11" spans="1:18" ht="15.75" x14ac:dyDescent="0.25">
      <c r="A11" s="62">
        <v>9</v>
      </c>
      <c r="B11" s="62"/>
      <c r="C11" s="64"/>
      <c r="D11" s="65"/>
      <c r="E11" s="64"/>
      <c r="F11" s="66"/>
      <c r="G11" s="67"/>
      <c r="H11" s="46"/>
      <c r="I11" s="68">
        <f t="shared" si="0"/>
        <v>0</v>
      </c>
      <c r="J11" s="63">
        <v>3238316.1864302093</v>
      </c>
      <c r="K11" s="69">
        <f t="shared" si="1"/>
        <v>0</v>
      </c>
      <c r="L11" s="63">
        <f>K11*'Расчет стоимости'!КУРС_ЕВРО</f>
        <v>0</v>
      </c>
      <c r="M11" s="70">
        <f t="shared" si="2"/>
        <v>0</v>
      </c>
      <c r="N11" s="71">
        <f t="shared" si="3"/>
        <v>0</v>
      </c>
    </row>
    <row r="12" spans="1:18" ht="15.75" x14ac:dyDescent="0.25">
      <c r="A12" s="62">
        <v>10</v>
      </c>
      <c r="B12" s="62"/>
      <c r="C12" s="64"/>
      <c r="D12" s="65"/>
      <c r="E12" s="64"/>
      <c r="F12" s="66"/>
      <c r="G12" s="67"/>
      <c r="H12" s="46"/>
      <c r="I12" s="68">
        <f t="shared" si="0"/>
        <v>0</v>
      </c>
      <c r="J12" s="63">
        <v>11443243.935988072</v>
      </c>
      <c r="K12" s="69">
        <f t="shared" si="1"/>
        <v>0</v>
      </c>
      <c r="L12" s="63">
        <f>K12*'Расчет стоимости'!КУРС_ЕВРО</f>
        <v>0</v>
      </c>
      <c r="M12" s="70">
        <f t="shared" si="2"/>
        <v>0</v>
      </c>
      <c r="N12" s="71">
        <f t="shared" si="3"/>
        <v>0</v>
      </c>
    </row>
    <row r="13" spans="1:18" ht="15.75" x14ac:dyDescent="0.25">
      <c r="A13" s="62"/>
      <c r="B13" s="62"/>
      <c r="C13" s="64"/>
      <c r="D13" s="65"/>
      <c r="E13" s="64"/>
      <c r="F13" s="66"/>
      <c r="G13" s="67"/>
      <c r="H13" s="46"/>
      <c r="I13" s="68">
        <f t="shared" si="0"/>
        <v>0</v>
      </c>
      <c r="J13" s="63">
        <v>11344523.183096107</v>
      </c>
      <c r="K13" s="69">
        <f t="shared" si="1"/>
        <v>0</v>
      </c>
      <c r="L13" s="63">
        <f>K13*'Расчет стоимости'!КУРС_ЕВРО</f>
        <v>0</v>
      </c>
      <c r="M13" s="70">
        <f t="shared" si="2"/>
        <v>0</v>
      </c>
      <c r="N13" s="71">
        <f t="shared" si="3"/>
        <v>0</v>
      </c>
    </row>
    <row r="14" spans="1:18" ht="20.100000000000001" customHeight="1" x14ac:dyDescent="0.25">
      <c r="A14" s="76"/>
      <c r="B14" s="77"/>
      <c r="C14" s="78"/>
      <c r="D14" s="78"/>
      <c r="E14" s="79"/>
      <c r="F14" s="47"/>
      <c r="G14" s="68"/>
      <c r="H14" s="46"/>
      <c r="I14" s="68">
        <f t="shared" si="0"/>
        <v>0</v>
      </c>
      <c r="J14" s="63">
        <v>0</v>
      </c>
      <c r="K14" s="69">
        <f t="shared" si="1"/>
        <v>0</v>
      </c>
      <c r="L14" s="63">
        <f>K14*'Расчет стоимости'!КУРС_ЕВРО</f>
        <v>0</v>
      </c>
      <c r="M14" s="70">
        <f t="shared" si="2"/>
        <v>0</v>
      </c>
      <c r="N14" s="71">
        <f t="shared" si="3"/>
        <v>0</v>
      </c>
    </row>
    <row r="15" spans="1:18" ht="20.100000000000001" customHeight="1" x14ac:dyDescent="0.25">
      <c r="A15" s="76"/>
      <c r="B15" s="47"/>
      <c r="C15" s="46"/>
      <c r="D15" s="78"/>
      <c r="E15" s="47"/>
      <c r="F15" s="47"/>
      <c r="G15" s="68"/>
      <c r="H15" s="46"/>
      <c r="I15" s="68">
        <f t="shared" si="0"/>
        <v>0</v>
      </c>
      <c r="J15" s="63">
        <v>0</v>
      </c>
      <c r="K15" s="69">
        <f t="shared" si="1"/>
        <v>0</v>
      </c>
      <c r="L15" s="63">
        <f>K15*'Расчет стоимости'!КУРС_ЕВРО</f>
        <v>0</v>
      </c>
      <c r="M15" s="70">
        <f t="shared" si="2"/>
        <v>0</v>
      </c>
      <c r="N15" s="71">
        <f t="shared" si="3"/>
        <v>0</v>
      </c>
    </row>
    <row r="16" spans="1:18" x14ac:dyDescent="0.25">
      <c r="B16" s="212" t="s">
        <v>45</v>
      </c>
      <c r="C16" s="213"/>
      <c r="D16" s="213"/>
      <c r="E16" s="213"/>
      <c r="F16" s="213"/>
      <c r="G16" s="214"/>
      <c r="H16" s="46"/>
      <c r="I16" s="68">
        <f>SUM(I3:I15)</f>
        <v>8312.4723101100917</v>
      </c>
      <c r="J16" s="63">
        <v>74508434.172165245</v>
      </c>
      <c r="K16" s="80"/>
      <c r="L16" s="80"/>
      <c r="M16" s="80"/>
      <c r="N16" s="71"/>
    </row>
    <row r="17" spans="2:14" x14ac:dyDescent="0.25">
      <c r="B17" s="215" t="s">
        <v>58</v>
      </c>
      <c r="C17" s="216"/>
      <c r="D17" s="216"/>
      <c r="E17" s="216"/>
      <c r="F17" s="216"/>
      <c r="G17" s="217"/>
      <c r="H17" s="45">
        <v>1.05</v>
      </c>
      <c r="I17" s="68"/>
      <c r="J17" s="81"/>
      <c r="K17" s="80"/>
      <c r="L17" s="80"/>
      <c r="M17" s="80"/>
      <c r="N17" s="80"/>
    </row>
    <row r="18" spans="2:14" ht="15.75" thickBot="1" x14ac:dyDescent="0.3">
      <c r="B18" s="215" t="s">
        <v>46</v>
      </c>
      <c r="C18" s="216"/>
      <c r="D18" s="216"/>
      <c r="E18" s="216"/>
      <c r="F18" s="216"/>
      <c r="G18" s="217"/>
      <c r="H18" s="45">
        <v>0.8</v>
      </c>
      <c r="I18" s="68"/>
      <c r="J18" s="81"/>
      <c r="K18" s="82"/>
      <c r="L18" s="82"/>
      <c r="M18" s="80"/>
      <c r="N18" s="80"/>
    </row>
    <row r="19" spans="2:14" ht="15.75" thickBot="1" x14ac:dyDescent="0.3">
      <c r="B19" s="218" t="s">
        <v>20</v>
      </c>
      <c r="C19" s="219"/>
      <c r="D19" s="219"/>
      <c r="E19" s="219"/>
      <c r="F19" s="219"/>
      <c r="G19" s="220"/>
      <c r="H19" s="41">
        <v>1.3</v>
      </c>
      <c r="I19" s="42"/>
      <c r="J19" s="81"/>
      <c r="K19" s="83">
        <f>SUM(K3:K15)</f>
        <v>14183.155879125345</v>
      </c>
      <c r="L19" s="84">
        <f>SUM(L3:L15)</f>
        <v>1263719.1888300681</v>
      </c>
      <c r="M19" s="85"/>
      <c r="N19" s="85"/>
    </row>
    <row r="20" spans="2:14" ht="16.5" thickBot="1" x14ac:dyDescent="0.3">
      <c r="B20" s="221" t="s">
        <v>59</v>
      </c>
      <c r="C20" s="222"/>
      <c r="D20" s="222"/>
      <c r="E20" s="222"/>
      <c r="F20" s="222"/>
      <c r="G20" s="223"/>
      <c r="H20" s="86">
        <v>1.05</v>
      </c>
      <c r="I20" s="87"/>
      <c r="J20" s="87"/>
      <c r="K20" s="87"/>
      <c r="L20" s="87"/>
      <c r="M20" s="88">
        <f>SUM(M3:M15)</f>
        <v>14892.313673081613</v>
      </c>
      <c r="N20" s="89">
        <f>SUM(N3:N15)</f>
        <v>1326905.1482715716</v>
      </c>
    </row>
    <row r="21" spans="2:14" x14ac:dyDescent="0.25">
      <c r="F21" s="43"/>
    </row>
    <row r="22" spans="2:14" ht="15" customHeight="1" x14ac:dyDescent="0.25">
      <c r="B22" s="90" t="s">
        <v>60</v>
      </c>
      <c r="C22" s="211" t="s">
        <v>61</v>
      </c>
      <c r="D22" s="211"/>
      <c r="E22" s="211"/>
      <c r="F22" s="211"/>
      <c r="G22" s="211"/>
      <c r="H22" s="211"/>
    </row>
    <row r="23" spans="2:14" x14ac:dyDescent="0.25">
      <c r="C23" s="211"/>
      <c r="D23" s="211"/>
      <c r="E23" s="211"/>
      <c r="F23" s="211"/>
      <c r="G23" s="211"/>
      <c r="H23" s="211"/>
    </row>
    <row r="24" spans="2:14" x14ac:dyDescent="0.25">
      <c r="C24" s="211"/>
      <c r="D24" s="211"/>
      <c r="E24" s="211"/>
      <c r="F24" s="211"/>
      <c r="G24" s="211"/>
      <c r="H24" s="211"/>
      <c r="M24" s="44"/>
    </row>
    <row r="25" spans="2:14" x14ac:dyDescent="0.25">
      <c r="C25" s="91"/>
      <c r="D25" s="91"/>
      <c r="E25" s="91"/>
      <c r="F25" s="91"/>
      <c r="G25" s="91"/>
      <c r="L25" s="40"/>
    </row>
    <row r="26" spans="2:14" x14ac:dyDescent="0.25">
      <c r="G26" s="43"/>
    </row>
    <row r="27" spans="2:14" x14ac:dyDescent="0.25">
      <c r="G27" s="43"/>
    </row>
    <row r="28" spans="2:14" x14ac:dyDescent="0.25">
      <c r="G28" s="43"/>
    </row>
  </sheetData>
  <mergeCells count="6">
    <mergeCell ref="C22:H24"/>
    <mergeCell ref="B16:G16"/>
    <mergeCell ref="B17:G17"/>
    <mergeCell ref="B18:G18"/>
    <mergeCell ref="B19:G19"/>
    <mergeCell ref="B20:G20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15"/>
  <sheetViews>
    <sheetView zoomScaleNormal="100" workbookViewId="0">
      <pane ySplit="2" topLeftCell="A94" activePane="bottomLeft" state="frozen"/>
      <selection pane="bottomLeft" activeCell="Q115" sqref="Q115"/>
    </sheetView>
  </sheetViews>
  <sheetFormatPr defaultColWidth="9.140625" defaultRowHeight="15" x14ac:dyDescent="0.25"/>
  <cols>
    <col min="1" max="1" width="16.140625" style="96" customWidth="1"/>
    <col min="2" max="2" width="12.28515625" style="29" bestFit="1" customWidth="1"/>
    <col min="3" max="3" width="13.42578125" style="29" bestFit="1" customWidth="1"/>
    <col min="4" max="4" width="12.85546875" style="104" customWidth="1"/>
    <col min="5" max="5" width="42.85546875" style="104" customWidth="1"/>
    <col min="6" max="6" width="5.140625" style="4" customWidth="1"/>
    <col min="7" max="7" width="22.42578125" style="6" customWidth="1"/>
    <col min="8" max="8" width="13.7109375" style="39" bestFit="1" customWidth="1"/>
    <col min="9" max="9" width="14.28515625" style="53" bestFit="1" customWidth="1"/>
    <col min="10" max="10" width="11.85546875" style="29" bestFit="1" customWidth="1"/>
    <col min="11" max="11" width="13.28515625" style="14" bestFit="1" customWidth="1"/>
    <col min="12" max="12" width="15.85546875" style="11" bestFit="1" customWidth="1"/>
    <col min="13" max="13" width="14.42578125" style="14" bestFit="1" customWidth="1"/>
    <col min="14" max="14" width="11.85546875" style="11" bestFit="1" customWidth="1"/>
    <col min="15" max="15" width="10.7109375" style="14" customWidth="1"/>
    <col min="16" max="16" width="15" style="31" customWidth="1"/>
    <col min="17" max="17" width="15.28515625" style="31" bestFit="1" customWidth="1"/>
    <col min="18" max="18" width="14.85546875" style="49" bestFit="1" customWidth="1"/>
    <col min="19" max="19" width="12.85546875" style="32" bestFit="1" customWidth="1"/>
    <col min="20" max="16384" width="9.140625" style="32"/>
  </cols>
  <sheetData>
    <row r="1" spans="1:18" s="101" customFormat="1" ht="15.75" thickBot="1" x14ac:dyDescent="0.3">
      <c r="A1" s="96"/>
      <c r="B1" s="96"/>
      <c r="C1" s="96"/>
      <c r="D1" s="97"/>
      <c r="E1" s="97"/>
      <c r="F1" s="1"/>
      <c r="G1" s="7" t="s">
        <v>281</v>
      </c>
      <c r="H1" s="98" t="s">
        <v>24</v>
      </c>
      <c r="I1" s="99">
        <v>89.1</v>
      </c>
      <c r="J1" s="98" t="s">
        <v>16</v>
      </c>
      <c r="K1" s="100">
        <v>75.88</v>
      </c>
      <c r="L1" s="96"/>
      <c r="M1" s="11"/>
      <c r="N1" s="11"/>
      <c r="O1" s="11"/>
      <c r="P1" s="30"/>
      <c r="Q1" s="30"/>
      <c r="R1" s="33"/>
    </row>
    <row r="2" spans="1:18" s="103" customFormat="1" ht="30" x14ac:dyDescent="0.25">
      <c r="A2" s="24" t="s">
        <v>1</v>
      </c>
      <c r="B2" s="21" t="s">
        <v>2</v>
      </c>
      <c r="C2" s="21" t="s">
        <v>3</v>
      </c>
      <c r="D2" s="133" t="s">
        <v>4</v>
      </c>
      <c r="E2" s="21" t="s">
        <v>5</v>
      </c>
      <c r="F2" s="21" t="s">
        <v>6</v>
      </c>
      <c r="G2" s="6" t="s">
        <v>7</v>
      </c>
      <c r="H2" s="51" t="s">
        <v>25</v>
      </c>
      <c r="I2" s="27" t="s">
        <v>8</v>
      </c>
      <c r="J2" s="21" t="s">
        <v>9</v>
      </c>
      <c r="K2" s="102" t="s">
        <v>10</v>
      </c>
      <c r="L2" s="28" t="s">
        <v>11</v>
      </c>
      <c r="M2" s="22" t="s">
        <v>12</v>
      </c>
      <c r="N2" s="12" t="s">
        <v>13</v>
      </c>
      <c r="O2" s="22" t="s">
        <v>17</v>
      </c>
      <c r="P2" s="36" t="s">
        <v>18</v>
      </c>
      <c r="Q2" s="37" t="s">
        <v>14</v>
      </c>
      <c r="R2" s="37"/>
    </row>
    <row r="3" spans="1:18" s="103" customFormat="1" x14ac:dyDescent="0.25">
      <c r="A3" s="24" t="s">
        <v>93</v>
      </c>
      <c r="B3" s="21"/>
      <c r="C3" s="25" t="s">
        <v>47</v>
      </c>
      <c r="D3" s="133"/>
      <c r="E3" s="150" t="s">
        <v>237</v>
      </c>
      <c r="F3" s="151"/>
      <c r="G3" s="152">
        <v>8006000</v>
      </c>
      <c r="H3" s="153">
        <v>759.01</v>
      </c>
      <c r="I3" s="27"/>
      <c r="J3" s="21"/>
      <c r="K3" s="23">
        <v>0.77</v>
      </c>
      <c r="L3" s="28" t="s">
        <v>26</v>
      </c>
      <c r="M3" s="12">
        <v>1</v>
      </c>
      <c r="N3" s="12">
        <v>1</v>
      </c>
      <c r="O3" s="12">
        <f t="shared" ref="O3:O24" si="0">N3*M3</f>
        <v>1</v>
      </c>
      <c r="P3" s="33">
        <f t="shared" ref="P3:P24" si="1">N3*M3*H3</f>
        <v>759.01</v>
      </c>
      <c r="Q3" s="33">
        <f t="shared" ref="Q3:Q11" si="2">P3*K3</f>
        <v>584.43769999999995</v>
      </c>
      <c r="R3" s="12"/>
    </row>
    <row r="4" spans="1:18" s="103" customFormat="1" x14ac:dyDescent="0.25">
      <c r="A4" s="24" t="s">
        <v>93</v>
      </c>
      <c r="B4" s="21"/>
      <c r="C4" s="25" t="s">
        <v>47</v>
      </c>
      <c r="D4" s="133"/>
      <c r="E4" s="150" t="s">
        <v>64</v>
      </c>
      <c r="F4" s="151"/>
      <c r="G4" s="152">
        <v>8106245</v>
      </c>
      <c r="H4" s="153">
        <v>138.18</v>
      </c>
      <c r="I4" s="27"/>
      <c r="J4" s="21"/>
      <c r="K4" s="23">
        <v>0.77</v>
      </c>
      <c r="L4" s="28" t="s">
        <v>26</v>
      </c>
      <c r="M4" s="12">
        <v>1</v>
      </c>
      <c r="N4" s="12">
        <v>1</v>
      </c>
      <c r="O4" s="12">
        <f t="shared" si="0"/>
        <v>1</v>
      </c>
      <c r="P4" s="33">
        <f t="shared" si="1"/>
        <v>138.18</v>
      </c>
      <c r="Q4" s="33">
        <f t="shared" si="2"/>
        <v>106.3986</v>
      </c>
      <c r="R4" s="12"/>
    </row>
    <row r="5" spans="1:18" s="103" customFormat="1" x14ac:dyDescent="0.25">
      <c r="A5" s="24" t="s">
        <v>93</v>
      </c>
      <c r="B5" s="21"/>
      <c r="C5" s="25" t="s">
        <v>47</v>
      </c>
      <c r="D5" s="133"/>
      <c r="E5" s="150" t="s">
        <v>238</v>
      </c>
      <c r="F5" s="151"/>
      <c r="G5" s="152">
        <v>8640005</v>
      </c>
      <c r="H5" s="153">
        <v>48.05</v>
      </c>
      <c r="I5" s="27"/>
      <c r="J5" s="21"/>
      <c r="K5" s="23">
        <v>0.77</v>
      </c>
      <c r="L5" s="28" t="s">
        <v>26</v>
      </c>
      <c r="M5" s="12">
        <v>1</v>
      </c>
      <c r="N5" s="12">
        <v>1</v>
      </c>
      <c r="O5" s="12">
        <f t="shared" si="0"/>
        <v>1</v>
      </c>
      <c r="P5" s="33">
        <f t="shared" si="1"/>
        <v>48.05</v>
      </c>
      <c r="Q5" s="33">
        <f t="shared" si="2"/>
        <v>36.9985</v>
      </c>
      <c r="R5" s="12"/>
    </row>
    <row r="6" spans="1:18" s="103" customFormat="1" x14ac:dyDescent="0.25">
      <c r="A6" s="24" t="s">
        <v>93</v>
      </c>
      <c r="B6" s="21"/>
      <c r="C6" s="25" t="s">
        <v>47</v>
      </c>
      <c r="D6" s="139"/>
      <c r="E6" s="150" t="s">
        <v>63</v>
      </c>
      <c r="F6" s="151"/>
      <c r="G6" s="152">
        <v>8640033</v>
      </c>
      <c r="H6" s="153">
        <v>23.57</v>
      </c>
      <c r="I6" s="27"/>
      <c r="J6" s="21"/>
      <c r="K6" s="23">
        <v>0.77</v>
      </c>
      <c r="L6" s="28" t="s">
        <v>26</v>
      </c>
      <c r="M6" s="12">
        <v>1</v>
      </c>
      <c r="N6" s="12">
        <v>1</v>
      </c>
      <c r="O6" s="12">
        <f>N6*M6</f>
        <v>1</v>
      </c>
      <c r="P6" s="33">
        <f>N6*M6*H6</f>
        <v>23.57</v>
      </c>
      <c r="Q6" s="33">
        <f t="shared" si="2"/>
        <v>18.148900000000001</v>
      </c>
      <c r="R6" s="12"/>
    </row>
    <row r="7" spans="1:18" s="103" customFormat="1" x14ac:dyDescent="0.25">
      <c r="A7" s="24" t="s">
        <v>93</v>
      </c>
      <c r="B7" s="21"/>
      <c r="C7" s="25" t="s">
        <v>47</v>
      </c>
      <c r="D7" s="139"/>
      <c r="E7" s="150" t="s">
        <v>239</v>
      </c>
      <c r="F7" s="151"/>
      <c r="G7" s="152">
        <v>3138000</v>
      </c>
      <c r="H7" s="153">
        <v>104.49</v>
      </c>
      <c r="I7" s="27"/>
      <c r="J7" s="21"/>
      <c r="K7" s="23">
        <v>0.77</v>
      </c>
      <c r="L7" s="28" t="s">
        <v>26</v>
      </c>
      <c r="M7" s="12">
        <v>1</v>
      </c>
      <c r="N7" s="12">
        <v>1</v>
      </c>
      <c r="O7" s="12">
        <f>N7*M7</f>
        <v>1</v>
      </c>
      <c r="P7" s="33">
        <f>N7*M7*H7</f>
        <v>104.49</v>
      </c>
      <c r="Q7" s="33">
        <f t="shared" si="2"/>
        <v>80.457300000000004</v>
      </c>
      <c r="R7" s="12"/>
    </row>
    <row r="8" spans="1:18" s="103" customFormat="1" x14ac:dyDescent="0.25">
      <c r="A8" s="24" t="s">
        <v>93</v>
      </c>
      <c r="B8" s="21"/>
      <c r="C8" s="25" t="s">
        <v>47</v>
      </c>
      <c r="D8" s="139"/>
      <c r="E8" s="150" t="s">
        <v>260</v>
      </c>
      <c r="F8" s="151"/>
      <c r="G8" s="152">
        <v>4568000</v>
      </c>
      <c r="H8" s="153">
        <v>14.39</v>
      </c>
      <c r="I8" s="27"/>
      <c r="J8" s="21"/>
      <c r="K8" s="23">
        <v>0.77</v>
      </c>
      <c r="L8" s="28" t="s">
        <v>26</v>
      </c>
      <c r="M8" s="12">
        <v>1</v>
      </c>
      <c r="N8" s="12">
        <v>1</v>
      </c>
      <c r="O8" s="12">
        <f>N8*M8</f>
        <v>1</v>
      </c>
      <c r="P8" s="33">
        <f>N8*M8*H8</f>
        <v>14.39</v>
      </c>
      <c r="Q8" s="33">
        <f t="shared" si="2"/>
        <v>11.080300000000001</v>
      </c>
      <c r="R8" s="12"/>
    </row>
    <row r="9" spans="1:18" s="103" customFormat="1" x14ac:dyDescent="0.25">
      <c r="A9" s="24" t="s">
        <v>93</v>
      </c>
      <c r="B9" s="21"/>
      <c r="C9" s="25" t="s">
        <v>48</v>
      </c>
      <c r="D9" s="139"/>
      <c r="E9" s="133" t="s">
        <v>224</v>
      </c>
      <c r="F9" s="21"/>
      <c r="G9" s="24">
        <v>3243100</v>
      </c>
      <c r="H9" s="51">
        <v>141.99</v>
      </c>
      <c r="I9" s="27"/>
      <c r="J9" s="21"/>
      <c r="K9" s="23">
        <v>0.77</v>
      </c>
      <c r="L9" s="28" t="s">
        <v>26</v>
      </c>
      <c r="M9" s="12">
        <v>1</v>
      </c>
      <c r="N9" s="12">
        <v>1</v>
      </c>
      <c r="O9" s="12">
        <f>N9*M9</f>
        <v>1</v>
      </c>
      <c r="P9" s="33">
        <f>N9*M9*H9</f>
        <v>141.99</v>
      </c>
      <c r="Q9" s="33">
        <f t="shared" si="2"/>
        <v>109.3323</v>
      </c>
      <c r="R9" s="12"/>
    </row>
    <row r="10" spans="1:18" s="103" customFormat="1" x14ac:dyDescent="0.25">
      <c r="A10" s="24" t="s">
        <v>93</v>
      </c>
      <c r="B10" s="21"/>
      <c r="C10" s="25" t="s">
        <v>48</v>
      </c>
      <c r="D10" s="133"/>
      <c r="E10" s="133" t="s">
        <v>42</v>
      </c>
      <c r="F10" s="21"/>
      <c r="G10" s="24">
        <v>3110000</v>
      </c>
      <c r="H10" s="51">
        <v>23.87</v>
      </c>
      <c r="I10" s="27"/>
      <c r="J10" s="21"/>
      <c r="K10" s="23">
        <v>0.77</v>
      </c>
      <c r="L10" s="28" t="s">
        <v>26</v>
      </c>
      <c r="M10" s="12">
        <v>1</v>
      </c>
      <c r="N10" s="12">
        <v>1</v>
      </c>
      <c r="O10" s="12">
        <f t="shared" si="0"/>
        <v>1</v>
      </c>
      <c r="P10" s="33">
        <f t="shared" si="1"/>
        <v>23.87</v>
      </c>
      <c r="Q10" s="33">
        <f t="shared" si="2"/>
        <v>18.379900000000003</v>
      </c>
      <c r="R10" s="12"/>
    </row>
    <row r="11" spans="1:18" s="103" customFormat="1" x14ac:dyDescent="0.25">
      <c r="A11" s="24" t="s">
        <v>93</v>
      </c>
      <c r="B11" s="21"/>
      <c r="C11" s="25" t="s">
        <v>48</v>
      </c>
      <c r="D11" s="133"/>
      <c r="E11" s="133" t="s">
        <v>83</v>
      </c>
      <c r="F11" s="21"/>
      <c r="G11" s="24">
        <v>3243080</v>
      </c>
      <c r="H11" s="51">
        <v>167.93</v>
      </c>
      <c r="I11" s="27"/>
      <c r="J11" s="21"/>
      <c r="K11" s="23">
        <v>0.77</v>
      </c>
      <c r="L11" s="28" t="s">
        <v>26</v>
      </c>
      <c r="M11" s="23">
        <v>1</v>
      </c>
      <c r="N11" s="12">
        <v>1</v>
      </c>
      <c r="O11" s="12">
        <f>N11*M11</f>
        <v>1</v>
      </c>
      <c r="P11" s="33">
        <f>N11*M11*H11</f>
        <v>167.93</v>
      </c>
      <c r="Q11" s="33">
        <f t="shared" si="2"/>
        <v>129.30610000000001</v>
      </c>
      <c r="R11" s="12"/>
    </row>
    <row r="12" spans="1:18" s="103" customFormat="1" x14ac:dyDescent="0.25">
      <c r="A12" s="24" t="s">
        <v>93</v>
      </c>
      <c r="B12" s="21"/>
      <c r="C12" s="25" t="s">
        <v>47</v>
      </c>
      <c r="D12" s="133"/>
      <c r="E12" s="133" t="s">
        <v>252</v>
      </c>
      <c r="F12" s="21"/>
      <c r="G12" s="24">
        <v>7526964</v>
      </c>
      <c r="H12" s="51">
        <v>11.58</v>
      </c>
      <c r="I12" s="27"/>
      <c r="J12" s="21"/>
      <c r="K12" s="23">
        <v>0.77</v>
      </c>
      <c r="L12" s="28" t="s">
        <v>26</v>
      </c>
      <c r="M12" s="23">
        <v>1</v>
      </c>
      <c r="N12" s="12">
        <v>1</v>
      </c>
      <c r="O12" s="12">
        <f>N12*M12</f>
        <v>1</v>
      </c>
      <c r="P12" s="33">
        <f>N12*M12*H12</f>
        <v>11.58</v>
      </c>
      <c r="Q12" s="33">
        <f t="shared" ref="Q12" si="3">P12*K12</f>
        <v>8.9166000000000007</v>
      </c>
      <c r="R12" s="12"/>
    </row>
    <row r="13" spans="1:18" s="103" customFormat="1" x14ac:dyDescent="0.25">
      <c r="A13" s="24" t="s">
        <v>93</v>
      </c>
      <c r="B13" s="21"/>
      <c r="C13" s="25" t="s">
        <v>47</v>
      </c>
      <c r="D13" s="176"/>
      <c r="E13" s="176" t="s">
        <v>68</v>
      </c>
      <c r="F13" s="177"/>
      <c r="G13" s="178">
        <v>2313150</v>
      </c>
      <c r="H13" s="183">
        <v>78.25</v>
      </c>
      <c r="I13" s="179"/>
      <c r="J13" s="177"/>
      <c r="K13" s="184">
        <v>0.77</v>
      </c>
      <c r="L13" s="185" t="s">
        <v>26</v>
      </c>
      <c r="M13" s="186">
        <f>3/2/6</f>
        <v>0.25</v>
      </c>
      <c r="N13" s="12">
        <v>1</v>
      </c>
      <c r="O13" s="12">
        <f t="shared" si="0"/>
        <v>0.25</v>
      </c>
      <c r="P13" s="33">
        <f t="shared" si="1"/>
        <v>19.5625</v>
      </c>
      <c r="Q13" s="33">
        <f t="shared" ref="Q13:Q23" si="4">P13*K13</f>
        <v>15.063125000000001</v>
      </c>
      <c r="R13" s="12"/>
    </row>
    <row r="14" spans="1:18" s="103" customFormat="1" x14ac:dyDescent="0.25">
      <c r="A14" s="24" t="s">
        <v>93</v>
      </c>
      <c r="B14" s="21"/>
      <c r="C14" s="25" t="s">
        <v>47</v>
      </c>
      <c r="D14" s="133"/>
      <c r="E14" s="133" t="s">
        <v>236</v>
      </c>
      <c r="F14" s="21"/>
      <c r="G14" s="24">
        <v>2366000</v>
      </c>
      <c r="H14" s="51">
        <v>37.82</v>
      </c>
      <c r="I14" s="27"/>
      <c r="J14" s="21"/>
      <c r="K14" s="23">
        <v>0.77</v>
      </c>
      <c r="L14" s="28" t="s">
        <v>26</v>
      </c>
      <c r="M14" s="12">
        <f>4/20</f>
        <v>0.2</v>
      </c>
      <c r="N14" s="12">
        <v>1</v>
      </c>
      <c r="O14" s="12">
        <f>N14*M14</f>
        <v>0.2</v>
      </c>
      <c r="P14" s="33">
        <f>N14*M14*H14</f>
        <v>7.5640000000000001</v>
      </c>
      <c r="Q14" s="33">
        <f>P14*K14</f>
        <v>5.8242799999999999</v>
      </c>
      <c r="R14" s="12"/>
    </row>
    <row r="15" spans="1:18" s="103" customFormat="1" x14ac:dyDescent="0.25">
      <c r="A15" s="24" t="s">
        <v>93</v>
      </c>
      <c r="B15" s="21"/>
      <c r="C15" s="25" t="s">
        <v>47</v>
      </c>
      <c r="D15" s="133"/>
      <c r="E15" s="133" t="s">
        <v>74</v>
      </c>
      <c r="F15" s="21"/>
      <c r="G15" s="24">
        <v>4696000</v>
      </c>
      <c r="H15" s="51">
        <v>88.51</v>
      </c>
      <c r="I15" s="27"/>
      <c r="J15" s="21"/>
      <c r="K15" s="23">
        <v>0.77</v>
      </c>
      <c r="L15" s="28" t="s">
        <v>26</v>
      </c>
      <c r="M15" s="12">
        <f>3/20</f>
        <v>0.15</v>
      </c>
      <c r="N15" s="12">
        <v>1</v>
      </c>
      <c r="O15" s="12">
        <f t="shared" si="0"/>
        <v>0.15</v>
      </c>
      <c r="P15" s="33">
        <f t="shared" si="1"/>
        <v>13.2765</v>
      </c>
      <c r="Q15" s="33">
        <f t="shared" si="4"/>
        <v>10.222905000000001</v>
      </c>
      <c r="R15" s="12"/>
    </row>
    <row r="16" spans="1:18" s="103" customFormat="1" x14ac:dyDescent="0.25">
      <c r="A16" s="24" t="s">
        <v>93</v>
      </c>
      <c r="B16" s="21"/>
      <c r="C16" s="25" t="s">
        <v>47</v>
      </c>
      <c r="D16" s="133"/>
      <c r="E16" s="150" t="s">
        <v>241</v>
      </c>
      <c r="F16" s="151"/>
      <c r="G16" s="154">
        <v>8619710</v>
      </c>
      <c r="H16" s="153">
        <v>33.03</v>
      </c>
      <c r="I16" s="128"/>
      <c r="J16" s="151"/>
      <c r="K16" s="129">
        <v>0.77</v>
      </c>
      <c r="L16" s="130" t="s">
        <v>26</v>
      </c>
      <c r="M16" s="131">
        <f>1/4</f>
        <v>0.25</v>
      </c>
      <c r="N16" s="12">
        <v>1</v>
      </c>
      <c r="O16" s="12">
        <f>N16*M16</f>
        <v>0.25</v>
      </c>
      <c r="P16" s="33">
        <f>N16*M16*H16</f>
        <v>8.2575000000000003</v>
      </c>
      <c r="Q16" s="33">
        <f>P16*K16</f>
        <v>6.3582750000000008</v>
      </c>
      <c r="R16" s="12"/>
    </row>
    <row r="17" spans="1:18" s="103" customFormat="1" x14ac:dyDescent="0.25">
      <c r="A17" s="24" t="s">
        <v>93</v>
      </c>
      <c r="B17" s="21"/>
      <c r="C17" s="25" t="s">
        <v>47</v>
      </c>
      <c r="D17" s="133"/>
      <c r="E17" s="133" t="s">
        <v>225</v>
      </c>
      <c r="F17" s="21"/>
      <c r="G17" s="24">
        <v>2591000</v>
      </c>
      <c r="H17" s="51">
        <v>48.93</v>
      </c>
      <c r="I17" s="27"/>
      <c r="J17" s="21"/>
      <c r="K17" s="23">
        <v>0.77</v>
      </c>
      <c r="L17" s="28" t="s">
        <v>26</v>
      </c>
      <c r="M17" s="12">
        <f>2/20</f>
        <v>0.1</v>
      </c>
      <c r="N17" s="12">
        <v>1</v>
      </c>
      <c r="O17" s="12">
        <f t="shared" si="0"/>
        <v>0.1</v>
      </c>
      <c r="P17" s="33">
        <f t="shared" si="1"/>
        <v>4.8930000000000007</v>
      </c>
      <c r="Q17" s="33">
        <f t="shared" si="4"/>
        <v>3.7676100000000008</v>
      </c>
      <c r="R17" s="12"/>
    </row>
    <row r="18" spans="1:18" s="103" customFormat="1" x14ac:dyDescent="0.25">
      <c r="A18" s="24" t="s">
        <v>93</v>
      </c>
      <c r="B18" s="21"/>
      <c r="C18" s="25" t="s">
        <v>47</v>
      </c>
      <c r="D18" s="133"/>
      <c r="E18" s="133" t="s">
        <v>226</v>
      </c>
      <c r="F18" s="21"/>
      <c r="G18" s="24">
        <v>2589000</v>
      </c>
      <c r="H18" s="51">
        <v>66.58</v>
      </c>
      <c r="I18" s="27"/>
      <c r="J18" s="21"/>
      <c r="K18" s="23">
        <v>0.77</v>
      </c>
      <c r="L18" s="28" t="s">
        <v>26</v>
      </c>
      <c r="M18" s="12">
        <f>1/25</f>
        <v>0.04</v>
      </c>
      <c r="N18" s="12">
        <v>1</v>
      </c>
      <c r="O18" s="12">
        <f t="shared" si="0"/>
        <v>0.04</v>
      </c>
      <c r="P18" s="33">
        <f t="shared" si="1"/>
        <v>2.6631999999999998</v>
      </c>
      <c r="Q18" s="33">
        <f t="shared" si="4"/>
        <v>2.0506639999999998</v>
      </c>
      <c r="R18" s="12"/>
    </row>
    <row r="19" spans="1:18" s="103" customFormat="1" x14ac:dyDescent="0.25">
      <c r="A19" s="24"/>
      <c r="B19" s="21"/>
      <c r="C19" s="25"/>
      <c r="D19" s="176"/>
      <c r="E19" s="176" t="s">
        <v>277</v>
      </c>
      <c r="F19" s="177"/>
      <c r="G19" s="178" t="s">
        <v>278</v>
      </c>
      <c r="H19" s="167">
        <f>I19/КУРС_ЕВРО</f>
        <v>3.0303030303030303</v>
      </c>
      <c r="I19" s="179">
        <v>270</v>
      </c>
      <c r="J19" s="21"/>
      <c r="K19" s="23">
        <v>1</v>
      </c>
      <c r="L19" s="28" t="s">
        <v>240</v>
      </c>
      <c r="M19" s="12">
        <v>1</v>
      </c>
      <c r="N19" s="12">
        <v>1</v>
      </c>
      <c r="O19" s="12">
        <f t="shared" ref="O19" si="5">N19*M19</f>
        <v>1</v>
      </c>
      <c r="P19" s="33">
        <f t="shared" ref="P19" si="6">N19*M19*H19</f>
        <v>3.0303030303030303</v>
      </c>
      <c r="Q19" s="33">
        <f t="shared" ref="Q19" si="7">P19*K19</f>
        <v>3.0303030303030303</v>
      </c>
      <c r="R19" s="12"/>
    </row>
    <row r="20" spans="1:18" s="103" customFormat="1" x14ac:dyDescent="0.25">
      <c r="A20" s="24" t="s">
        <v>93</v>
      </c>
      <c r="B20" s="21"/>
      <c r="C20" s="25" t="s">
        <v>47</v>
      </c>
      <c r="D20" s="175"/>
      <c r="E20" s="176" t="s">
        <v>227</v>
      </c>
      <c r="F20" s="177"/>
      <c r="G20" s="178" t="s">
        <v>228</v>
      </c>
      <c r="H20" s="167">
        <f>I20/КУРС_ЕВРО</f>
        <v>1.9079685746352415</v>
      </c>
      <c r="I20" s="179">
        <v>170</v>
      </c>
      <c r="J20" s="21"/>
      <c r="K20" s="23">
        <v>1</v>
      </c>
      <c r="L20" s="28" t="s">
        <v>240</v>
      </c>
      <c r="M20" s="12">
        <v>1</v>
      </c>
      <c r="N20" s="12">
        <v>1</v>
      </c>
      <c r="O20" s="12">
        <f t="shared" si="0"/>
        <v>1</v>
      </c>
      <c r="P20" s="33">
        <f t="shared" si="1"/>
        <v>1.9079685746352415</v>
      </c>
      <c r="Q20" s="33">
        <f t="shared" si="4"/>
        <v>1.9079685746352415</v>
      </c>
      <c r="R20" s="12"/>
    </row>
    <row r="21" spans="1:18" s="103" customFormat="1" x14ac:dyDescent="0.25">
      <c r="A21" s="24" t="s">
        <v>93</v>
      </c>
      <c r="B21" s="21"/>
      <c r="C21" s="25" t="s">
        <v>47</v>
      </c>
      <c r="D21" s="139"/>
      <c r="E21" s="176" t="s">
        <v>229</v>
      </c>
      <c r="F21" s="177"/>
      <c r="G21" s="178" t="s">
        <v>230</v>
      </c>
      <c r="H21" s="167">
        <f>I21/КУРС_ЕВРО</f>
        <v>1.2345679012345681</v>
      </c>
      <c r="I21" s="179">
        <v>110</v>
      </c>
      <c r="J21" s="21"/>
      <c r="K21" s="23">
        <v>1</v>
      </c>
      <c r="L21" s="28" t="s">
        <v>240</v>
      </c>
      <c r="M21" s="186">
        <v>4</v>
      </c>
      <c r="N21" s="12">
        <v>1</v>
      </c>
      <c r="O21" s="12">
        <f t="shared" si="0"/>
        <v>4</v>
      </c>
      <c r="P21" s="33">
        <f t="shared" si="1"/>
        <v>4.9382716049382722</v>
      </c>
      <c r="Q21" s="33">
        <f t="shared" si="4"/>
        <v>4.9382716049382722</v>
      </c>
      <c r="R21" s="12"/>
    </row>
    <row r="22" spans="1:18" s="103" customFormat="1" x14ac:dyDescent="0.25">
      <c r="A22" s="24" t="s">
        <v>93</v>
      </c>
      <c r="B22" s="21"/>
      <c r="C22" s="25" t="s">
        <v>47</v>
      </c>
      <c r="D22" s="175"/>
      <c r="E22" s="176" t="s">
        <v>231</v>
      </c>
      <c r="F22" s="177"/>
      <c r="G22" s="178" t="s">
        <v>232</v>
      </c>
      <c r="H22" s="167">
        <f>I22/КУРС_ЕВРО</f>
        <v>0.89786756453423122</v>
      </c>
      <c r="I22" s="179">
        <v>80</v>
      </c>
      <c r="J22" s="21"/>
      <c r="K22" s="23">
        <v>1</v>
      </c>
      <c r="L22" s="28" t="s">
        <v>240</v>
      </c>
      <c r="M22" s="12">
        <v>3</v>
      </c>
      <c r="N22" s="12">
        <v>1</v>
      </c>
      <c r="O22" s="12">
        <f t="shared" si="0"/>
        <v>3</v>
      </c>
      <c r="P22" s="33">
        <f t="shared" si="1"/>
        <v>2.6936026936026938</v>
      </c>
      <c r="Q22" s="33">
        <f t="shared" si="4"/>
        <v>2.6936026936026938</v>
      </c>
      <c r="R22" s="12"/>
    </row>
    <row r="23" spans="1:18" s="103" customFormat="1" x14ac:dyDescent="0.25">
      <c r="A23" s="24" t="s">
        <v>93</v>
      </c>
      <c r="B23" s="21"/>
      <c r="C23" s="25" t="s">
        <v>47</v>
      </c>
      <c r="D23" s="139"/>
      <c r="E23" s="176" t="s">
        <v>233</v>
      </c>
      <c r="F23" s="177"/>
      <c r="G23" s="178" t="s">
        <v>234</v>
      </c>
      <c r="H23" s="167">
        <f>I23/КУРС_ЕВРО</f>
        <v>0.84175084175084181</v>
      </c>
      <c r="I23" s="179">
        <v>75</v>
      </c>
      <c r="J23" s="177"/>
      <c r="K23" s="184">
        <v>1</v>
      </c>
      <c r="L23" s="185" t="s">
        <v>240</v>
      </c>
      <c r="M23" s="186">
        <v>16</v>
      </c>
      <c r="N23" s="12">
        <v>1</v>
      </c>
      <c r="O23" s="12">
        <f t="shared" si="0"/>
        <v>16</v>
      </c>
      <c r="P23" s="33">
        <f t="shared" si="1"/>
        <v>13.468013468013469</v>
      </c>
      <c r="Q23" s="33">
        <f t="shared" si="4"/>
        <v>13.468013468013469</v>
      </c>
      <c r="R23" s="12"/>
    </row>
    <row r="24" spans="1:18" s="119" customFormat="1" ht="15.75" thickBot="1" x14ac:dyDescent="0.3">
      <c r="A24" s="105" t="s">
        <v>93</v>
      </c>
      <c r="B24" s="118"/>
      <c r="C24" s="109" t="s">
        <v>242</v>
      </c>
      <c r="D24" s="134"/>
      <c r="E24" s="134" t="s">
        <v>235</v>
      </c>
      <c r="F24" s="118"/>
      <c r="G24" s="105">
        <v>7113000</v>
      </c>
      <c r="H24" s="123">
        <v>29.32</v>
      </c>
      <c r="I24" s="34"/>
      <c r="J24" s="118"/>
      <c r="K24" s="35">
        <v>0.77</v>
      </c>
      <c r="L24" s="113" t="s">
        <v>26</v>
      </c>
      <c r="M24" s="13">
        <v>1</v>
      </c>
      <c r="N24" s="13">
        <v>1</v>
      </c>
      <c r="O24" s="13">
        <f t="shared" si="0"/>
        <v>1</v>
      </c>
      <c r="P24" s="38">
        <f t="shared" si="1"/>
        <v>29.32</v>
      </c>
      <c r="Q24" s="38">
        <f>P24*K24</f>
        <v>22.5764</v>
      </c>
      <c r="R24" s="13"/>
    </row>
    <row r="25" spans="1:18" s="10" customFormat="1" ht="15" customHeight="1" x14ac:dyDescent="0.25">
      <c r="A25" s="24" t="s">
        <v>93</v>
      </c>
      <c r="B25" s="25"/>
      <c r="C25" s="48"/>
      <c r="D25" s="140" t="s">
        <v>139</v>
      </c>
      <c r="E25" s="135" t="s">
        <v>114</v>
      </c>
      <c r="F25" s="106"/>
      <c r="G25" s="6" t="s">
        <v>94</v>
      </c>
      <c r="H25" s="26">
        <f t="shared" ref="H25:H49" si="8">I25/КУРС_ЕВРО</f>
        <v>66.217732884399553</v>
      </c>
      <c r="I25" s="53">
        <v>5900</v>
      </c>
      <c r="J25" s="21" t="s">
        <v>115</v>
      </c>
      <c r="K25" s="102">
        <v>0.65</v>
      </c>
      <c r="L25" s="28" t="s">
        <v>116</v>
      </c>
      <c r="M25" s="137">
        <v>1</v>
      </c>
      <c r="N25" s="12">
        <v>1</v>
      </c>
      <c r="O25" s="12">
        <f t="shared" ref="O25:O71" si="9">N25*M25</f>
        <v>1</v>
      </c>
      <c r="P25" s="33">
        <f t="shared" ref="P25:P71" si="10">N25*M25*H25</f>
        <v>66.217732884399553</v>
      </c>
      <c r="Q25" s="33">
        <f t="shared" ref="Q25:Q71" si="11">P25*K25</f>
        <v>43.041526374859714</v>
      </c>
      <c r="R25" s="49"/>
    </row>
    <row r="26" spans="1:18" s="10" customFormat="1" ht="15" customHeight="1" x14ac:dyDescent="0.25">
      <c r="A26" s="24" t="s">
        <v>93</v>
      </c>
      <c r="B26" s="25"/>
      <c r="C26" s="48"/>
      <c r="D26" s="140" t="s">
        <v>139</v>
      </c>
      <c r="E26" s="135" t="s">
        <v>117</v>
      </c>
      <c r="F26" s="106"/>
      <c r="G26" s="6" t="s">
        <v>95</v>
      </c>
      <c r="H26" s="26">
        <f t="shared" si="8"/>
        <v>19.023569023569024</v>
      </c>
      <c r="I26" s="53">
        <v>1695</v>
      </c>
      <c r="J26" s="21" t="s">
        <v>115</v>
      </c>
      <c r="K26" s="102">
        <v>0.65</v>
      </c>
      <c r="L26" s="28" t="s">
        <v>116</v>
      </c>
      <c r="M26" s="137">
        <v>1</v>
      </c>
      <c r="N26" s="12">
        <v>1</v>
      </c>
      <c r="O26" s="12">
        <f t="shared" si="9"/>
        <v>1</v>
      </c>
      <c r="P26" s="33">
        <f t="shared" si="10"/>
        <v>19.023569023569024</v>
      </c>
      <c r="Q26" s="33">
        <f t="shared" si="11"/>
        <v>12.365319865319867</v>
      </c>
      <c r="R26" s="49"/>
    </row>
    <row r="27" spans="1:18" s="10" customFormat="1" ht="15" customHeight="1" x14ac:dyDescent="0.25">
      <c r="A27" s="24" t="s">
        <v>93</v>
      </c>
      <c r="B27" s="25"/>
      <c r="C27" s="48"/>
      <c r="D27" s="140" t="s">
        <v>139</v>
      </c>
      <c r="E27" s="135" t="s">
        <v>118</v>
      </c>
      <c r="F27" s="106"/>
      <c r="G27" s="6" t="s">
        <v>96</v>
      </c>
      <c r="H27" s="26">
        <f t="shared" si="8"/>
        <v>8.3782267115600462</v>
      </c>
      <c r="I27" s="53">
        <v>746.5</v>
      </c>
      <c r="J27" s="21" t="s">
        <v>115</v>
      </c>
      <c r="K27" s="102">
        <v>0.65</v>
      </c>
      <c r="L27" s="28" t="s">
        <v>116</v>
      </c>
      <c r="M27" s="137">
        <f>1/5</f>
        <v>0.2</v>
      </c>
      <c r="N27" s="12">
        <v>1</v>
      </c>
      <c r="O27" s="12">
        <f t="shared" si="9"/>
        <v>0.2</v>
      </c>
      <c r="P27" s="33">
        <f t="shared" si="10"/>
        <v>1.6756453423120092</v>
      </c>
      <c r="Q27" s="33">
        <f t="shared" si="11"/>
        <v>1.089169472502806</v>
      </c>
      <c r="R27" s="49"/>
    </row>
    <row r="28" spans="1:18" s="10" customFormat="1" ht="15" customHeight="1" x14ac:dyDescent="0.25">
      <c r="A28" s="24" t="s">
        <v>93</v>
      </c>
      <c r="B28" s="25"/>
      <c r="C28" s="48"/>
      <c r="D28" s="140" t="s">
        <v>139</v>
      </c>
      <c r="E28" s="135" t="s">
        <v>119</v>
      </c>
      <c r="F28" s="106"/>
      <c r="G28" s="6" t="s">
        <v>97</v>
      </c>
      <c r="H28" s="26">
        <f t="shared" si="8"/>
        <v>29.68574635241302</v>
      </c>
      <c r="I28" s="53">
        <v>2645</v>
      </c>
      <c r="J28" s="29" t="s">
        <v>115</v>
      </c>
      <c r="K28" s="11">
        <v>0.65</v>
      </c>
      <c r="L28" s="28" t="s">
        <v>116</v>
      </c>
      <c r="M28" s="137">
        <v>1</v>
      </c>
      <c r="N28" s="12">
        <v>1</v>
      </c>
      <c r="O28" s="12">
        <f t="shared" si="9"/>
        <v>1</v>
      </c>
      <c r="P28" s="33">
        <f t="shared" si="10"/>
        <v>29.68574635241302</v>
      </c>
      <c r="Q28" s="33">
        <f t="shared" si="11"/>
        <v>19.295735129068465</v>
      </c>
      <c r="R28" s="49"/>
    </row>
    <row r="29" spans="1:18" s="10" customFormat="1" ht="15" customHeight="1" x14ac:dyDescent="0.25">
      <c r="A29" s="24" t="s">
        <v>93</v>
      </c>
      <c r="B29" s="25"/>
      <c r="C29" s="48"/>
      <c r="D29" s="141" t="s">
        <v>139</v>
      </c>
      <c r="E29" s="135" t="s">
        <v>120</v>
      </c>
      <c r="F29" s="106"/>
      <c r="G29" s="6" t="s">
        <v>98</v>
      </c>
      <c r="H29" s="26">
        <f t="shared" si="8"/>
        <v>5.1683501683501687</v>
      </c>
      <c r="I29" s="53">
        <v>460.5</v>
      </c>
      <c r="J29" s="29" t="s">
        <v>115</v>
      </c>
      <c r="K29" s="11">
        <v>0.65</v>
      </c>
      <c r="L29" s="28" t="s">
        <v>116</v>
      </c>
      <c r="M29" s="137">
        <v>2</v>
      </c>
      <c r="N29" s="12">
        <v>1</v>
      </c>
      <c r="O29" s="12">
        <f t="shared" si="9"/>
        <v>2</v>
      </c>
      <c r="P29" s="33">
        <f t="shared" si="10"/>
        <v>10.336700336700337</v>
      </c>
      <c r="Q29" s="33">
        <f t="shared" si="11"/>
        <v>6.7188552188552197</v>
      </c>
      <c r="R29" s="49"/>
    </row>
    <row r="30" spans="1:18" s="10" customFormat="1" ht="15" customHeight="1" x14ac:dyDescent="0.25">
      <c r="A30" s="24" t="s">
        <v>93</v>
      </c>
      <c r="B30" s="25"/>
      <c r="C30" s="48"/>
      <c r="D30" s="141" t="s">
        <v>140</v>
      </c>
      <c r="E30" s="135" t="s">
        <v>121</v>
      </c>
      <c r="F30" s="106"/>
      <c r="G30" s="6" t="s">
        <v>99</v>
      </c>
      <c r="H30" s="26">
        <f t="shared" si="8"/>
        <v>217.73288439955107</v>
      </c>
      <c r="I30" s="53">
        <v>19400</v>
      </c>
      <c r="J30" s="29" t="s">
        <v>115</v>
      </c>
      <c r="K30" s="11">
        <v>0.65</v>
      </c>
      <c r="L30" s="11" t="s">
        <v>116</v>
      </c>
      <c r="M30" s="137">
        <v>1</v>
      </c>
      <c r="N30" s="12">
        <v>1</v>
      </c>
      <c r="O30" s="12">
        <f t="shared" si="9"/>
        <v>1</v>
      </c>
      <c r="P30" s="33">
        <f t="shared" si="10"/>
        <v>217.73288439955107</v>
      </c>
      <c r="Q30" s="33">
        <f t="shared" si="11"/>
        <v>141.5263748597082</v>
      </c>
      <c r="R30" s="49"/>
    </row>
    <row r="31" spans="1:18" s="10" customFormat="1" ht="15" customHeight="1" x14ac:dyDescent="0.25">
      <c r="A31" s="24" t="s">
        <v>93</v>
      </c>
      <c r="B31" s="25"/>
      <c r="C31" s="48"/>
      <c r="D31" s="141" t="s">
        <v>141</v>
      </c>
      <c r="E31" s="135" t="s">
        <v>122</v>
      </c>
      <c r="F31" s="106"/>
      <c r="G31" s="6" t="s">
        <v>100</v>
      </c>
      <c r="H31" s="26">
        <f t="shared" si="8"/>
        <v>242.98540965207633</v>
      </c>
      <c r="I31" s="53">
        <v>21650</v>
      </c>
      <c r="J31" s="29" t="s">
        <v>115</v>
      </c>
      <c r="K31" s="11">
        <v>0.65</v>
      </c>
      <c r="L31" s="11" t="s">
        <v>116</v>
      </c>
      <c r="M31" s="137">
        <v>1</v>
      </c>
      <c r="N31" s="12">
        <v>1</v>
      </c>
      <c r="O31" s="12">
        <f t="shared" si="9"/>
        <v>1</v>
      </c>
      <c r="P31" s="33">
        <f t="shared" si="10"/>
        <v>242.98540965207633</v>
      </c>
      <c r="Q31" s="33">
        <f t="shared" si="11"/>
        <v>157.94051627384962</v>
      </c>
      <c r="R31" s="49"/>
    </row>
    <row r="32" spans="1:18" s="10" customFormat="1" ht="15" customHeight="1" x14ac:dyDescent="0.25">
      <c r="A32" s="24" t="s">
        <v>93</v>
      </c>
      <c r="B32" s="25"/>
      <c r="C32" s="48"/>
      <c r="D32" s="164" t="s">
        <v>142</v>
      </c>
      <c r="E32" s="168" t="s">
        <v>263</v>
      </c>
      <c r="F32" s="169"/>
      <c r="G32" s="170" t="s">
        <v>264</v>
      </c>
      <c r="H32" s="26">
        <f t="shared" si="8"/>
        <v>109.42760942760944</v>
      </c>
      <c r="I32" s="53">
        <v>9750</v>
      </c>
      <c r="J32" s="29" t="s">
        <v>115</v>
      </c>
      <c r="K32" s="14">
        <v>0.65</v>
      </c>
      <c r="L32" s="28" t="s">
        <v>116</v>
      </c>
      <c r="M32" s="137">
        <v>2</v>
      </c>
      <c r="N32" s="12">
        <v>1</v>
      </c>
      <c r="O32" s="12">
        <f t="shared" si="9"/>
        <v>2</v>
      </c>
      <c r="P32" s="33">
        <f t="shared" si="10"/>
        <v>218.85521885521888</v>
      </c>
      <c r="Q32" s="33">
        <f t="shared" si="11"/>
        <v>142.25589225589226</v>
      </c>
      <c r="R32" s="49"/>
    </row>
    <row r="33" spans="1:18" x14ac:dyDescent="0.25">
      <c r="A33" s="24" t="s">
        <v>93</v>
      </c>
      <c r="B33" s="25"/>
      <c r="C33" s="48"/>
      <c r="D33" s="140" t="s">
        <v>143</v>
      </c>
      <c r="E33" s="9" t="s">
        <v>123</v>
      </c>
      <c r="F33" s="9"/>
      <c r="G33" s="50" t="s">
        <v>101</v>
      </c>
      <c r="H33" s="26">
        <f t="shared" si="8"/>
        <v>101.57126823793492</v>
      </c>
      <c r="I33" s="27">
        <v>9050</v>
      </c>
      <c r="J33" s="5" t="s">
        <v>115</v>
      </c>
      <c r="K33" s="23">
        <v>0.65</v>
      </c>
      <c r="L33" s="28" t="s">
        <v>116</v>
      </c>
      <c r="M33" s="137">
        <v>1</v>
      </c>
      <c r="N33" s="12">
        <v>1</v>
      </c>
      <c r="O33" s="12">
        <f>N33*M33</f>
        <v>1</v>
      </c>
      <c r="P33" s="33">
        <f>N33*M33*H33</f>
        <v>101.57126823793492</v>
      </c>
      <c r="Q33" s="33">
        <f>P33*K33</f>
        <v>66.021324354657693</v>
      </c>
    </row>
    <row r="34" spans="1:18" s="10" customFormat="1" ht="15" customHeight="1" x14ac:dyDescent="0.25">
      <c r="A34" s="24" t="s">
        <v>93</v>
      </c>
      <c r="B34" s="25"/>
      <c r="C34" s="48"/>
      <c r="D34" s="140" t="s">
        <v>144</v>
      </c>
      <c r="E34" s="181" t="s">
        <v>124</v>
      </c>
      <c r="F34" s="182"/>
      <c r="G34" s="6" t="s">
        <v>102</v>
      </c>
      <c r="H34" s="26">
        <f t="shared" si="8"/>
        <v>24.747474747474747</v>
      </c>
      <c r="I34" s="27">
        <v>2205</v>
      </c>
      <c r="J34" s="5" t="s">
        <v>125</v>
      </c>
      <c r="K34" s="23">
        <v>0.5</v>
      </c>
      <c r="L34" s="28" t="s">
        <v>116</v>
      </c>
      <c r="M34" s="137">
        <v>6</v>
      </c>
      <c r="N34" s="12">
        <v>1</v>
      </c>
      <c r="O34" s="12">
        <f t="shared" si="9"/>
        <v>6</v>
      </c>
      <c r="P34" s="33">
        <f t="shared" si="10"/>
        <v>148.4848484848485</v>
      </c>
      <c r="Q34" s="33">
        <f t="shared" si="11"/>
        <v>74.242424242424249</v>
      </c>
      <c r="R34" s="49"/>
    </row>
    <row r="35" spans="1:18" s="10" customFormat="1" ht="15" customHeight="1" x14ac:dyDescent="0.25">
      <c r="A35" s="24" t="s">
        <v>93</v>
      </c>
      <c r="B35" s="25"/>
      <c r="C35" s="48"/>
      <c r="D35" s="164" t="s">
        <v>275</v>
      </c>
      <c r="E35" s="180" t="s">
        <v>126</v>
      </c>
      <c r="F35" s="180"/>
      <c r="G35" s="170" t="s">
        <v>103</v>
      </c>
      <c r="H35" s="26">
        <f t="shared" si="8"/>
        <v>23.793490460157127</v>
      </c>
      <c r="I35" s="27">
        <v>2120</v>
      </c>
      <c r="J35" s="5" t="s">
        <v>125</v>
      </c>
      <c r="K35" s="23">
        <v>0.5</v>
      </c>
      <c r="L35" s="28" t="s">
        <v>116</v>
      </c>
      <c r="M35" s="138">
        <v>2</v>
      </c>
      <c r="N35" s="12">
        <v>1</v>
      </c>
      <c r="O35" s="12">
        <f t="shared" si="9"/>
        <v>2</v>
      </c>
      <c r="P35" s="33">
        <f t="shared" si="10"/>
        <v>47.586980920314254</v>
      </c>
      <c r="Q35" s="33">
        <f t="shared" si="11"/>
        <v>23.793490460157127</v>
      </c>
      <c r="R35" s="49"/>
    </row>
    <row r="36" spans="1:18" s="10" customFormat="1" ht="15" customHeight="1" x14ac:dyDescent="0.25">
      <c r="A36" s="24" t="s">
        <v>93</v>
      </c>
      <c r="B36" s="25"/>
      <c r="C36" s="48"/>
      <c r="D36" s="164" t="s">
        <v>274</v>
      </c>
      <c r="E36" s="173" t="s">
        <v>272</v>
      </c>
      <c r="F36" s="174"/>
      <c r="G36" s="170" t="s">
        <v>273</v>
      </c>
      <c r="H36" s="26">
        <f>I36/КУРС_ЕВРО</f>
        <v>27.384960718294053</v>
      </c>
      <c r="I36" s="27">
        <v>2440</v>
      </c>
      <c r="J36" s="5" t="s">
        <v>125</v>
      </c>
      <c r="K36" s="23">
        <v>0.5</v>
      </c>
      <c r="L36" s="28" t="s">
        <v>116</v>
      </c>
      <c r="M36" s="137">
        <v>1</v>
      </c>
      <c r="N36" s="12">
        <v>1</v>
      </c>
      <c r="O36" s="12">
        <f t="shared" ref="O36" si="12">N36*M36</f>
        <v>1</v>
      </c>
      <c r="P36" s="33">
        <f t="shared" ref="P36" si="13">N36*M36*H36</f>
        <v>27.384960718294053</v>
      </c>
      <c r="Q36" s="33">
        <f t="shared" ref="Q36" si="14">P36*K36</f>
        <v>13.692480359147027</v>
      </c>
      <c r="R36" s="49"/>
    </row>
    <row r="37" spans="1:18" s="10" customFormat="1" ht="15" customHeight="1" x14ac:dyDescent="0.25">
      <c r="A37" s="24" t="s">
        <v>93</v>
      </c>
      <c r="B37" s="25"/>
      <c r="C37" s="48"/>
      <c r="D37" s="140" t="s">
        <v>145</v>
      </c>
      <c r="E37" s="52" t="s">
        <v>127</v>
      </c>
      <c r="F37" s="52"/>
      <c r="G37" s="25" t="s">
        <v>104</v>
      </c>
      <c r="H37" s="26">
        <f t="shared" si="8"/>
        <v>1071.2682379349046</v>
      </c>
      <c r="I37" s="27">
        <v>95450</v>
      </c>
      <c r="J37" s="5" t="s">
        <v>128</v>
      </c>
      <c r="K37" s="23">
        <v>0.64</v>
      </c>
      <c r="L37" s="28" t="s">
        <v>116</v>
      </c>
      <c r="M37" s="138">
        <v>1</v>
      </c>
      <c r="N37" s="12">
        <v>1</v>
      </c>
      <c r="O37" s="12">
        <f t="shared" si="9"/>
        <v>1</v>
      </c>
      <c r="P37" s="33">
        <f t="shared" si="10"/>
        <v>1071.2682379349046</v>
      </c>
      <c r="Q37" s="33">
        <f t="shared" si="11"/>
        <v>685.61167227833892</v>
      </c>
      <c r="R37" s="49"/>
    </row>
    <row r="38" spans="1:18" s="10" customFormat="1" ht="15" customHeight="1" x14ac:dyDescent="0.25">
      <c r="A38" s="24" t="s">
        <v>93</v>
      </c>
      <c r="B38" s="25"/>
      <c r="C38" s="48"/>
      <c r="D38" s="164" t="s">
        <v>146</v>
      </c>
      <c r="E38" s="165" t="s">
        <v>261</v>
      </c>
      <c r="F38" s="165"/>
      <c r="G38" s="166" t="s">
        <v>262</v>
      </c>
      <c r="H38" s="26">
        <f t="shared" ref="H38" si="15">I38/КУРС_ЕВРО</f>
        <v>313.69248035914705</v>
      </c>
      <c r="I38" s="27">
        <v>27950</v>
      </c>
      <c r="J38" s="5" t="s">
        <v>128</v>
      </c>
      <c r="K38" s="23">
        <v>0.64</v>
      </c>
      <c r="L38" s="28" t="s">
        <v>116</v>
      </c>
      <c r="M38" s="138">
        <v>2</v>
      </c>
      <c r="N38" s="12">
        <v>1</v>
      </c>
      <c r="O38" s="12">
        <f t="shared" si="9"/>
        <v>2</v>
      </c>
      <c r="P38" s="33">
        <f t="shared" si="10"/>
        <v>627.38496071829411</v>
      </c>
      <c r="Q38" s="33">
        <f t="shared" si="11"/>
        <v>401.52637485970826</v>
      </c>
      <c r="R38" s="49"/>
    </row>
    <row r="39" spans="1:18" s="10" customFormat="1" ht="15" customHeight="1" x14ac:dyDescent="0.25">
      <c r="A39" s="24" t="s">
        <v>93</v>
      </c>
      <c r="B39" s="25"/>
      <c r="C39" s="48"/>
      <c r="D39" s="140" t="s">
        <v>147</v>
      </c>
      <c r="E39" s="52" t="s">
        <v>129</v>
      </c>
      <c r="F39" s="52"/>
      <c r="G39" s="25" t="s">
        <v>105</v>
      </c>
      <c r="H39" s="26">
        <f t="shared" si="8"/>
        <v>170.03367003367003</v>
      </c>
      <c r="I39" s="27">
        <v>15150</v>
      </c>
      <c r="J39" s="5" t="s">
        <v>128</v>
      </c>
      <c r="K39" s="23">
        <v>0.64</v>
      </c>
      <c r="L39" s="28" t="s">
        <v>116</v>
      </c>
      <c r="M39" s="138">
        <v>4</v>
      </c>
      <c r="N39" s="12">
        <v>1</v>
      </c>
      <c r="O39" s="12">
        <f t="shared" si="9"/>
        <v>4</v>
      </c>
      <c r="P39" s="33">
        <f t="shared" si="10"/>
        <v>680.13468013468014</v>
      </c>
      <c r="Q39" s="33">
        <f t="shared" si="11"/>
        <v>435.28619528619532</v>
      </c>
      <c r="R39" s="49"/>
    </row>
    <row r="40" spans="1:18" s="10" customFormat="1" ht="15" customHeight="1" x14ac:dyDescent="0.25">
      <c r="A40" s="24" t="s">
        <v>93</v>
      </c>
      <c r="B40" s="25"/>
      <c r="C40" s="48"/>
      <c r="D40" s="140" t="s">
        <v>148</v>
      </c>
      <c r="E40" s="52" t="s">
        <v>130</v>
      </c>
      <c r="F40" s="52"/>
      <c r="G40" s="25" t="s">
        <v>106</v>
      </c>
      <c r="H40" s="26">
        <f t="shared" si="8"/>
        <v>20.48260381593715</v>
      </c>
      <c r="I40" s="27">
        <v>1825</v>
      </c>
      <c r="J40" s="5" t="s">
        <v>115</v>
      </c>
      <c r="K40" s="23">
        <v>0.65</v>
      </c>
      <c r="L40" s="28" t="s">
        <v>116</v>
      </c>
      <c r="M40" s="138">
        <v>1</v>
      </c>
      <c r="N40" s="12">
        <v>1</v>
      </c>
      <c r="O40" s="12">
        <f t="shared" ref="O40:O70" si="16">N40*M40</f>
        <v>1</v>
      </c>
      <c r="P40" s="33">
        <f t="shared" ref="P40:P70" si="17">N40*M40*H40</f>
        <v>20.48260381593715</v>
      </c>
      <c r="Q40" s="33">
        <f t="shared" ref="Q40:Q70" si="18">P40*K40</f>
        <v>13.313692480359148</v>
      </c>
      <c r="R40" s="49"/>
    </row>
    <row r="41" spans="1:18" s="10" customFormat="1" ht="15" customHeight="1" x14ac:dyDescent="0.25">
      <c r="A41" s="24" t="s">
        <v>93</v>
      </c>
      <c r="B41" s="25"/>
      <c r="C41" s="48"/>
      <c r="D41" s="140" t="s">
        <v>148</v>
      </c>
      <c r="E41" s="52" t="s">
        <v>131</v>
      </c>
      <c r="F41" s="52"/>
      <c r="G41" s="25" t="s">
        <v>107</v>
      </c>
      <c r="H41" s="26">
        <f t="shared" si="8"/>
        <v>16.722783389450058</v>
      </c>
      <c r="I41" s="27">
        <v>1490</v>
      </c>
      <c r="J41" s="5" t="s">
        <v>115</v>
      </c>
      <c r="K41" s="23">
        <v>0.65</v>
      </c>
      <c r="L41" s="28" t="s">
        <v>116</v>
      </c>
      <c r="M41" s="115">
        <v>1</v>
      </c>
      <c r="N41" s="12">
        <v>1</v>
      </c>
      <c r="O41" s="12">
        <f t="shared" si="16"/>
        <v>1</v>
      </c>
      <c r="P41" s="33">
        <f t="shared" si="17"/>
        <v>16.722783389450058</v>
      </c>
      <c r="Q41" s="33">
        <f t="shared" si="18"/>
        <v>10.869809203142538</v>
      </c>
      <c r="R41" s="49"/>
    </row>
    <row r="42" spans="1:18" s="10" customFormat="1" ht="15" customHeight="1" x14ac:dyDescent="0.25">
      <c r="A42" s="24" t="s">
        <v>93</v>
      </c>
      <c r="B42" s="25"/>
      <c r="C42" s="48"/>
      <c r="D42" s="140" t="s">
        <v>149</v>
      </c>
      <c r="E42" s="52" t="s">
        <v>132</v>
      </c>
      <c r="F42" s="52"/>
      <c r="G42" s="25" t="s">
        <v>108</v>
      </c>
      <c r="H42" s="26">
        <f t="shared" si="8"/>
        <v>33.221099887766556</v>
      </c>
      <c r="I42" s="27">
        <v>2960</v>
      </c>
      <c r="J42" s="5" t="s">
        <v>125</v>
      </c>
      <c r="K42" s="23">
        <v>0.5</v>
      </c>
      <c r="L42" s="28" t="s">
        <v>116</v>
      </c>
      <c r="M42" s="115">
        <v>1</v>
      </c>
      <c r="N42" s="12">
        <v>1</v>
      </c>
      <c r="O42" s="12">
        <f t="shared" si="16"/>
        <v>1</v>
      </c>
      <c r="P42" s="33">
        <f t="shared" si="17"/>
        <v>33.221099887766556</v>
      </c>
      <c r="Q42" s="33">
        <f t="shared" si="18"/>
        <v>16.610549943883278</v>
      </c>
      <c r="R42" s="49"/>
    </row>
    <row r="43" spans="1:18" s="10" customFormat="1" ht="15" customHeight="1" x14ac:dyDescent="0.25">
      <c r="A43" s="24" t="s">
        <v>93</v>
      </c>
      <c r="B43" s="25"/>
      <c r="C43" s="48"/>
      <c r="D43" s="140" t="s">
        <v>150</v>
      </c>
      <c r="E43" s="52" t="s">
        <v>133</v>
      </c>
      <c r="F43" s="52"/>
      <c r="G43" s="25" t="s">
        <v>109</v>
      </c>
      <c r="H43" s="26">
        <f t="shared" si="8"/>
        <v>61.167227833894508</v>
      </c>
      <c r="I43" s="27">
        <v>5450</v>
      </c>
      <c r="J43" s="5" t="s">
        <v>125</v>
      </c>
      <c r="K43" s="23">
        <v>0.5</v>
      </c>
      <c r="L43" s="28" t="s">
        <v>116</v>
      </c>
      <c r="M43" s="115">
        <f>180/1026</f>
        <v>0.17543859649122806</v>
      </c>
      <c r="N43" s="12">
        <v>1</v>
      </c>
      <c r="O43" s="12">
        <f t="shared" si="16"/>
        <v>0.17543859649122806</v>
      </c>
      <c r="P43" s="33">
        <f t="shared" si="17"/>
        <v>10.731092602437633</v>
      </c>
      <c r="Q43" s="33">
        <f t="shared" si="18"/>
        <v>5.3655463012188163</v>
      </c>
      <c r="R43" s="49"/>
    </row>
    <row r="44" spans="1:18" s="10" customFormat="1" ht="15" customHeight="1" x14ac:dyDescent="0.25">
      <c r="A44" s="24" t="s">
        <v>93</v>
      </c>
      <c r="B44" s="25"/>
      <c r="C44" s="48"/>
      <c r="D44" s="190" t="s">
        <v>150</v>
      </c>
      <c r="E44" s="191" t="s">
        <v>134</v>
      </c>
      <c r="F44" s="191"/>
      <c r="G44" s="192" t="s">
        <v>110</v>
      </c>
      <c r="H44" s="26">
        <f t="shared" si="8"/>
        <v>11.784511784511785</v>
      </c>
      <c r="I44" s="27">
        <v>1050</v>
      </c>
      <c r="J44" s="5" t="s">
        <v>125</v>
      </c>
      <c r="K44" s="23">
        <v>0.5</v>
      </c>
      <c r="L44" s="28" t="s">
        <v>116</v>
      </c>
      <c r="M44" s="115">
        <f>2/4</f>
        <v>0.5</v>
      </c>
      <c r="N44" s="12">
        <v>1</v>
      </c>
      <c r="O44" s="12">
        <f t="shared" si="16"/>
        <v>0.5</v>
      </c>
      <c r="P44" s="33">
        <f t="shared" si="17"/>
        <v>5.8922558922558927</v>
      </c>
      <c r="Q44" s="33">
        <f t="shared" si="18"/>
        <v>2.9461279461279464</v>
      </c>
      <c r="R44" s="49"/>
    </row>
    <row r="45" spans="1:18" s="10" customFormat="1" ht="15" customHeight="1" x14ac:dyDescent="0.25">
      <c r="A45" s="24" t="s">
        <v>93</v>
      </c>
      <c r="B45" s="25"/>
      <c r="C45" s="48"/>
      <c r="D45" s="140" t="s">
        <v>150</v>
      </c>
      <c r="E45" s="52" t="s">
        <v>135</v>
      </c>
      <c r="F45" s="52"/>
      <c r="G45" s="25" t="s">
        <v>111</v>
      </c>
      <c r="H45" s="26">
        <f t="shared" si="8"/>
        <v>3.6868686868686873</v>
      </c>
      <c r="I45" s="27">
        <v>328.5</v>
      </c>
      <c r="J45" s="5" t="s">
        <v>125</v>
      </c>
      <c r="K45" s="23">
        <v>0.5</v>
      </c>
      <c r="L45" s="28" t="s">
        <v>116</v>
      </c>
      <c r="M45" s="115">
        <f>2/10</f>
        <v>0.2</v>
      </c>
      <c r="N45" s="12">
        <v>1</v>
      </c>
      <c r="O45" s="12">
        <f t="shared" ref="O45:O69" si="19">N45*M45</f>
        <v>0.2</v>
      </c>
      <c r="P45" s="33">
        <f t="shared" ref="P45:P69" si="20">N45*M45*H45</f>
        <v>0.73737373737373746</v>
      </c>
      <c r="Q45" s="33">
        <f t="shared" ref="Q45:Q69" si="21">P45*K45</f>
        <v>0.36868686868686873</v>
      </c>
      <c r="R45" s="49"/>
    </row>
    <row r="46" spans="1:18" s="10" customFormat="1" ht="15" customHeight="1" x14ac:dyDescent="0.25">
      <c r="A46" s="24" t="s">
        <v>93</v>
      </c>
      <c r="B46" s="25"/>
      <c r="C46" s="48"/>
      <c r="D46" s="140" t="s">
        <v>151</v>
      </c>
      <c r="E46" s="52" t="s">
        <v>280</v>
      </c>
      <c r="F46" s="52"/>
      <c r="G46" s="25" t="s">
        <v>279</v>
      </c>
      <c r="H46" s="26">
        <f t="shared" si="8"/>
        <v>275.53310886644221</v>
      </c>
      <c r="I46" s="27">
        <v>24550</v>
      </c>
      <c r="J46" s="5" t="s">
        <v>115</v>
      </c>
      <c r="K46" s="23">
        <v>0.65</v>
      </c>
      <c r="L46" s="28" t="s">
        <v>116</v>
      </c>
      <c r="M46" s="138">
        <v>1</v>
      </c>
      <c r="N46" s="12">
        <v>1</v>
      </c>
      <c r="O46" s="12">
        <f t="shared" si="19"/>
        <v>1</v>
      </c>
      <c r="P46" s="33">
        <f t="shared" si="20"/>
        <v>275.53310886644221</v>
      </c>
      <c r="Q46" s="33">
        <f t="shared" si="21"/>
        <v>179.09652076318744</v>
      </c>
      <c r="R46" s="49"/>
    </row>
    <row r="47" spans="1:18" s="10" customFormat="1" ht="15" customHeight="1" x14ac:dyDescent="0.25">
      <c r="A47" s="24" t="s">
        <v>93</v>
      </c>
      <c r="B47" s="25"/>
      <c r="C47" s="48"/>
      <c r="D47" s="140" t="s">
        <v>152</v>
      </c>
      <c r="E47" s="52" t="s">
        <v>136</v>
      </c>
      <c r="F47" s="52"/>
      <c r="G47" s="25" t="s">
        <v>112</v>
      </c>
      <c r="H47" s="26">
        <f t="shared" si="8"/>
        <v>60.606060606060609</v>
      </c>
      <c r="I47" s="27">
        <v>5400</v>
      </c>
      <c r="J47" s="5" t="s">
        <v>115</v>
      </c>
      <c r="K47" s="23">
        <v>0.65</v>
      </c>
      <c r="L47" s="28" t="s">
        <v>116</v>
      </c>
      <c r="M47" s="138">
        <v>2</v>
      </c>
      <c r="N47" s="12">
        <v>1</v>
      </c>
      <c r="O47" s="12">
        <f t="shared" si="19"/>
        <v>2</v>
      </c>
      <c r="P47" s="33">
        <f t="shared" si="20"/>
        <v>121.21212121212122</v>
      </c>
      <c r="Q47" s="33">
        <f t="shared" si="21"/>
        <v>78.787878787878796</v>
      </c>
      <c r="R47" s="49"/>
    </row>
    <row r="48" spans="1:18" s="10" customFormat="1" ht="15" customHeight="1" x14ac:dyDescent="0.25">
      <c r="A48" s="24" t="s">
        <v>93</v>
      </c>
      <c r="B48" s="25"/>
      <c r="C48" s="48"/>
      <c r="D48" s="164" t="s">
        <v>267</v>
      </c>
      <c r="E48" s="165" t="s">
        <v>266</v>
      </c>
      <c r="F48" s="165"/>
      <c r="G48" s="166" t="s">
        <v>265</v>
      </c>
      <c r="H48" s="26">
        <f t="shared" si="8"/>
        <v>9.1694725028058368</v>
      </c>
      <c r="I48" s="27">
        <v>817</v>
      </c>
      <c r="J48" s="5" t="s">
        <v>138</v>
      </c>
      <c r="K48" s="23">
        <v>0.5</v>
      </c>
      <c r="L48" s="28" t="s">
        <v>116</v>
      </c>
      <c r="M48" s="138">
        <v>2</v>
      </c>
      <c r="N48" s="12">
        <v>1</v>
      </c>
      <c r="O48" s="12">
        <f t="shared" ref="O48" si="22">N48*M48</f>
        <v>2</v>
      </c>
      <c r="P48" s="33">
        <f t="shared" ref="P48" si="23">N48*M48*H48</f>
        <v>18.338945005611674</v>
      </c>
      <c r="Q48" s="33">
        <f t="shared" ref="Q48" si="24">P48*K48</f>
        <v>9.1694725028058368</v>
      </c>
      <c r="R48" s="49"/>
    </row>
    <row r="49" spans="1:18" s="10" customFormat="1" ht="15" customHeight="1" x14ac:dyDescent="0.25">
      <c r="A49" s="24" t="s">
        <v>93</v>
      </c>
      <c r="B49" s="25"/>
      <c r="C49" s="48"/>
      <c r="D49" s="140" t="s">
        <v>153</v>
      </c>
      <c r="E49" s="52" t="s">
        <v>137</v>
      </c>
      <c r="F49" s="52"/>
      <c r="G49" s="25" t="s">
        <v>113</v>
      </c>
      <c r="H49" s="26">
        <f t="shared" si="8"/>
        <v>220.53872053872055</v>
      </c>
      <c r="I49" s="27">
        <v>19650</v>
      </c>
      <c r="J49" s="5" t="s">
        <v>138</v>
      </c>
      <c r="K49" s="23">
        <v>0.5</v>
      </c>
      <c r="L49" s="28" t="s">
        <v>116</v>
      </c>
      <c r="M49" s="115">
        <v>1</v>
      </c>
      <c r="N49" s="12">
        <v>1</v>
      </c>
      <c r="O49" s="12">
        <f t="shared" si="19"/>
        <v>1</v>
      </c>
      <c r="P49" s="33">
        <f t="shared" si="20"/>
        <v>220.53872053872055</v>
      </c>
      <c r="Q49" s="33">
        <f t="shared" si="21"/>
        <v>110.26936026936028</v>
      </c>
      <c r="R49" s="49"/>
    </row>
    <row r="50" spans="1:18" s="10" customFormat="1" ht="15" customHeight="1" x14ac:dyDescent="0.25">
      <c r="A50" s="24" t="s">
        <v>93</v>
      </c>
      <c r="B50" s="25"/>
      <c r="C50" s="48"/>
      <c r="D50" s="140" t="s">
        <v>184</v>
      </c>
      <c r="E50" s="52" t="s">
        <v>176</v>
      </c>
      <c r="F50" s="52"/>
      <c r="G50" s="25" t="s">
        <v>154</v>
      </c>
      <c r="H50" s="26">
        <v>294.86</v>
      </c>
      <c r="I50" s="27"/>
      <c r="J50" s="5"/>
      <c r="K50" s="23">
        <v>0.55000000000000004</v>
      </c>
      <c r="L50" s="28" t="s">
        <v>39</v>
      </c>
      <c r="M50" s="12">
        <v>1</v>
      </c>
      <c r="N50" s="12">
        <v>1</v>
      </c>
      <c r="O50" s="12">
        <f t="shared" si="19"/>
        <v>1</v>
      </c>
      <c r="P50" s="33">
        <f t="shared" si="20"/>
        <v>294.86</v>
      </c>
      <c r="Q50" s="33">
        <f t="shared" si="21"/>
        <v>162.17300000000003</v>
      </c>
      <c r="R50" s="49"/>
    </row>
    <row r="51" spans="1:18" s="10" customFormat="1" ht="15" customHeight="1" x14ac:dyDescent="0.25">
      <c r="A51" s="24" t="s">
        <v>93</v>
      </c>
      <c r="B51" s="25"/>
      <c r="C51" s="48"/>
      <c r="D51" s="140" t="s">
        <v>185</v>
      </c>
      <c r="E51" s="52" t="s">
        <v>72</v>
      </c>
      <c r="F51" s="52"/>
      <c r="G51" s="25" t="s">
        <v>73</v>
      </c>
      <c r="H51" s="26">
        <v>9.7100000000000009</v>
      </c>
      <c r="I51" s="27"/>
      <c r="J51" s="5"/>
      <c r="K51" s="23">
        <v>0.47</v>
      </c>
      <c r="L51" s="28" t="s">
        <v>39</v>
      </c>
      <c r="M51" s="12">
        <v>10</v>
      </c>
      <c r="N51" s="12">
        <v>1</v>
      </c>
      <c r="O51" s="12">
        <f t="shared" si="19"/>
        <v>10</v>
      </c>
      <c r="P51" s="33">
        <f t="shared" si="20"/>
        <v>97.100000000000009</v>
      </c>
      <c r="Q51" s="33">
        <f t="shared" si="21"/>
        <v>45.637</v>
      </c>
      <c r="R51" s="49"/>
    </row>
    <row r="52" spans="1:18" s="10" customFormat="1" ht="15" customHeight="1" x14ac:dyDescent="0.25">
      <c r="A52" s="24" t="s">
        <v>93</v>
      </c>
      <c r="B52" s="25"/>
      <c r="C52" s="48"/>
      <c r="D52" s="140" t="s">
        <v>186</v>
      </c>
      <c r="E52" s="52" t="s">
        <v>177</v>
      </c>
      <c r="F52" s="52"/>
      <c r="G52" s="25" t="s">
        <v>155</v>
      </c>
      <c r="H52" s="26">
        <v>6.67</v>
      </c>
      <c r="I52" s="27"/>
      <c r="J52" s="5"/>
      <c r="K52" s="23">
        <v>0.47</v>
      </c>
      <c r="L52" s="28" t="s">
        <v>39</v>
      </c>
      <c r="M52" s="12">
        <v>1</v>
      </c>
      <c r="N52" s="12">
        <v>1</v>
      </c>
      <c r="O52" s="12">
        <f t="shared" si="19"/>
        <v>1</v>
      </c>
      <c r="P52" s="33">
        <f t="shared" si="20"/>
        <v>6.67</v>
      </c>
      <c r="Q52" s="33">
        <f t="shared" si="21"/>
        <v>3.1348999999999996</v>
      </c>
      <c r="R52" s="49"/>
    </row>
    <row r="53" spans="1:18" s="10" customFormat="1" ht="15" customHeight="1" x14ac:dyDescent="0.25">
      <c r="A53" s="24" t="s">
        <v>93</v>
      </c>
      <c r="B53" s="25"/>
      <c r="C53" s="48"/>
      <c r="D53" s="140" t="s">
        <v>187</v>
      </c>
      <c r="E53" s="52" t="s">
        <v>81</v>
      </c>
      <c r="F53" s="52"/>
      <c r="G53" s="25" t="s">
        <v>82</v>
      </c>
      <c r="H53" s="26">
        <v>6.83</v>
      </c>
      <c r="I53" s="27"/>
      <c r="J53" s="5"/>
      <c r="K53" s="23">
        <v>0.47</v>
      </c>
      <c r="L53" s="28" t="s">
        <v>39</v>
      </c>
      <c r="M53" s="12">
        <v>1</v>
      </c>
      <c r="N53" s="12">
        <v>1</v>
      </c>
      <c r="O53" s="12">
        <f t="shared" si="19"/>
        <v>1</v>
      </c>
      <c r="P53" s="33">
        <f t="shared" si="20"/>
        <v>6.83</v>
      </c>
      <c r="Q53" s="33">
        <f t="shared" si="21"/>
        <v>3.2100999999999997</v>
      </c>
      <c r="R53" s="49"/>
    </row>
    <row r="54" spans="1:18" s="10" customFormat="1" ht="15" customHeight="1" x14ac:dyDescent="0.25">
      <c r="A54" s="24" t="s">
        <v>93</v>
      </c>
      <c r="B54" s="25"/>
      <c r="C54" s="48"/>
      <c r="D54" s="143" t="s">
        <v>188</v>
      </c>
      <c r="E54" s="125" t="s">
        <v>183</v>
      </c>
      <c r="F54" s="125"/>
      <c r="G54" s="126">
        <v>2506120</v>
      </c>
      <c r="H54" s="127">
        <v>15.79</v>
      </c>
      <c r="I54" s="27"/>
      <c r="J54" s="5"/>
      <c r="K54" s="23">
        <v>0.77</v>
      </c>
      <c r="L54" s="28" t="s">
        <v>26</v>
      </c>
      <c r="M54" s="12">
        <f>1/2</f>
        <v>0.5</v>
      </c>
      <c r="N54" s="12">
        <v>1</v>
      </c>
      <c r="O54" s="12">
        <f t="shared" si="19"/>
        <v>0.5</v>
      </c>
      <c r="P54" s="33">
        <f t="shared" si="20"/>
        <v>7.8949999999999996</v>
      </c>
      <c r="Q54" s="33">
        <f t="shared" si="21"/>
        <v>6.0791499999999994</v>
      </c>
      <c r="R54" s="49"/>
    </row>
    <row r="55" spans="1:18" s="10" customFormat="1" ht="15" customHeight="1" x14ac:dyDescent="0.25">
      <c r="A55" s="24" t="s">
        <v>93</v>
      </c>
      <c r="B55" s="25"/>
      <c r="C55" s="48"/>
      <c r="D55" s="140" t="s">
        <v>189</v>
      </c>
      <c r="E55" s="52" t="s">
        <v>84</v>
      </c>
      <c r="F55" s="52"/>
      <c r="G55" s="25" t="s">
        <v>85</v>
      </c>
      <c r="H55" s="26">
        <v>43.64</v>
      </c>
      <c r="I55" s="27"/>
      <c r="J55" s="5"/>
      <c r="K55" s="23">
        <v>0.6</v>
      </c>
      <c r="L55" s="28" t="s">
        <v>39</v>
      </c>
      <c r="M55" s="12">
        <v>1</v>
      </c>
      <c r="N55" s="12">
        <v>1</v>
      </c>
      <c r="O55" s="12">
        <f t="shared" si="19"/>
        <v>1</v>
      </c>
      <c r="P55" s="33">
        <f t="shared" si="20"/>
        <v>43.64</v>
      </c>
      <c r="Q55" s="33">
        <f t="shared" si="21"/>
        <v>26.184000000000001</v>
      </c>
      <c r="R55" s="49"/>
    </row>
    <row r="56" spans="1:18" s="10" customFormat="1" ht="15" customHeight="1" x14ac:dyDescent="0.25">
      <c r="A56" s="24" t="s">
        <v>93</v>
      </c>
      <c r="B56" s="25"/>
      <c r="C56" s="48"/>
      <c r="D56" s="140" t="s">
        <v>190</v>
      </c>
      <c r="E56" s="165" t="s">
        <v>35</v>
      </c>
      <c r="F56" s="165"/>
      <c r="G56" s="166" t="s">
        <v>36</v>
      </c>
      <c r="H56" s="167">
        <v>1.38</v>
      </c>
      <c r="I56" s="27"/>
      <c r="J56" s="5"/>
      <c r="K56" s="23">
        <v>0.55000000000000004</v>
      </c>
      <c r="L56" s="28" t="s">
        <v>39</v>
      </c>
      <c r="M56" s="12">
        <v>22</v>
      </c>
      <c r="N56" s="12">
        <v>1</v>
      </c>
      <c r="O56" s="12">
        <f t="shared" si="19"/>
        <v>22</v>
      </c>
      <c r="P56" s="33">
        <f t="shared" si="20"/>
        <v>30.36</v>
      </c>
      <c r="Q56" s="33">
        <f t="shared" si="21"/>
        <v>16.698</v>
      </c>
      <c r="R56" s="49"/>
    </row>
    <row r="57" spans="1:18" s="10" customFormat="1" ht="15" customHeight="1" x14ac:dyDescent="0.25">
      <c r="A57" s="24" t="s">
        <v>93</v>
      </c>
      <c r="B57" s="25"/>
      <c r="C57" s="48"/>
      <c r="D57" s="140" t="s">
        <v>191</v>
      </c>
      <c r="E57" s="165" t="s">
        <v>27</v>
      </c>
      <c r="F57" s="165"/>
      <c r="G57" s="166" t="s">
        <v>28</v>
      </c>
      <c r="H57" s="167">
        <v>0.53</v>
      </c>
      <c r="I57" s="27"/>
      <c r="J57" s="5"/>
      <c r="K57" s="23">
        <v>0.55000000000000004</v>
      </c>
      <c r="L57" s="28" t="s">
        <v>39</v>
      </c>
      <c r="M57" s="12">
        <v>16</v>
      </c>
      <c r="N57" s="12">
        <v>1</v>
      </c>
      <c r="O57" s="12">
        <f t="shared" si="19"/>
        <v>16</v>
      </c>
      <c r="P57" s="33">
        <f t="shared" si="20"/>
        <v>8.48</v>
      </c>
      <c r="Q57" s="33">
        <f t="shared" si="21"/>
        <v>4.6640000000000006</v>
      </c>
      <c r="R57" s="49"/>
    </row>
    <row r="58" spans="1:18" s="10" customFormat="1" ht="15" customHeight="1" x14ac:dyDescent="0.25">
      <c r="A58" s="24" t="s">
        <v>93</v>
      </c>
      <c r="B58" s="25"/>
      <c r="C58" s="48"/>
      <c r="D58" s="140" t="s">
        <v>191</v>
      </c>
      <c r="E58" s="52" t="s">
        <v>29</v>
      </c>
      <c r="F58" s="52"/>
      <c r="G58" s="25" t="s">
        <v>30</v>
      </c>
      <c r="H58" s="26">
        <v>25</v>
      </c>
      <c r="I58" s="27"/>
      <c r="J58" s="5"/>
      <c r="K58" s="23">
        <v>0.55000000000000004</v>
      </c>
      <c r="L58" s="28" t="s">
        <v>39</v>
      </c>
      <c r="M58" s="12">
        <f>16/100</f>
        <v>0.16</v>
      </c>
      <c r="N58" s="12">
        <v>1</v>
      </c>
      <c r="O58" s="12">
        <f t="shared" si="19"/>
        <v>0.16</v>
      </c>
      <c r="P58" s="33">
        <f t="shared" si="20"/>
        <v>4</v>
      </c>
      <c r="Q58" s="33">
        <f t="shared" si="21"/>
        <v>2.2000000000000002</v>
      </c>
      <c r="R58" s="49"/>
    </row>
    <row r="59" spans="1:18" s="10" customFormat="1" ht="15" customHeight="1" x14ac:dyDescent="0.25">
      <c r="A59" s="24" t="s">
        <v>93</v>
      </c>
      <c r="B59" s="25"/>
      <c r="C59" s="48"/>
      <c r="D59" s="140" t="s">
        <v>191</v>
      </c>
      <c r="E59" s="52" t="s">
        <v>31</v>
      </c>
      <c r="F59" s="52"/>
      <c r="G59" s="25" t="s">
        <v>32</v>
      </c>
      <c r="H59" s="26">
        <v>0.38</v>
      </c>
      <c r="I59" s="27"/>
      <c r="J59" s="5"/>
      <c r="K59" s="23">
        <v>0.47</v>
      </c>
      <c r="L59" s="28" t="s">
        <v>39</v>
      </c>
      <c r="M59" s="12">
        <v>15</v>
      </c>
      <c r="N59" s="12">
        <v>1</v>
      </c>
      <c r="O59" s="12">
        <f t="shared" si="19"/>
        <v>15</v>
      </c>
      <c r="P59" s="33">
        <f t="shared" si="20"/>
        <v>5.7</v>
      </c>
      <c r="Q59" s="33">
        <f t="shared" si="21"/>
        <v>2.6789999999999998</v>
      </c>
      <c r="R59" s="49"/>
    </row>
    <row r="60" spans="1:18" s="10" customFormat="1" ht="15" customHeight="1" x14ac:dyDescent="0.25">
      <c r="A60" s="24" t="s">
        <v>93</v>
      </c>
      <c r="B60" s="25"/>
      <c r="C60" s="48"/>
      <c r="D60" s="140" t="s">
        <v>191</v>
      </c>
      <c r="E60" s="52" t="s">
        <v>178</v>
      </c>
      <c r="F60" s="52"/>
      <c r="G60" s="25" t="s">
        <v>156</v>
      </c>
      <c r="H60" s="26">
        <v>0.52</v>
      </c>
      <c r="I60" s="27"/>
      <c r="J60" s="124"/>
      <c r="K60" s="23">
        <v>0.47</v>
      </c>
      <c r="L60" s="28" t="s">
        <v>39</v>
      </c>
      <c r="M60" s="12">
        <v>1</v>
      </c>
      <c r="N60" s="12">
        <v>1</v>
      </c>
      <c r="O60" s="12">
        <f t="shared" si="19"/>
        <v>1</v>
      </c>
      <c r="P60" s="33">
        <f t="shared" si="20"/>
        <v>0.52</v>
      </c>
      <c r="Q60" s="33">
        <f t="shared" si="21"/>
        <v>0.24440000000000001</v>
      </c>
      <c r="R60" s="49"/>
    </row>
    <row r="61" spans="1:18" s="10" customFormat="1" ht="15" customHeight="1" x14ac:dyDescent="0.25">
      <c r="A61" s="24" t="s">
        <v>93</v>
      </c>
      <c r="B61" s="25"/>
      <c r="C61" s="48"/>
      <c r="D61" s="140" t="s">
        <v>191</v>
      </c>
      <c r="E61" s="52" t="s">
        <v>37</v>
      </c>
      <c r="F61" s="52"/>
      <c r="G61" s="25" t="s">
        <v>38</v>
      </c>
      <c r="H61" s="26">
        <v>0.48</v>
      </c>
      <c r="I61" s="27"/>
      <c r="J61" s="124"/>
      <c r="K61" s="23">
        <v>0.47</v>
      </c>
      <c r="L61" s="28" t="s">
        <v>39</v>
      </c>
      <c r="M61" s="12">
        <v>17</v>
      </c>
      <c r="N61" s="12">
        <v>1</v>
      </c>
      <c r="O61" s="12">
        <f t="shared" si="19"/>
        <v>17</v>
      </c>
      <c r="P61" s="33">
        <f t="shared" si="20"/>
        <v>8.16</v>
      </c>
      <c r="Q61" s="33">
        <f t="shared" si="21"/>
        <v>3.8351999999999999</v>
      </c>
      <c r="R61" s="49"/>
    </row>
    <row r="62" spans="1:18" s="10" customFormat="1" ht="15" customHeight="1" x14ac:dyDescent="0.25">
      <c r="A62" s="24" t="s">
        <v>93</v>
      </c>
      <c r="B62" s="25"/>
      <c r="C62" s="48"/>
      <c r="D62" s="140" t="s">
        <v>191</v>
      </c>
      <c r="E62" s="52" t="s">
        <v>179</v>
      </c>
      <c r="F62" s="52"/>
      <c r="G62" s="25" t="s">
        <v>157</v>
      </c>
      <c r="H62" s="26">
        <v>3.55</v>
      </c>
      <c r="I62" s="27"/>
      <c r="J62" s="124"/>
      <c r="K62" s="23">
        <v>0.47</v>
      </c>
      <c r="L62" s="28" t="s">
        <v>39</v>
      </c>
      <c r="M62" s="12">
        <v>3</v>
      </c>
      <c r="N62" s="12">
        <v>1</v>
      </c>
      <c r="O62" s="12">
        <f t="shared" si="19"/>
        <v>3</v>
      </c>
      <c r="P62" s="33">
        <f t="shared" si="20"/>
        <v>10.649999999999999</v>
      </c>
      <c r="Q62" s="33">
        <f t="shared" si="21"/>
        <v>5.0054999999999987</v>
      </c>
      <c r="R62" s="49"/>
    </row>
    <row r="63" spans="1:18" s="10" customFormat="1" ht="15" customHeight="1" x14ac:dyDescent="0.25">
      <c r="A63" s="24" t="s">
        <v>93</v>
      </c>
      <c r="B63" s="25"/>
      <c r="C63" s="48"/>
      <c r="D63" s="140" t="s">
        <v>191</v>
      </c>
      <c r="E63" s="52" t="s">
        <v>180</v>
      </c>
      <c r="F63" s="52"/>
      <c r="G63" s="25" t="s">
        <v>158</v>
      </c>
      <c r="H63" s="26">
        <v>5.98</v>
      </c>
      <c r="I63" s="27"/>
      <c r="J63" s="124"/>
      <c r="K63" s="23">
        <v>0.47</v>
      </c>
      <c r="L63" s="28" t="s">
        <v>39</v>
      </c>
      <c r="M63" s="12">
        <v>1</v>
      </c>
      <c r="N63" s="12">
        <v>1</v>
      </c>
      <c r="O63" s="12">
        <f t="shared" si="19"/>
        <v>1</v>
      </c>
      <c r="P63" s="33">
        <f t="shared" si="20"/>
        <v>5.98</v>
      </c>
      <c r="Q63" s="33">
        <f t="shared" si="21"/>
        <v>2.8106</v>
      </c>
      <c r="R63" s="49"/>
    </row>
    <row r="64" spans="1:18" s="10" customFormat="1" ht="15" customHeight="1" x14ac:dyDescent="0.25">
      <c r="A64" s="24" t="s">
        <v>93</v>
      </c>
      <c r="B64" s="25"/>
      <c r="C64" s="48"/>
      <c r="D64" s="140" t="s">
        <v>191</v>
      </c>
      <c r="E64" s="52" t="s">
        <v>181</v>
      </c>
      <c r="F64" s="52"/>
      <c r="G64" s="25" t="s">
        <v>159</v>
      </c>
      <c r="H64" s="26">
        <v>1.83</v>
      </c>
      <c r="I64" s="27"/>
      <c r="J64" s="124"/>
      <c r="K64" s="23">
        <v>0.47</v>
      </c>
      <c r="L64" s="28" t="s">
        <v>39</v>
      </c>
      <c r="M64" s="12">
        <v>3</v>
      </c>
      <c r="N64" s="12">
        <v>1</v>
      </c>
      <c r="O64" s="12">
        <f t="shared" si="19"/>
        <v>3</v>
      </c>
      <c r="P64" s="33">
        <f t="shared" si="20"/>
        <v>5.49</v>
      </c>
      <c r="Q64" s="33">
        <f t="shared" si="21"/>
        <v>2.5802999999999998</v>
      </c>
      <c r="R64" s="49"/>
    </row>
    <row r="65" spans="1:18" s="10" customFormat="1" ht="15" customHeight="1" x14ac:dyDescent="0.25">
      <c r="A65" s="24" t="s">
        <v>93</v>
      </c>
      <c r="B65" s="25"/>
      <c r="C65" s="48"/>
      <c r="D65" s="140" t="s">
        <v>191</v>
      </c>
      <c r="E65" s="52" t="s">
        <v>182</v>
      </c>
      <c r="F65" s="52"/>
      <c r="G65" s="25" t="s">
        <v>160</v>
      </c>
      <c r="H65" s="26">
        <v>4.16</v>
      </c>
      <c r="I65" s="27"/>
      <c r="J65" s="124"/>
      <c r="K65" s="23">
        <v>0.47</v>
      </c>
      <c r="L65" s="28" t="s">
        <v>39</v>
      </c>
      <c r="M65" s="12">
        <v>1</v>
      </c>
      <c r="N65" s="12">
        <v>1</v>
      </c>
      <c r="O65" s="12">
        <f t="shared" si="19"/>
        <v>1</v>
      </c>
      <c r="P65" s="33">
        <f t="shared" si="20"/>
        <v>4.16</v>
      </c>
      <c r="Q65" s="33">
        <f t="shared" si="21"/>
        <v>1.9552</v>
      </c>
      <c r="R65" s="49"/>
    </row>
    <row r="66" spans="1:18" s="10" customFormat="1" ht="15" customHeight="1" x14ac:dyDescent="0.25">
      <c r="A66" s="24" t="s">
        <v>93</v>
      </c>
      <c r="B66" s="25"/>
      <c r="C66" s="25"/>
      <c r="D66" s="140" t="s">
        <v>191</v>
      </c>
      <c r="E66" s="52" t="s">
        <v>75</v>
      </c>
      <c r="F66" s="52"/>
      <c r="G66" s="25" t="s">
        <v>76</v>
      </c>
      <c r="H66" s="26">
        <v>0.67</v>
      </c>
      <c r="I66" s="27"/>
      <c r="J66" s="124"/>
      <c r="K66" s="23">
        <v>0.47</v>
      </c>
      <c r="L66" s="28" t="s">
        <v>39</v>
      </c>
      <c r="M66" s="12">
        <v>9</v>
      </c>
      <c r="N66" s="12">
        <v>1</v>
      </c>
      <c r="O66" s="12">
        <f t="shared" si="19"/>
        <v>9</v>
      </c>
      <c r="P66" s="33">
        <f t="shared" si="20"/>
        <v>6.03</v>
      </c>
      <c r="Q66" s="33">
        <f t="shared" si="21"/>
        <v>2.8340999999999998</v>
      </c>
      <c r="R66" s="49"/>
    </row>
    <row r="67" spans="1:18" s="10" customFormat="1" ht="15" customHeight="1" x14ac:dyDescent="0.25">
      <c r="A67" s="24" t="s">
        <v>93</v>
      </c>
      <c r="B67" s="25"/>
      <c r="C67" s="25"/>
      <c r="D67" s="140" t="s">
        <v>191</v>
      </c>
      <c r="E67" s="52" t="s">
        <v>77</v>
      </c>
      <c r="F67" s="52"/>
      <c r="G67" s="25" t="s">
        <v>78</v>
      </c>
      <c r="H67" s="26">
        <v>1.94</v>
      </c>
      <c r="I67" s="27"/>
      <c r="J67" s="124"/>
      <c r="K67" s="23">
        <v>0.47</v>
      </c>
      <c r="L67" s="28" t="s">
        <v>39</v>
      </c>
      <c r="M67" s="12">
        <v>3</v>
      </c>
      <c r="N67" s="12">
        <v>1</v>
      </c>
      <c r="O67" s="12">
        <f t="shared" si="19"/>
        <v>3</v>
      </c>
      <c r="P67" s="33">
        <f t="shared" si="20"/>
        <v>5.82</v>
      </c>
      <c r="Q67" s="33">
        <f t="shared" si="21"/>
        <v>2.7353999999999998</v>
      </c>
      <c r="R67" s="49"/>
    </row>
    <row r="68" spans="1:18" s="10" customFormat="1" ht="15" customHeight="1" x14ac:dyDescent="0.25">
      <c r="A68" s="24" t="s">
        <v>93</v>
      </c>
      <c r="B68" s="25"/>
      <c r="C68" s="25"/>
      <c r="D68" s="140" t="s">
        <v>191</v>
      </c>
      <c r="E68" s="52" t="s">
        <v>69</v>
      </c>
      <c r="F68" s="52"/>
      <c r="G68" s="25" t="s">
        <v>70</v>
      </c>
      <c r="H68" s="26">
        <v>0.77</v>
      </c>
      <c r="I68" s="27"/>
      <c r="J68" s="124"/>
      <c r="K68" s="23">
        <v>0.47</v>
      </c>
      <c r="L68" s="28" t="s">
        <v>39</v>
      </c>
      <c r="M68" s="12">
        <v>8</v>
      </c>
      <c r="N68" s="12">
        <v>1</v>
      </c>
      <c r="O68" s="12">
        <f t="shared" si="19"/>
        <v>8</v>
      </c>
      <c r="P68" s="33">
        <f t="shared" si="20"/>
        <v>6.16</v>
      </c>
      <c r="Q68" s="33">
        <f t="shared" si="21"/>
        <v>2.8952</v>
      </c>
      <c r="R68" s="49"/>
    </row>
    <row r="69" spans="1:18" s="10" customFormat="1" ht="15" customHeight="1" x14ac:dyDescent="0.25">
      <c r="A69" s="24" t="s">
        <v>93</v>
      </c>
      <c r="B69" s="25"/>
      <c r="C69" s="25"/>
      <c r="D69" s="140" t="s">
        <v>191</v>
      </c>
      <c r="E69" s="52" t="s">
        <v>40</v>
      </c>
      <c r="F69" s="52"/>
      <c r="G69" s="25" t="s">
        <v>41</v>
      </c>
      <c r="H69" s="26">
        <v>1.89</v>
      </c>
      <c r="I69" s="27"/>
      <c r="J69" s="124"/>
      <c r="K69" s="23">
        <v>0.47</v>
      </c>
      <c r="L69" s="28" t="s">
        <v>39</v>
      </c>
      <c r="M69" s="12">
        <v>13</v>
      </c>
      <c r="N69" s="12">
        <v>1</v>
      </c>
      <c r="O69" s="12">
        <f t="shared" si="19"/>
        <v>13</v>
      </c>
      <c r="P69" s="33">
        <f t="shared" si="20"/>
        <v>24.57</v>
      </c>
      <c r="Q69" s="33">
        <f t="shared" si="21"/>
        <v>11.5479</v>
      </c>
      <c r="R69" s="49"/>
    </row>
    <row r="70" spans="1:18" s="10" customFormat="1" ht="15" customHeight="1" x14ac:dyDescent="0.25">
      <c r="A70" s="24" t="s">
        <v>93</v>
      </c>
      <c r="B70" s="25"/>
      <c r="C70" s="25"/>
      <c r="D70" s="140" t="s">
        <v>191</v>
      </c>
      <c r="E70" s="52" t="s">
        <v>90</v>
      </c>
      <c r="F70" s="52"/>
      <c r="G70" s="25" t="s">
        <v>91</v>
      </c>
      <c r="H70" s="26">
        <v>0.9</v>
      </c>
      <c r="I70" s="27"/>
      <c r="J70" s="124"/>
      <c r="K70" s="23">
        <v>0.47</v>
      </c>
      <c r="L70" s="28" t="s">
        <v>39</v>
      </c>
      <c r="M70" s="12">
        <v>8</v>
      </c>
      <c r="N70" s="12">
        <v>1</v>
      </c>
      <c r="O70" s="12">
        <f t="shared" si="16"/>
        <v>8</v>
      </c>
      <c r="P70" s="33">
        <f t="shared" si="17"/>
        <v>7.2</v>
      </c>
      <c r="Q70" s="33">
        <f t="shared" si="18"/>
        <v>3.3839999999999999</v>
      </c>
      <c r="R70" s="49"/>
    </row>
    <row r="71" spans="1:18" x14ac:dyDescent="0.25">
      <c r="A71" s="24" t="s">
        <v>93</v>
      </c>
      <c r="B71" s="25"/>
      <c r="C71" s="48"/>
      <c r="D71" s="140" t="s">
        <v>191</v>
      </c>
      <c r="E71" s="9" t="s">
        <v>86</v>
      </c>
      <c r="F71" s="9"/>
      <c r="G71" s="50" t="s">
        <v>87</v>
      </c>
      <c r="H71" s="26">
        <v>0.9</v>
      </c>
      <c r="I71" s="27"/>
      <c r="J71" s="124"/>
      <c r="K71" s="23">
        <v>0.47</v>
      </c>
      <c r="L71" s="28" t="s">
        <v>39</v>
      </c>
      <c r="M71" s="12">
        <v>19</v>
      </c>
      <c r="N71" s="12">
        <v>1</v>
      </c>
      <c r="O71" s="12">
        <f t="shared" si="9"/>
        <v>19</v>
      </c>
      <c r="P71" s="33">
        <f t="shared" si="10"/>
        <v>17.100000000000001</v>
      </c>
      <c r="Q71" s="33">
        <f t="shared" si="11"/>
        <v>8.0370000000000008</v>
      </c>
    </row>
    <row r="72" spans="1:18" x14ac:dyDescent="0.25">
      <c r="A72" s="24" t="s">
        <v>93</v>
      </c>
      <c r="B72" s="25"/>
      <c r="C72" s="48"/>
      <c r="D72" s="140" t="s">
        <v>191</v>
      </c>
      <c r="E72" s="9" t="s">
        <v>33</v>
      </c>
      <c r="F72" s="9"/>
      <c r="G72" s="50" t="s">
        <v>34</v>
      </c>
      <c r="H72" s="26">
        <v>0.56999999999999995</v>
      </c>
      <c r="I72" s="27"/>
      <c r="J72" s="124"/>
      <c r="K72" s="23">
        <v>0.42000000000000004</v>
      </c>
      <c r="L72" s="28" t="s">
        <v>39</v>
      </c>
      <c r="M72" s="12">
        <v>54</v>
      </c>
      <c r="N72" s="12">
        <v>1</v>
      </c>
      <c r="O72" s="12">
        <f t="shared" ref="O72:O103" si="25">N72*M72</f>
        <v>54</v>
      </c>
      <c r="P72" s="33">
        <f t="shared" ref="P72:P103" si="26">N72*M72*H72</f>
        <v>30.779999999999998</v>
      </c>
      <c r="Q72" s="33">
        <f t="shared" ref="Q72:Q103" si="27">P72*K72</f>
        <v>12.9276</v>
      </c>
      <c r="R72" s="136"/>
    </row>
    <row r="73" spans="1:18" x14ac:dyDescent="0.25">
      <c r="A73" s="24" t="s">
        <v>93</v>
      </c>
      <c r="B73" s="25"/>
      <c r="C73" s="48"/>
      <c r="D73" s="140" t="s">
        <v>268</v>
      </c>
      <c r="E73" s="165" t="s">
        <v>27</v>
      </c>
      <c r="F73" s="165"/>
      <c r="G73" s="166" t="s">
        <v>28</v>
      </c>
      <c r="H73" s="167">
        <v>0.53</v>
      </c>
      <c r="I73" s="27"/>
      <c r="J73" s="5"/>
      <c r="K73" s="23">
        <v>0.55000000000000004</v>
      </c>
      <c r="L73" s="28" t="s">
        <v>39</v>
      </c>
      <c r="M73" s="12">
        <v>1</v>
      </c>
      <c r="N73" s="12">
        <v>1</v>
      </c>
      <c r="O73" s="12">
        <f t="shared" si="25"/>
        <v>1</v>
      </c>
      <c r="P73" s="33">
        <f t="shared" si="26"/>
        <v>0.53</v>
      </c>
      <c r="Q73" s="33">
        <f t="shared" si="27"/>
        <v>0.29150000000000004</v>
      </c>
      <c r="R73" s="136"/>
    </row>
    <row r="74" spans="1:18" x14ac:dyDescent="0.25">
      <c r="A74" s="24" t="s">
        <v>93</v>
      </c>
      <c r="B74" s="25"/>
      <c r="C74" s="48"/>
      <c r="D74" s="140" t="s">
        <v>268</v>
      </c>
      <c r="E74" s="165" t="s">
        <v>29</v>
      </c>
      <c r="F74" s="165"/>
      <c r="G74" s="166" t="s">
        <v>30</v>
      </c>
      <c r="H74" s="167">
        <v>25</v>
      </c>
      <c r="I74" s="27"/>
      <c r="J74" s="5"/>
      <c r="K74" s="23">
        <v>0.55000000000000004</v>
      </c>
      <c r="L74" s="28" t="s">
        <v>39</v>
      </c>
      <c r="M74" s="12">
        <f>1/100</f>
        <v>0.01</v>
      </c>
      <c r="N74" s="12">
        <v>1</v>
      </c>
      <c r="O74" s="12">
        <f t="shared" si="25"/>
        <v>0.01</v>
      </c>
      <c r="P74" s="33">
        <f t="shared" si="26"/>
        <v>0.25</v>
      </c>
      <c r="Q74" s="33">
        <f t="shared" si="27"/>
        <v>0.13750000000000001</v>
      </c>
      <c r="R74" s="136"/>
    </row>
    <row r="75" spans="1:18" x14ac:dyDescent="0.25">
      <c r="A75" s="24" t="s">
        <v>93</v>
      </c>
      <c r="B75" s="25"/>
      <c r="C75" s="48"/>
      <c r="D75" s="140" t="s">
        <v>268</v>
      </c>
      <c r="E75" s="165" t="s">
        <v>31</v>
      </c>
      <c r="F75" s="165"/>
      <c r="G75" s="166" t="s">
        <v>32</v>
      </c>
      <c r="H75" s="167">
        <v>0.38</v>
      </c>
      <c r="I75" s="27"/>
      <c r="J75" s="5"/>
      <c r="K75" s="23">
        <v>0.47</v>
      </c>
      <c r="L75" s="28" t="s">
        <v>39</v>
      </c>
      <c r="M75" s="12">
        <v>1</v>
      </c>
      <c r="N75" s="12">
        <v>1</v>
      </c>
      <c r="O75" s="12">
        <f t="shared" si="25"/>
        <v>1</v>
      </c>
      <c r="P75" s="33">
        <f t="shared" si="26"/>
        <v>0.38</v>
      </c>
      <c r="Q75" s="33">
        <f t="shared" si="27"/>
        <v>0.17859999999999998</v>
      </c>
      <c r="R75" s="136"/>
    </row>
    <row r="76" spans="1:18" x14ac:dyDescent="0.25">
      <c r="A76" s="24" t="s">
        <v>93</v>
      </c>
      <c r="B76" s="25"/>
      <c r="C76" s="48"/>
      <c r="D76" s="140" t="s">
        <v>268</v>
      </c>
      <c r="E76" s="171" t="s">
        <v>269</v>
      </c>
      <c r="F76" s="171"/>
      <c r="G76" s="172" t="s">
        <v>270</v>
      </c>
      <c r="H76" s="167">
        <v>0.56999999999999995</v>
      </c>
      <c r="I76" s="27"/>
      <c r="J76" s="124"/>
      <c r="K76" s="23">
        <v>0.42000000000000004</v>
      </c>
      <c r="L76" s="28" t="s">
        <v>39</v>
      </c>
      <c r="M76" s="12">
        <v>2</v>
      </c>
      <c r="N76" s="12">
        <v>1</v>
      </c>
      <c r="O76" s="12">
        <f t="shared" ref="O76" si="28">N76*M76</f>
        <v>2</v>
      </c>
      <c r="P76" s="33">
        <f t="shared" ref="P76" si="29">N76*M76*H76</f>
        <v>1.1399999999999999</v>
      </c>
      <c r="Q76" s="33">
        <f t="shared" ref="Q76" si="30">P76*K76</f>
        <v>0.4788</v>
      </c>
      <c r="R76" s="136"/>
    </row>
    <row r="77" spans="1:18" x14ac:dyDescent="0.25">
      <c r="A77" s="24" t="s">
        <v>93</v>
      </c>
      <c r="B77" s="25"/>
      <c r="C77" s="48"/>
      <c r="D77" s="140" t="s">
        <v>268</v>
      </c>
      <c r="E77" s="165" t="s">
        <v>40</v>
      </c>
      <c r="F77" s="165"/>
      <c r="G77" s="166" t="s">
        <v>41</v>
      </c>
      <c r="H77" s="167">
        <v>1.89</v>
      </c>
      <c r="I77" s="27"/>
      <c r="J77" s="124"/>
      <c r="K77" s="23">
        <v>0.47</v>
      </c>
      <c r="L77" s="28" t="s">
        <v>39</v>
      </c>
      <c r="M77" s="12">
        <v>1</v>
      </c>
      <c r="N77" s="12">
        <v>1</v>
      </c>
      <c r="O77" s="12">
        <f t="shared" ref="O77:O81" si="31">N77*M77</f>
        <v>1</v>
      </c>
      <c r="P77" s="33">
        <f t="shared" ref="P77:P81" si="32">N77*M77*H77</f>
        <v>1.89</v>
      </c>
      <c r="Q77" s="33">
        <f t="shared" ref="Q77:Q81" si="33">P77*K77</f>
        <v>0.88829999999999987</v>
      </c>
      <c r="R77" s="136"/>
    </row>
    <row r="78" spans="1:18" x14ac:dyDescent="0.25">
      <c r="A78" s="24" t="s">
        <v>93</v>
      </c>
      <c r="B78" s="25"/>
      <c r="C78" s="48"/>
      <c r="D78" s="140" t="s">
        <v>271</v>
      </c>
      <c r="E78" s="165" t="s">
        <v>27</v>
      </c>
      <c r="F78" s="165"/>
      <c r="G78" s="166" t="s">
        <v>28</v>
      </c>
      <c r="H78" s="167">
        <v>0.53</v>
      </c>
      <c r="I78" s="27"/>
      <c r="J78" s="5"/>
      <c r="K78" s="23">
        <v>0.55000000000000004</v>
      </c>
      <c r="L78" s="28" t="s">
        <v>39</v>
      </c>
      <c r="M78" s="12">
        <v>1</v>
      </c>
      <c r="N78" s="12">
        <v>1</v>
      </c>
      <c r="O78" s="12">
        <f t="shared" si="31"/>
        <v>1</v>
      </c>
      <c r="P78" s="33">
        <f t="shared" si="32"/>
        <v>0.53</v>
      </c>
      <c r="Q78" s="33">
        <f t="shared" si="33"/>
        <v>0.29150000000000004</v>
      </c>
      <c r="R78" s="136"/>
    </row>
    <row r="79" spans="1:18" x14ac:dyDescent="0.25">
      <c r="A79" s="24" t="s">
        <v>93</v>
      </c>
      <c r="B79" s="25"/>
      <c r="C79" s="48"/>
      <c r="D79" s="140" t="s">
        <v>271</v>
      </c>
      <c r="E79" s="165" t="s">
        <v>29</v>
      </c>
      <c r="F79" s="165"/>
      <c r="G79" s="166" t="s">
        <v>30</v>
      </c>
      <c r="H79" s="167">
        <v>25</v>
      </c>
      <c r="I79" s="27"/>
      <c r="J79" s="5"/>
      <c r="K79" s="23">
        <v>0.55000000000000004</v>
      </c>
      <c r="L79" s="28" t="s">
        <v>39</v>
      </c>
      <c r="M79" s="12">
        <f>1/100</f>
        <v>0.01</v>
      </c>
      <c r="N79" s="12">
        <v>1</v>
      </c>
      <c r="O79" s="12">
        <f t="shared" si="31"/>
        <v>0.01</v>
      </c>
      <c r="P79" s="33">
        <f t="shared" si="32"/>
        <v>0.25</v>
      </c>
      <c r="Q79" s="33">
        <f t="shared" si="33"/>
        <v>0.13750000000000001</v>
      </c>
      <c r="R79" s="136"/>
    </row>
    <row r="80" spans="1:18" x14ac:dyDescent="0.25">
      <c r="A80" s="24" t="s">
        <v>93</v>
      </c>
      <c r="B80" s="25"/>
      <c r="C80" s="48"/>
      <c r="D80" s="140" t="s">
        <v>271</v>
      </c>
      <c r="E80" s="165" t="s">
        <v>31</v>
      </c>
      <c r="F80" s="165"/>
      <c r="G80" s="166" t="s">
        <v>32</v>
      </c>
      <c r="H80" s="167">
        <v>0.38</v>
      </c>
      <c r="I80" s="27"/>
      <c r="J80" s="5"/>
      <c r="K80" s="23">
        <v>0.47</v>
      </c>
      <c r="L80" s="28" t="s">
        <v>39</v>
      </c>
      <c r="M80" s="12">
        <v>1</v>
      </c>
      <c r="N80" s="12">
        <v>1</v>
      </c>
      <c r="O80" s="12">
        <f t="shared" si="31"/>
        <v>1</v>
      </c>
      <c r="P80" s="33">
        <f t="shared" si="32"/>
        <v>0.38</v>
      </c>
      <c r="Q80" s="33">
        <f t="shared" si="33"/>
        <v>0.17859999999999998</v>
      </c>
      <c r="R80" s="136"/>
    </row>
    <row r="81" spans="1:18" x14ac:dyDescent="0.25">
      <c r="A81" s="24" t="s">
        <v>93</v>
      </c>
      <c r="B81" s="25"/>
      <c r="C81" s="48"/>
      <c r="D81" s="140" t="s">
        <v>271</v>
      </c>
      <c r="E81" s="171" t="s">
        <v>269</v>
      </c>
      <c r="F81" s="171"/>
      <c r="G81" s="172" t="s">
        <v>270</v>
      </c>
      <c r="H81" s="167">
        <v>0.56999999999999995</v>
      </c>
      <c r="I81" s="27"/>
      <c r="J81" s="124"/>
      <c r="K81" s="23">
        <v>0.42000000000000004</v>
      </c>
      <c r="L81" s="28" t="s">
        <v>39</v>
      </c>
      <c r="M81" s="12">
        <v>2</v>
      </c>
      <c r="N81" s="12">
        <v>1</v>
      </c>
      <c r="O81" s="12">
        <f t="shared" si="31"/>
        <v>2</v>
      </c>
      <c r="P81" s="33">
        <f t="shared" si="32"/>
        <v>1.1399999999999999</v>
      </c>
      <c r="Q81" s="33">
        <f t="shared" si="33"/>
        <v>0.4788</v>
      </c>
      <c r="R81" s="136"/>
    </row>
    <row r="82" spans="1:18" x14ac:dyDescent="0.25">
      <c r="A82" s="24" t="s">
        <v>93</v>
      </c>
      <c r="B82" s="25"/>
      <c r="C82" s="48"/>
      <c r="D82" s="140" t="s">
        <v>271</v>
      </c>
      <c r="E82" s="165" t="s">
        <v>40</v>
      </c>
      <c r="F82" s="165"/>
      <c r="G82" s="166" t="s">
        <v>41</v>
      </c>
      <c r="H82" s="167">
        <v>1.89</v>
      </c>
      <c r="I82" s="27"/>
      <c r="J82" s="124"/>
      <c r="K82" s="23">
        <v>0.47</v>
      </c>
      <c r="L82" s="28" t="s">
        <v>39</v>
      </c>
      <c r="M82" s="12">
        <v>1</v>
      </c>
      <c r="N82" s="12">
        <v>1</v>
      </c>
      <c r="O82" s="12">
        <f t="shared" ref="O82" si="34">N82*M82</f>
        <v>1</v>
      </c>
      <c r="P82" s="33">
        <f t="shared" ref="P82" si="35">N82*M82*H82</f>
        <v>1.89</v>
      </c>
      <c r="Q82" s="33">
        <f t="shared" ref="Q82" si="36">P82*K82</f>
        <v>0.88829999999999987</v>
      </c>
      <c r="R82" s="136"/>
    </row>
    <row r="83" spans="1:18" x14ac:dyDescent="0.25">
      <c r="A83" s="24" t="s">
        <v>93</v>
      </c>
      <c r="B83" s="25"/>
      <c r="C83" s="48"/>
      <c r="D83" s="140" t="s">
        <v>247</v>
      </c>
      <c r="E83" s="9" t="s">
        <v>244</v>
      </c>
      <c r="F83" s="9"/>
      <c r="G83" s="50"/>
      <c r="H83" s="26">
        <v>0.3</v>
      </c>
      <c r="I83" s="27"/>
      <c r="J83" s="124"/>
      <c r="K83" s="23">
        <v>1</v>
      </c>
      <c r="L83" s="28" t="s">
        <v>71</v>
      </c>
      <c r="M83" s="12">
        <v>6</v>
      </c>
      <c r="N83" s="12">
        <v>1</v>
      </c>
      <c r="O83" s="12">
        <f t="shared" si="25"/>
        <v>6</v>
      </c>
      <c r="P83" s="33">
        <f t="shared" ref="P83:P86" si="37">N83*M83*H83</f>
        <v>1.7999999999999998</v>
      </c>
      <c r="Q83" s="33">
        <f t="shared" ref="Q83:Q86" si="38">P83*K83</f>
        <v>1.7999999999999998</v>
      </c>
      <c r="R83" s="136"/>
    </row>
    <row r="84" spans="1:18" x14ac:dyDescent="0.25">
      <c r="A84" s="24" t="s">
        <v>93</v>
      </c>
      <c r="B84" s="25"/>
      <c r="C84" s="48"/>
      <c r="D84" s="140" t="s">
        <v>246</v>
      </c>
      <c r="E84" s="9" t="s">
        <v>245</v>
      </c>
      <c r="F84" s="9"/>
      <c r="G84" s="50"/>
      <c r="H84" s="26">
        <v>0.3</v>
      </c>
      <c r="I84" s="27"/>
      <c r="J84" s="124"/>
      <c r="K84" s="23">
        <v>1</v>
      </c>
      <c r="L84" s="28" t="s">
        <v>71</v>
      </c>
      <c r="M84" s="12">
        <v>2</v>
      </c>
      <c r="N84" s="12">
        <v>1</v>
      </c>
      <c r="O84" s="12">
        <f t="shared" si="25"/>
        <v>2</v>
      </c>
      <c r="P84" s="33">
        <f t="shared" si="37"/>
        <v>0.6</v>
      </c>
      <c r="Q84" s="33">
        <f t="shared" si="38"/>
        <v>0.6</v>
      </c>
      <c r="R84" s="136"/>
    </row>
    <row r="85" spans="1:18" x14ac:dyDescent="0.25">
      <c r="A85" s="24" t="s">
        <v>93</v>
      </c>
      <c r="B85" s="25"/>
      <c r="C85" s="48"/>
      <c r="D85" s="140" t="s">
        <v>249</v>
      </c>
      <c r="E85" s="9" t="s">
        <v>248</v>
      </c>
      <c r="F85" s="9"/>
      <c r="G85" s="50"/>
      <c r="H85" s="26">
        <v>0.3</v>
      </c>
      <c r="I85" s="27"/>
      <c r="J85" s="124"/>
      <c r="K85" s="23">
        <v>1</v>
      </c>
      <c r="L85" s="28" t="s">
        <v>71</v>
      </c>
      <c r="M85" s="12">
        <v>1</v>
      </c>
      <c r="N85" s="12">
        <v>1</v>
      </c>
      <c r="O85" s="12">
        <f t="shared" si="25"/>
        <v>1</v>
      </c>
      <c r="P85" s="33">
        <f t="shared" si="37"/>
        <v>0.3</v>
      </c>
      <c r="Q85" s="33">
        <f t="shared" si="38"/>
        <v>0.3</v>
      </c>
      <c r="R85" s="136"/>
    </row>
    <row r="86" spans="1:18" x14ac:dyDescent="0.25">
      <c r="A86" s="24" t="s">
        <v>93</v>
      </c>
      <c r="B86" s="25"/>
      <c r="C86" s="48"/>
      <c r="D86" s="140" t="s">
        <v>251</v>
      </c>
      <c r="E86" s="9" t="s">
        <v>250</v>
      </c>
      <c r="F86" s="9"/>
      <c r="G86" s="50"/>
      <c r="H86" s="26">
        <v>0.3</v>
      </c>
      <c r="I86" s="27"/>
      <c r="J86" s="124"/>
      <c r="K86" s="23">
        <v>1</v>
      </c>
      <c r="L86" s="28" t="s">
        <v>71</v>
      </c>
      <c r="M86" s="12">
        <v>1</v>
      </c>
      <c r="N86" s="12">
        <v>1</v>
      </c>
      <c r="O86" s="12">
        <f t="shared" si="25"/>
        <v>1</v>
      </c>
      <c r="P86" s="33">
        <f t="shared" si="37"/>
        <v>0.3</v>
      </c>
      <c r="Q86" s="33">
        <f t="shared" si="38"/>
        <v>0.3</v>
      </c>
      <c r="R86" s="136"/>
    </row>
    <row r="87" spans="1:18" x14ac:dyDescent="0.25">
      <c r="A87" s="24" t="s">
        <v>93</v>
      </c>
      <c r="B87" s="25"/>
      <c r="C87" s="48"/>
      <c r="D87" s="140" t="s">
        <v>192</v>
      </c>
      <c r="E87" s="144" t="s">
        <v>216</v>
      </c>
      <c r="F87" s="144"/>
      <c r="G87" s="146" t="s">
        <v>257</v>
      </c>
      <c r="H87" s="127">
        <f t="shared" ref="H87:H93" si="39">I87/КУРС_ЕВРО</f>
        <v>817.05948372615046</v>
      </c>
      <c r="I87" s="128">
        <v>72800</v>
      </c>
      <c r="J87" s="124"/>
      <c r="K87" s="23">
        <v>1</v>
      </c>
      <c r="L87" s="28" t="s">
        <v>223</v>
      </c>
      <c r="M87" s="12">
        <v>1</v>
      </c>
      <c r="N87" s="12">
        <v>1</v>
      </c>
      <c r="O87" s="12">
        <f t="shared" si="25"/>
        <v>1</v>
      </c>
      <c r="P87" s="33">
        <f t="shared" si="26"/>
        <v>817.05948372615046</v>
      </c>
      <c r="Q87" s="33">
        <f t="shared" si="27"/>
        <v>817.05948372615046</v>
      </c>
    </row>
    <row r="88" spans="1:18" x14ac:dyDescent="0.25">
      <c r="A88" s="24" t="s">
        <v>93</v>
      </c>
      <c r="B88" s="25"/>
      <c r="C88" s="48"/>
      <c r="D88" s="140" t="s">
        <v>192</v>
      </c>
      <c r="E88" s="9" t="s">
        <v>217</v>
      </c>
      <c r="F88" s="9"/>
      <c r="G88" s="50" t="s">
        <v>161</v>
      </c>
      <c r="H88" s="26">
        <f t="shared" si="39"/>
        <v>40.011223344556683</v>
      </c>
      <c r="I88" s="27">
        <v>3565</v>
      </c>
      <c r="J88" s="124"/>
      <c r="K88" s="23">
        <v>1</v>
      </c>
      <c r="L88" s="28" t="s">
        <v>223</v>
      </c>
      <c r="M88" s="12">
        <v>7</v>
      </c>
      <c r="N88" s="12">
        <v>1</v>
      </c>
      <c r="O88" s="12">
        <f t="shared" si="25"/>
        <v>7</v>
      </c>
      <c r="P88" s="33">
        <f t="shared" si="26"/>
        <v>280.07856341189677</v>
      </c>
      <c r="Q88" s="33">
        <f t="shared" si="27"/>
        <v>280.07856341189677</v>
      </c>
    </row>
    <row r="89" spans="1:18" x14ac:dyDescent="0.25">
      <c r="A89" s="24" t="s">
        <v>93</v>
      </c>
      <c r="B89" s="25"/>
      <c r="C89" s="48"/>
      <c r="D89" s="140" t="s">
        <v>192</v>
      </c>
      <c r="E89" s="9" t="s">
        <v>218</v>
      </c>
      <c r="F89" s="9"/>
      <c r="G89" s="50" t="s">
        <v>162</v>
      </c>
      <c r="H89" s="26">
        <f t="shared" si="39"/>
        <v>234.11896745230081</v>
      </c>
      <c r="I89" s="27">
        <v>20860</v>
      </c>
      <c r="J89" s="124"/>
      <c r="K89" s="23">
        <v>1</v>
      </c>
      <c r="L89" s="28" t="s">
        <v>223</v>
      </c>
      <c r="M89" s="12">
        <v>2</v>
      </c>
      <c r="N89" s="12">
        <v>1</v>
      </c>
      <c r="O89" s="12">
        <f t="shared" si="25"/>
        <v>2</v>
      </c>
      <c r="P89" s="33">
        <f t="shared" si="26"/>
        <v>468.23793490460162</v>
      </c>
      <c r="Q89" s="33">
        <f t="shared" si="27"/>
        <v>468.23793490460162</v>
      </c>
    </row>
    <row r="90" spans="1:18" x14ac:dyDescent="0.25">
      <c r="A90" s="24" t="s">
        <v>93</v>
      </c>
      <c r="B90" s="25"/>
      <c r="C90" s="48"/>
      <c r="D90" s="140" t="s">
        <v>192</v>
      </c>
      <c r="E90" s="9" t="s">
        <v>219</v>
      </c>
      <c r="F90" s="9"/>
      <c r="G90" s="50" t="s">
        <v>163</v>
      </c>
      <c r="H90" s="26">
        <f t="shared" si="39"/>
        <v>61.840628507295179</v>
      </c>
      <c r="I90" s="27">
        <v>5510</v>
      </c>
      <c r="J90" s="124"/>
      <c r="K90" s="23">
        <v>1</v>
      </c>
      <c r="L90" s="28" t="s">
        <v>223</v>
      </c>
      <c r="M90" s="12">
        <v>3</v>
      </c>
      <c r="N90" s="12">
        <v>1</v>
      </c>
      <c r="O90" s="12">
        <f t="shared" si="25"/>
        <v>3</v>
      </c>
      <c r="P90" s="33">
        <f t="shared" si="26"/>
        <v>185.52188552188554</v>
      </c>
      <c r="Q90" s="33">
        <f t="shared" si="27"/>
        <v>185.52188552188554</v>
      </c>
    </row>
    <row r="91" spans="1:18" x14ac:dyDescent="0.25">
      <c r="A91" s="24" t="s">
        <v>93</v>
      </c>
      <c r="B91" s="25"/>
      <c r="C91" s="48"/>
      <c r="D91" s="140" t="s">
        <v>192</v>
      </c>
      <c r="E91" s="9" t="s">
        <v>220</v>
      </c>
      <c r="F91" s="9"/>
      <c r="G91" s="50" t="s">
        <v>164</v>
      </c>
      <c r="H91" s="26">
        <f t="shared" si="39"/>
        <v>247.81144781144783</v>
      </c>
      <c r="I91" s="27">
        <v>22080</v>
      </c>
      <c r="J91" s="124"/>
      <c r="K91" s="23">
        <v>1</v>
      </c>
      <c r="L91" s="28" t="s">
        <v>223</v>
      </c>
      <c r="M91" s="12">
        <v>4</v>
      </c>
      <c r="N91" s="12">
        <v>1</v>
      </c>
      <c r="O91" s="12">
        <f t="shared" si="25"/>
        <v>4</v>
      </c>
      <c r="P91" s="33">
        <f t="shared" si="26"/>
        <v>991.24579124579134</v>
      </c>
      <c r="Q91" s="33">
        <f t="shared" si="27"/>
        <v>991.24579124579134</v>
      </c>
    </row>
    <row r="92" spans="1:18" x14ac:dyDescent="0.25">
      <c r="A92" s="24" t="s">
        <v>93</v>
      </c>
      <c r="B92" s="25"/>
      <c r="C92" s="48"/>
      <c r="D92" s="140" t="s">
        <v>192</v>
      </c>
      <c r="E92" s="9" t="s">
        <v>221</v>
      </c>
      <c r="F92" s="9"/>
      <c r="G92" s="50" t="s">
        <v>165</v>
      </c>
      <c r="H92" s="26">
        <f t="shared" si="39"/>
        <v>267.34006734006738</v>
      </c>
      <c r="I92" s="27">
        <v>23820</v>
      </c>
      <c r="J92" s="124"/>
      <c r="K92" s="23">
        <v>1</v>
      </c>
      <c r="L92" s="28" t="s">
        <v>223</v>
      </c>
      <c r="M92" s="12">
        <v>2</v>
      </c>
      <c r="N92" s="12">
        <v>1</v>
      </c>
      <c r="O92" s="12">
        <f t="shared" si="25"/>
        <v>2</v>
      </c>
      <c r="P92" s="33">
        <f t="shared" si="26"/>
        <v>534.68013468013476</v>
      </c>
      <c r="Q92" s="33">
        <f t="shared" si="27"/>
        <v>534.68013468013476</v>
      </c>
    </row>
    <row r="93" spans="1:18" x14ac:dyDescent="0.25">
      <c r="A93" s="24" t="s">
        <v>93</v>
      </c>
      <c r="B93" s="25"/>
      <c r="C93" s="48"/>
      <c r="D93" s="140" t="s">
        <v>192</v>
      </c>
      <c r="E93" s="9" t="s">
        <v>222</v>
      </c>
      <c r="F93" s="9"/>
      <c r="G93" s="50" t="s">
        <v>166</v>
      </c>
      <c r="H93" s="26">
        <f t="shared" si="39"/>
        <v>18.069584736251404</v>
      </c>
      <c r="I93" s="27">
        <v>1610</v>
      </c>
      <c r="J93" s="124"/>
      <c r="K93" s="23">
        <v>1</v>
      </c>
      <c r="L93" s="28" t="s">
        <v>223</v>
      </c>
      <c r="M93" s="12">
        <v>1</v>
      </c>
      <c r="N93" s="12">
        <v>1</v>
      </c>
      <c r="O93" s="12">
        <f t="shared" si="25"/>
        <v>1</v>
      </c>
      <c r="P93" s="33">
        <f t="shared" si="26"/>
        <v>18.069584736251404</v>
      </c>
      <c r="Q93" s="33">
        <f t="shared" si="27"/>
        <v>18.069584736251404</v>
      </c>
    </row>
    <row r="94" spans="1:18" x14ac:dyDescent="0.25">
      <c r="A94" s="24" t="s">
        <v>93</v>
      </c>
      <c r="B94" s="25"/>
      <c r="C94" s="48"/>
      <c r="D94" s="140" t="s">
        <v>193</v>
      </c>
      <c r="E94" s="160" t="s">
        <v>258</v>
      </c>
      <c r="F94" s="160"/>
      <c r="G94" s="161" t="s">
        <v>259</v>
      </c>
      <c r="H94" s="162">
        <f>I94/1.19</f>
        <v>647.05882352941182</v>
      </c>
      <c r="I94" s="163">
        <v>770</v>
      </c>
      <c r="J94" s="124"/>
      <c r="K94" s="23">
        <v>1</v>
      </c>
      <c r="L94" s="28" t="s">
        <v>215</v>
      </c>
      <c r="M94" s="12">
        <v>1</v>
      </c>
      <c r="N94" s="12">
        <v>1</v>
      </c>
      <c r="O94" s="12">
        <f t="shared" si="25"/>
        <v>1</v>
      </c>
      <c r="P94" s="33">
        <f t="shared" si="26"/>
        <v>647.05882352941182</v>
      </c>
      <c r="Q94" s="33">
        <f t="shared" si="27"/>
        <v>647.05882352941182</v>
      </c>
    </row>
    <row r="95" spans="1:18" x14ac:dyDescent="0.25">
      <c r="A95" s="24" t="s">
        <v>93</v>
      </c>
      <c r="B95" s="25"/>
      <c r="C95" s="48"/>
      <c r="D95" s="140"/>
      <c r="E95" s="144" t="s">
        <v>88</v>
      </c>
      <c r="F95" s="145"/>
      <c r="G95" s="144" t="s">
        <v>89</v>
      </c>
      <c r="H95" s="26">
        <f t="shared" ref="H95:H105" si="40">I95/КУРС_ЕВРО</f>
        <v>2.8058361391694726</v>
      </c>
      <c r="I95" s="27">
        <v>250</v>
      </c>
      <c r="J95" s="124"/>
      <c r="K95" s="23">
        <v>1</v>
      </c>
      <c r="L95" s="28" t="s">
        <v>201</v>
      </c>
      <c r="M95" s="12">
        <v>2</v>
      </c>
      <c r="N95" s="12">
        <v>1</v>
      </c>
      <c r="O95" s="12">
        <f t="shared" si="25"/>
        <v>2</v>
      </c>
      <c r="P95" s="33">
        <f t="shared" si="26"/>
        <v>5.6116722783389452</v>
      </c>
      <c r="Q95" s="33">
        <f t="shared" si="27"/>
        <v>5.6116722783389452</v>
      </c>
    </row>
    <row r="96" spans="1:18" x14ac:dyDescent="0.25">
      <c r="A96" s="24" t="s">
        <v>93</v>
      </c>
      <c r="B96" s="25"/>
      <c r="C96" s="48"/>
      <c r="D96" s="140" t="s">
        <v>194</v>
      </c>
      <c r="E96" s="144" t="s">
        <v>211</v>
      </c>
      <c r="F96" s="144"/>
      <c r="G96" s="146" t="s">
        <v>212</v>
      </c>
      <c r="H96" s="127">
        <f t="shared" si="40"/>
        <v>24.915824915824917</v>
      </c>
      <c r="I96" s="128">
        <v>2220</v>
      </c>
      <c r="J96" s="147"/>
      <c r="K96" s="129">
        <v>1</v>
      </c>
      <c r="L96" s="130" t="s">
        <v>213</v>
      </c>
      <c r="M96" s="12">
        <v>3</v>
      </c>
      <c r="N96" s="12">
        <v>1</v>
      </c>
      <c r="O96" s="12">
        <f t="shared" si="25"/>
        <v>3</v>
      </c>
      <c r="P96" s="33">
        <f t="shared" si="26"/>
        <v>74.747474747474755</v>
      </c>
      <c r="Q96" s="33">
        <f t="shared" si="27"/>
        <v>74.747474747474755</v>
      </c>
    </row>
    <row r="97" spans="1:18" x14ac:dyDescent="0.25">
      <c r="A97" s="24" t="s">
        <v>93</v>
      </c>
      <c r="B97" s="25"/>
      <c r="C97" s="48"/>
      <c r="D97" s="140" t="s">
        <v>194</v>
      </c>
      <c r="E97" s="144" t="s">
        <v>214</v>
      </c>
      <c r="F97" s="144"/>
      <c r="G97" s="146" t="s">
        <v>167</v>
      </c>
      <c r="H97" s="127">
        <f t="shared" si="40"/>
        <v>1.4590347923681257</v>
      </c>
      <c r="I97" s="128">
        <v>130</v>
      </c>
      <c r="J97" s="147"/>
      <c r="K97" s="129">
        <v>1</v>
      </c>
      <c r="L97" s="130" t="s">
        <v>213</v>
      </c>
      <c r="M97" s="12">
        <v>3</v>
      </c>
      <c r="N97" s="12">
        <v>1</v>
      </c>
      <c r="O97" s="12">
        <f t="shared" si="25"/>
        <v>3</v>
      </c>
      <c r="P97" s="33">
        <f t="shared" si="26"/>
        <v>4.3771043771043772</v>
      </c>
      <c r="Q97" s="33">
        <f t="shared" si="27"/>
        <v>4.3771043771043772</v>
      </c>
    </row>
    <row r="98" spans="1:18" x14ac:dyDescent="0.25">
      <c r="A98" s="24" t="s">
        <v>93</v>
      </c>
      <c r="B98" s="25"/>
      <c r="C98" s="48"/>
      <c r="D98" s="140" t="s">
        <v>195</v>
      </c>
      <c r="E98" s="9" t="s">
        <v>202</v>
      </c>
      <c r="F98" s="9"/>
      <c r="G98" s="50" t="s">
        <v>168</v>
      </c>
      <c r="H98" s="26">
        <f t="shared" si="40"/>
        <v>4.9046015712682385</v>
      </c>
      <c r="I98" s="27">
        <v>437</v>
      </c>
      <c r="J98" s="124" t="s">
        <v>138</v>
      </c>
      <c r="K98" s="23">
        <v>0.5</v>
      </c>
      <c r="L98" s="28" t="s">
        <v>116</v>
      </c>
      <c r="M98" s="12">
        <v>3</v>
      </c>
      <c r="N98" s="12">
        <v>1</v>
      </c>
      <c r="O98" s="12">
        <f t="shared" si="25"/>
        <v>3</v>
      </c>
      <c r="P98" s="33">
        <f t="shared" si="26"/>
        <v>14.713804713804716</v>
      </c>
      <c r="Q98" s="33">
        <f t="shared" si="27"/>
        <v>7.3569023569023582</v>
      </c>
    </row>
    <row r="99" spans="1:18" x14ac:dyDescent="0.25">
      <c r="A99" s="24" t="s">
        <v>93</v>
      </c>
      <c r="B99" s="25"/>
      <c r="C99" s="48"/>
      <c r="D99" s="140" t="s">
        <v>196</v>
      </c>
      <c r="E99" s="9" t="s">
        <v>203</v>
      </c>
      <c r="F99" s="9"/>
      <c r="G99" s="50" t="s">
        <v>169</v>
      </c>
      <c r="H99" s="26">
        <f t="shared" si="40"/>
        <v>8.3389450056116736</v>
      </c>
      <c r="I99" s="27">
        <v>743</v>
      </c>
      <c r="J99" s="124" t="s">
        <v>138</v>
      </c>
      <c r="K99" s="23">
        <v>0.5</v>
      </c>
      <c r="L99" s="28" t="s">
        <v>116</v>
      </c>
      <c r="M99" s="12">
        <v>3</v>
      </c>
      <c r="N99" s="12">
        <v>1</v>
      </c>
      <c r="O99" s="12">
        <f t="shared" si="25"/>
        <v>3</v>
      </c>
      <c r="P99" s="33">
        <f t="shared" si="26"/>
        <v>25.016835016835021</v>
      </c>
      <c r="Q99" s="33">
        <f t="shared" si="27"/>
        <v>12.50841750841751</v>
      </c>
    </row>
    <row r="100" spans="1:18" x14ac:dyDescent="0.25">
      <c r="A100" s="24" t="s">
        <v>93</v>
      </c>
      <c r="B100" s="25"/>
      <c r="C100" s="48"/>
      <c r="D100" s="140" t="s">
        <v>196</v>
      </c>
      <c r="E100" s="9" t="s">
        <v>204</v>
      </c>
      <c r="F100" s="9"/>
      <c r="G100" s="50" t="s">
        <v>170</v>
      </c>
      <c r="H100" s="26">
        <f t="shared" si="40"/>
        <v>3.0415263748597083</v>
      </c>
      <c r="I100" s="27">
        <v>271</v>
      </c>
      <c r="J100" s="124" t="s">
        <v>138</v>
      </c>
      <c r="K100" s="23">
        <v>0.5</v>
      </c>
      <c r="L100" s="28" t="s">
        <v>116</v>
      </c>
      <c r="M100" s="12">
        <v>3</v>
      </c>
      <c r="N100" s="12">
        <v>1</v>
      </c>
      <c r="O100" s="12">
        <f t="shared" si="25"/>
        <v>3</v>
      </c>
      <c r="P100" s="33">
        <f t="shared" si="26"/>
        <v>9.1245791245791246</v>
      </c>
      <c r="Q100" s="33">
        <f t="shared" si="27"/>
        <v>4.5622895622895623</v>
      </c>
    </row>
    <row r="101" spans="1:18" x14ac:dyDescent="0.25">
      <c r="A101" s="24" t="s">
        <v>93</v>
      </c>
      <c r="B101" s="25"/>
      <c r="C101" s="48"/>
      <c r="D101" s="140" t="s">
        <v>197</v>
      </c>
      <c r="E101" s="9" t="s">
        <v>205</v>
      </c>
      <c r="F101" s="9"/>
      <c r="G101" s="50" t="s">
        <v>171</v>
      </c>
      <c r="H101" s="26">
        <f t="shared" si="40"/>
        <v>7.8170594837261511</v>
      </c>
      <c r="I101" s="27">
        <v>696.5</v>
      </c>
      <c r="J101" s="124" t="s">
        <v>138</v>
      </c>
      <c r="K101" s="23">
        <v>0.5</v>
      </c>
      <c r="L101" s="28" t="s">
        <v>116</v>
      </c>
      <c r="M101" s="12">
        <v>3</v>
      </c>
      <c r="N101" s="12">
        <v>1</v>
      </c>
      <c r="O101" s="12">
        <f t="shared" si="25"/>
        <v>3</v>
      </c>
      <c r="P101" s="33">
        <f t="shared" si="26"/>
        <v>23.451178451178453</v>
      </c>
      <c r="Q101" s="33">
        <f t="shared" si="27"/>
        <v>11.725589225589227</v>
      </c>
    </row>
    <row r="102" spans="1:18" x14ac:dyDescent="0.25">
      <c r="A102" s="24" t="s">
        <v>93</v>
      </c>
      <c r="B102" s="25"/>
      <c r="C102" s="48"/>
      <c r="D102" s="140" t="s">
        <v>198</v>
      </c>
      <c r="E102" s="9" t="s">
        <v>206</v>
      </c>
      <c r="F102" s="9"/>
      <c r="G102" s="50" t="s">
        <v>172</v>
      </c>
      <c r="H102" s="26">
        <f t="shared" si="40"/>
        <v>13.187429854096521</v>
      </c>
      <c r="I102" s="27">
        <v>1175</v>
      </c>
      <c r="J102" s="124" t="s">
        <v>138</v>
      </c>
      <c r="K102" s="23">
        <v>0.5</v>
      </c>
      <c r="L102" s="28" t="s">
        <v>116</v>
      </c>
      <c r="M102" s="12">
        <v>1</v>
      </c>
      <c r="N102" s="12">
        <v>1</v>
      </c>
      <c r="O102" s="12">
        <f t="shared" si="25"/>
        <v>1</v>
      </c>
      <c r="P102" s="33">
        <f t="shared" si="26"/>
        <v>13.187429854096521</v>
      </c>
      <c r="Q102" s="33">
        <f t="shared" si="27"/>
        <v>6.5937149270482607</v>
      </c>
    </row>
    <row r="103" spans="1:18" x14ac:dyDescent="0.25">
      <c r="A103" s="24" t="s">
        <v>93</v>
      </c>
      <c r="B103" s="25"/>
      <c r="C103" s="48"/>
      <c r="D103" s="140" t="s">
        <v>199</v>
      </c>
      <c r="E103" s="9" t="s">
        <v>207</v>
      </c>
      <c r="F103" s="9"/>
      <c r="G103" s="50" t="s">
        <v>173</v>
      </c>
      <c r="H103" s="26">
        <f t="shared" si="40"/>
        <v>7.227833894500562</v>
      </c>
      <c r="I103" s="27">
        <v>644</v>
      </c>
      <c r="J103" s="124" t="s">
        <v>138</v>
      </c>
      <c r="K103" s="23">
        <v>0.5</v>
      </c>
      <c r="L103" s="28" t="s">
        <v>116</v>
      </c>
      <c r="M103" s="12">
        <v>3</v>
      </c>
      <c r="N103" s="12">
        <v>1</v>
      </c>
      <c r="O103" s="12">
        <f t="shared" si="25"/>
        <v>3</v>
      </c>
      <c r="P103" s="33">
        <f t="shared" si="26"/>
        <v>21.683501683501685</v>
      </c>
      <c r="Q103" s="33">
        <f t="shared" si="27"/>
        <v>10.841750841750843</v>
      </c>
    </row>
    <row r="104" spans="1:18" x14ac:dyDescent="0.25">
      <c r="A104" s="24" t="s">
        <v>93</v>
      </c>
      <c r="B104" s="25"/>
      <c r="C104" s="48"/>
      <c r="D104" s="140" t="s">
        <v>200</v>
      </c>
      <c r="E104" s="9" t="s">
        <v>208</v>
      </c>
      <c r="F104" s="9"/>
      <c r="G104" s="50" t="s">
        <v>174</v>
      </c>
      <c r="H104" s="26">
        <f t="shared" si="40"/>
        <v>5.7903479236812565</v>
      </c>
      <c r="I104" s="27">
        <f>2*257.96</f>
        <v>515.91999999999996</v>
      </c>
      <c r="J104" s="124"/>
      <c r="K104" s="23">
        <v>1</v>
      </c>
      <c r="L104" s="28" t="s">
        <v>209</v>
      </c>
      <c r="M104" s="12">
        <f>0.6/2</f>
        <v>0.3</v>
      </c>
      <c r="N104" s="12">
        <v>1</v>
      </c>
      <c r="O104" s="12">
        <f t="shared" ref="O104:O113" si="41">N104*M104</f>
        <v>0.3</v>
      </c>
      <c r="P104" s="33">
        <f t="shared" ref="P104:P113" si="42">N104*M104*H104</f>
        <v>1.7371043771043768</v>
      </c>
      <c r="Q104" s="33">
        <f t="shared" ref="Q104:Q113" si="43">P104*K104</f>
        <v>1.7371043771043768</v>
      </c>
    </row>
    <row r="105" spans="1:18" s="108" customFormat="1" ht="15.75" thickBot="1" x14ac:dyDescent="0.3">
      <c r="A105" s="105" t="s">
        <v>93</v>
      </c>
      <c r="B105" s="109"/>
      <c r="C105" s="114"/>
      <c r="D105" s="142" t="s">
        <v>200</v>
      </c>
      <c r="E105" s="110" t="s">
        <v>210</v>
      </c>
      <c r="F105" s="110"/>
      <c r="G105" s="111" t="s">
        <v>175</v>
      </c>
      <c r="H105" s="112">
        <f t="shared" si="40"/>
        <v>7.4298540965207636</v>
      </c>
      <c r="I105" s="34">
        <f>2*331</f>
        <v>662</v>
      </c>
      <c r="J105" s="148"/>
      <c r="K105" s="35">
        <v>1</v>
      </c>
      <c r="L105" s="113" t="s">
        <v>209</v>
      </c>
      <c r="M105" s="13">
        <f>6/2</f>
        <v>3</v>
      </c>
      <c r="N105" s="13">
        <v>1</v>
      </c>
      <c r="O105" s="13">
        <f t="shared" si="41"/>
        <v>3</v>
      </c>
      <c r="P105" s="38">
        <f t="shared" si="42"/>
        <v>22.289562289562291</v>
      </c>
      <c r="Q105" s="38">
        <f t="shared" si="43"/>
        <v>22.289562289562291</v>
      </c>
      <c r="R105" s="107"/>
    </row>
    <row r="106" spans="1:18" s="10" customFormat="1" x14ac:dyDescent="0.25">
      <c r="A106" s="24" t="s">
        <v>93</v>
      </c>
      <c r="B106" s="21"/>
      <c r="C106" s="25" t="s">
        <v>47</v>
      </c>
      <c r="D106" s="133"/>
      <c r="E106" s="133" t="s">
        <v>68</v>
      </c>
      <c r="F106" s="21"/>
      <c r="G106" s="24">
        <v>2313150</v>
      </c>
      <c r="H106" s="51">
        <v>82.210000000000008</v>
      </c>
      <c r="I106" s="27"/>
      <c r="J106" s="21"/>
      <c r="K106" s="23">
        <v>0.77</v>
      </c>
      <c r="L106" s="28" t="s">
        <v>26</v>
      </c>
      <c r="M106" s="12">
        <f>0.2/2/6</f>
        <v>1.6666666666666666E-2</v>
      </c>
      <c r="N106" s="12">
        <v>1</v>
      </c>
      <c r="O106" s="12">
        <f t="shared" si="41"/>
        <v>1.6666666666666666E-2</v>
      </c>
      <c r="P106" s="33">
        <f t="shared" si="42"/>
        <v>1.3701666666666668</v>
      </c>
      <c r="Q106" s="33">
        <f t="shared" si="43"/>
        <v>1.0550283333333335</v>
      </c>
      <c r="R106" s="49"/>
    </row>
    <row r="107" spans="1:18" s="10" customFormat="1" x14ac:dyDescent="0.25">
      <c r="A107" s="24" t="s">
        <v>93</v>
      </c>
      <c r="B107" s="21"/>
      <c r="C107" s="25" t="s">
        <v>47</v>
      </c>
      <c r="D107" s="139"/>
      <c r="E107" s="133" t="s">
        <v>229</v>
      </c>
      <c r="F107" s="21"/>
      <c r="G107" s="24" t="s">
        <v>230</v>
      </c>
      <c r="H107" s="26">
        <f>I107/КУРС_ЕВРО</f>
        <v>1.2345679012345681</v>
      </c>
      <c r="I107" s="27">
        <v>110</v>
      </c>
      <c r="J107" s="21"/>
      <c r="K107" s="23">
        <v>1</v>
      </c>
      <c r="L107" s="28" t="s">
        <v>240</v>
      </c>
      <c r="M107" s="12">
        <v>1</v>
      </c>
      <c r="N107" s="12">
        <v>1</v>
      </c>
      <c r="O107" s="12">
        <f t="shared" si="41"/>
        <v>1</v>
      </c>
      <c r="P107" s="33">
        <f t="shared" si="42"/>
        <v>1.2345679012345681</v>
      </c>
      <c r="Q107" s="33">
        <f t="shared" si="43"/>
        <v>1.2345679012345681</v>
      </c>
      <c r="R107" s="49"/>
    </row>
    <row r="108" spans="1:18" s="10" customFormat="1" x14ac:dyDescent="0.25">
      <c r="A108" s="24" t="s">
        <v>93</v>
      </c>
      <c r="B108" s="25"/>
      <c r="C108" s="48"/>
      <c r="D108" s="140" t="s">
        <v>282</v>
      </c>
      <c r="E108" s="52" t="s">
        <v>283</v>
      </c>
      <c r="F108" s="52"/>
      <c r="G108" s="25" t="s">
        <v>284</v>
      </c>
      <c r="H108" s="26">
        <f>I108/КУРС_ЕВРО</f>
        <v>29.797979797979799</v>
      </c>
      <c r="I108" s="27">
        <v>2655</v>
      </c>
      <c r="J108" s="5" t="s">
        <v>125</v>
      </c>
      <c r="K108" s="23">
        <v>0.5</v>
      </c>
      <c r="L108" s="28" t="s">
        <v>116</v>
      </c>
      <c r="M108" s="12">
        <v>1</v>
      </c>
      <c r="N108" s="12">
        <v>1</v>
      </c>
      <c r="O108" s="12">
        <f t="shared" si="41"/>
        <v>1</v>
      </c>
      <c r="P108" s="33">
        <f t="shared" si="42"/>
        <v>29.797979797979799</v>
      </c>
      <c r="Q108" s="33">
        <f t="shared" si="43"/>
        <v>14.8989898989899</v>
      </c>
      <c r="R108" s="49"/>
    </row>
    <row r="109" spans="1:18" s="10" customFormat="1" x14ac:dyDescent="0.25">
      <c r="A109" s="24" t="s">
        <v>93</v>
      </c>
      <c r="B109" s="25"/>
      <c r="C109" s="48"/>
      <c r="D109" s="140" t="s">
        <v>285</v>
      </c>
      <c r="E109" s="52" t="s">
        <v>27</v>
      </c>
      <c r="F109" s="52"/>
      <c r="G109" s="25" t="s">
        <v>28</v>
      </c>
      <c r="H109" s="26">
        <v>0.53</v>
      </c>
      <c r="I109" s="27"/>
      <c r="J109" s="5"/>
      <c r="K109" s="23">
        <v>0.55000000000000004</v>
      </c>
      <c r="L109" s="28" t="s">
        <v>39</v>
      </c>
      <c r="M109" s="12">
        <v>1</v>
      </c>
      <c r="N109" s="12">
        <v>1</v>
      </c>
      <c r="O109" s="12">
        <f t="shared" si="41"/>
        <v>1</v>
      </c>
      <c r="P109" s="33">
        <f t="shared" si="42"/>
        <v>0.53</v>
      </c>
      <c r="Q109" s="33">
        <f t="shared" si="43"/>
        <v>0.29150000000000004</v>
      </c>
      <c r="R109" s="49"/>
    </row>
    <row r="110" spans="1:18" s="10" customFormat="1" x14ac:dyDescent="0.25">
      <c r="A110" s="24" t="s">
        <v>93</v>
      </c>
      <c r="B110" s="25"/>
      <c r="C110" s="48"/>
      <c r="D110" s="140" t="s">
        <v>285</v>
      </c>
      <c r="E110" s="52" t="s">
        <v>29</v>
      </c>
      <c r="F110" s="52"/>
      <c r="G110" s="25" t="s">
        <v>30</v>
      </c>
      <c r="H110" s="26">
        <v>25.25</v>
      </c>
      <c r="I110" s="27"/>
      <c r="J110" s="5"/>
      <c r="K110" s="23">
        <v>0.55000000000000004</v>
      </c>
      <c r="L110" s="28" t="s">
        <v>39</v>
      </c>
      <c r="M110" s="12">
        <f>1/100</f>
        <v>0.01</v>
      </c>
      <c r="N110" s="12">
        <v>1</v>
      </c>
      <c r="O110" s="12">
        <f t="shared" si="41"/>
        <v>0.01</v>
      </c>
      <c r="P110" s="33">
        <f t="shared" si="42"/>
        <v>0.2525</v>
      </c>
      <c r="Q110" s="33">
        <f t="shared" si="43"/>
        <v>0.13887500000000003</v>
      </c>
      <c r="R110" s="49"/>
    </row>
    <row r="111" spans="1:18" s="10" customFormat="1" x14ac:dyDescent="0.25">
      <c r="A111" s="24" t="s">
        <v>93</v>
      </c>
      <c r="B111" s="25"/>
      <c r="C111" s="48"/>
      <c r="D111" s="140" t="s">
        <v>285</v>
      </c>
      <c r="E111" s="52" t="s">
        <v>31</v>
      </c>
      <c r="F111" s="52"/>
      <c r="G111" s="25" t="s">
        <v>32</v>
      </c>
      <c r="H111" s="26">
        <v>0.38</v>
      </c>
      <c r="I111" s="27"/>
      <c r="J111" s="5"/>
      <c r="K111" s="23">
        <v>0.47</v>
      </c>
      <c r="L111" s="28" t="s">
        <v>39</v>
      </c>
      <c r="M111" s="12">
        <v>1</v>
      </c>
      <c r="N111" s="12">
        <v>1</v>
      </c>
      <c r="O111" s="12">
        <f t="shared" si="41"/>
        <v>1</v>
      </c>
      <c r="P111" s="33">
        <f t="shared" si="42"/>
        <v>0.38</v>
      </c>
      <c r="Q111" s="33">
        <f t="shared" si="43"/>
        <v>0.17859999999999998</v>
      </c>
      <c r="R111" s="49"/>
    </row>
    <row r="112" spans="1:18" s="10" customFormat="1" x14ac:dyDescent="0.25">
      <c r="A112" s="24" t="s">
        <v>93</v>
      </c>
      <c r="B112" s="25"/>
      <c r="C112" s="25"/>
      <c r="D112" s="140" t="s">
        <v>285</v>
      </c>
      <c r="E112" s="52" t="s">
        <v>75</v>
      </c>
      <c r="F112" s="52"/>
      <c r="G112" s="25" t="s">
        <v>76</v>
      </c>
      <c r="H112" s="26">
        <v>0.68</v>
      </c>
      <c r="I112" s="27"/>
      <c r="J112" s="124"/>
      <c r="K112" s="23">
        <v>0.47</v>
      </c>
      <c r="L112" s="28" t="s">
        <v>39</v>
      </c>
      <c r="M112" s="12">
        <v>3</v>
      </c>
      <c r="N112" s="12">
        <v>1</v>
      </c>
      <c r="O112" s="12">
        <f t="shared" si="41"/>
        <v>3</v>
      </c>
      <c r="P112" s="33">
        <f t="shared" si="42"/>
        <v>2.04</v>
      </c>
      <c r="Q112" s="33">
        <f t="shared" si="43"/>
        <v>0.95879999999999999</v>
      </c>
      <c r="R112" s="49"/>
    </row>
    <row r="113" spans="1:18" s="10" customFormat="1" x14ac:dyDescent="0.25">
      <c r="A113" s="24" t="s">
        <v>93</v>
      </c>
      <c r="B113" s="25"/>
      <c r="C113" s="25"/>
      <c r="D113" s="140" t="s">
        <v>285</v>
      </c>
      <c r="E113" s="52" t="s">
        <v>77</v>
      </c>
      <c r="F113" s="52"/>
      <c r="G113" s="25" t="s">
        <v>78</v>
      </c>
      <c r="H113" s="26">
        <v>1.98</v>
      </c>
      <c r="I113" s="27"/>
      <c r="J113" s="124"/>
      <c r="K113" s="23">
        <v>0.47</v>
      </c>
      <c r="L113" s="28" t="s">
        <v>39</v>
      </c>
      <c r="M113" s="12">
        <v>1</v>
      </c>
      <c r="N113" s="12">
        <v>1</v>
      </c>
      <c r="O113" s="12">
        <f t="shared" si="41"/>
        <v>1</v>
      </c>
      <c r="P113" s="33">
        <f t="shared" si="42"/>
        <v>1.98</v>
      </c>
      <c r="Q113" s="33">
        <f t="shared" si="43"/>
        <v>0.93059999999999998</v>
      </c>
      <c r="R113" s="49"/>
    </row>
    <row r="114" spans="1:18" s="108" customFormat="1" ht="15.75" thickBot="1" x14ac:dyDescent="0.3">
      <c r="A114" s="105" t="s">
        <v>93</v>
      </c>
      <c r="B114" s="109"/>
      <c r="C114" s="142" t="s">
        <v>190</v>
      </c>
      <c r="E114" s="195" t="s">
        <v>35</v>
      </c>
      <c r="F114" s="195"/>
      <c r="G114" s="109" t="s">
        <v>36</v>
      </c>
      <c r="H114" s="112">
        <v>1.38</v>
      </c>
      <c r="I114" s="34"/>
      <c r="J114" s="196"/>
      <c r="K114" s="35">
        <v>0.55000000000000004</v>
      </c>
      <c r="L114" s="113" t="s">
        <v>39</v>
      </c>
      <c r="M114" s="13">
        <v>2</v>
      </c>
      <c r="N114" s="13">
        <v>1</v>
      </c>
      <c r="O114" s="13">
        <f>N114*M114</f>
        <v>2</v>
      </c>
      <c r="P114" s="38">
        <f>N114*M114*H114</f>
        <v>2.76</v>
      </c>
      <c r="Q114" s="38">
        <f>P114*K114</f>
        <v>1.518</v>
      </c>
      <c r="R114" s="107"/>
    </row>
    <row r="115" spans="1:18" ht="15.75" x14ac:dyDescent="0.25">
      <c r="Q115" s="149">
        <f>SUM(Q3:Q114)</f>
        <v>8312.4723101100917</v>
      </c>
    </row>
  </sheetData>
  <autoFilter ref="A2:Q115"/>
  <conditionalFormatting sqref="G32">
    <cfRule type="duplicateValues" dxfId="225" priority="47"/>
  </conditionalFormatting>
  <pageMargins left="0.70866141732283472" right="0.70866141732283472" top="0.74803149606299213" bottom="0.74803149606299213" header="0.31496062992125984" footer="0.31496062992125984"/>
  <pageSetup paperSize="9" scale="10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98"/>
  <sheetViews>
    <sheetView tabSelected="1" zoomScale="115" zoomScaleNormal="115" workbookViewId="0">
      <pane ySplit="3" topLeftCell="A85" activePane="bottomLeft" state="frozenSplit"/>
      <selection pane="bottomLeft" activeCell="B10" sqref="B10"/>
    </sheetView>
  </sheetViews>
  <sheetFormatPr defaultColWidth="9.140625" defaultRowHeight="15" x14ac:dyDescent="0.25"/>
  <cols>
    <col min="1" max="1" width="17" style="18" bestFit="1" customWidth="1"/>
    <col min="2" max="2" width="48.5703125" style="117" customWidth="1"/>
    <col min="3" max="3" width="21.85546875" style="19" customWidth="1"/>
    <col min="4" max="4" width="13" style="17" customWidth="1"/>
    <col min="5" max="5" width="9.140625" style="20"/>
    <col min="6" max="6" width="9.140625" style="17"/>
    <col min="7" max="7" width="10.28515625" style="17" customWidth="1"/>
    <col min="8" max="8" width="17.28515625" style="17" bestFit="1" customWidth="1"/>
    <col min="9" max="9" width="9.140625" style="17"/>
    <col min="10" max="11" width="9.140625" style="20"/>
    <col min="12" max="12" width="9.140625" style="210"/>
    <col min="13" max="13" width="9.140625" style="20"/>
    <col min="14" max="16384" width="9.140625" style="15"/>
  </cols>
  <sheetData>
    <row r="1" spans="1:13" ht="48.75" customHeight="1" x14ac:dyDescent="0.25">
      <c r="A1" s="229" t="s">
        <v>286</v>
      </c>
      <c r="B1" s="230"/>
      <c r="C1" s="230"/>
      <c r="D1" s="230"/>
      <c r="E1" s="230"/>
      <c r="F1" s="230"/>
      <c r="G1" s="230"/>
      <c r="H1" s="231" t="s">
        <v>253</v>
      </c>
      <c r="I1" s="231"/>
      <c r="J1" s="231"/>
      <c r="K1" s="232"/>
      <c r="L1" s="46" t="s">
        <v>287</v>
      </c>
      <c r="M1" s="204" t="s">
        <v>288</v>
      </c>
    </row>
    <row r="2" spans="1:13" ht="23.25" customHeight="1" thickBot="1" x14ac:dyDescent="0.3">
      <c r="A2" s="233"/>
      <c r="B2" s="234"/>
      <c r="C2" s="234"/>
      <c r="D2" s="234"/>
      <c r="E2" s="234"/>
      <c r="F2" s="234"/>
      <c r="G2" s="234"/>
      <c r="H2" s="235">
        <v>12</v>
      </c>
      <c r="I2" s="235"/>
      <c r="J2" s="235"/>
      <c r="K2" s="236"/>
      <c r="L2" s="46"/>
      <c r="M2" s="204"/>
    </row>
    <row r="3" spans="1:13" ht="20.100000000000001" customHeight="1" x14ac:dyDescent="0.25">
      <c r="A3" s="206" t="s">
        <v>11</v>
      </c>
      <c r="B3" s="155" t="s">
        <v>5</v>
      </c>
      <c r="C3" s="156" t="s">
        <v>22</v>
      </c>
      <c r="D3" s="206" t="s">
        <v>19</v>
      </c>
      <c r="E3" s="156" t="s">
        <v>23</v>
      </c>
      <c r="F3" s="225" t="s">
        <v>21</v>
      </c>
      <c r="G3" s="225"/>
      <c r="H3" s="205" t="s">
        <v>19</v>
      </c>
      <c r="I3" s="158" t="s">
        <v>23</v>
      </c>
      <c r="J3" s="227" t="s">
        <v>21</v>
      </c>
      <c r="K3" s="228"/>
      <c r="L3" s="46"/>
      <c r="M3" s="204"/>
    </row>
    <row r="4" spans="1:13" s="16" customFormat="1" ht="15.95" customHeight="1" x14ac:dyDescent="0.25">
      <c r="A4" s="224" t="s">
        <v>26</v>
      </c>
      <c r="B4" s="157" t="s">
        <v>237</v>
      </c>
      <c r="C4" s="203">
        <v>8006000</v>
      </c>
      <c r="D4" s="203">
        <v>1</v>
      </c>
      <c r="E4" s="121" t="s">
        <v>79</v>
      </c>
      <c r="F4" s="121" t="str">
        <f t="shared" ref="F4:F75" si="0">IFERROR(D4*VALUE(SUBSTITUTE(MID(B4,SEARCH("шт",B4)-2,5),"шт",)),"")</f>
        <v/>
      </c>
      <c r="G4" s="121"/>
      <c r="H4" s="159">
        <f>D4*$H$2</f>
        <v>12</v>
      </c>
      <c r="I4" s="159" t="str">
        <f>E4</f>
        <v>компл.</v>
      </c>
      <c r="J4" s="205" t="str">
        <f>IFERROR(H4*VALUE(SUBSTITUTE(MID(B4,SEARCH("шт",B4)-2,5),"шт",)),"")</f>
        <v/>
      </c>
      <c r="K4" s="207"/>
      <c r="L4" s="46">
        <v>2</v>
      </c>
      <c r="M4" s="204">
        <f>H4-L4</f>
        <v>10</v>
      </c>
    </row>
    <row r="5" spans="1:13" s="16" customFormat="1" ht="15.95" customHeight="1" x14ac:dyDescent="0.25">
      <c r="A5" s="224"/>
      <c r="B5" s="157" t="s">
        <v>64</v>
      </c>
      <c r="C5" s="203">
        <v>8106245</v>
      </c>
      <c r="D5" s="203">
        <v>1</v>
      </c>
      <c r="E5" s="121" t="s">
        <v>79</v>
      </c>
      <c r="F5" s="121"/>
      <c r="G5" s="121"/>
      <c r="H5" s="159">
        <f t="shared" ref="H5:H75" si="1">D5*$H$2</f>
        <v>12</v>
      </c>
      <c r="I5" s="159" t="str">
        <f t="shared" ref="I5:I75" si="2">E5</f>
        <v>компл.</v>
      </c>
      <c r="J5" s="205"/>
      <c r="K5" s="207"/>
      <c r="L5" s="46">
        <v>0</v>
      </c>
      <c r="M5" s="204">
        <f t="shared" ref="M5:M68" si="3">H5-L5</f>
        <v>12</v>
      </c>
    </row>
    <row r="6" spans="1:13" s="16" customFormat="1" ht="15.95" customHeight="1" x14ac:dyDescent="0.25">
      <c r="A6" s="224"/>
      <c r="B6" s="157" t="s">
        <v>238</v>
      </c>
      <c r="C6" s="203">
        <v>8640005</v>
      </c>
      <c r="D6" s="203">
        <v>1</v>
      </c>
      <c r="E6" s="121" t="s">
        <v>79</v>
      </c>
      <c r="F6" s="121"/>
      <c r="G6" s="121"/>
      <c r="H6" s="159">
        <f t="shared" si="1"/>
        <v>12</v>
      </c>
      <c r="I6" s="159" t="str">
        <f t="shared" si="2"/>
        <v>компл.</v>
      </c>
      <c r="J6" s="205"/>
      <c r="K6" s="207"/>
      <c r="L6" s="46">
        <v>0</v>
      </c>
      <c r="M6" s="204">
        <f t="shared" si="3"/>
        <v>12</v>
      </c>
    </row>
    <row r="7" spans="1:13" s="16" customFormat="1" ht="15.95" customHeight="1" x14ac:dyDescent="0.25">
      <c r="A7" s="224"/>
      <c r="B7" s="157" t="s">
        <v>63</v>
      </c>
      <c r="C7" s="203">
        <v>8640033</v>
      </c>
      <c r="D7" s="203">
        <v>1</v>
      </c>
      <c r="E7" s="121" t="s">
        <v>79</v>
      </c>
      <c r="F7" s="121"/>
      <c r="G7" s="121"/>
      <c r="H7" s="159">
        <f t="shared" si="1"/>
        <v>12</v>
      </c>
      <c r="I7" s="159" t="str">
        <f t="shared" si="2"/>
        <v>компл.</v>
      </c>
      <c r="J7" s="205"/>
      <c r="K7" s="207"/>
      <c r="L7" s="46">
        <v>0</v>
      </c>
      <c r="M7" s="204">
        <f t="shared" si="3"/>
        <v>12</v>
      </c>
    </row>
    <row r="8" spans="1:13" s="16" customFormat="1" ht="30" x14ac:dyDescent="0.25">
      <c r="A8" s="224"/>
      <c r="B8" s="157" t="s">
        <v>42</v>
      </c>
      <c r="C8" s="203">
        <v>3110000</v>
      </c>
      <c r="D8" s="203">
        <v>1</v>
      </c>
      <c r="E8" s="121" t="s">
        <v>67</v>
      </c>
      <c r="F8" s="121"/>
      <c r="G8" s="121"/>
      <c r="H8" s="159">
        <f t="shared" si="1"/>
        <v>12</v>
      </c>
      <c r="I8" s="159" t="str">
        <f t="shared" si="2"/>
        <v>шт.</v>
      </c>
      <c r="J8" s="205" t="str">
        <f t="shared" ref="J8:J75" si="4">IFERROR(H8*VALUE(SUBSTITUTE(MID(B8,SEARCH("шт",B8)-2,5),"шт",)),"")</f>
        <v/>
      </c>
      <c r="K8" s="207"/>
      <c r="L8" s="46">
        <v>0</v>
      </c>
      <c r="M8" s="204">
        <f t="shared" si="3"/>
        <v>12</v>
      </c>
    </row>
    <row r="9" spans="1:13" s="16" customFormat="1" ht="15.95" customHeight="1" x14ac:dyDescent="0.25">
      <c r="A9" s="224"/>
      <c r="B9" s="157" t="s">
        <v>74</v>
      </c>
      <c r="C9" s="203">
        <v>4696000</v>
      </c>
      <c r="D9" s="203">
        <v>0.15</v>
      </c>
      <c r="E9" s="121" t="s">
        <v>80</v>
      </c>
      <c r="F9" s="121">
        <f t="shared" si="0"/>
        <v>3</v>
      </c>
      <c r="G9" s="121" t="s">
        <v>67</v>
      </c>
      <c r="H9" s="159">
        <f t="shared" si="1"/>
        <v>1.7999999999999998</v>
      </c>
      <c r="I9" s="159" t="str">
        <f t="shared" si="2"/>
        <v>упак.</v>
      </c>
      <c r="J9" s="205">
        <f t="shared" si="4"/>
        <v>36</v>
      </c>
      <c r="K9" s="207" t="s">
        <v>67</v>
      </c>
      <c r="L9" s="46">
        <v>0</v>
      </c>
      <c r="M9" s="204">
        <f t="shared" si="3"/>
        <v>1.7999999999999998</v>
      </c>
    </row>
    <row r="10" spans="1:13" s="16" customFormat="1" ht="15.95" customHeight="1" x14ac:dyDescent="0.25">
      <c r="A10" s="224"/>
      <c r="B10" s="157" t="s">
        <v>252</v>
      </c>
      <c r="C10" s="203">
        <v>7526964</v>
      </c>
      <c r="D10" s="203">
        <v>1</v>
      </c>
      <c r="E10" s="121" t="s">
        <v>67</v>
      </c>
      <c r="F10" s="121"/>
      <c r="G10" s="121"/>
      <c r="H10" s="159">
        <f t="shared" si="1"/>
        <v>12</v>
      </c>
      <c r="I10" s="159" t="str">
        <f t="shared" si="2"/>
        <v>шт.</v>
      </c>
      <c r="J10" s="205"/>
      <c r="K10" s="207"/>
      <c r="L10" s="46">
        <v>0</v>
      </c>
      <c r="M10" s="204">
        <f t="shared" si="3"/>
        <v>12</v>
      </c>
    </row>
    <row r="11" spans="1:13" s="16" customFormat="1" ht="15.95" customHeight="1" x14ac:dyDescent="0.25">
      <c r="A11" s="224"/>
      <c r="B11" s="157" t="s">
        <v>68</v>
      </c>
      <c r="C11" s="203">
        <v>2313150</v>
      </c>
      <c r="D11" s="203">
        <v>0.26666666666666666</v>
      </c>
      <c r="E11" s="121" t="s">
        <v>80</v>
      </c>
      <c r="F11" s="121">
        <f>D11*2*6</f>
        <v>3.2</v>
      </c>
      <c r="G11" s="121" t="s">
        <v>254</v>
      </c>
      <c r="H11" s="159">
        <f>D11*$H$2</f>
        <v>3.2</v>
      </c>
      <c r="I11" s="159" t="str">
        <f t="shared" si="2"/>
        <v>упак.</v>
      </c>
      <c r="J11" s="205">
        <f>H11*2*6</f>
        <v>38.400000000000006</v>
      </c>
      <c r="K11" s="207" t="s">
        <v>254</v>
      </c>
      <c r="L11" s="46">
        <v>3.2</v>
      </c>
      <c r="M11" s="204">
        <f t="shared" si="3"/>
        <v>0</v>
      </c>
    </row>
    <row r="12" spans="1:13" s="16" customFormat="1" ht="15.95" customHeight="1" x14ac:dyDescent="0.25">
      <c r="A12" s="224"/>
      <c r="B12" s="157" t="s">
        <v>260</v>
      </c>
      <c r="C12" s="203">
        <v>4568000</v>
      </c>
      <c r="D12" s="203">
        <v>1</v>
      </c>
      <c r="E12" s="121" t="s">
        <v>79</v>
      </c>
      <c r="F12" s="121"/>
      <c r="G12" s="121"/>
      <c r="H12" s="159">
        <f t="shared" si="1"/>
        <v>12</v>
      </c>
      <c r="I12" s="159" t="str">
        <f t="shared" si="2"/>
        <v>компл.</v>
      </c>
      <c r="J12" s="205"/>
      <c r="K12" s="207"/>
      <c r="L12" s="46">
        <v>2</v>
      </c>
      <c r="M12" s="204">
        <f t="shared" si="3"/>
        <v>10</v>
      </c>
    </row>
    <row r="13" spans="1:13" s="16" customFormat="1" ht="30" x14ac:dyDescent="0.25">
      <c r="A13" s="224"/>
      <c r="B13" s="157" t="s">
        <v>83</v>
      </c>
      <c r="C13" s="203">
        <v>3243080</v>
      </c>
      <c r="D13" s="203">
        <v>1</v>
      </c>
      <c r="E13" s="121" t="s">
        <v>67</v>
      </c>
      <c r="F13" s="121" t="str">
        <f t="shared" si="0"/>
        <v/>
      </c>
      <c r="G13" s="121"/>
      <c r="H13" s="159">
        <f t="shared" si="1"/>
        <v>12</v>
      </c>
      <c r="I13" s="159" t="str">
        <f t="shared" si="2"/>
        <v>шт.</v>
      </c>
      <c r="J13" s="205" t="str">
        <f t="shared" si="4"/>
        <v/>
      </c>
      <c r="K13" s="207"/>
      <c r="L13" s="46">
        <v>0</v>
      </c>
      <c r="M13" s="204">
        <f t="shared" si="3"/>
        <v>12</v>
      </c>
    </row>
    <row r="14" spans="1:13" s="16" customFormat="1" ht="15.95" customHeight="1" x14ac:dyDescent="0.25">
      <c r="A14" s="224"/>
      <c r="B14" s="157" t="s">
        <v>239</v>
      </c>
      <c r="C14" s="203">
        <v>3138000</v>
      </c>
      <c r="D14" s="203">
        <v>1</v>
      </c>
      <c r="E14" s="121" t="s">
        <v>67</v>
      </c>
      <c r="F14" s="121" t="str">
        <f t="shared" si="0"/>
        <v/>
      </c>
      <c r="G14" s="121"/>
      <c r="H14" s="159">
        <f t="shared" si="1"/>
        <v>12</v>
      </c>
      <c r="I14" s="159" t="str">
        <f t="shared" si="2"/>
        <v>шт.</v>
      </c>
      <c r="J14" s="205" t="str">
        <f t="shared" si="4"/>
        <v/>
      </c>
      <c r="K14" s="207"/>
      <c r="L14" s="46">
        <v>0</v>
      </c>
      <c r="M14" s="204">
        <f t="shared" si="3"/>
        <v>12</v>
      </c>
    </row>
    <row r="15" spans="1:13" s="16" customFormat="1" ht="30" x14ac:dyDescent="0.25">
      <c r="A15" s="224"/>
      <c r="B15" s="157" t="s">
        <v>224</v>
      </c>
      <c r="C15" s="203">
        <v>3243100</v>
      </c>
      <c r="D15" s="203">
        <v>1</v>
      </c>
      <c r="E15" s="121" t="s">
        <v>67</v>
      </c>
      <c r="F15" s="121" t="str">
        <f t="shared" si="0"/>
        <v/>
      </c>
      <c r="G15" s="121"/>
      <c r="H15" s="159">
        <f t="shared" si="1"/>
        <v>12</v>
      </c>
      <c r="I15" s="159" t="str">
        <f t="shared" si="2"/>
        <v>шт.</v>
      </c>
      <c r="J15" s="205" t="str">
        <f t="shared" si="4"/>
        <v/>
      </c>
      <c r="K15" s="207"/>
      <c r="L15" s="46">
        <v>0</v>
      </c>
      <c r="M15" s="204">
        <f t="shared" si="3"/>
        <v>12</v>
      </c>
    </row>
    <row r="16" spans="1:13" s="16" customFormat="1" ht="15.95" customHeight="1" x14ac:dyDescent="0.25">
      <c r="A16" s="224"/>
      <c r="B16" s="157" t="s">
        <v>236</v>
      </c>
      <c r="C16" s="203">
        <v>2366000</v>
      </c>
      <c r="D16" s="203">
        <v>0.2</v>
      </c>
      <c r="E16" s="121" t="s">
        <v>80</v>
      </c>
      <c r="F16" s="121">
        <f t="shared" si="0"/>
        <v>4</v>
      </c>
      <c r="G16" s="121" t="s">
        <v>67</v>
      </c>
      <c r="H16" s="159">
        <f t="shared" si="1"/>
        <v>2.4000000000000004</v>
      </c>
      <c r="I16" s="159" t="str">
        <f t="shared" si="2"/>
        <v>упак.</v>
      </c>
      <c r="J16" s="205">
        <f t="shared" si="4"/>
        <v>48.000000000000007</v>
      </c>
      <c r="K16" s="207" t="s">
        <v>67</v>
      </c>
      <c r="L16" s="46">
        <v>2.4</v>
      </c>
      <c r="M16" s="204">
        <f t="shared" si="3"/>
        <v>0</v>
      </c>
    </row>
    <row r="17" spans="1:13" s="16" customFormat="1" ht="15.95" customHeight="1" x14ac:dyDescent="0.25">
      <c r="A17" s="224"/>
      <c r="B17" s="157" t="s">
        <v>241</v>
      </c>
      <c r="C17" s="203">
        <v>8619710</v>
      </c>
      <c r="D17" s="203">
        <v>0.25</v>
      </c>
      <c r="E17" s="121" t="s">
        <v>80</v>
      </c>
      <c r="F17" s="121">
        <f t="shared" si="0"/>
        <v>1</v>
      </c>
      <c r="G17" s="121" t="s">
        <v>67</v>
      </c>
      <c r="H17" s="159">
        <f t="shared" si="1"/>
        <v>3</v>
      </c>
      <c r="I17" s="159" t="str">
        <f t="shared" si="2"/>
        <v>упак.</v>
      </c>
      <c r="J17" s="205">
        <f t="shared" si="4"/>
        <v>12</v>
      </c>
      <c r="K17" s="207" t="s">
        <v>67</v>
      </c>
      <c r="L17" s="46">
        <v>1</v>
      </c>
      <c r="M17" s="204">
        <f t="shared" si="3"/>
        <v>2</v>
      </c>
    </row>
    <row r="18" spans="1:13" s="16" customFormat="1" ht="15.95" customHeight="1" x14ac:dyDescent="0.25">
      <c r="A18" s="224"/>
      <c r="B18" s="157" t="s">
        <v>225</v>
      </c>
      <c r="C18" s="203">
        <v>2591000</v>
      </c>
      <c r="D18" s="203">
        <v>0.1</v>
      </c>
      <c r="E18" s="121" t="s">
        <v>80</v>
      </c>
      <c r="F18" s="121">
        <f t="shared" si="0"/>
        <v>2</v>
      </c>
      <c r="G18" s="121" t="s">
        <v>67</v>
      </c>
      <c r="H18" s="159">
        <f t="shared" si="1"/>
        <v>1.2000000000000002</v>
      </c>
      <c r="I18" s="159" t="str">
        <f t="shared" si="2"/>
        <v>упак.</v>
      </c>
      <c r="J18" s="205">
        <f t="shared" si="4"/>
        <v>24.000000000000004</v>
      </c>
      <c r="K18" s="207" t="s">
        <v>67</v>
      </c>
      <c r="L18" s="46">
        <v>1.2</v>
      </c>
      <c r="M18" s="204">
        <f t="shared" si="3"/>
        <v>0</v>
      </c>
    </row>
    <row r="19" spans="1:13" s="16" customFormat="1" ht="15.95" customHeight="1" x14ac:dyDescent="0.25">
      <c r="A19" s="224"/>
      <c r="B19" s="157" t="s">
        <v>226</v>
      </c>
      <c r="C19" s="203">
        <v>2589000</v>
      </c>
      <c r="D19" s="203">
        <v>0.04</v>
      </c>
      <c r="E19" s="121" t="s">
        <v>80</v>
      </c>
      <c r="F19" s="121">
        <f>D19*25</f>
        <v>1</v>
      </c>
      <c r="G19" s="121" t="s">
        <v>254</v>
      </c>
      <c r="H19" s="159">
        <f t="shared" si="1"/>
        <v>0.48</v>
      </c>
      <c r="I19" s="159" t="str">
        <f t="shared" si="2"/>
        <v>упак.</v>
      </c>
      <c r="J19" s="205">
        <f>H19*25</f>
        <v>12</v>
      </c>
      <c r="K19" s="207" t="s">
        <v>254</v>
      </c>
      <c r="L19" s="46">
        <v>0.48</v>
      </c>
      <c r="M19" s="204">
        <f t="shared" si="3"/>
        <v>0</v>
      </c>
    </row>
    <row r="20" spans="1:13" s="16" customFormat="1" ht="15.95" customHeight="1" x14ac:dyDescent="0.25">
      <c r="A20" s="224"/>
      <c r="B20" s="157" t="s">
        <v>235</v>
      </c>
      <c r="C20" s="203">
        <v>7113000</v>
      </c>
      <c r="D20" s="203">
        <v>1</v>
      </c>
      <c r="E20" s="121" t="s">
        <v>67</v>
      </c>
      <c r="F20" s="121">
        <f t="shared" si="0"/>
        <v>1</v>
      </c>
      <c r="G20" s="121"/>
      <c r="H20" s="159">
        <f t="shared" si="1"/>
        <v>12</v>
      </c>
      <c r="I20" s="159" t="str">
        <f t="shared" si="2"/>
        <v>шт.</v>
      </c>
      <c r="J20" s="205">
        <f t="shared" si="4"/>
        <v>12</v>
      </c>
      <c r="K20" s="207"/>
      <c r="L20" s="46">
        <v>0</v>
      </c>
      <c r="M20" s="204">
        <f t="shared" si="3"/>
        <v>12</v>
      </c>
    </row>
    <row r="21" spans="1:13" s="16" customFormat="1" ht="15.95" customHeight="1" x14ac:dyDescent="0.25">
      <c r="A21" s="224"/>
      <c r="B21" s="157" t="s">
        <v>183</v>
      </c>
      <c r="C21" s="203">
        <v>2506120</v>
      </c>
      <c r="D21" s="203">
        <v>0.5</v>
      </c>
      <c r="E21" s="121" t="s">
        <v>80</v>
      </c>
      <c r="F21" s="121">
        <f t="shared" si="0"/>
        <v>1</v>
      </c>
      <c r="G21" s="121" t="s">
        <v>67</v>
      </c>
      <c r="H21" s="159">
        <f t="shared" si="1"/>
        <v>6</v>
      </c>
      <c r="I21" s="159" t="str">
        <f t="shared" si="2"/>
        <v>упак.</v>
      </c>
      <c r="J21" s="205">
        <f t="shared" si="4"/>
        <v>12</v>
      </c>
      <c r="K21" s="207" t="s">
        <v>67</v>
      </c>
      <c r="L21" s="46">
        <v>0</v>
      </c>
      <c r="M21" s="204">
        <f t="shared" si="3"/>
        <v>6</v>
      </c>
    </row>
    <row r="22" spans="1:13" s="16" customFormat="1" ht="15.95" customHeight="1" x14ac:dyDescent="0.25">
      <c r="A22" s="224" t="s">
        <v>39</v>
      </c>
      <c r="B22" s="157" t="s">
        <v>37</v>
      </c>
      <c r="C22" s="203" t="s">
        <v>38</v>
      </c>
      <c r="D22" s="203">
        <v>17</v>
      </c>
      <c r="E22" s="121" t="s">
        <v>67</v>
      </c>
      <c r="F22" s="121" t="str">
        <f t="shared" si="0"/>
        <v/>
      </c>
      <c r="G22" s="121"/>
      <c r="H22" s="159">
        <f t="shared" si="1"/>
        <v>204</v>
      </c>
      <c r="I22" s="159" t="str">
        <f t="shared" si="2"/>
        <v>шт.</v>
      </c>
      <c r="J22" s="205" t="str">
        <f t="shared" si="4"/>
        <v/>
      </c>
      <c r="K22" s="207"/>
      <c r="L22" s="46">
        <v>200</v>
      </c>
      <c r="M22" s="204">
        <f t="shared" si="3"/>
        <v>4</v>
      </c>
    </row>
    <row r="23" spans="1:13" s="16" customFormat="1" ht="15.95" customHeight="1" x14ac:dyDescent="0.25">
      <c r="A23" s="224"/>
      <c r="B23" s="157" t="s">
        <v>27</v>
      </c>
      <c r="C23" s="203" t="s">
        <v>28</v>
      </c>
      <c r="D23" s="203">
        <v>19</v>
      </c>
      <c r="E23" s="121" t="s">
        <v>67</v>
      </c>
      <c r="F23" s="121" t="str">
        <f t="shared" si="0"/>
        <v/>
      </c>
      <c r="G23" s="121"/>
      <c r="H23" s="159">
        <f t="shared" si="1"/>
        <v>228</v>
      </c>
      <c r="I23" s="159" t="str">
        <f t="shared" si="2"/>
        <v>шт.</v>
      </c>
      <c r="J23" s="205" t="str">
        <f t="shared" si="4"/>
        <v/>
      </c>
      <c r="K23" s="207"/>
      <c r="L23" s="46">
        <v>100</v>
      </c>
      <c r="M23" s="204">
        <f t="shared" si="3"/>
        <v>128</v>
      </c>
    </row>
    <row r="24" spans="1:13" s="16" customFormat="1" ht="15.95" customHeight="1" x14ac:dyDescent="0.25">
      <c r="A24" s="224"/>
      <c r="B24" s="157" t="s">
        <v>31</v>
      </c>
      <c r="C24" s="203" t="s">
        <v>32</v>
      </c>
      <c r="D24" s="203">
        <v>18</v>
      </c>
      <c r="E24" s="121" t="s">
        <v>67</v>
      </c>
      <c r="F24" s="121"/>
      <c r="G24" s="121"/>
      <c r="H24" s="159">
        <f t="shared" si="1"/>
        <v>216</v>
      </c>
      <c r="I24" s="159" t="str">
        <f t="shared" si="2"/>
        <v>шт.</v>
      </c>
      <c r="J24" s="205" t="str">
        <f t="shared" si="4"/>
        <v/>
      </c>
      <c r="K24" s="207"/>
      <c r="L24" s="46">
        <v>0</v>
      </c>
      <c r="M24" s="204">
        <f t="shared" si="3"/>
        <v>216</v>
      </c>
    </row>
    <row r="25" spans="1:13" s="16" customFormat="1" ht="15.95" customHeight="1" x14ac:dyDescent="0.25">
      <c r="A25" s="224"/>
      <c r="B25" s="157" t="s">
        <v>35</v>
      </c>
      <c r="C25" s="203" t="s">
        <v>36</v>
      </c>
      <c r="D25" s="203">
        <v>24</v>
      </c>
      <c r="E25" s="121" t="s">
        <v>67</v>
      </c>
      <c r="F25" s="121" t="str">
        <f t="shared" si="0"/>
        <v/>
      </c>
      <c r="G25" s="121"/>
      <c r="H25" s="159">
        <f t="shared" si="1"/>
        <v>288</v>
      </c>
      <c r="I25" s="159" t="str">
        <f t="shared" si="2"/>
        <v>шт.</v>
      </c>
      <c r="J25" s="205" t="str">
        <f t="shared" si="4"/>
        <v/>
      </c>
      <c r="K25" s="207"/>
      <c r="L25" s="46">
        <v>0</v>
      </c>
      <c r="M25" s="204">
        <f t="shared" si="3"/>
        <v>288</v>
      </c>
    </row>
    <row r="26" spans="1:13" s="16" customFormat="1" ht="15.95" customHeight="1" x14ac:dyDescent="0.25">
      <c r="A26" s="224"/>
      <c r="B26" s="157" t="s">
        <v>92</v>
      </c>
      <c r="C26" s="203" t="s">
        <v>30</v>
      </c>
      <c r="D26" s="203">
        <v>0.19000000000000003</v>
      </c>
      <c r="E26" s="121" t="s">
        <v>80</v>
      </c>
      <c r="F26" s="121">
        <f>IFERROR(D26*VALUE(SUBSTITUTE(MID(B26,SEARCH("шт",B26)-3,5),"шт",)),"")</f>
        <v>19.000000000000004</v>
      </c>
      <c r="G26" s="121" t="s">
        <v>67</v>
      </c>
      <c r="H26" s="159">
        <f t="shared" si="1"/>
        <v>2.2800000000000002</v>
      </c>
      <c r="I26" s="159" t="str">
        <f t="shared" si="2"/>
        <v>упак.</v>
      </c>
      <c r="J26" s="205">
        <f>IFERROR(H26*VALUE(SUBSTITUTE(MID(B26,SEARCH("шт",B26)-3,5),"шт",)),"")</f>
        <v>228.00000000000003</v>
      </c>
      <c r="K26" s="207" t="s">
        <v>67</v>
      </c>
      <c r="L26" s="46">
        <v>2.2799999999999998</v>
      </c>
      <c r="M26" s="204">
        <f t="shared" si="3"/>
        <v>0</v>
      </c>
    </row>
    <row r="27" spans="1:13" s="16" customFormat="1" ht="15.95" customHeight="1" x14ac:dyDescent="0.25">
      <c r="A27" s="224"/>
      <c r="B27" s="157" t="s">
        <v>269</v>
      </c>
      <c r="C27" s="203" t="s">
        <v>270</v>
      </c>
      <c r="D27" s="203">
        <v>4</v>
      </c>
      <c r="E27" s="121" t="s">
        <v>67</v>
      </c>
      <c r="F27" s="121" t="str">
        <f t="shared" si="0"/>
        <v/>
      </c>
      <c r="G27" s="121"/>
      <c r="H27" s="159">
        <f t="shared" si="1"/>
        <v>48</v>
      </c>
      <c r="I27" s="159" t="str">
        <f t="shared" si="2"/>
        <v>шт.</v>
      </c>
      <c r="J27" s="205" t="str">
        <f t="shared" si="4"/>
        <v/>
      </c>
      <c r="K27" s="207"/>
      <c r="L27" s="46">
        <v>48</v>
      </c>
      <c r="M27" s="204">
        <f t="shared" si="3"/>
        <v>0</v>
      </c>
    </row>
    <row r="28" spans="1:13" s="16" customFormat="1" ht="15.95" customHeight="1" x14ac:dyDescent="0.25">
      <c r="A28" s="224"/>
      <c r="B28" s="157" t="s">
        <v>33</v>
      </c>
      <c r="C28" s="203" t="s">
        <v>34</v>
      </c>
      <c r="D28" s="203">
        <v>54</v>
      </c>
      <c r="E28" s="121" t="s">
        <v>67</v>
      </c>
      <c r="F28" s="121" t="str">
        <f t="shared" si="0"/>
        <v/>
      </c>
      <c r="G28" s="121"/>
      <c r="H28" s="159">
        <f t="shared" si="1"/>
        <v>648</v>
      </c>
      <c r="I28" s="159" t="str">
        <f t="shared" si="2"/>
        <v>шт.</v>
      </c>
      <c r="J28" s="205" t="str">
        <f t="shared" si="4"/>
        <v/>
      </c>
      <c r="K28" s="207"/>
      <c r="L28" s="46">
        <v>0</v>
      </c>
      <c r="M28" s="204">
        <f t="shared" si="3"/>
        <v>648</v>
      </c>
    </row>
    <row r="29" spans="1:13" s="16" customFormat="1" ht="15.95" customHeight="1" x14ac:dyDescent="0.25">
      <c r="A29" s="224"/>
      <c r="B29" s="157" t="s">
        <v>40</v>
      </c>
      <c r="C29" s="203" t="s">
        <v>41</v>
      </c>
      <c r="D29" s="203">
        <v>15</v>
      </c>
      <c r="E29" s="121" t="s">
        <v>67</v>
      </c>
      <c r="F29" s="121" t="str">
        <f t="shared" si="0"/>
        <v/>
      </c>
      <c r="G29" s="121"/>
      <c r="H29" s="159">
        <f t="shared" si="1"/>
        <v>180</v>
      </c>
      <c r="I29" s="159" t="str">
        <f t="shared" si="2"/>
        <v>шт.</v>
      </c>
      <c r="J29" s="205" t="str">
        <f t="shared" si="4"/>
        <v/>
      </c>
      <c r="K29" s="207"/>
      <c r="L29" s="46">
        <v>0</v>
      </c>
      <c r="M29" s="204">
        <f t="shared" si="3"/>
        <v>180</v>
      </c>
    </row>
    <row r="30" spans="1:13" s="16" customFormat="1" ht="15.95" customHeight="1" x14ac:dyDescent="0.25">
      <c r="A30" s="224"/>
      <c r="B30" s="157" t="s">
        <v>69</v>
      </c>
      <c r="C30" s="203" t="s">
        <v>70</v>
      </c>
      <c r="D30" s="203">
        <v>8</v>
      </c>
      <c r="E30" s="121" t="s">
        <v>67</v>
      </c>
      <c r="F30" s="121" t="str">
        <f t="shared" si="0"/>
        <v/>
      </c>
      <c r="G30" s="121"/>
      <c r="H30" s="159">
        <f t="shared" si="1"/>
        <v>96</v>
      </c>
      <c r="I30" s="159" t="str">
        <f t="shared" si="2"/>
        <v>шт.</v>
      </c>
      <c r="J30" s="205" t="str">
        <f t="shared" si="4"/>
        <v/>
      </c>
      <c r="K30" s="207"/>
      <c r="L30" s="46">
        <v>0</v>
      </c>
      <c r="M30" s="204">
        <f t="shared" si="3"/>
        <v>96</v>
      </c>
    </row>
    <row r="31" spans="1:13" s="16" customFormat="1" ht="15.95" customHeight="1" x14ac:dyDescent="0.25">
      <c r="A31" s="224"/>
      <c r="B31" s="157" t="s">
        <v>72</v>
      </c>
      <c r="C31" s="203" t="s">
        <v>73</v>
      </c>
      <c r="D31" s="203">
        <v>10</v>
      </c>
      <c r="E31" s="121" t="s">
        <v>67</v>
      </c>
      <c r="F31" s="121" t="str">
        <f t="shared" si="0"/>
        <v/>
      </c>
      <c r="G31" s="121"/>
      <c r="H31" s="159">
        <f t="shared" si="1"/>
        <v>120</v>
      </c>
      <c r="I31" s="159" t="str">
        <f t="shared" si="2"/>
        <v>шт.</v>
      </c>
      <c r="J31" s="205" t="str">
        <f t="shared" si="4"/>
        <v/>
      </c>
      <c r="K31" s="207"/>
      <c r="L31" s="46">
        <v>0</v>
      </c>
      <c r="M31" s="204">
        <f t="shared" si="3"/>
        <v>120</v>
      </c>
    </row>
    <row r="32" spans="1:13" s="16" customFormat="1" ht="15.95" customHeight="1" x14ac:dyDescent="0.25">
      <c r="A32" s="224"/>
      <c r="B32" s="157" t="s">
        <v>178</v>
      </c>
      <c r="C32" s="203" t="s">
        <v>156</v>
      </c>
      <c r="D32" s="203">
        <v>1</v>
      </c>
      <c r="E32" s="121" t="s">
        <v>67</v>
      </c>
      <c r="F32" s="121" t="str">
        <f t="shared" si="0"/>
        <v/>
      </c>
      <c r="G32" s="121"/>
      <c r="H32" s="159">
        <f t="shared" si="1"/>
        <v>12</v>
      </c>
      <c r="I32" s="159" t="str">
        <f t="shared" si="2"/>
        <v>шт.</v>
      </c>
      <c r="J32" s="205" t="str">
        <f t="shared" si="4"/>
        <v/>
      </c>
      <c r="K32" s="207"/>
      <c r="L32" s="46">
        <v>0</v>
      </c>
      <c r="M32" s="204">
        <f t="shared" si="3"/>
        <v>12</v>
      </c>
    </row>
    <row r="33" spans="1:13" s="16" customFormat="1" ht="15.95" customHeight="1" x14ac:dyDescent="0.25">
      <c r="A33" s="224"/>
      <c r="B33" s="157" t="s">
        <v>181</v>
      </c>
      <c r="C33" s="203" t="s">
        <v>159</v>
      </c>
      <c r="D33" s="203">
        <v>3</v>
      </c>
      <c r="E33" s="121" t="s">
        <v>67</v>
      </c>
      <c r="F33" s="121"/>
      <c r="G33" s="121"/>
      <c r="H33" s="159">
        <f t="shared" si="1"/>
        <v>36</v>
      </c>
      <c r="I33" s="159" t="str">
        <f t="shared" si="2"/>
        <v>шт.</v>
      </c>
      <c r="J33" s="205" t="str">
        <f t="shared" si="4"/>
        <v/>
      </c>
      <c r="K33" s="207"/>
      <c r="L33" s="46">
        <v>36</v>
      </c>
      <c r="M33" s="204">
        <f t="shared" si="3"/>
        <v>0</v>
      </c>
    </row>
    <row r="34" spans="1:13" s="16" customFormat="1" ht="15.95" customHeight="1" x14ac:dyDescent="0.25">
      <c r="A34" s="224"/>
      <c r="B34" s="157" t="s">
        <v>182</v>
      </c>
      <c r="C34" s="203" t="s">
        <v>160</v>
      </c>
      <c r="D34" s="203">
        <v>1</v>
      </c>
      <c r="E34" s="121" t="s">
        <v>67</v>
      </c>
      <c r="F34" s="121"/>
      <c r="G34" s="121"/>
      <c r="H34" s="159">
        <f t="shared" si="1"/>
        <v>12</v>
      </c>
      <c r="I34" s="159" t="str">
        <f t="shared" si="2"/>
        <v>шт.</v>
      </c>
      <c r="J34" s="205" t="str">
        <f t="shared" si="4"/>
        <v/>
      </c>
      <c r="K34" s="207"/>
      <c r="L34" s="46">
        <v>12</v>
      </c>
      <c r="M34" s="204">
        <f t="shared" si="3"/>
        <v>0</v>
      </c>
    </row>
    <row r="35" spans="1:13" s="16" customFormat="1" ht="15.95" customHeight="1" x14ac:dyDescent="0.25">
      <c r="A35" s="224"/>
      <c r="B35" s="157" t="s">
        <v>75</v>
      </c>
      <c r="C35" s="203" t="s">
        <v>76</v>
      </c>
      <c r="D35" s="203">
        <v>12</v>
      </c>
      <c r="E35" s="121" t="s">
        <v>67</v>
      </c>
      <c r="F35" s="121"/>
      <c r="G35" s="121"/>
      <c r="H35" s="159">
        <f t="shared" si="1"/>
        <v>144</v>
      </c>
      <c r="I35" s="159" t="str">
        <f t="shared" si="2"/>
        <v>шт.</v>
      </c>
      <c r="J35" s="205" t="str">
        <f t="shared" si="4"/>
        <v/>
      </c>
      <c r="K35" s="207"/>
      <c r="L35" s="46">
        <v>0</v>
      </c>
      <c r="M35" s="204">
        <f t="shared" si="3"/>
        <v>144</v>
      </c>
    </row>
    <row r="36" spans="1:13" s="16" customFormat="1" ht="15.95" customHeight="1" x14ac:dyDescent="0.25">
      <c r="A36" s="224"/>
      <c r="B36" s="157" t="s">
        <v>77</v>
      </c>
      <c r="C36" s="203" t="s">
        <v>78</v>
      </c>
      <c r="D36" s="203">
        <v>4</v>
      </c>
      <c r="E36" s="121" t="s">
        <v>67</v>
      </c>
      <c r="F36" s="121"/>
      <c r="G36" s="121"/>
      <c r="H36" s="159">
        <f t="shared" si="1"/>
        <v>48</v>
      </c>
      <c r="I36" s="159" t="str">
        <f t="shared" si="2"/>
        <v>шт.</v>
      </c>
      <c r="J36" s="205" t="str">
        <f t="shared" si="4"/>
        <v/>
      </c>
      <c r="K36" s="207"/>
      <c r="L36" s="46">
        <v>38</v>
      </c>
      <c r="M36" s="204">
        <f t="shared" si="3"/>
        <v>10</v>
      </c>
    </row>
    <row r="37" spans="1:13" s="16" customFormat="1" ht="15.95" customHeight="1" x14ac:dyDescent="0.25">
      <c r="A37" s="224"/>
      <c r="B37" s="157" t="s">
        <v>179</v>
      </c>
      <c r="C37" s="203" t="s">
        <v>157</v>
      </c>
      <c r="D37" s="203">
        <v>3</v>
      </c>
      <c r="E37" s="121" t="s">
        <v>67</v>
      </c>
      <c r="F37" s="121"/>
      <c r="G37" s="121"/>
      <c r="H37" s="159">
        <f t="shared" si="1"/>
        <v>36</v>
      </c>
      <c r="I37" s="159" t="str">
        <f t="shared" si="2"/>
        <v>шт.</v>
      </c>
      <c r="J37" s="205" t="str">
        <f t="shared" si="4"/>
        <v/>
      </c>
      <c r="K37" s="207"/>
      <c r="L37" s="46">
        <v>36</v>
      </c>
      <c r="M37" s="204">
        <f t="shared" si="3"/>
        <v>0</v>
      </c>
    </row>
    <row r="38" spans="1:13" s="16" customFormat="1" ht="15.95" customHeight="1" x14ac:dyDescent="0.25">
      <c r="A38" s="224"/>
      <c r="B38" s="157" t="s">
        <v>180</v>
      </c>
      <c r="C38" s="203" t="s">
        <v>158</v>
      </c>
      <c r="D38" s="203">
        <v>1</v>
      </c>
      <c r="E38" s="121" t="s">
        <v>67</v>
      </c>
      <c r="F38" s="121"/>
      <c r="G38" s="121"/>
      <c r="H38" s="159">
        <f t="shared" si="1"/>
        <v>12</v>
      </c>
      <c r="I38" s="159" t="str">
        <f t="shared" si="2"/>
        <v>шт.</v>
      </c>
      <c r="J38" s="205" t="str">
        <f t="shared" si="4"/>
        <v/>
      </c>
      <c r="K38" s="207"/>
      <c r="L38" s="46">
        <v>12</v>
      </c>
      <c r="M38" s="204">
        <f t="shared" si="3"/>
        <v>0</v>
      </c>
    </row>
    <row r="39" spans="1:13" s="16" customFormat="1" ht="15.95" customHeight="1" x14ac:dyDescent="0.25">
      <c r="A39" s="224"/>
      <c r="B39" s="157" t="s">
        <v>81</v>
      </c>
      <c r="C39" s="203" t="s">
        <v>82</v>
      </c>
      <c r="D39" s="203">
        <v>1</v>
      </c>
      <c r="E39" s="121" t="s">
        <v>67</v>
      </c>
      <c r="F39" s="121"/>
      <c r="G39" s="121"/>
      <c r="H39" s="159">
        <f t="shared" si="1"/>
        <v>12</v>
      </c>
      <c r="I39" s="159" t="str">
        <f t="shared" si="2"/>
        <v>шт.</v>
      </c>
      <c r="J39" s="205" t="str">
        <f t="shared" si="4"/>
        <v/>
      </c>
      <c r="K39" s="207"/>
      <c r="L39" s="46">
        <v>0</v>
      </c>
      <c r="M39" s="204">
        <f t="shared" si="3"/>
        <v>12</v>
      </c>
    </row>
    <row r="40" spans="1:13" s="16" customFormat="1" ht="15.95" customHeight="1" x14ac:dyDescent="0.25">
      <c r="A40" s="224"/>
      <c r="B40" s="157" t="s">
        <v>84</v>
      </c>
      <c r="C40" s="203" t="s">
        <v>85</v>
      </c>
      <c r="D40" s="203">
        <v>1</v>
      </c>
      <c r="E40" s="121" t="s">
        <v>67</v>
      </c>
      <c r="F40" s="121"/>
      <c r="G40" s="121"/>
      <c r="H40" s="159">
        <f t="shared" si="1"/>
        <v>12</v>
      </c>
      <c r="I40" s="159" t="str">
        <f t="shared" si="2"/>
        <v>шт.</v>
      </c>
      <c r="J40" s="205" t="str">
        <f t="shared" si="4"/>
        <v/>
      </c>
      <c r="K40" s="207"/>
      <c r="L40" s="46">
        <v>0</v>
      </c>
      <c r="M40" s="204">
        <f t="shared" si="3"/>
        <v>12</v>
      </c>
    </row>
    <row r="41" spans="1:13" s="16" customFormat="1" ht="15.95" customHeight="1" x14ac:dyDescent="0.25">
      <c r="A41" s="224"/>
      <c r="B41" s="157" t="s">
        <v>86</v>
      </c>
      <c r="C41" s="203" t="s">
        <v>87</v>
      </c>
      <c r="D41" s="203">
        <v>19</v>
      </c>
      <c r="E41" s="121" t="s">
        <v>67</v>
      </c>
      <c r="F41" s="121"/>
      <c r="G41" s="121"/>
      <c r="H41" s="159">
        <f t="shared" si="1"/>
        <v>228</v>
      </c>
      <c r="I41" s="159" t="str">
        <f t="shared" si="2"/>
        <v>шт.</v>
      </c>
      <c r="J41" s="205" t="str">
        <f t="shared" si="4"/>
        <v/>
      </c>
      <c r="K41" s="207"/>
      <c r="L41" s="46">
        <v>0</v>
      </c>
      <c r="M41" s="204">
        <f t="shared" si="3"/>
        <v>228</v>
      </c>
    </row>
    <row r="42" spans="1:13" s="16" customFormat="1" ht="15.95" customHeight="1" x14ac:dyDescent="0.25">
      <c r="A42" s="224"/>
      <c r="B42" s="157" t="s">
        <v>90</v>
      </c>
      <c r="C42" s="203" t="s">
        <v>91</v>
      </c>
      <c r="D42" s="203">
        <v>8</v>
      </c>
      <c r="E42" s="121" t="s">
        <v>67</v>
      </c>
      <c r="F42" s="121"/>
      <c r="G42" s="121"/>
      <c r="H42" s="159">
        <f t="shared" si="1"/>
        <v>96</v>
      </c>
      <c r="I42" s="159" t="str">
        <f t="shared" si="2"/>
        <v>шт.</v>
      </c>
      <c r="J42" s="205" t="str">
        <f t="shared" si="4"/>
        <v/>
      </c>
      <c r="K42" s="207"/>
      <c r="L42" s="46">
        <v>96</v>
      </c>
      <c r="M42" s="204">
        <f t="shared" si="3"/>
        <v>0</v>
      </c>
    </row>
    <row r="43" spans="1:13" s="16" customFormat="1" ht="15.95" customHeight="1" x14ac:dyDescent="0.25">
      <c r="A43" s="224"/>
      <c r="B43" s="157" t="s">
        <v>176</v>
      </c>
      <c r="C43" s="203" t="s">
        <v>154</v>
      </c>
      <c r="D43" s="203">
        <v>1</v>
      </c>
      <c r="E43" s="121" t="s">
        <v>67</v>
      </c>
      <c r="F43" s="121"/>
      <c r="G43" s="121"/>
      <c r="H43" s="159">
        <f t="shared" si="1"/>
        <v>12</v>
      </c>
      <c r="I43" s="159" t="str">
        <f t="shared" si="2"/>
        <v>шт.</v>
      </c>
      <c r="J43" s="205" t="str">
        <f t="shared" si="4"/>
        <v/>
      </c>
      <c r="K43" s="207"/>
      <c r="L43" s="46">
        <v>0</v>
      </c>
      <c r="M43" s="204">
        <f t="shared" si="3"/>
        <v>12</v>
      </c>
    </row>
    <row r="44" spans="1:13" s="16" customFormat="1" ht="15.95" customHeight="1" x14ac:dyDescent="0.25">
      <c r="A44" s="224"/>
      <c r="B44" s="157" t="s">
        <v>177</v>
      </c>
      <c r="C44" s="203" t="s">
        <v>155</v>
      </c>
      <c r="D44" s="203">
        <v>1</v>
      </c>
      <c r="E44" s="121" t="s">
        <v>67</v>
      </c>
      <c r="F44" s="121"/>
      <c r="G44" s="121"/>
      <c r="H44" s="159">
        <f t="shared" si="1"/>
        <v>12</v>
      </c>
      <c r="I44" s="159" t="str">
        <f t="shared" si="2"/>
        <v>шт.</v>
      </c>
      <c r="J44" s="205"/>
      <c r="K44" s="207"/>
      <c r="L44" s="46">
        <v>12</v>
      </c>
      <c r="M44" s="204">
        <f t="shared" si="3"/>
        <v>0</v>
      </c>
    </row>
    <row r="45" spans="1:13" s="16" customFormat="1" ht="15.95" customHeight="1" x14ac:dyDescent="0.25">
      <c r="A45" s="224" t="s">
        <v>71</v>
      </c>
      <c r="B45" s="157" t="s">
        <v>244</v>
      </c>
      <c r="C45" s="203" t="s">
        <v>66</v>
      </c>
      <c r="D45" s="203">
        <v>6</v>
      </c>
      <c r="E45" s="121" t="s">
        <v>67</v>
      </c>
      <c r="F45" s="121"/>
      <c r="G45" s="121"/>
      <c r="H45" s="159">
        <f t="shared" si="1"/>
        <v>72</v>
      </c>
      <c r="I45" s="159" t="str">
        <f t="shared" si="2"/>
        <v>шт.</v>
      </c>
      <c r="J45" s="205"/>
      <c r="K45" s="207"/>
      <c r="L45" s="46">
        <v>72</v>
      </c>
      <c r="M45" s="204">
        <f t="shared" si="3"/>
        <v>0</v>
      </c>
    </row>
    <row r="46" spans="1:13" s="16" customFormat="1" ht="15.95" customHeight="1" x14ac:dyDescent="0.25">
      <c r="A46" s="224"/>
      <c r="B46" s="157" t="s">
        <v>245</v>
      </c>
      <c r="C46" s="203" t="s">
        <v>66</v>
      </c>
      <c r="D46" s="203">
        <v>2</v>
      </c>
      <c r="E46" s="121" t="s">
        <v>67</v>
      </c>
      <c r="F46" s="121"/>
      <c r="G46" s="121"/>
      <c r="H46" s="159">
        <f t="shared" si="1"/>
        <v>24</v>
      </c>
      <c r="I46" s="159" t="str">
        <f t="shared" si="2"/>
        <v>шт.</v>
      </c>
      <c r="J46" s="205"/>
      <c r="K46" s="207"/>
      <c r="L46" s="46">
        <v>24</v>
      </c>
      <c r="M46" s="204">
        <f t="shared" si="3"/>
        <v>0</v>
      </c>
    </row>
    <row r="47" spans="1:13" s="16" customFormat="1" ht="15.95" customHeight="1" x14ac:dyDescent="0.25">
      <c r="A47" s="224"/>
      <c r="B47" s="157" t="s">
        <v>248</v>
      </c>
      <c r="C47" s="203" t="s">
        <v>66</v>
      </c>
      <c r="D47" s="203">
        <v>1</v>
      </c>
      <c r="E47" s="121" t="s">
        <v>67</v>
      </c>
      <c r="F47" s="121"/>
      <c r="G47" s="121"/>
      <c r="H47" s="159">
        <f t="shared" si="1"/>
        <v>12</v>
      </c>
      <c r="I47" s="159" t="str">
        <f t="shared" si="2"/>
        <v>шт.</v>
      </c>
      <c r="J47" s="205"/>
      <c r="K47" s="207"/>
      <c r="L47" s="46">
        <v>12</v>
      </c>
      <c r="M47" s="204">
        <f t="shared" si="3"/>
        <v>0</v>
      </c>
    </row>
    <row r="48" spans="1:13" s="16" customFormat="1" ht="15.95" customHeight="1" x14ac:dyDescent="0.25">
      <c r="A48" s="224"/>
      <c r="B48" s="157" t="s">
        <v>250</v>
      </c>
      <c r="C48" s="203" t="s">
        <v>66</v>
      </c>
      <c r="D48" s="203">
        <v>1</v>
      </c>
      <c r="E48" s="121" t="s">
        <v>67</v>
      </c>
      <c r="F48" s="121"/>
      <c r="G48" s="121"/>
      <c r="H48" s="159">
        <f t="shared" si="1"/>
        <v>12</v>
      </c>
      <c r="I48" s="159" t="str">
        <f t="shared" si="2"/>
        <v>шт.</v>
      </c>
      <c r="J48" s="205" t="str">
        <f t="shared" si="4"/>
        <v/>
      </c>
      <c r="K48" s="207"/>
      <c r="L48" s="46">
        <v>12</v>
      </c>
      <c r="M48" s="204">
        <f t="shared" si="3"/>
        <v>0</v>
      </c>
    </row>
    <row r="49" spans="1:13" s="16" customFormat="1" ht="15.95" customHeight="1" x14ac:dyDescent="0.25">
      <c r="A49" s="224" t="s">
        <v>240</v>
      </c>
      <c r="B49" s="157" t="s">
        <v>227</v>
      </c>
      <c r="C49" s="203" t="s">
        <v>228</v>
      </c>
      <c r="D49" s="203">
        <v>1</v>
      </c>
      <c r="E49" s="121" t="s">
        <v>67</v>
      </c>
      <c r="F49" s="121"/>
      <c r="G49" s="121"/>
      <c r="H49" s="159">
        <f t="shared" si="1"/>
        <v>12</v>
      </c>
      <c r="I49" s="159" t="str">
        <f t="shared" si="2"/>
        <v>шт.</v>
      </c>
      <c r="J49" s="205" t="str">
        <f t="shared" si="4"/>
        <v/>
      </c>
      <c r="K49" s="207"/>
      <c r="L49" s="46">
        <v>0</v>
      </c>
      <c r="M49" s="204">
        <f t="shared" si="3"/>
        <v>12</v>
      </c>
    </row>
    <row r="50" spans="1:13" s="16" customFormat="1" ht="15.95" customHeight="1" x14ac:dyDescent="0.25">
      <c r="A50" s="224"/>
      <c r="B50" s="157" t="s">
        <v>229</v>
      </c>
      <c r="C50" s="203" t="s">
        <v>230</v>
      </c>
      <c r="D50" s="203">
        <v>5</v>
      </c>
      <c r="E50" s="121" t="s">
        <v>67</v>
      </c>
      <c r="F50" s="121"/>
      <c r="G50" s="121"/>
      <c r="H50" s="159">
        <f t="shared" si="1"/>
        <v>60</v>
      </c>
      <c r="I50" s="159" t="str">
        <f t="shared" si="2"/>
        <v>шт.</v>
      </c>
      <c r="J50" s="205" t="str">
        <f t="shared" si="4"/>
        <v/>
      </c>
      <c r="K50" s="207"/>
      <c r="L50" s="46">
        <v>0</v>
      </c>
      <c r="M50" s="204">
        <f t="shared" si="3"/>
        <v>60</v>
      </c>
    </row>
    <row r="51" spans="1:13" s="16" customFormat="1" ht="15.95" customHeight="1" x14ac:dyDescent="0.25">
      <c r="A51" s="224"/>
      <c r="B51" s="157" t="s">
        <v>231</v>
      </c>
      <c r="C51" s="203" t="s">
        <v>232</v>
      </c>
      <c r="D51" s="203">
        <v>3</v>
      </c>
      <c r="E51" s="121" t="s">
        <v>67</v>
      </c>
      <c r="F51" s="121"/>
      <c r="G51" s="121"/>
      <c r="H51" s="159">
        <f t="shared" si="1"/>
        <v>36</v>
      </c>
      <c r="I51" s="159" t="str">
        <f t="shared" si="2"/>
        <v>шт.</v>
      </c>
      <c r="J51" s="205" t="str">
        <f t="shared" si="4"/>
        <v/>
      </c>
      <c r="K51" s="207"/>
      <c r="L51" s="46">
        <v>0</v>
      </c>
      <c r="M51" s="204">
        <f t="shared" si="3"/>
        <v>36</v>
      </c>
    </row>
    <row r="52" spans="1:13" s="16" customFormat="1" ht="15.95" customHeight="1" x14ac:dyDescent="0.25">
      <c r="A52" s="224"/>
      <c r="B52" s="157" t="s">
        <v>233</v>
      </c>
      <c r="C52" s="203" t="s">
        <v>234</v>
      </c>
      <c r="D52" s="203">
        <v>16</v>
      </c>
      <c r="E52" s="121" t="s">
        <v>67</v>
      </c>
      <c r="F52" s="121"/>
      <c r="G52" s="121"/>
      <c r="H52" s="159">
        <f t="shared" si="1"/>
        <v>192</v>
      </c>
      <c r="I52" s="159" t="str">
        <f t="shared" si="2"/>
        <v>шт.</v>
      </c>
      <c r="J52" s="205" t="str">
        <f t="shared" si="4"/>
        <v/>
      </c>
      <c r="K52" s="207"/>
      <c r="L52" s="46">
        <v>0</v>
      </c>
      <c r="M52" s="204">
        <f t="shared" si="3"/>
        <v>192</v>
      </c>
    </row>
    <row r="53" spans="1:13" s="16" customFormat="1" ht="15.95" customHeight="1" x14ac:dyDescent="0.25">
      <c r="A53" s="224"/>
      <c r="B53" s="157" t="s">
        <v>277</v>
      </c>
      <c r="C53" s="203" t="s">
        <v>278</v>
      </c>
      <c r="D53" s="203">
        <v>1</v>
      </c>
      <c r="E53" s="121" t="s">
        <v>67</v>
      </c>
      <c r="F53" s="121"/>
      <c r="G53" s="121"/>
      <c r="H53" s="159">
        <f t="shared" si="1"/>
        <v>12</v>
      </c>
      <c r="I53" s="159" t="str">
        <f t="shared" si="2"/>
        <v>шт.</v>
      </c>
      <c r="J53" s="205"/>
      <c r="K53" s="207"/>
      <c r="L53" s="46">
        <v>0</v>
      </c>
      <c r="M53" s="204">
        <f t="shared" si="3"/>
        <v>12</v>
      </c>
    </row>
    <row r="54" spans="1:13" s="16" customFormat="1" x14ac:dyDescent="0.25">
      <c r="A54" s="224" t="s">
        <v>223</v>
      </c>
      <c r="B54" s="157" t="s">
        <v>216</v>
      </c>
      <c r="C54" s="203" t="s">
        <v>257</v>
      </c>
      <c r="D54" s="203">
        <v>1</v>
      </c>
      <c r="E54" s="121" t="s">
        <v>67</v>
      </c>
      <c r="F54" s="121"/>
      <c r="G54" s="121"/>
      <c r="H54" s="159">
        <f t="shared" si="1"/>
        <v>12</v>
      </c>
      <c r="I54" s="159" t="str">
        <f t="shared" si="2"/>
        <v>шт.</v>
      </c>
      <c r="J54" s="205" t="str">
        <f t="shared" si="4"/>
        <v/>
      </c>
      <c r="K54" s="207"/>
      <c r="L54" s="46">
        <v>0</v>
      </c>
      <c r="M54" s="204">
        <f t="shared" si="3"/>
        <v>12</v>
      </c>
    </row>
    <row r="55" spans="1:13" x14ac:dyDescent="0.25">
      <c r="A55" s="224"/>
      <c r="B55" s="157" t="s">
        <v>217</v>
      </c>
      <c r="C55" s="203" t="s">
        <v>161</v>
      </c>
      <c r="D55" s="203">
        <v>7</v>
      </c>
      <c r="E55" s="121" t="s">
        <v>67</v>
      </c>
      <c r="F55" s="121"/>
      <c r="G55" s="121"/>
      <c r="H55" s="159">
        <f t="shared" si="1"/>
        <v>84</v>
      </c>
      <c r="I55" s="159" t="str">
        <f t="shared" si="2"/>
        <v>шт.</v>
      </c>
      <c r="J55" s="205" t="str">
        <f t="shared" si="4"/>
        <v/>
      </c>
      <c r="K55" s="207"/>
      <c r="L55" s="46">
        <v>0</v>
      </c>
      <c r="M55" s="204">
        <f t="shared" si="3"/>
        <v>84</v>
      </c>
    </row>
    <row r="56" spans="1:13" x14ac:dyDescent="0.25">
      <c r="A56" s="224"/>
      <c r="B56" s="157" t="s">
        <v>218</v>
      </c>
      <c r="C56" s="203" t="s">
        <v>162</v>
      </c>
      <c r="D56" s="203">
        <v>2</v>
      </c>
      <c r="E56" s="121" t="s">
        <v>67</v>
      </c>
      <c r="F56" s="121"/>
      <c r="G56" s="121"/>
      <c r="H56" s="159">
        <f t="shared" si="1"/>
        <v>24</v>
      </c>
      <c r="I56" s="159" t="str">
        <f t="shared" si="2"/>
        <v>шт.</v>
      </c>
      <c r="J56" s="205" t="str">
        <f t="shared" si="4"/>
        <v/>
      </c>
      <c r="K56" s="207"/>
      <c r="L56" s="46">
        <v>0</v>
      </c>
      <c r="M56" s="204">
        <f t="shared" si="3"/>
        <v>24</v>
      </c>
    </row>
    <row r="57" spans="1:13" x14ac:dyDescent="0.25">
      <c r="A57" s="224"/>
      <c r="B57" s="157" t="s">
        <v>219</v>
      </c>
      <c r="C57" s="203" t="s">
        <v>163</v>
      </c>
      <c r="D57" s="203">
        <v>3</v>
      </c>
      <c r="E57" s="121" t="s">
        <v>67</v>
      </c>
      <c r="F57" s="121"/>
      <c r="G57" s="121"/>
      <c r="H57" s="159">
        <f t="shared" si="1"/>
        <v>36</v>
      </c>
      <c r="I57" s="159" t="str">
        <f t="shared" si="2"/>
        <v>шт.</v>
      </c>
      <c r="J57" s="205" t="str">
        <f t="shared" si="4"/>
        <v/>
      </c>
      <c r="K57" s="207"/>
      <c r="L57" s="46">
        <v>0</v>
      </c>
      <c r="M57" s="204">
        <f t="shared" si="3"/>
        <v>36</v>
      </c>
    </row>
    <row r="58" spans="1:13" x14ac:dyDescent="0.25">
      <c r="A58" s="224"/>
      <c r="B58" s="157" t="s">
        <v>220</v>
      </c>
      <c r="C58" s="203" t="s">
        <v>164</v>
      </c>
      <c r="D58" s="203">
        <v>4</v>
      </c>
      <c r="E58" s="121" t="s">
        <v>67</v>
      </c>
      <c r="F58" s="121"/>
      <c r="G58" s="121"/>
      <c r="H58" s="159">
        <f t="shared" si="1"/>
        <v>48</v>
      </c>
      <c r="I58" s="159" t="str">
        <f t="shared" si="2"/>
        <v>шт.</v>
      </c>
      <c r="J58" s="205" t="str">
        <f t="shared" si="4"/>
        <v/>
      </c>
      <c r="K58" s="207"/>
      <c r="L58" s="46">
        <v>0</v>
      </c>
      <c r="M58" s="204">
        <f t="shared" si="3"/>
        <v>48</v>
      </c>
    </row>
    <row r="59" spans="1:13" x14ac:dyDescent="0.25">
      <c r="A59" s="224"/>
      <c r="B59" s="157" t="s">
        <v>221</v>
      </c>
      <c r="C59" s="203" t="s">
        <v>165</v>
      </c>
      <c r="D59" s="203">
        <v>2</v>
      </c>
      <c r="E59" s="121" t="s">
        <v>67</v>
      </c>
      <c r="F59" s="121"/>
      <c r="G59" s="121"/>
      <c r="H59" s="159">
        <f t="shared" si="1"/>
        <v>24</v>
      </c>
      <c r="I59" s="159" t="str">
        <f t="shared" si="2"/>
        <v>шт.</v>
      </c>
      <c r="J59" s="205" t="str">
        <f t="shared" si="4"/>
        <v/>
      </c>
      <c r="K59" s="207"/>
      <c r="L59" s="46">
        <v>0</v>
      </c>
      <c r="M59" s="204">
        <f t="shared" si="3"/>
        <v>24</v>
      </c>
    </row>
    <row r="60" spans="1:13" x14ac:dyDescent="0.25">
      <c r="A60" s="224"/>
      <c r="B60" s="157" t="s">
        <v>222</v>
      </c>
      <c r="C60" s="203" t="s">
        <v>166</v>
      </c>
      <c r="D60" s="203">
        <v>1</v>
      </c>
      <c r="E60" s="121" t="s">
        <v>67</v>
      </c>
      <c r="F60" s="121"/>
      <c r="G60" s="121"/>
      <c r="H60" s="159">
        <f t="shared" si="1"/>
        <v>12</v>
      </c>
      <c r="I60" s="159" t="str">
        <f t="shared" si="2"/>
        <v>шт.</v>
      </c>
      <c r="J60" s="205" t="str">
        <f t="shared" si="4"/>
        <v/>
      </c>
      <c r="K60" s="207"/>
      <c r="L60" s="46">
        <v>0</v>
      </c>
      <c r="M60" s="204">
        <f t="shared" si="3"/>
        <v>12</v>
      </c>
    </row>
    <row r="61" spans="1:13" s="16" customFormat="1" ht="15.95" customHeight="1" x14ac:dyDescent="0.25">
      <c r="A61" s="224" t="s">
        <v>116</v>
      </c>
      <c r="B61" s="122" t="s">
        <v>114</v>
      </c>
      <c r="C61" s="203" t="s">
        <v>94</v>
      </c>
      <c r="D61" s="203">
        <v>1</v>
      </c>
      <c r="E61" s="121" t="s">
        <v>67</v>
      </c>
      <c r="F61" s="121" t="str">
        <f>IFERROR(D61*VALUE(SUBSTITUTE(MID(B61,SEARCH("шт",B61)-2,5),"шт",)),"")</f>
        <v/>
      </c>
      <c r="G61" s="121"/>
      <c r="H61" s="159">
        <f t="shared" si="1"/>
        <v>12</v>
      </c>
      <c r="I61" s="159" t="str">
        <f t="shared" si="2"/>
        <v>шт.</v>
      </c>
      <c r="J61" s="205" t="str">
        <f t="shared" si="4"/>
        <v/>
      </c>
      <c r="K61" s="207"/>
      <c r="L61" s="46">
        <v>0</v>
      </c>
      <c r="M61" s="204">
        <f t="shared" si="3"/>
        <v>12</v>
      </c>
    </row>
    <row r="62" spans="1:13" s="16" customFormat="1" ht="15.95" customHeight="1" x14ac:dyDescent="0.25">
      <c r="A62" s="224"/>
      <c r="B62" s="122" t="s">
        <v>117</v>
      </c>
      <c r="C62" s="203" t="s">
        <v>95</v>
      </c>
      <c r="D62" s="203">
        <v>1</v>
      </c>
      <c r="E62" s="121" t="s">
        <v>67</v>
      </c>
      <c r="F62" s="121" t="str">
        <f>IFERROR(D62*VALUE(SUBSTITUTE(MID(B62,SEARCH("шт",B62)-2,5),"шт",)),"")</f>
        <v/>
      </c>
      <c r="G62" s="121"/>
      <c r="H62" s="159">
        <f t="shared" si="1"/>
        <v>12</v>
      </c>
      <c r="I62" s="159" t="str">
        <f t="shared" si="2"/>
        <v>шт.</v>
      </c>
      <c r="J62" s="205"/>
      <c r="K62" s="207"/>
      <c r="L62" s="46">
        <v>0</v>
      </c>
      <c r="M62" s="204">
        <f t="shared" si="3"/>
        <v>12</v>
      </c>
    </row>
    <row r="63" spans="1:13" s="16" customFormat="1" ht="15.95" customHeight="1" x14ac:dyDescent="0.25">
      <c r="A63" s="224"/>
      <c r="B63" s="122" t="s">
        <v>118</v>
      </c>
      <c r="C63" s="203" t="s">
        <v>96</v>
      </c>
      <c r="D63" s="203">
        <v>0.2</v>
      </c>
      <c r="E63" s="121" t="s">
        <v>80</v>
      </c>
      <c r="F63" s="121">
        <f>D63*5</f>
        <v>1</v>
      </c>
      <c r="G63" s="121" t="s">
        <v>67</v>
      </c>
      <c r="H63" s="159">
        <f t="shared" si="1"/>
        <v>2.4000000000000004</v>
      </c>
      <c r="I63" s="159" t="str">
        <f t="shared" si="2"/>
        <v>упак.</v>
      </c>
      <c r="J63" s="205">
        <f>H63*5</f>
        <v>12.000000000000002</v>
      </c>
      <c r="K63" s="207" t="s">
        <v>67</v>
      </c>
      <c r="L63" s="46">
        <v>0</v>
      </c>
      <c r="M63" s="204">
        <f t="shared" si="3"/>
        <v>2.4000000000000004</v>
      </c>
    </row>
    <row r="64" spans="1:13" s="16" customFormat="1" ht="15.95" customHeight="1" x14ac:dyDescent="0.25">
      <c r="A64" s="224"/>
      <c r="B64" s="122" t="s">
        <v>119</v>
      </c>
      <c r="C64" s="203" t="s">
        <v>97</v>
      </c>
      <c r="D64" s="203">
        <v>1</v>
      </c>
      <c r="E64" s="121" t="s">
        <v>67</v>
      </c>
      <c r="F64" s="121" t="str">
        <f t="shared" si="0"/>
        <v/>
      </c>
      <c r="G64" s="121"/>
      <c r="H64" s="159">
        <f t="shared" si="1"/>
        <v>12</v>
      </c>
      <c r="I64" s="159" t="str">
        <f t="shared" si="2"/>
        <v>шт.</v>
      </c>
      <c r="J64" s="205" t="str">
        <f t="shared" si="4"/>
        <v/>
      </c>
      <c r="K64" s="207"/>
      <c r="L64" s="46">
        <v>0</v>
      </c>
      <c r="M64" s="204">
        <f t="shared" si="3"/>
        <v>12</v>
      </c>
    </row>
    <row r="65" spans="1:15" s="16" customFormat="1" ht="15.95" customHeight="1" x14ac:dyDescent="0.25">
      <c r="A65" s="224"/>
      <c r="B65" s="122" t="s">
        <v>120</v>
      </c>
      <c r="C65" s="203" t="s">
        <v>98</v>
      </c>
      <c r="D65" s="203">
        <v>2</v>
      </c>
      <c r="E65" s="121" t="s">
        <v>67</v>
      </c>
      <c r="F65" s="121" t="str">
        <f t="shared" si="0"/>
        <v/>
      </c>
      <c r="G65" s="121"/>
      <c r="H65" s="159">
        <f t="shared" si="1"/>
        <v>24</v>
      </c>
      <c r="I65" s="159" t="str">
        <f t="shared" si="2"/>
        <v>шт.</v>
      </c>
      <c r="J65" s="205" t="str">
        <f t="shared" si="4"/>
        <v/>
      </c>
      <c r="K65" s="207"/>
      <c r="L65" s="46">
        <v>0</v>
      </c>
      <c r="M65" s="204">
        <f t="shared" si="3"/>
        <v>24</v>
      </c>
    </row>
    <row r="66" spans="1:15" s="16" customFormat="1" ht="15.95" customHeight="1" x14ac:dyDescent="0.25">
      <c r="A66" s="224"/>
      <c r="B66" s="122" t="s">
        <v>121</v>
      </c>
      <c r="C66" s="203" t="s">
        <v>99</v>
      </c>
      <c r="D66" s="203">
        <v>1</v>
      </c>
      <c r="E66" s="121" t="s">
        <v>67</v>
      </c>
      <c r="F66" s="121" t="str">
        <f t="shared" si="0"/>
        <v/>
      </c>
      <c r="G66" s="121"/>
      <c r="H66" s="159">
        <f t="shared" si="1"/>
        <v>12</v>
      </c>
      <c r="I66" s="159" t="str">
        <f t="shared" si="2"/>
        <v>шт.</v>
      </c>
      <c r="J66" s="205" t="str">
        <f t="shared" si="4"/>
        <v/>
      </c>
      <c r="K66" s="207"/>
      <c r="L66" s="46">
        <v>0</v>
      </c>
      <c r="M66" s="204">
        <f t="shared" si="3"/>
        <v>12</v>
      </c>
    </row>
    <row r="67" spans="1:15" x14ac:dyDescent="0.25">
      <c r="A67" s="224"/>
      <c r="B67" s="122" t="s">
        <v>122</v>
      </c>
      <c r="C67" s="203" t="s">
        <v>100</v>
      </c>
      <c r="D67" s="203">
        <v>1</v>
      </c>
      <c r="E67" s="121" t="s">
        <v>67</v>
      </c>
      <c r="F67" s="121" t="str">
        <f t="shared" si="0"/>
        <v/>
      </c>
      <c r="G67" s="121"/>
      <c r="H67" s="159">
        <f t="shared" si="1"/>
        <v>12</v>
      </c>
      <c r="I67" s="159" t="str">
        <f t="shared" si="2"/>
        <v>шт.</v>
      </c>
      <c r="J67" s="205" t="str">
        <f t="shared" si="4"/>
        <v/>
      </c>
      <c r="K67" s="207"/>
      <c r="L67" s="46">
        <v>0</v>
      </c>
      <c r="M67" s="204">
        <f t="shared" si="3"/>
        <v>12</v>
      </c>
    </row>
    <row r="68" spans="1:15" s="16" customFormat="1" ht="15.95" customHeight="1" x14ac:dyDescent="0.25">
      <c r="A68" s="224"/>
      <c r="B68" s="122" t="s">
        <v>123</v>
      </c>
      <c r="C68" s="203" t="s">
        <v>101</v>
      </c>
      <c r="D68" s="203">
        <v>1</v>
      </c>
      <c r="E68" s="121" t="s">
        <v>67</v>
      </c>
      <c r="F68" s="121" t="str">
        <f t="shared" si="0"/>
        <v/>
      </c>
      <c r="G68" s="121"/>
      <c r="H68" s="159">
        <f t="shared" si="1"/>
        <v>12</v>
      </c>
      <c r="I68" s="159" t="str">
        <f t="shared" si="2"/>
        <v>шт.</v>
      </c>
      <c r="J68" s="205" t="str">
        <f t="shared" si="4"/>
        <v/>
      </c>
      <c r="K68" s="207"/>
      <c r="L68" s="46">
        <v>0</v>
      </c>
      <c r="M68" s="204">
        <f t="shared" si="3"/>
        <v>12</v>
      </c>
    </row>
    <row r="69" spans="1:15" s="16" customFormat="1" x14ac:dyDescent="0.25">
      <c r="A69" s="224"/>
      <c r="B69" s="122" t="s">
        <v>124</v>
      </c>
      <c r="C69" s="203" t="s">
        <v>102</v>
      </c>
      <c r="D69" s="203">
        <v>6</v>
      </c>
      <c r="E69" s="121" t="s">
        <v>67</v>
      </c>
      <c r="F69" s="121" t="str">
        <f t="shared" si="0"/>
        <v/>
      </c>
      <c r="G69" s="121"/>
      <c r="H69" s="159">
        <f t="shared" si="1"/>
        <v>72</v>
      </c>
      <c r="I69" s="159" t="str">
        <f t="shared" si="2"/>
        <v>шт.</v>
      </c>
      <c r="J69" s="205" t="str">
        <f t="shared" si="4"/>
        <v/>
      </c>
      <c r="K69" s="207"/>
      <c r="L69" s="46">
        <v>0</v>
      </c>
      <c r="M69" s="204">
        <f t="shared" ref="M69:M98" si="5">H69-L69</f>
        <v>72</v>
      </c>
    </row>
    <row r="70" spans="1:15" x14ac:dyDescent="0.25">
      <c r="A70" s="224"/>
      <c r="B70" s="122" t="s">
        <v>126</v>
      </c>
      <c r="C70" s="203" t="s">
        <v>103</v>
      </c>
      <c r="D70" s="203">
        <v>2</v>
      </c>
      <c r="E70" s="121" t="s">
        <v>67</v>
      </c>
      <c r="F70" s="121" t="str">
        <f>IFERROR(D70*VALUE(SUBSTITUTE(MID(B70,SEARCH("шт",B70)-3,5),"шт",)),"")</f>
        <v/>
      </c>
      <c r="G70" s="121"/>
      <c r="H70" s="159">
        <f t="shared" si="1"/>
        <v>24</v>
      </c>
      <c r="I70" s="159" t="str">
        <f t="shared" si="2"/>
        <v>шт.</v>
      </c>
      <c r="J70" s="205" t="str">
        <f t="shared" si="4"/>
        <v/>
      </c>
      <c r="K70" s="207"/>
      <c r="L70" s="46">
        <v>0</v>
      </c>
      <c r="M70" s="204">
        <f t="shared" si="5"/>
        <v>24</v>
      </c>
      <c r="N70" s="16"/>
      <c r="O70" s="16"/>
    </row>
    <row r="71" spans="1:15" x14ac:dyDescent="0.25">
      <c r="A71" s="224"/>
      <c r="B71" s="122" t="s">
        <v>127</v>
      </c>
      <c r="C71" s="203" t="s">
        <v>104</v>
      </c>
      <c r="D71" s="203">
        <v>1</v>
      </c>
      <c r="E71" s="121" t="s">
        <v>67</v>
      </c>
      <c r="F71" s="121" t="str">
        <f t="shared" si="0"/>
        <v/>
      </c>
      <c r="G71" s="121"/>
      <c r="H71" s="159">
        <f t="shared" si="1"/>
        <v>12</v>
      </c>
      <c r="I71" s="159" t="str">
        <f t="shared" si="2"/>
        <v>шт.</v>
      </c>
      <c r="J71" s="205" t="str">
        <f t="shared" si="4"/>
        <v/>
      </c>
      <c r="K71" s="207"/>
      <c r="L71" s="46">
        <v>0</v>
      </c>
      <c r="M71" s="204">
        <f t="shared" si="5"/>
        <v>12</v>
      </c>
      <c r="N71" s="116"/>
      <c r="O71" s="16"/>
    </row>
    <row r="72" spans="1:15" s="16" customFormat="1" ht="15.95" customHeight="1" x14ac:dyDescent="0.25">
      <c r="A72" s="224"/>
      <c r="B72" s="122" t="s">
        <v>129</v>
      </c>
      <c r="C72" s="203" t="s">
        <v>105</v>
      </c>
      <c r="D72" s="203">
        <v>4</v>
      </c>
      <c r="E72" s="121" t="s">
        <v>67</v>
      </c>
      <c r="F72" s="121" t="str">
        <f t="shared" si="0"/>
        <v/>
      </c>
      <c r="G72" s="121"/>
      <c r="H72" s="159">
        <f t="shared" si="1"/>
        <v>48</v>
      </c>
      <c r="I72" s="159" t="str">
        <f t="shared" si="2"/>
        <v>шт.</v>
      </c>
      <c r="J72" s="205" t="str">
        <f t="shared" si="4"/>
        <v/>
      </c>
      <c r="K72" s="207"/>
      <c r="L72" s="46">
        <v>0</v>
      </c>
      <c r="M72" s="204">
        <f t="shared" si="5"/>
        <v>48</v>
      </c>
      <c r="N72" s="116"/>
    </row>
    <row r="73" spans="1:15" x14ac:dyDescent="0.25">
      <c r="A73" s="224"/>
      <c r="B73" s="122" t="s">
        <v>130</v>
      </c>
      <c r="C73" s="203" t="s">
        <v>106</v>
      </c>
      <c r="D73" s="203">
        <v>1</v>
      </c>
      <c r="E73" s="121" t="s">
        <v>67</v>
      </c>
      <c r="F73" s="121" t="str">
        <f t="shared" si="0"/>
        <v/>
      </c>
      <c r="G73" s="121"/>
      <c r="H73" s="159">
        <f t="shared" si="1"/>
        <v>12</v>
      </c>
      <c r="I73" s="159" t="str">
        <f t="shared" si="2"/>
        <v>шт.</v>
      </c>
      <c r="J73" s="205" t="str">
        <f t="shared" si="4"/>
        <v/>
      </c>
      <c r="K73" s="207"/>
      <c r="L73" s="46">
        <v>0</v>
      </c>
      <c r="M73" s="204">
        <f t="shared" si="5"/>
        <v>12</v>
      </c>
      <c r="N73" s="116"/>
      <c r="O73" s="16"/>
    </row>
    <row r="74" spans="1:15" x14ac:dyDescent="0.25">
      <c r="A74" s="224"/>
      <c r="B74" s="122" t="s">
        <v>131</v>
      </c>
      <c r="C74" s="203" t="s">
        <v>107</v>
      </c>
      <c r="D74" s="203">
        <v>1</v>
      </c>
      <c r="E74" s="121" t="s">
        <v>67</v>
      </c>
      <c r="F74" s="121" t="str">
        <f t="shared" si="0"/>
        <v/>
      </c>
      <c r="G74" s="121"/>
      <c r="H74" s="159">
        <f t="shared" si="1"/>
        <v>12</v>
      </c>
      <c r="I74" s="159" t="str">
        <f t="shared" si="2"/>
        <v>шт.</v>
      </c>
      <c r="J74" s="205" t="str">
        <f t="shared" si="4"/>
        <v/>
      </c>
      <c r="K74" s="207"/>
      <c r="L74" s="46">
        <v>0</v>
      </c>
      <c r="M74" s="204">
        <f t="shared" si="5"/>
        <v>12</v>
      </c>
      <c r="N74" s="116"/>
      <c r="O74" s="16"/>
    </row>
    <row r="75" spans="1:15" x14ac:dyDescent="0.25">
      <c r="A75" s="224"/>
      <c r="B75" s="122" t="s">
        <v>132</v>
      </c>
      <c r="C75" s="203" t="s">
        <v>108</v>
      </c>
      <c r="D75" s="203">
        <v>1</v>
      </c>
      <c r="E75" s="121" t="s">
        <v>67</v>
      </c>
      <c r="F75" s="121" t="str">
        <f t="shared" si="0"/>
        <v/>
      </c>
      <c r="G75" s="121"/>
      <c r="H75" s="159">
        <f t="shared" si="1"/>
        <v>12</v>
      </c>
      <c r="I75" s="159" t="str">
        <f t="shared" si="2"/>
        <v>шт.</v>
      </c>
      <c r="J75" s="205" t="str">
        <f t="shared" si="4"/>
        <v/>
      </c>
      <c r="K75" s="207"/>
      <c r="L75" s="46">
        <v>0</v>
      </c>
      <c r="M75" s="204">
        <f t="shared" si="5"/>
        <v>12</v>
      </c>
      <c r="N75" s="16"/>
      <c r="O75" s="16"/>
    </row>
    <row r="76" spans="1:15" x14ac:dyDescent="0.25">
      <c r="A76" s="224"/>
      <c r="B76" s="122" t="s">
        <v>133</v>
      </c>
      <c r="C76" s="203" t="s">
        <v>109</v>
      </c>
      <c r="D76" s="203">
        <v>0.17543859649122806</v>
      </c>
      <c r="E76" s="121" t="s">
        <v>67</v>
      </c>
      <c r="F76" s="121">
        <f>D76*1026/18</f>
        <v>10</v>
      </c>
      <c r="G76" s="121" t="s">
        <v>255</v>
      </c>
      <c r="H76" s="159">
        <f t="shared" ref="H76:H96" si="6">D76*$H$2</f>
        <v>2.1052631578947367</v>
      </c>
      <c r="I76" s="159" t="str">
        <f t="shared" ref="I76:I96" si="7">E76</f>
        <v>шт.</v>
      </c>
      <c r="J76" s="205">
        <f>H76*1026/18</f>
        <v>120</v>
      </c>
      <c r="K76" s="207" t="s">
        <v>255</v>
      </c>
      <c r="L76" s="46">
        <v>0</v>
      </c>
      <c r="M76" s="204">
        <f t="shared" si="5"/>
        <v>2.1052631578947367</v>
      </c>
    </row>
    <row r="77" spans="1:15" x14ac:dyDescent="0.25">
      <c r="A77" s="224"/>
      <c r="B77" s="122" t="s">
        <v>276</v>
      </c>
      <c r="C77" s="203" t="s">
        <v>110</v>
      </c>
      <c r="D77" s="203">
        <v>0.5</v>
      </c>
      <c r="E77" s="121" t="s">
        <v>80</v>
      </c>
      <c r="F77" s="121">
        <f t="shared" ref="F77:F96" si="8">IFERROR(D77*VALUE(SUBSTITUTE(MID(B77,SEARCH("шт",B77)-2,5),"шт",)),"")</f>
        <v>2</v>
      </c>
      <c r="G77" s="121" t="s">
        <v>67</v>
      </c>
      <c r="H77" s="159">
        <f t="shared" si="6"/>
        <v>6</v>
      </c>
      <c r="I77" s="159" t="str">
        <f t="shared" si="7"/>
        <v>упак.</v>
      </c>
      <c r="J77" s="205">
        <f t="shared" ref="J77:J94" si="9">IFERROR(H77*VALUE(SUBSTITUTE(MID(B77,SEARCH("шт",B77)-2,5),"шт",)),"")</f>
        <v>24</v>
      </c>
      <c r="K77" s="207" t="s">
        <v>67</v>
      </c>
      <c r="L77" s="46">
        <v>0</v>
      </c>
      <c r="M77" s="204">
        <f t="shared" si="5"/>
        <v>6</v>
      </c>
    </row>
    <row r="78" spans="1:15" x14ac:dyDescent="0.25">
      <c r="A78" s="224"/>
      <c r="B78" s="122" t="s">
        <v>243</v>
      </c>
      <c r="C78" s="203" t="s">
        <v>111</v>
      </c>
      <c r="D78" s="203">
        <v>0.2</v>
      </c>
      <c r="E78" s="121" t="s">
        <v>80</v>
      </c>
      <c r="F78" s="121">
        <f>IFERROR(D78*VALUE(SUBSTITUTE(MID(B78,SEARCH("шт",B78)-2,5),"шт",)),"")</f>
        <v>2</v>
      </c>
      <c r="G78" s="121" t="s">
        <v>67</v>
      </c>
      <c r="H78" s="159">
        <f t="shared" si="6"/>
        <v>2.4000000000000004</v>
      </c>
      <c r="I78" s="159" t="str">
        <f t="shared" si="7"/>
        <v>упак.</v>
      </c>
      <c r="J78" s="205">
        <f t="shared" si="9"/>
        <v>24.000000000000004</v>
      </c>
      <c r="K78" s="207" t="s">
        <v>67</v>
      </c>
      <c r="L78" s="46">
        <v>0</v>
      </c>
      <c r="M78" s="204">
        <f t="shared" si="5"/>
        <v>2.4000000000000004</v>
      </c>
    </row>
    <row r="79" spans="1:15" x14ac:dyDescent="0.25">
      <c r="A79" s="224"/>
      <c r="B79" s="122" t="s">
        <v>136</v>
      </c>
      <c r="C79" s="203" t="s">
        <v>112</v>
      </c>
      <c r="D79" s="203">
        <v>2</v>
      </c>
      <c r="E79" s="121" t="s">
        <v>67</v>
      </c>
      <c r="F79" s="121" t="str">
        <f t="shared" si="8"/>
        <v/>
      </c>
      <c r="G79" s="121"/>
      <c r="H79" s="159">
        <f t="shared" si="6"/>
        <v>24</v>
      </c>
      <c r="I79" s="159" t="str">
        <f t="shared" si="7"/>
        <v>шт.</v>
      </c>
      <c r="J79" s="205" t="str">
        <f t="shared" si="9"/>
        <v/>
      </c>
      <c r="K79" s="207"/>
      <c r="L79" s="46">
        <v>0</v>
      </c>
      <c r="M79" s="204">
        <f t="shared" si="5"/>
        <v>24</v>
      </c>
    </row>
    <row r="80" spans="1:15" s="16" customFormat="1" ht="15.95" customHeight="1" x14ac:dyDescent="0.25">
      <c r="A80" s="224"/>
      <c r="B80" s="122" t="s">
        <v>137</v>
      </c>
      <c r="C80" s="203" t="s">
        <v>113</v>
      </c>
      <c r="D80" s="203">
        <v>1</v>
      </c>
      <c r="E80" s="121" t="s">
        <v>67</v>
      </c>
      <c r="F80" s="121" t="str">
        <f t="shared" si="8"/>
        <v/>
      </c>
      <c r="G80" s="121"/>
      <c r="H80" s="159">
        <f t="shared" si="6"/>
        <v>12</v>
      </c>
      <c r="I80" s="159" t="str">
        <f t="shared" si="7"/>
        <v>шт.</v>
      </c>
      <c r="J80" s="205" t="str">
        <f t="shared" si="9"/>
        <v/>
      </c>
      <c r="K80" s="207"/>
      <c r="L80" s="46">
        <v>0</v>
      </c>
      <c r="M80" s="204">
        <f t="shared" si="5"/>
        <v>12</v>
      </c>
    </row>
    <row r="81" spans="1:13" s="16" customFormat="1" ht="15.95" customHeight="1" x14ac:dyDescent="0.25">
      <c r="A81" s="224"/>
      <c r="B81" s="122" t="s">
        <v>202</v>
      </c>
      <c r="C81" s="203" t="s">
        <v>168</v>
      </c>
      <c r="D81" s="203">
        <v>3</v>
      </c>
      <c r="E81" s="121" t="s">
        <v>67</v>
      </c>
      <c r="F81" s="121" t="str">
        <f t="shared" si="8"/>
        <v/>
      </c>
      <c r="G81" s="121"/>
      <c r="H81" s="159">
        <f t="shared" si="6"/>
        <v>36</v>
      </c>
      <c r="I81" s="159" t="str">
        <f t="shared" si="7"/>
        <v>шт.</v>
      </c>
      <c r="J81" s="205" t="str">
        <f t="shared" si="9"/>
        <v/>
      </c>
      <c r="K81" s="207"/>
      <c r="L81" s="46">
        <v>0</v>
      </c>
      <c r="M81" s="204">
        <f t="shared" si="5"/>
        <v>36</v>
      </c>
    </row>
    <row r="82" spans="1:13" x14ac:dyDescent="0.25">
      <c r="A82" s="224"/>
      <c r="B82" s="122" t="s">
        <v>203</v>
      </c>
      <c r="C82" s="203" t="s">
        <v>169</v>
      </c>
      <c r="D82" s="203">
        <v>3</v>
      </c>
      <c r="E82" s="121" t="s">
        <v>67</v>
      </c>
      <c r="F82" s="121" t="str">
        <f t="shared" si="8"/>
        <v/>
      </c>
      <c r="G82" s="121"/>
      <c r="H82" s="159">
        <f t="shared" si="6"/>
        <v>36</v>
      </c>
      <c r="I82" s="159" t="str">
        <f t="shared" si="7"/>
        <v>шт.</v>
      </c>
      <c r="J82" s="205" t="str">
        <f t="shared" si="9"/>
        <v/>
      </c>
      <c r="K82" s="207"/>
      <c r="L82" s="46">
        <v>0</v>
      </c>
      <c r="M82" s="204">
        <f t="shared" si="5"/>
        <v>36</v>
      </c>
    </row>
    <row r="83" spans="1:13" x14ac:dyDescent="0.25">
      <c r="A83" s="224"/>
      <c r="B83" s="122" t="s">
        <v>204</v>
      </c>
      <c r="C83" s="203" t="s">
        <v>170</v>
      </c>
      <c r="D83" s="203">
        <v>3</v>
      </c>
      <c r="E83" s="121" t="s">
        <v>67</v>
      </c>
      <c r="F83" s="121" t="str">
        <f t="shared" si="8"/>
        <v/>
      </c>
      <c r="G83" s="121"/>
      <c r="H83" s="159">
        <f t="shared" si="6"/>
        <v>36</v>
      </c>
      <c r="I83" s="159" t="str">
        <f t="shared" si="7"/>
        <v>шт.</v>
      </c>
      <c r="J83" s="205" t="str">
        <f t="shared" si="9"/>
        <v/>
      </c>
      <c r="K83" s="207"/>
      <c r="L83" s="46">
        <v>0</v>
      </c>
      <c r="M83" s="204">
        <f t="shared" si="5"/>
        <v>36</v>
      </c>
    </row>
    <row r="84" spans="1:13" x14ac:dyDescent="0.25">
      <c r="A84" s="224"/>
      <c r="B84" s="122" t="s">
        <v>205</v>
      </c>
      <c r="C84" s="203" t="s">
        <v>171</v>
      </c>
      <c r="D84" s="203">
        <v>3</v>
      </c>
      <c r="E84" s="121" t="s">
        <v>67</v>
      </c>
      <c r="F84" s="121"/>
      <c r="G84" s="121"/>
      <c r="H84" s="159">
        <f t="shared" si="6"/>
        <v>36</v>
      </c>
      <c r="I84" s="159" t="str">
        <f t="shared" si="7"/>
        <v>шт.</v>
      </c>
      <c r="J84" s="205" t="str">
        <f t="shared" si="9"/>
        <v/>
      </c>
      <c r="K84" s="207"/>
      <c r="L84" s="46">
        <v>0</v>
      </c>
      <c r="M84" s="204">
        <f t="shared" si="5"/>
        <v>36</v>
      </c>
    </row>
    <row r="85" spans="1:13" x14ac:dyDescent="0.25">
      <c r="A85" s="224"/>
      <c r="B85" s="122" t="s">
        <v>206</v>
      </c>
      <c r="C85" s="203" t="s">
        <v>172</v>
      </c>
      <c r="D85" s="203">
        <v>1</v>
      </c>
      <c r="E85" s="121" t="s">
        <v>67</v>
      </c>
      <c r="F85" s="121" t="str">
        <f t="shared" si="8"/>
        <v/>
      </c>
      <c r="G85" s="121"/>
      <c r="H85" s="159">
        <f t="shared" si="6"/>
        <v>12</v>
      </c>
      <c r="I85" s="159" t="str">
        <f t="shared" si="7"/>
        <v>шт.</v>
      </c>
      <c r="J85" s="205" t="str">
        <f t="shared" si="9"/>
        <v/>
      </c>
      <c r="K85" s="207"/>
      <c r="L85" s="46">
        <v>0</v>
      </c>
      <c r="M85" s="204">
        <f t="shared" si="5"/>
        <v>12</v>
      </c>
    </row>
    <row r="86" spans="1:13" x14ac:dyDescent="0.25">
      <c r="A86" s="224"/>
      <c r="B86" s="122" t="s">
        <v>207</v>
      </c>
      <c r="C86" s="203" t="s">
        <v>173</v>
      </c>
      <c r="D86" s="203">
        <v>3</v>
      </c>
      <c r="E86" s="121" t="s">
        <v>67</v>
      </c>
      <c r="F86" s="121" t="str">
        <f>IFERROR(D86*VALUE(SUBSTITUTE(MID(B86,SEARCH("шт",B86)-2,5),"шт",)),"")</f>
        <v/>
      </c>
      <c r="G86" s="121"/>
      <c r="H86" s="159">
        <f t="shared" si="6"/>
        <v>36</v>
      </c>
      <c r="I86" s="159" t="str">
        <f t="shared" si="7"/>
        <v>шт.</v>
      </c>
      <c r="J86" s="205" t="str">
        <f t="shared" si="9"/>
        <v/>
      </c>
      <c r="K86" s="207"/>
      <c r="L86" s="46">
        <v>0</v>
      </c>
      <c r="M86" s="204">
        <f t="shared" si="5"/>
        <v>36</v>
      </c>
    </row>
    <row r="87" spans="1:13" x14ac:dyDescent="0.25">
      <c r="A87" s="224"/>
      <c r="B87" s="122" t="s">
        <v>263</v>
      </c>
      <c r="C87" s="203" t="s">
        <v>264</v>
      </c>
      <c r="D87" s="203">
        <v>2</v>
      </c>
      <c r="E87" s="121" t="s">
        <v>67</v>
      </c>
      <c r="F87" s="121"/>
      <c r="G87" s="121"/>
      <c r="H87" s="159">
        <f t="shared" si="6"/>
        <v>24</v>
      </c>
      <c r="I87" s="159" t="str">
        <f t="shared" si="7"/>
        <v>шт.</v>
      </c>
      <c r="J87" s="205" t="str">
        <f t="shared" si="9"/>
        <v/>
      </c>
      <c r="K87" s="207"/>
      <c r="L87" s="46">
        <v>0</v>
      </c>
      <c r="M87" s="204">
        <f t="shared" si="5"/>
        <v>24</v>
      </c>
    </row>
    <row r="88" spans="1:13" x14ac:dyDescent="0.25">
      <c r="A88" s="224"/>
      <c r="B88" s="122" t="s">
        <v>272</v>
      </c>
      <c r="C88" s="203" t="s">
        <v>273</v>
      </c>
      <c r="D88" s="203">
        <v>1</v>
      </c>
      <c r="E88" s="121" t="s">
        <v>67</v>
      </c>
      <c r="F88" s="121" t="str">
        <f t="shared" si="8"/>
        <v/>
      </c>
      <c r="G88" s="121"/>
      <c r="H88" s="159">
        <f t="shared" si="6"/>
        <v>12</v>
      </c>
      <c r="I88" s="159" t="str">
        <f t="shared" si="7"/>
        <v>шт.</v>
      </c>
      <c r="J88" s="205" t="str">
        <f t="shared" si="9"/>
        <v/>
      </c>
      <c r="K88" s="207"/>
      <c r="L88" s="46">
        <v>0</v>
      </c>
      <c r="M88" s="204">
        <f t="shared" si="5"/>
        <v>12</v>
      </c>
    </row>
    <row r="89" spans="1:13" x14ac:dyDescent="0.25">
      <c r="A89" s="224"/>
      <c r="B89" s="122" t="s">
        <v>261</v>
      </c>
      <c r="C89" s="203" t="s">
        <v>262</v>
      </c>
      <c r="D89" s="203">
        <v>2</v>
      </c>
      <c r="E89" s="121" t="s">
        <v>67</v>
      </c>
      <c r="F89" s="121" t="str">
        <f>IFERROR(D89*VALUE(SUBSTITUTE(MID(B89,SEARCH("шт",B89)-2,5),"шт",)),"")</f>
        <v/>
      </c>
      <c r="G89" s="121"/>
      <c r="H89" s="159">
        <f t="shared" si="6"/>
        <v>24</v>
      </c>
      <c r="I89" s="159" t="str">
        <f t="shared" si="7"/>
        <v>шт.</v>
      </c>
      <c r="J89" s="205" t="str">
        <f t="shared" si="9"/>
        <v/>
      </c>
      <c r="K89" s="207"/>
      <c r="L89" s="46">
        <v>0</v>
      </c>
      <c r="M89" s="204">
        <f t="shared" si="5"/>
        <v>24</v>
      </c>
    </row>
    <row r="90" spans="1:13" x14ac:dyDescent="0.25">
      <c r="A90" s="224"/>
      <c r="B90" s="122" t="s">
        <v>266</v>
      </c>
      <c r="C90" s="203" t="s">
        <v>265</v>
      </c>
      <c r="D90" s="203">
        <v>2</v>
      </c>
      <c r="E90" s="121" t="s">
        <v>67</v>
      </c>
      <c r="F90" s="121" t="str">
        <f t="shared" si="8"/>
        <v/>
      </c>
      <c r="G90" s="132"/>
      <c r="H90" s="159">
        <f t="shared" si="6"/>
        <v>24</v>
      </c>
      <c r="I90" s="159" t="str">
        <f t="shared" si="7"/>
        <v>шт.</v>
      </c>
      <c r="J90" s="205" t="str">
        <f t="shared" si="9"/>
        <v/>
      </c>
      <c r="K90" s="208"/>
      <c r="L90" s="46">
        <v>0</v>
      </c>
      <c r="M90" s="204">
        <f t="shared" si="5"/>
        <v>24</v>
      </c>
    </row>
    <row r="91" spans="1:13" x14ac:dyDescent="0.25">
      <c r="A91" s="224"/>
      <c r="B91" s="193" t="s">
        <v>280</v>
      </c>
      <c r="C91" s="194" t="s">
        <v>279</v>
      </c>
      <c r="D91" s="203">
        <v>1</v>
      </c>
      <c r="E91" s="121" t="s">
        <v>67</v>
      </c>
      <c r="F91" s="121" t="str">
        <f t="shared" si="8"/>
        <v/>
      </c>
      <c r="G91" s="132"/>
      <c r="H91" s="159">
        <f t="shared" si="6"/>
        <v>12</v>
      </c>
      <c r="I91" s="159" t="str">
        <f t="shared" si="7"/>
        <v>шт.</v>
      </c>
      <c r="J91" s="205" t="str">
        <f t="shared" si="9"/>
        <v/>
      </c>
      <c r="K91" s="208"/>
      <c r="L91" s="46">
        <v>0</v>
      </c>
      <c r="M91" s="204">
        <f t="shared" si="5"/>
        <v>12</v>
      </c>
    </row>
    <row r="92" spans="1:13" x14ac:dyDescent="0.25">
      <c r="A92" s="224"/>
      <c r="B92" s="122" t="s">
        <v>283</v>
      </c>
      <c r="C92" s="203" t="s">
        <v>284</v>
      </c>
      <c r="D92" s="203">
        <v>1</v>
      </c>
      <c r="E92" s="121" t="s">
        <v>67</v>
      </c>
      <c r="F92" s="121" t="str">
        <f t="shared" si="8"/>
        <v/>
      </c>
      <c r="G92" s="132"/>
      <c r="H92" s="159">
        <f t="shared" si="6"/>
        <v>12</v>
      </c>
      <c r="I92" s="159" t="str">
        <f t="shared" si="7"/>
        <v>шт.</v>
      </c>
      <c r="J92" s="205" t="str">
        <f t="shared" si="9"/>
        <v/>
      </c>
      <c r="K92" s="208"/>
      <c r="L92" s="46">
        <v>0</v>
      </c>
      <c r="M92" s="204">
        <f t="shared" si="5"/>
        <v>12</v>
      </c>
    </row>
    <row r="93" spans="1:13" x14ac:dyDescent="0.25">
      <c r="A93" s="203" t="s">
        <v>215</v>
      </c>
      <c r="B93" s="122" t="s">
        <v>258</v>
      </c>
      <c r="C93" s="203" t="s">
        <v>259</v>
      </c>
      <c r="D93" s="203">
        <v>1</v>
      </c>
      <c r="E93" s="121" t="s">
        <v>67</v>
      </c>
      <c r="F93" s="121" t="str">
        <f t="shared" si="8"/>
        <v/>
      </c>
      <c r="G93" s="132"/>
      <c r="H93" s="159">
        <f t="shared" si="6"/>
        <v>12</v>
      </c>
      <c r="I93" s="159" t="str">
        <f t="shared" si="7"/>
        <v>шт.</v>
      </c>
      <c r="J93" s="205" t="str">
        <f t="shared" si="9"/>
        <v/>
      </c>
      <c r="K93" s="208"/>
      <c r="L93" s="46">
        <v>0</v>
      </c>
      <c r="M93" s="204">
        <f t="shared" si="5"/>
        <v>12</v>
      </c>
    </row>
    <row r="94" spans="1:13" ht="30" x14ac:dyDescent="0.25">
      <c r="A94" s="203" t="s">
        <v>201</v>
      </c>
      <c r="B94" s="122" t="s">
        <v>88</v>
      </c>
      <c r="C94" s="203" t="s">
        <v>89</v>
      </c>
      <c r="D94" s="203">
        <v>2</v>
      </c>
      <c r="E94" s="121" t="s">
        <v>67</v>
      </c>
      <c r="F94" s="121" t="str">
        <f t="shared" si="8"/>
        <v/>
      </c>
      <c r="G94" s="132"/>
      <c r="H94" s="159">
        <f t="shared" si="6"/>
        <v>24</v>
      </c>
      <c r="I94" s="159" t="str">
        <f t="shared" si="7"/>
        <v>шт.</v>
      </c>
      <c r="J94" s="205" t="str">
        <f t="shared" si="9"/>
        <v/>
      </c>
      <c r="K94" s="208"/>
      <c r="L94" s="46">
        <v>0</v>
      </c>
      <c r="M94" s="204">
        <f t="shared" si="5"/>
        <v>24</v>
      </c>
    </row>
    <row r="95" spans="1:13" x14ac:dyDescent="0.25">
      <c r="A95" s="226" t="s">
        <v>213</v>
      </c>
      <c r="B95" s="187" t="s">
        <v>211</v>
      </c>
      <c r="C95" s="188" t="s">
        <v>212</v>
      </c>
      <c r="D95" s="189">
        <v>3</v>
      </c>
      <c r="E95" s="121" t="s">
        <v>67</v>
      </c>
      <c r="F95" s="121" t="str">
        <f t="shared" si="8"/>
        <v/>
      </c>
      <c r="H95" s="159">
        <f t="shared" si="6"/>
        <v>36</v>
      </c>
      <c r="I95" s="159" t="str">
        <f t="shared" si="7"/>
        <v>шт.</v>
      </c>
      <c r="J95" s="205" t="str">
        <f t="shared" ref="J95:J96" si="10">IFERROR(H95*VALUE(SUBSTITUTE(MID(B95,SEARCH("шт",B95)-2,5),"шт",)),"")</f>
        <v/>
      </c>
      <c r="K95" s="17"/>
      <c r="L95" s="46">
        <v>0</v>
      </c>
      <c r="M95" s="204">
        <f t="shared" si="5"/>
        <v>36</v>
      </c>
    </row>
    <row r="96" spans="1:13" x14ac:dyDescent="0.25">
      <c r="A96" s="226"/>
      <c r="B96" s="197" t="s">
        <v>214</v>
      </c>
      <c r="C96" s="198" t="s">
        <v>167</v>
      </c>
      <c r="D96" s="199">
        <v>3</v>
      </c>
      <c r="E96" s="200" t="s">
        <v>67</v>
      </c>
      <c r="F96" s="200" t="str">
        <f t="shared" si="8"/>
        <v/>
      </c>
      <c r="G96" s="201"/>
      <c r="H96" s="202">
        <f t="shared" si="6"/>
        <v>36</v>
      </c>
      <c r="I96" s="159" t="str">
        <f t="shared" si="7"/>
        <v>шт.</v>
      </c>
      <c r="J96" s="205" t="str">
        <f t="shared" si="10"/>
        <v/>
      </c>
      <c r="K96" s="209"/>
      <c r="L96" s="46">
        <v>0</v>
      </c>
      <c r="M96" s="204">
        <f t="shared" si="5"/>
        <v>36</v>
      </c>
    </row>
    <row r="97" spans="1:13" x14ac:dyDescent="0.25">
      <c r="A97" s="226" t="s">
        <v>209</v>
      </c>
      <c r="B97" s="187" t="s">
        <v>208</v>
      </c>
      <c r="C97" s="188" t="s">
        <v>174</v>
      </c>
      <c r="D97" s="189">
        <v>0.3</v>
      </c>
      <c r="E97" s="121" t="s">
        <v>67</v>
      </c>
      <c r="F97" s="121">
        <f>D97*2</f>
        <v>0.6</v>
      </c>
      <c r="G97" s="132" t="s">
        <v>254</v>
      </c>
      <c r="H97" s="159">
        <f t="shared" ref="H97:H98" si="11">D97*$H$2</f>
        <v>3.5999999999999996</v>
      </c>
      <c r="I97" s="159" t="str">
        <f t="shared" ref="I97:I98" si="12">E97</f>
        <v>шт.</v>
      </c>
      <c r="J97" s="205">
        <f>H97*2</f>
        <v>7.1999999999999993</v>
      </c>
      <c r="K97" s="208" t="s">
        <v>254</v>
      </c>
      <c r="L97" s="46">
        <v>0</v>
      </c>
      <c r="M97" s="204">
        <f t="shared" si="5"/>
        <v>3.5999999999999996</v>
      </c>
    </row>
    <row r="98" spans="1:13" x14ac:dyDescent="0.25">
      <c r="A98" s="226"/>
      <c r="B98" s="187" t="s">
        <v>210</v>
      </c>
      <c r="C98" s="188" t="s">
        <v>175</v>
      </c>
      <c r="D98" s="189">
        <v>3</v>
      </c>
      <c r="E98" s="121" t="s">
        <v>67</v>
      </c>
      <c r="F98" s="121">
        <f>D98*2</f>
        <v>6</v>
      </c>
      <c r="G98" s="132" t="s">
        <v>254</v>
      </c>
      <c r="H98" s="159">
        <f t="shared" si="11"/>
        <v>36</v>
      </c>
      <c r="I98" s="159" t="str">
        <f t="shared" si="12"/>
        <v>шт.</v>
      </c>
      <c r="J98" s="205">
        <f>H98*2</f>
        <v>72</v>
      </c>
      <c r="K98" s="208" t="s">
        <v>254</v>
      </c>
      <c r="L98" s="46">
        <v>0</v>
      </c>
      <c r="M98" s="204">
        <f t="shared" si="5"/>
        <v>36</v>
      </c>
    </row>
  </sheetData>
  <mergeCells count="13">
    <mergeCell ref="A61:A92"/>
    <mergeCell ref="A95:A96"/>
    <mergeCell ref="A97:A98"/>
    <mergeCell ref="A54:A60"/>
    <mergeCell ref="J3:K3"/>
    <mergeCell ref="A22:A44"/>
    <mergeCell ref="A45:A48"/>
    <mergeCell ref="A49:A53"/>
    <mergeCell ref="H1:K1"/>
    <mergeCell ref="H2:K2"/>
    <mergeCell ref="A4:A21"/>
    <mergeCell ref="A1:G2"/>
    <mergeCell ref="F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opLeftCell="A63" zoomScale="90" zoomScaleNormal="90" workbookViewId="0">
      <selection activeCell="A2" sqref="A2:D96"/>
    </sheetView>
  </sheetViews>
  <sheetFormatPr defaultRowHeight="15" x14ac:dyDescent="0.25"/>
  <cols>
    <col min="1" max="1" width="23.140625" customWidth="1"/>
    <col min="2" max="2" width="83.42578125" style="93" customWidth="1"/>
    <col min="3" max="3" width="46.85546875" style="95" customWidth="1"/>
    <col min="4" max="4" width="21.5703125" style="11" bestFit="1" customWidth="1"/>
  </cols>
  <sheetData>
    <row r="1" spans="1:4" x14ac:dyDescent="0.25">
      <c r="A1" s="92" t="s">
        <v>11</v>
      </c>
      <c r="B1" s="93" t="s">
        <v>5</v>
      </c>
      <c r="C1" s="95" t="s">
        <v>7</v>
      </c>
      <c r="D1" s="95" t="s">
        <v>65</v>
      </c>
    </row>
    <row r="2" spans="1:4" x14ac:dyDescent="0.25">
      <c r="A2" t="s">
        <v>26</v>
      </c>
      <c r="B2" t="s">
        <v>237</v>
      </c>
      <c r="C2" s="120">
        <v>8006000</v>
      </c>
      <c r="D2" s="94">
        <v>1</v>
      </c>
    </row>
    <row r="3" spans="1:4" x14ac:dyDescent="0.25">
      <c r="B3" s="93" t="s">
        <v>64</v>
      </c>
      <c r="C3" s="120">
        <v>8106245</v>
      </c>
      <c r="D3" s="94">
        <v>1</v>
      </c>
    </row>
    <row r="4" spans="1:4" x14ac:dyDescent="0.25">
      <c r="B4" t="s">
        <v>238</v>
      </c>
      <c r="C4" s="120">
        <v>8640005</v>
      </c>
      <c r="D4" s="94">
        <v>1</v>
      </c>
    </row>
    <row r="5" spans="1:4" x14ac:dyDescent="0.25">
      <c r="B5" s="93" t="s">
        <v>63</v>
      </c>
      <c r="C5" s="120">
        <v>8640033</v>
      </c>
      <c r="D5" s="94">
        <v>1</v>
      </c>
    </row>
    <row r="6" spans="1:4" x14ac:dyDescent="0.25">
      <c r="B6" s="93" t="s">
        <v>42</v>
      </c>
      <c r="C6" s="120">
        <v>3110000</v>
      </c>
      <c r="D6" s="94">
        <v>1</v>
      </c>
    </row>
    <row r="7" spans="1:4" x14ac:dyDescent="0.25">
      <c r="B7" t="s">
        <v>74</v>
      </c>
      <c r="C7" s="120">
        <v>4696000</v>
      </c>
      <c r="D7" s="94">
        <v>0.15</v>
      </c>
    </row>
    <row r="8" spans="1:4" x14ac:dyDescent="0.25">
      <c r="B8" t="s">
        <v>252</v>
      </c>
      <c r="C8" s="120">
        <v>7526964</v>
      </c>
      <c r="D8" s="94">
        <v>1</v>
      </c>
    </row>
    <row r="9" spans="1:4" x14ac:dyDescent="0.25">
      <c r="B9" t="s">
        <v>68</v>
      </c>
      <c r="C9" s="120">
        <v>2313150</v>
      </c>
      <c r="D9" s="94">
        <v>0.26666666666666666</v>
      </c>
    </row>
    <row r="10" spans="1:4" x14ac:dyDescent="0.25">
      <c r="B10" t="s">
        <v>260</v>
      </c>
      <c r="C10" s="120">
        <v>4568000</v>
      </c>
      <c r="D10" s="94">
        <v>1</v>
      </c>
    </row>
    <row r="11" spans="1:4" x14ac:dyDescent="0.25">
      <c r="B11" t="s">
        <v>83</v>
      </c>
      <c r="C11" s="120">
        <v>3243080</v>
      </c>
      <c r="D11" s="94">
        <v>1</v>
      </c>
    </row>
    <row r="12" spans="1:4" x14ac:dyDescent="0.25">
      <c r="B12" t="s">
        <v>239</v>
      </c>
      <c r="C12" s="120">
        <v>3138000</v>
      </c>
      <c r="D12" s="94">
        <v>1</v>
      </c>
    </row>
    <row r="13" spans="1:4" x14ac:dyDescent="0.25">
      <c r="B13" t="s">
        <v>224</v>
      </c>
      <c r="C13" s="120">
        <v>3243100</v>
      </c>
      <c r="D13" s="94">
        <v>1</v>
      </c>
    </row>
    <row r="14" spans="1:4" x14ac:dyDescent="0.25">
      <c r="B14" t="s">
        <v>236</v>
      </c>
      <c r="C14" s="120">
        <v>2366000</v>
      </c>
      <c r="D14" s="94">
        <v>0.2</v>
      </c>
    </row>
    <row r="15" spans="1:4" x14ac:dyDescent="0.25">
      <c r="B15" t="s">
        <v>241</v>
      </c>
      <c r="C15" s="120">
        <v>8619710</v>
      </c>
      <c r="D15" s="94">
        <v>0.25</v>
      </c>
    </row>
    <row r="16" spans="1:4" x14ac:dyDescent="0.25">
      <c r="B16" t="s">
        <v>225</v>
      </c>
      <c r="C16" s="120">
        <v>2591000</v>
      </c>
      <c r="D16" s="94">
        <v>0.1</v>
      </c>
    </row>
    <row r="17" spans="1:4" x14ac:dyDescent="0.25">
      <c r="B17" t="s">
        <v>226</v>
      </c>
      <c r="C17" s="120">
        <v>2589000</v>
      </c>
      <c r="D17" s="94">
        <v>0.04</v>
      </c>
    </row>
    <row r="18" spans="1:4" x14ac:dyDescent="0.25">
      <c r="B18" t="s">
        <v>235</v>
      </c>
      <c r="C18" s="120">
        <v>7113000</v>
      </c>
      <c r="D18" s="94">
        <v>1</v>
      </c>
    </row>
    <row r="19" spans="1:4" x14ac:dyDescent="0.25">
      <c r="B19" t="s">
        <v>183</v>
      </c>
      <c r="C19" s="120">
        <v>2506120</v>
      </c>
      <c r="D19" s="94">
        <v>0.5</v>
      </c>
    </row>
    <row r="20" spans="1:4" x14ac:dyDescent="0.25">
      <c r="A20" t="s">
        <v>39</v>
      </c>
      <c r="B20" s="93" t="s">
        <v>37</v>
      </c>
      <c r="C20" s="95" t="s">
        <v>38</v>
      </c>
      <c r="D20" s="94">
        <v>17</v>
      </c>
    </row>
    <row r="21" spans="1:4" ht="12.75" customHeight="1" x14ac:dyDescent="0.25">
      <c r="B21" s="93" t="s">
        <v>27</v>
      </c>
      <c r="C21" s="95" t="s">
        <v>28</v>
      </c>
      <c r="D21" s="94">
        <v>19</v>
      </c>
    </row>
    <row r="22" spans="1:4" x14ac:dyDescent="0.25">
      <c r="B22" s="93" t="s">
        <v>31</v>
      </c>
      <c r="C22" s="95" t="s">
        <v>32</v>
      </c>
      <c r="D22" s="94">
        <v>18</v>
      </c>
    </row>
    <row r="23" spans="1:4" x14ac:dyDescent="0.25">
      <c r="B23" s="93" t="s">
        <v>35</v>
      </c>
      <c r="C23" s="95" t="s">
        <v>36</v>
      </c>
      <c r="D23" s="94">
        <v>24</v>
      </c>
    </row>
    <row r="24" spans="1:4" x14ac:dyDescent="0.25">
      <c r="B24" s="93" t="s">
        <v>29</v>
      </c>
      <c r="C24" s="95" t="s">
        <v>30</v>
      </c>
      <c r="D24" s="94">
        <v>0.19000000000000003</v>
      </c>
    </row>
    <row r="25" spans="1:4" x14ac:dyDescent="0.25">
      <c r="B25" s="93" t="s">
        <v>269</v>
      </c>
      <c r="C25" s="120" t="s">
        <v>270</v>
      </c>
      <c r="D25" s="94">
        <v>4</v>
      </c>
    </row>
    <row r="26" spans="1:4" x14ac:dyDescent="0.25">
      <c r="B26" s="93" t="s">
        <v>33</v>
      </c>
      <c r="C26" s="95" t="s">
        <v>34</v>
      </c>
      <c r="D26" s="94">
        <v>54</v>
      </c>
    </row>
    <row r="27" spans="1:4" x14ac:dyDescent="0.25">
      <c r="B27" s="93" t="s">
        <v>40</v>
      </c>
      <c r="C27" s="95" t="s">
        <v>41</v>
      </c>
      <c r="D27" s="94">
        <v>15</v>
      </c>
    </row>
    <row r="28" spans="1:4" x14ac:dyDescent="0.25">
      <c r="B28" t="s">
        <v>69</v>
      </c>
      <c r="C28" s="120" t="s">
        <v>70</v>
      </c>
      <c r="D28" s="94">
        <v>8</v>
      </c>
    </row>
    <row r="29" spans="1:4" x14ac:dyDescent="0.25">
      <c r="B29" t="s">
        <v>72</v>
      </c>
      <c r="C29" s="120" t="s">
        <v>73</v>
      </c>
      <c r="D29" s="94">
        <v>10</v>
      </c>
    </row>
    <row r="30" spans="1:4" x14ac:dyDescent="0.25">
      <c r="B30" t="s">
        <v>178</v>
      </c>
      <c r="C30" s="120" t="s">
        <v>156</v>
      </c>
      <c r="D30" s="94">
        <v>1</v>
      </c>
    </row>
    <row r="31" spans="1:4" x14ac:dyDescent="0.25">
      <c r="B31" t="s">
        <v>181</v>
      </c>
      <c r="C31" s="120" t="s">
        <v>159</v>
      </c>
      <c r="D31" s="94">
        <v>3</v>
      </c>
    </row>
    <row r="32" spans="1:4" x14ac:dyDescent="0.25">
      <c r="B32" t="s">
        <v>182</v>
      </c>
      <c r="C32" s="120" t="s">
        <v>160</v>
      </c>
      <c r="D32" s="94">
        <v>1</v>
      </c>
    </row>
    <row r="33" spans="1:4" x14ac:dyDescent="0.25">
      <c r="B33" t="s">
        <v>75</v>
      </c>
      <c r="C33" s="120" t="s">
        <v>76</v>
      </c>
      <c r="D33" s="94">
        <v>12</v>
      </c>
    </row>
    <row r="34" spans="1:4" x14ac:dyDescent="0.25">
      <c r="B34" t="s">
        <v>77</v>
      </c>
      <c r="C34" s="120" t="s">
        <v>78</v>
      </c>
      <c r="D34" s="94">
        <v>4</v>
      </c>
    </row>
    <row r="35" spans="1:4" x14ac:dyDescent="0.25">
      <c r="B35" t="s">
        <v>179</v>
      </c>
      <c r="C35" s="120" t="s">
        <v>157</v>
      </c>
      <c r="D35" s="94">
        <v>3</v>
      </c>
    </row>
    <row r="36" spans="1:4" x14ac:dyDescent="0.25">
      <c r="B36" t="s">
        <v>180</v>
      </c>
      <c r="C36" s="120" t="s">
        <v>158</v>
      </c>
      <c r="D36" s="94">
        <v>1</v>
      </c>
    </row>
    <row r="37" spans="1:4" x14ac:dyDescent="0.25">
      <c r="B37" t="s">
        <v>81</v>
      </c>
      <c r="C37" s="120" t="s">
        <v>82</v>
      </c>
      <c r="D37" s="94">
        <v>1</v>
      </c>
    </row>
    <row r="38" spans="1:4" x14ac:dyDescent="0.25">
      <c r="B38" t="s">
        <v>84</v>
      </c>
      <c r="C38" s="120" t="s">
        <v>85</v>
      </c>
      <c r="D38" s="94">
        <v>1</v>
      </c>
    </row>
    <row r="39" spans="1:4" x14ac:dyDescent="0.25">
      <c r="B39" t="s">
        <v>86</v>
      </c>
      <c r="C39" s="120" t="s">
        <v>87</v>
      </c>
      <c r="D39" s="94">
        <v>19</v>
      </c>
    </row>
    <row r="40" spans="1:4" x14ac:dyDescent="0.25">
      <c r="B40" t="s">
        <v>90</v>
      </c>
      <c r="C40" s="120" t="s">
        <v>91</v>
      </c>
      <c r="D40" s="94">
        <v>8</v>
      </c>
    </row>
    <row r="41" spans="1:4" x14ac:dyDescent="0.25">
      <c r="B41" t="s">
        <v>176</v>
      </c>
      <c r="C41" s="120" t="s">
        <v>154</v>
      </c>
      <c r="D41" s="94">
        <v>1</v>
      </c>
    </row>
    <row r="42" spans="1:4" x14ac:dyDescent="0.25">
      <c r="B42" t="s">
        <v>177</v>
      </c>
      <c r="C42" s="120" t="s">
        <v>155</v>
      </c>
      <c r="D42" s="94">
        <v>1</v>
      </c>
    </row>
    <row r="43" spans="1:4" x14ac:dyDescent="0.25">
      <c r="A43" t="s">
        <v>71</v>
      </c>
      <c r="B43" t="s">
        <v>244</v>
      </c>
      <c r="C43" s="120" t="s">
        <v>66</v>
      </c>
      <c r="D43" s="94">
        <v>6</v>
      </c>
    </row>
    <row r="44" spans="1:4" x14ac:dyDescent="0.25">
      <c r="B44" t="s">
        <v>245</v>
      </c>
      <c r="C44" s="120" t="s">
        <v>66</v>
      </c>
      <c r="D44" s="94">
        <v>2</v>
      </c>
    </row>
    <row r="45" spans="1:4" x14ac:dyDescent="0.25">
      <c r="B45" t="s">
        <v>248</v>
      </c>
      <c r="C45" s="120" t="s">
        <v>66</v>
      </c>
      <c r="D45" s="94">
        <v>1</v>
      </c>
    </row>
    <row r="46" spans="1:4" x14ac:dyDescent="0.25">
      <c r="B46" t="s">
        <v>250</v>
      </c>
      <c r="C46" s="120" t="s">
        <v>66</v>
      </c>
      <c r="D46" s="94">
        <v>1</v>
      </c>
    </row>
    <row r="47" spans="1:4" x14ac:dyDescent="0.25">
      <c r="A47" t="s">
        <v>240</v>
      </c>
      <c r="B47" t="s">
        <v>227</v>
      </c>
      <c r="C47" s="120" t="s">
        <v>228</v>
      </c>
      <c r="D47" s="94">
        <v>1</v>
      </c>
    </row>
    <row r="48" spans="1:4" x14ac:dyDescent="0.25">
      <c r="B48" t="s">
        <v>229</v>
      </c>
      <c r="C48" s="120" t="s">
        <v>230</v>
      </c>
      <c r="D48" s="94">
        <v>5</v>
      </c>
    </row>
    <row r="49" spans="1:4" x14ac:dyDescent="0.25">
      <c r="B49" t="s">
        <v>231</v>
      </c>
      <c r="C49" s="120" t="s">
        <v>232</v>
      </c>
      <c r="D49" s="94">
        <v>3</v>
      </c>
    </row>
    <row r="50" spans="1:4" x14ac:dyDescent="0.25">
      <c r="B50" t="s">
        <v>233</v>
      </c>
      <c r="C50" s="120" t="s">
        <v>234</v>
      </c>
      <c r="D50" s="94">
        <v>16</v>
      </c>
    </row>
    <row r="51" spans="1:4" x14ac:dyDescent="0.25">
      <c r="B51" t="s">
        <v>277</v>
      </c>
      <c r="C51" s="120" t="s">
        <v>278</v>
      </c>
      <c r="D51" s="94">
        <v>1</v>
      </c>
    </row>
    <row r="52" spans="1:4" x14ac:dyDescent="0.25">
      <c r="A52" t="s">
        <v>223</v>
      </c>
      <c r="B52" t="s">
        <v>216</v>
      </c>
      <c r="C52" s="120" t="s">
        <v>257</v>
      </c>
      <c r="D52" s="94">
        <v>1</v>
      </c>
    </row>
    <row r="53" spans="1:4" x14ac:dyDescent="0.25">
      <c r="B53" t="s">
        <v>217</v>
      </c>
      <c r="C53" s="120" t="s">
        <v>161</v>
      </c>
      <c r="D53" s="94">
        <v>7</v>
      </c>
    </row>
    <row r="54" spans="1:4" x14ac:dyDescent="0.25">
      <c r="B54" t="s">
        <v>218</v>
      </c>
      <c r="C54" s="120" t="s">
        <v>162</v>
      </c>
      <c r="D54" s="94">
        <v>2</v>
      </c>
    </row>
    <row r="55" spans="1:4" x14ac:dyDescent="0.25">
      <c r="B55" t="s">
        <v>219</v>
      </c>
      <c r="C55" s="120" t="s">
        <v>163</v>
      </c>
      <c r="D55" s="94">
        <v>3</v>
      </c>
    </row>
    <row r="56" spans="1:4" x14ac:dyDescent="0.25">
      <c r="B56" t="s">
        <v>220</v>
      </c>
      <c r="C56" s="120" t="s">
        <v>164</v>
      </c>
      <c r="D56" s="94">
        <v>4</v>
      </c>
    </row>
    <row r="57" spans="1:4" x14ac:dyDescent="0.25">
      <c r="B57" t="s">
        <v>221</v>
      </c>
      <c r="C57" s="120" t="s">
        <v>165</v>
      </c>
      <c r="D57" s="94">
        <v>2</v>
      </c>
    </row>
    <row r="58" spans="1:4" x14ac:dyDescent="0.25">
      <c r="B58" t="s">
        <v>222</v>
      </c>
      <c r="C58" s="120" t="s">
        <v>166</v>
      </c>
      <c r="D58" s="94">
        <v>1</v>
      </c>
    </row>
    <row r="59" spans="1:4" x14ac:dyDescent="0.25">
      <c r="A59" t="s">
        <v>116</v>
      </c>
      <c r="B59" t="s">
        <v>114</v>
      </c>
      <c r="C59" s="120" t="s">
        <v>94</v>
      </c>
      <c r="D59" s="94">
        <v>1</v>
      </c>
    </row>
    <row r="60" spans="1:4" x14ac:dyDescent="0.25">
      <c r="B60" t="s">
        <v>117</v>
      </c>
      <c r="C60" s="120" t="s">
        <v>95</v>
      </c>
      <c r="D60" s="94">
        <v>1</v>
      </c>
    </row>
    <row r="61" spans="1:4" x14ac:dyDescent="0.25">
      <c r="B61" t="s">
        <v>118</v>
      </c>
      <c r="C61" s="120" t="s">
        <v>96</v>
      </c>
      <c r="D61" s="94">
        <v>0.2</v>
      </c>
    </row>
    <row r="62" spans="1:4" x14ac:dyDescent="0.25">
      <c r="B62" t="s">
        <v>119</v>
      </c>
      <c r="C62" s="120" t="s">
        <v>97</v>
      </c>
      <c r="D62" s="94">
        <v>1</v>
      </c>
    </row>
    <row r="63" spans="1:4" x14ac:dyDescent="0.25">
      <c r="B63" t="s">
        <v>120</v>
      </c>
      <c r="C63" s="120" t="s">
        <v>98</v>
      </c>
      <c r="D63" s="94">
        <v>2</v>
      </c>
    </row>
    <row r="64" spans="1:4" x14ac:dyDescent="0.25">
      <c r="B64" t="s">
        <v>121</v>
      </c>
      <c r="C64" s="120" t="s">
        <v>99</v>
      </c>
      <c r="D64" s="94">
        <v>1</v>
      </c>
    </row>
    <row r="65" spans="2:4" x14ac:dyDescent="0.25">
      <c r="B65" t="s">
        <v>122</v>
      </c>
      <c r="C65" s="120" t="s">
        <v>100</v>
      </c>
      <c r="D65" s="94">
        <v>1</v>
      </c>
    </row>
    <row r="66" spans="2:4" x14ac:dyDescent="0.25">
      <c r="B66" t="s">
        <v>123</v>
      </c>
      <c r="C66" s="120" t="s">
        <v>101</v>
      </c>
      <c r="D66" s="94">
        <v>1</v>
      </c>
    </row>
    <row r="67" spans="2:4" x14ac:dyDescent="0.25">
      <c r="B67" t="s">
        <v>124</v>
      </c>
      <c r="C67" s="120" t="s">
        <v>102</v>
      </c>
      <c r="D67" s="94">
        <v>6</v>
      </c>
    </row>
    <row r="68" spans="2:4" x14ac:dyDescent="0.25">
      <c r="B68" t="s">
        <v>126</v>
      </c>
      <c r="C68" s="120" t="s">
        <v>103</v>
      </c>
      <c r="D68" s="94">
        <v>2</v>
      </c>
    </row>
    <row r="69" spans="2:4" x14ac:dyDescent="0.25">
      <c r="B69" t="s">
        <v>127</v>
      </c>
      <c r="C69" s="120" t="s">
        <v>104</v>
      </c>
      <c r="D69" s="94">
        <v>1</v>
      </c>
    </row>
    <row r="70" spans="2:4" x14ac:dyDescent="0.25">
      <c r="B70" t="s">
        <v>129</v>
      </c>
      <c r="C70" s="120" t="s">
        <v>105</v>
      </c>
      <c r="D70" s="94">
        <v>4</v>
      </c>
    </row>
    <row r="71" spans="2:4" x14ac:dyDescent="0.25">
      <c r="B71" t="s">
        <v>130</v>
      </c>
      <c r="C71" s="120" t="s">
        <v>106</v>
      </c>
      <c r="D71" s="94">
        <v>1</v>
      </c>
    </row>
    <row r="72" spans="2:4" x14ac:dyDescent="0.25">
      <c r="B72" t="s">
        <v>131</v>
      </c>
      <c r="C72" s="120" t="s">
        <v>107</v>
      </c>
      <c r="D72" s="94">
        <v>1</v>
      </c>
    </row>
    <row r="73" spans="2:4" x14ac:dyDescent="0.25">
      <c r="B73" t="s">
        <v>132</v>
      </c>
      <c r="C73" s="120" t="s">
        <v>108</v>
      </c>
      <c r="D73" s="94">
        <v>1</v>
      </c>
    </row>
    <row r="74" spans="2:4" x14ac:dyDescent="0.25">
      <c r="B74" t="s">
        <v>133</v>
      </c>
      <c r="C74" s="120" t="s">
        <v>109</v>
      </c>
      <c r="D74" s="94">
        <v>0.17543859649122806</v>
      </c>
    </row>
    <row r="75" spans="2:4" x14ac:dyDescent="0.25">
      <c r="B75" t="s">
        <v>134</v>
      </c>
      <c r="C75" s="120" t="s">
        <v>110</v>
      </c>
      <c r="D75" s="94">
        <v>0.5</v>
      </c>
    </row>
    <row r="76" spans="2:4" x14ac:dyDescent="0.25">
      <c r="B76" t="s">
        <v>135</v>
      </c>
      <c r="C76" s="120" t="s">
        <v>111</v>
      </c>
      <c r="D76" s="94">
        <v>0.2</v>
      </c>
    </row>
    <row r="77" spans="2:4" x14ac:dyDescent="0.25">
      <c r="B77" t="s">
        <v>136</v>
      </c>
      <c r="C77" s="120" t="s">
        <v>112</v>
      </c>
      <c r="D77" s="94">
        <v>2</v>
      </c>
    </row>
    <row r="78" spans="2:4" x14ac:dyDescent="0.25">
      <c r="B78" t="s">
        <v>137</v>
      </c>
      <c r="C78" s="120" t="s">
        <v>113</v>
      </c>
      <c r="D78" s="94">
        <v>1</v>
      </c>
    </row>
    <row r="79" spans="2:4" x14ac:dyDescent="0.25">
      <c r="B79" t="s">
        <v>202</v>
      </c>
      <c r="C79" s="120" t="s">
        <v>168</v>
      </c>
      <c r="D79" s="94">
        <v>3</v>
      </c>
    </row>
    <row r="80" spans="2:4" x14ac:dyDescent="0.25">
      <c r="B80" t="s">
        <v>203</v>
      </c>
      <c r="C80" s="120" t="s">
        <v>169</v>
      </c>
      <c r="D80" s="94">
        <v>3</v>
      </c>
    </row>
    <row r="81" spans="1:4" x14ac:dyDescent="0.25">
      <c r="B81" t="s">
        <v>204</v>
      </c>
      <c r="C81" s="120" t="s">
        <v>170</v>
      </c>
      <c r="D81" s="94">
        <v>3</v>
      </c>
    </row>
    <row r="82" spans="1:4" x14ac:dyDescent="0.25">
      <c r="B82" t="s">
        <v>205</v>
      </c>
      <c r="C82" s="120" t="s">
        <v>171</v>
      </c>
      <c r="D82" s="94">
        <v>3</v>
      </c>
    </row>
    <row r="83" spans="1:4" x14ac:dyDescent="0.25">
      <c r="B83" t="s">
        <v>206</v>
      </c>
      <c r="C83" s="120" t="s">
        <v>172</v>
      </c>
      <c r="D83" s="94">
        <v>1</v>
      </c>
    </row>
    <row r="84" spans="1:4" x14ac:dyDescent="0.25">
      <c r="B84" t="s">
        <v>207</v>
      </c>
      <c r="C84" s="120" t="s">
        <v>173</v>
      </c>
      <c r="D84" s="94">
        <v>3</v>
      </c>
    </row>
    <row r="85" spans="1:4" x14ac:dyDescent="0.25">
      <c r="B85" t="s">
        <v>263</v>
      </c>
      <c r="C85" s="120" t="s">
        <v>264</v>
      </c>
      <c r="D85" s="94">
        <v>2</v>
      </c>
    </row>
    <row r="86" spans="1:4" x14ac:dyDescent="0.25">
      <c r="B86" t="s">
        <v>272</v>
      </c>
      <c r="C86" s="120" t="s">
        <v>273</v>
      </c>
      <c r="D86" s="94">
        <v>1</v>
      </c>
    </row>
    <row r="87" spans="1:4" x14ac:dyDescent="0.25">
      <c r="B87" t="s">
        <v>261</v>
      </c>
      <c r="C87" s="120" t="s">
        <v>262</v>
      </c>
      <c r="D87" s="94">
        <v>2</v>
      </c>
    </row>
    <row r="88" spans="1:4" x14ac:dyDescent="0.25">
      <c r="B88" t="s">
        <v>266</v>
      </c>
      <c r="C88" s="120" t="s">
        <v>265</v>
      </c>
      <c r="D88" s="94">
        <v>2</v>
      </c>
    </row>
    <row r="89" spans="1:4" x14ac:dyDescent="0.25">
      <c r="B89" t="s">
        <v>280</v>
      </c>
      <c r="C89" s="120" t="s">
        <v>279</v>
      </c>
      <c r="D89" s="94">
        <v>1</v>
      </c>
    </row>
    <row r="90" spans="1:4" x14ac:dyDescent="0.25">
      <c r="B90" t="s">
        <v>283</v>
      </c>
      <c r="C90" s="120" t="s">
        <v>284</v>
      </c>
      <c r="D90" s="94">
        <v>1</v>
      </c>
    </row>
    <row r="91" spans="1:4" x14ac:dyDescent="0.25">
      <c r="A91" t="s">
        <v>215</v>
      </c>
      <c r="B91" t="s">
        <v>258</v>
      </c>
      <c r="C91" s="120" t="s">
        <v>259</v>
      </c>
      <c r="D91" s="94">
        <v>1</v>
      </c>
    </row>
    <row r="92" spans="1:4" x14ac:dyDescent="0.25">
      <c r="A92" t="s">
        <v>201</v>
      </c>
      <c r="B92" t="s">
        <v>88</v>
      </c>
      <c r="C92" s="120" t="s">
        <v>89</v>
      </c>
      <c r="D92" s="94">
        <v>2</v>
      </c>
    </row>
    <row r="93" spans="1:4" x14ac:dyDescent="0.25">
      <c r="A93" t="s">
        <v>213</v>
      </c>
      <c r="B93" t="s">
        <v>211</v>
      </c>
      <c r="C93" s="120" t="s">
        <v>212</v>
      </c>
      <c r="D93" s="94">
        <v>3</v>
      </c>
    </row>
    <row r="94" spans="1:4" x14ac:dyDescent="0.25">
      <c r="B94" t="s">
        <v>214</v>
      </c>
      <c r="C94" s="120" t="s">
        <v>167</v>
      </c>
      <c r="D94" s="94">
        <v>3</v>
      </c>
    </row>
    <row r="95" spans="1:4" x14ac:dyDescent="0.25">
      <c r="A95" t="s">
        <v>209</v>
      </c>
      <c r="B95" t="s">
        <v>208</v>
      </c>
      <c r="C95" s="120" t="s">
        <v>174</v>
      </c>
      <c r="D95" s="94">
        <v>0.3</v>
      </c>
    </row>
    <row r="96" spans="1:4" x14ac:dyDescent="0.25">
      <c r="B96" t="s">
        <v>210</v>
      </c>
      <c r="C96" s="120" t="s">
        <v>175</v>
      </c>
      <c r="D96" s="94">
        <v>3</v>
      </c>
    </row>
    <row r="97" spans="2:4" x14ac:dyDescent="0.25">
      <c r="B97"/>
      <c r="C97" s="120"/>
      <c r="D97"/>
    </row>
    <row r="98" spans="2:4" x14ac:dyDescent="0.25">
      <c r="B98"/>
      <c r="C98" s="120"/>
      <c r="D98"/>
    </row>
    <row r="99" spans="2:4" x14ac:dyDescent="0.25">
      <c r="B99"/>
      <c r="C99" s="120"/>
      <c r="D99"/>
    </row>
    <row r="100" spans="2:4" x14ac:dyDescent="0.25">
      <c r="B100"/>
      <c r="C100" s="120"/>
      <c r="D100"/>
    </row>
    <row r="101" spans="2:4" x14ac:dyDescent="0.25">
      <c r="B101"/>
      <c r="C101" s="120"/>
      <c r="D101"/>
    </row>
    <row r="102" spans="2:4" x14ac:dyDescent="0.25">
      <c r="B102"/>
      <c r="C102" s="120"/>
      <c r="D102"/>
    </row>
    <row r="103" spans="2:4" x14ac:dyDescent="0.25">
      <c r="B103"/>
      <c r="C103" s="120"/>
      <c r="D103"/>
    </row>
    <row r="104" spans="2:4" x14ac:dyDescent="0.25">
      <c r="B104"/>
      <c r="C104" s="120"/>
      <c r="D104"/>
    </row>
    <row r="105" spans="2:4" x14ac:dyDescent="0.25">
      <c r="B105"/>
      <c r="C105" s="120"/>
      <c r="D105"/>
    </row>
    <row r="106" spans="2:4" x14ac:dyDescent="0.25">
      <c r="B106"/>
      <c r="C106" s="120"/>
      <c r="D106"/>
    </row>
    <row r="107" spans="2:4" x14ac:dyDescent="0.25">
      <c r="B107"/>
      <c r="C107" s="120"/>
      <c r="D107"/>
    </row>
    <row r="108" spans="2:4" x14ac:dyDescent="0.25">
      <c r="B108"/>
      <c r="C108" s="120"/>
      <c r="D108"/>
    </row>
    <row r="109" spans="2:4" x14ac:dyDescent="0.25">
      <c r="B109"/>
      <c r="C109" s="120"/>
      <c r="D109"/>
    </row>
    <row r="110" spans="2:4" x14ac:dyDescent="0.25">
      <c r="B110"/>
      <c r="C110" s="120"/>
      <c r="D110"/>
    </row>
    <row r="111" spans="2:4" x14ac:dyDescent="0.25">
      <c r="B111"/>
      <c r="C111" s="120"/>
      <c r="D111"/>
    </row>
    <row r="112" spans="2:4" x14ac:dyDescent="0.25">
      <c r="B112"/>
      <c r="C112" s="120"/>
      <c r="D112"/>
    </row>
    <row r="113" spans="2:4" x14ac:dyDescent="0.25">
      <c r="B113"/>
      <c r="C113" s="120"/>
      <c r="D113"/>
    </row>
    <row r="114" spans="2:4" x14ac:dyDescent="0.25">
      <c r="B114"/>
      <c r="C114" s="120"/>
      <c r="D114"/>
    </row>
    <row r="115" spans="2:4" x14ac:dyDescent="0.25">
      <c r="B115"/>
      <c r="C115" s="120"/>
      <c r="D115"/>
    </row>
    <row r="116" spans="2:4" x14ac:dyDescent="0.25">
      <c r="B116"/>
      <c r="C116" s="120"/>
      <c r="D116"/>
    </row>
    <row r="117" spans="2:4" x14ac:dyDescent="0.25">
      <c r="B117"/>
      <c r="C117" s="120"/>
      <c r="D117"/>
    </row>
    <row r="118" spans="2:4" x14ac:dyDescent="0.25">
      <c r="B118"/>
      <c r="C118" s="120"/>
      <c r="D118"/>
    </row>
    <row r="119" spans="2:4" x14ac:dyDescent="0.25">
      <c r="B119"/>
      <c r="C119" s="120"/>
      <c r="D119"/>
    </row>
    <row r="120" spans="2:4" x14ac:dyDescent="0.25">
      <c r="B120"/>
      <c r="C120" s="120"/>
      <c r="D120"/>
    </row>
    <row r="121" spans="2:4" x14ac:dyDescent="0.25">
      <c r="B121"/>
      <c r="C121" s="120"/>
      <c r="D121"/>
    </row>
    <row r="122" spans="2:4" x14ac:dyDescent="0.25">
      <c r="B122"/>
      <c r="C122" s="120"/>
      <c r="D122"/>
    </row>
    <row r="123" spans="2:4" x14ac:dyDescent="0.25">
      <c r="B123"/>
      <c r="C123" s="120"/>
      <c r="D123"/>
    </row>
    <row r="124" spans="2:4" x14ac:dyDescent="0.25">
      <c r="B124"/>
      <c r="C124" s="120"/>
      <c r="D124"/>
    </row>
    <row r="125" spans="2:4" x14ac:dyDescent="0.25">
      <c r="B125"/>
      <c r="C125" s="120"/>
      <c r="D125"/>
    </row>
    <row r="126" spans="2:4" x14ac:dyDescent="0.25">
      <c r="B126"/>
      <c r="C126" s="120"/>
      <c r="D126"/>
    </row>
    <row r="127" spans="2:4" x14ac:dyDescent="0.25">
      <c r="B127"/>
      <c r="C127" s="120"/>
      <c r="D127"/>
    </row>
    <row r="128" spans="2:4" x14ac:dyDescent="0.25">
      <c r="B128"/>
      <c r="C128" s="120"/>
      <c r="D128"/>
    </row>
    <row r="129" spans="2:4" x14ac:dyDescent="0.25">
      <c r="B129"/>
      <c r="C129" s="120"/>
      <c r="D129"/>
    </row>
    <row r="130" spans="2:4" x14ac:dyDescent="0.25">
      <c r="B130"/>
      <c r="C130" s="120"/>
      <c r="D130"/>
    </row>
    <row r="131" spans="2:4" x14ac:dyDescent="0.25">
      <c r="B131"/>
      <c r="C131" s="120"/>
      <c r="D131"/>
    </row>
    <row r="132" spans="2:4" x14ac:dyDescent="0.25">
      <c r="B132"/>
      <c r="C132" s="120"/>
      <c r="D132"/>
    </row>
    <row r="133" spans="2:4" x14ac:dyDescent="0.25">
      <c r="B133"/>
      <c r="C133" s="120"/>
      <c r="D133"/>
    </row>
    <row r="134" spans="2:4" x14ac:dyDescent="0.25">
      <c r="B134"/>
      <c r="C134" s="120"/>
      <c r="D134"/>
    </row>
    <row r="135" spans="2:4" x14ac:dyDescent="0.25">
      <c r="B135"/>
      <c r="C135" s="120"/>
      <c r="D135"/>
    </row>
    <row r="136" spans="2:4" x14ac:dyDescent="0.25">
      <c r="B136"/>
      <c r="C136" s="120"/>
      <c r="D136"/>
    </row>
    <row r="137" spans="2:4" x14ac:dyDescent="0.25">
      <c r="B137"/>
      <c r="C137" s="120"/>
      <c r="D137"/>
    </row>
    <row r="138" spans="2:4" x14ac:dyDescent="0.25">
      <c r="B138"/>
      <c r="C138" s="120"/>
      <c r="D138"/>
    </row>
    <row r="139" spans="2:4" x14ac:dyDescent="0.25">
      <c r="B139"/>
      <c r="C139" s="120"/>
      <c r="D139"/>
    </row>
    <row r="140" spans="2:4" x14ac:dyDescent="0.25">
      <c r="B140"/>
      <c r="C140" s="120"/>
      <c r="D140"/>
    </row>
    <row r="141" spans="2:4" x14ac:dyDescent="0.25">
      <c r="B141"/>
      <c r="C141" s="120"/>
      <c r="D141"/>
    </row>
    <row r="142" spans="2:4" x14ac:dyDescent="0.25">
      <c r="B142"/>
      <c r="C142" s="120"/>
      <c r="D142"/>
    </row>
    <row r="143" spans="2:4" x14ac:dyDescent="0.25">
      <c r="B143"/>
      <c r="C143" s="120"/>
      <c r="D143"/>
    </row>
    <row r="144" spans="2:4" x14ac:dyDescent="0.25">
      <c r="B144"/>
      <c r="C144" s="120"/>
      <c r="D144"/>
    </row>
    <row r="145" spans="2:4" x14ac:dyDescent="0.25">
      <c r="B145"/>
      <c r="C145" s="120"/>
      <c r="D145"/>
    </row>
    <row r="146" spans="2:4" x14ac:dyDescent="0.25">
      <c r="B146"/>
      <c r="C146" s="120"/>
      <c r="D146"/>
    </row>
    <row r="147" spans="2:4" x14ac:dyDescent="0.25">
      <c r="B147"/>
      <c r="C147" s="120"/>
      <c r="D147"/>
    </row>
    <row r="148" spans="2:4" x14ac:dyDescent="0.25">
      <c r="B148"/>
      <c r="C148" s="120"/>
      <c r="D148"/>
    </row>
    <row r="149" spans="2:4" x14ac:dyDescent="0.25">
      <c r="B149"/>
      <c r="C149" s="120"/>
      <c r="D149"/>
    </row>
    <row r="150" spans="2:4" x14ac:dyDescent="0.25">
      <c r="B150"/>
      <c r="C150" s="120"/>
      <c r="D150"/>
    </row>
    <row r="151" spans="2:4" x14ac:dyDescent="0.25">
      <c r="B151"/>
      <c r="C151" s="120"/>
      <c r="D151"/>
    </row>
    <row r="152" spans="2:4" x14ac:dyDescent="0.25">
      <c r="B152"/>
      <c r="C152" s="120"/>
      <c r="D152"/>
    </row>
    <row r="153" spans="2:4" x14ac:dyDescent="0.25">
      <c r="B153"/>
      <c r="C153" s="120"/>
      <c r="D153"/>
    </row>
    <row r="154" spans="2:4" x14ac:dyDescent="0.25">
      <c r="B154"/>
      <c r="C154" s="120"/>
      <c r="D154"/>
    </row>
    <row r="155" spans="2:4" x14ac:dyDescent="0.25">
      <c r="B155"/>
      <c r="C155" s="120"/>
      <c r="D155"/>
    </row>
    <row r="156" spans="2:4" x14ac:dyDescent="0.25">
      <c r="B156"/>
      <c r="C156" s="120"/>
      <c r="D156"/>
    </row>
    <row r="157" spans="2:4" x14ac:dyDescent="0.25">
      <c r="B157"/>
      <c r="C157" s="120"/>
      <c r="D157"/>
    </row>
    <row r="158" spans="2:4" x14ac:dyDescent="0.25">
      <c r="B158"/>
      <c r="C158" s="120"/>
      <c r="D158"/>
    </row>
    <row r="159" spans="2:4" x14ac:dyDescent="0.25">
      <c r="B159"/>
      <c r="C159" s="120"/>
      <c r="D159"/>
    </row>
    <row r="160" spans="2:4" x14ac:dyDescent="0.25">
      <c r="B160"/>
      <c r="C160" s="120"/>
      <c r="D160"/>
    </row>
    <row r="161" spans="2:4" x14ac:dyDescent="0.25">
      <c r="B161"/>
      <c r="C161" s="120"/>
      <c r="D161"/>
    </row>
    <row r="162" spans="2:4" x14ac:dyDescent="0.25">
      <c r="B162"/>
      <c r="C162" s="120"/>
      <c r="D162"/>
    </row>
    <row r="163" spans="2:4" x14ac:dyDescent="0.25">
      <c r="B163"/>
      <c r="C163" s="120"/>
      <c r="D163"/>
    </row>
    <row r="164" spans="2:4" x14ac:dyDescent="0.25">
      <c r="B164"/>
      <c r="C164" s="120"/>
      <c r="D164"/>
    </row>
    <row r="165" spans="2:4" x14ac:dyDescent="0.25">
      <c r="B165"/>
      <c r="C165" s="120"/>
      <c r="D165"/>
    </row>
    <row r="166" spans="2:4" x14ac:dyDescent="0.25">
      <c r="B166"/>
      <c r="C166" s="120"/>
      <c r="D166"/>
    </row>
    <row r="167" spans="2:4" x14ac:dyDescent="0.25">
      <c r="B167"/>
      <c r="C167" s="120"/>
      <c r="D167"/>
    </row>
    <row r="168" spans="2:4" x14ac:dyDescent="0.25">
      <c r="B168"/>
      <c r="C168" s="120"/>
      <c r="D168"/>
    </row>
    <row r="169" spans="2:4" x14ac:dyDescent="0.25">
      <c r="B169"/>
      <c r="C169" s="120"/>
      <c r="D169"/>
    </row>
    <row r="170" spans="2:4" x14ac:dyDescent="0.25">
      <c r="B170"/>
      <c r="C170" s="120"/>
      <c r="D170"/>
    </row>
    <row r="171" spans="2:4" x14ac:dyDescent="0.25">
      <c r="B171"/>
      <c r="C171" s="120"/>
      <c r="D171"/>
    </row>
    <row r="172" spans="2:4" x14ac:dyDescent="0.25">
      <c r="B172"/>
      <c r="C172" s="120"/>
      <c r="D172"/>
    </row>
    <row r="173" spans="2:4" x14ac:dyDescent="0.25">
      <c r="B173"/>
      <c r="C173" s="120"/>
      <c r="D173"/>
    </row>
    <row r="174" spans="2:4" x14ac:dyDescent="0.25">
      <c r="B174"/>
      <c r="C174" s="120"/>
      <c r="D174"/>
    </row>
    <row r="175" spans="2:4" x14ac:dyDescent="0.25">
      <c r="B175"/>
      <c r="C175" s="120"/>
      <c r="D175"/>
    </row>
    <row r="176" spans="2:4" x14ac:dyDescent="0.25">
      <c r="B176"/>
      <c r="C176" s="120"/>
      <c r="D176"/>
    </row>
    <row r="177" spans="2:4" x14ac:dyDescent="0.25">
      <c r="B177"/>
      <c r="C177" s="120"/>
      <c r="D177"/>
    </row>
    <row r="178" spans="2:4" x14ac:dyDescent="0.25">
      <c r="B178"/>
      <c r="C178" s="120"/>
      <c r="D178"/>
    </row>
    <row r="179" spans="2:4" x14ac:dyDescent="0.25">
      <c r="B179"/>
      <c r="C179" s="120"/>
      <c r="D179"/>
    </row>
    <row r="180" spans="2:4" x14ac:dyDescent="0.25">
      <c r="B180"/>
      <c r="C180" s="120"/>
      <c r="D180"/>
    </row>
    <row r="181" spans="2:4" x14ac:dyDescent="0.25">
      <c r="B181"/>
      <c r="C181" s="120"/>
      <c r="D181"/>
    </row>
    <row r="182" spans="2:4" x14ac:dyDescent="0.25">
      <c r="B182"/>
      <c r="C182" s="120"/>
      <c r="D182"/>
    </row>
    <row r="183" spans="2:4" x14ac:dyDescent="0.25">
      <c r="B183"/>
      <c r="C183" s="120"/>
      <c r="D183"/>
    </row>
    <row r="184" spans="2:4" x14ac:dyDescent="0.25">
      <c r="B184"/>
      <c r="C184" s="120"/>
      <c r="D184"/>
    </row>
    <row r="185" spans="2:4" x14ac:dyDescent="0.25">
      <c r="B185"/>
      <c r="C185" s="120"/>
      <c r="D185"/>
    </row>
    <row r="186" spans="2:4" x14ac:dyDescent="0.25">
      <c r="B186"/>
      <c r="C186" s="120"/>
      <c r="D186"/>
    </row>
    <row r="187" spans="2:4" x14ac:dyDescent="0.25">
      <c r="B187"/>
      <c r="C187" s="120"/>
      <c r="D187"/>
    </row>
    <row r="188" spans="2:4" x14ac:dyDescent="0.25">
      <c r="B188"/>
      <c r="C188" s="120"/>
      <c r="D188"/>
    </row>
    <row r="189" spans="2:4" x14ac:dyDescent="0.25">
      <c r="B189"/>
      <c r="C189" s="120"/>
      <c r="D189"/>
    </row>
    <row r="190" spans="2:4" x14ac:dyDescent="0.25">
      <c r="B190"/>
      <c r="C190" s="120"/>
      <c r="D190"/>
    </row>
    <row r="191" spans="2:4" x14ac:dyDescent="0.25">
      <c r="B191"/>
      <c r="C191" s="120"/>
      <c r="D191"/>
    </row>
    <row r="192" spans="2:4" x14ac:dyDescent="0.25">
      <c r="B192"/>
      <c r="C192" s="120"/>
      <c r="D192"/>
    </row>
    <row r="193" spans="4:4" x14ac:dyDescent="0.25">
      <c r="D193" s="95"/>
    </row>
    <row r="194" spans="4:4" x14ac:dyDescent="0.25">
      <c r="D194" s="95"/>
    </row>
    <row r="195" spans="4:4" x14ac:dyDescent="0.25">
      <c r="D195" s="95"/>
    </row>
    <row r="196" spans="4:4" x14ac:dyDescent="0.25">
      <c r="D196" s="95"/>
    </row>
    <row r="197" spans="4:4" x14ac:dyDescent="0.25">
      <c r="D197" s="95"/>
    </row>
    <row r="198" spans="4:4" x14ac:dyDescent="0.25">
      <c r="D198" s="95"/>
    </row>
    <row r="199" spans="4:4" x14ac:dyDescent="0.25">
      <c r="D199" s="95"/>
    </row>
    <row r="200" spans="4:4" x14ac:dyDescent="0.25">
      <c r="D200" s="95"/>
    </row>
    <row r="201" spans="4:4" x14ac:dyDescent="0.25">
      <c r="D201" s="95"/>
    </row>
    <row r="202" spans="4:4" x14ac:dyDescent="0.25">
      <c r="D202" s="95"/>
    </row>
    <row r="203" spans="4:4" x14ac:dyDescent="0.25">
      <c r="D203" s="95"/>
    </row>
    <row r="204" spans="4:4" x14ac:dyDescent="0.25">
      <c r="D204" s="95"/>
    </row>
    <row r="205" spans="4:4" x14ac:dyDescent="0.25">
      <c r="D205" s="95"/>
    </row>
    <row r="206" spans="4:4" x14ac:dyDescent="0.25">
      <c r="D206" s="95"/>
    </row>
    <row r="207" spans="4:4" x14ac:dyDescent="0.25">
      <c r="D207" s="95"/>
    </row>
    <row r="208" spans="4:4" x14ac:dyDescent="0.25">
      <c r="D208" s="95"/>
    </row>
    <row r="209" spans="4:4" x14ac:dyDescent="0.25">
      <c r="D209" s="95"/>
    </row>
    <row r="210" spans="4:4" x14ac:dyDescent="0.25">
      <c r="D210" s="95"/>
    </row>
    <row r="211" spans="4:4" x14ac:dyDescent="0.25">
      <c r="D211" s="95"/>
    </row>
    <row r="212" spans="4:4" x14ac:dyDescent="0.25">
      <c r="D212" s="95"/>
    </row>
    <row r="213" spans="4:4" x14ac:dyDescent="0.25">
      <c r="D213" s="95"/>
    </row>
    <row r="214" spans="4:4" x14ac:dyDescent="0.25">
      <c r="D214" s="95"/>
    </row>
    <row r="215" spans="4:4" x14ac:dyDescent="0.25">
      <c r="D215" s="95"/>
    </row>
    <row r="216" spans="4:4" x14ac:dyDescent="0.25">
      <c r="D216" s="95"/>
    </row>
    <row r="217" spans="4:4" x14ac:dyDescent="0.25">
      <c r="D217" s="95"/>
    </row>
    <row r="218" spans="4:4" x14ac:dyDescent="0.25">
      <c r="D218" s="95"/>
    </row>
    <row r="219" spans="4:4" x14ac:dyDescent="0.25">
      <c r="D219" s="95"/>
    </row>
    <row r="220" spans="4:4" x14ac:dyDescent="0.25">
      <c r="D220" s="95"/>
    </row>
    <row r="221" spans="4:4" x14ac:dyDescent="0.25">
      <c r="D221" s="95"/>
    </row>
    <row r="222" spans="4:4" x14ac:dyDescent="0.25">
      <c r="D222" s="95"/>
    </row>
    <row r="223" spans="4:4" x14ac:dyDescent="0.25">
      <c r="D223" s="95"/>
    </row>
    <row r="224" spans="4:4" x14ac:dyDescent="0.25">
      <c r="D224" s="95"/>
    </row>
    <row r="225" spans="4:4" x14ac:dyDescent="0.25">
      <c r="D225" s="95"/>
    </row>
    <row r="226" spans="4:4" x14ac:dyDescent="0.25">
      <c r="D226" s="95"/>
    </row>
    <row r="227" spans="4:4" x14ac:dyDescent="0.25">
      <c r="D227" s="95"/>
    </row>
    <row r="228" spans="4:4" x14ac:dyDescent="0.25">
      <c r="D228" s="95"/>
    </row>
    <row r="229" spans="4:4" x14ac:dyDescent="0.25">
      <c r="D229" s="95"/>
    </row>
    <row r="230" spans="4:4" x14ac:dyDescent="0.25">
      <c r="D230" s="95"/>
    </row>
    <row r="231" spans="4:4" x14ac:dyDescent="0.25">
      <c r="D231" s="95"/>
    </row>
    <row r="232" spans="4:4" x14ac:dyDescent="0.25">
      <c r="D232" s="95"/>
    </row>
    <row r="233" spans="4:4" x14ac:dyDescent="0.25">
      <c r="D233" s="95"/>
    </row>
    <row r="234" spans="4:4" x14ac:dyDescent="0.25">
      <c r="D234" s="95"/>
    </row>
    <row r="235" spans="4:4" x14ac:dyDescent="0.25">
      <c r="D235" s="95"/>
    </row>
    <row r="236" spans="4:4" x14ac:dyDescent="0.25">
      <c r="D236" s="95"/>
    </row>
    <row r="237" spans="4:4" x14ac:dyDescent="0.25">
      <c r="D237" s="95"/>
    </row>
    <row r="238" spans="4:4" x14ac:dyDescent="0.25">
      <c r="D238" s="95"/>
    </row>
    <row r="239" spans="4:4" x14ac:dyDescent="0.25">
      <c r="D239" s="95"/>
    </row>
    <row r="240" spans="4:4" x14ac:dyDescent="0.25">
      <c r="D240" s="95"/>
    </row>
    <row r="241" spans="4:4" x14ac:dyDescent="0.25">
      <c r="D241" s="95"/>
    </row>
    <row r="242" spans="4:4" x14ac:dyDescent="0.25">
      <c r="D242" s="95"/>
    </row>
    <row r="243" spans="4:4" x14ac:dyDescent="0.25">
      <c r="D243" s="95"/>
    </row>
    <row r="244" spans="4:4" x14ac:dyDescent="0.25">
      <c r="D244" s="95"/>
    </row>
    <row r="245" spans="4:4" x14ac:dyDescent="0.25">
      <c r="D245" s="95"/>
    </row>
    <row r="246" spans="4:4" x14ac:dyDescent="0.25">
      <c r="D246" s="95"/>
    </row>
    <row r="247" spans="4:4" x14ac:dyDescent="0.25">
      <c r="D247" s="95"/>
    </row>
    <row r="248" spans="4:4" x14ac:dyDescent="0.25">
      <c r="D248" s="95"/>
    </row>
    <row r="249" spans="4:4" x14ac:dyDescent="0.25">
      <c r="D249" s="95"/>
    </row>
    <row r="250" spans="4:4" x14ac:dyDescent="0.25">
      <c r="D250" s="95"/>
    </row>
    <row r="251" spans="4:4" x14ac:dyDescent="0.25">
      <c r="D251" s="95"/>
    </row>
    <row r="252" spans="4:4" x14ac:dyDescent="0.25">
      <c r="D252" s="95"/>
    </row>
    <row r="253" spans="4:4" x14ac:dyDescent="0.25">
      <c r="D253" s="95"/>
    </row>
    <row r="254" spans="4:4" x14ac:dyDescent="0.25">
      <c r="D254" s="95"/>
    </row>
    <row r="255" spans="4:4" x14ac:dyDescent="0.25">
      <c r="D255" s="95"/>
    </row>
    <row r="256" spans="4:4" x14ac:dyDescent="0.25">
      <c r="D256" s="95"/>
    </row>
    <row r="257" spans="4:4" x14ac:dyDescent="0.25">
      <c r="D257" s="95"/>
    </row>
    <row r="258" spans="4:4" x14ac:dyDescent="0.25">
      <c r="D258" s="95"/>
    </row>
    <row r="259" spans="4:4" x14ac:dyDescent="0.25">
      <c r="D259" s="95"/>
    </row>
    <row r="260" spans="4:4" x14ac:dyDescent="0.25">
      <c r="D260" s="95"/>
    </row>
    <row r="261" spans="4:4" x14ac:dyDescent="0.25">
      <c r="D261" s="95"/>
    </row>
    <row r="262" spans="4:4" x14ac:dyDescent="0.25">
      <c r="D262" s="95"/>
    </row>
    <row r="263" spans="4:4" x14ac:dyDescent="0.25">
      <c r="D263" s="95"/>
    </row>
    <row r="264" spans="4:4" x14ac:dyDescent="0.25">
      <c r="D264" s="95"/>
    </row>
    <row r="265" spans="4:4" x14ac:dyDescent="0.25">
      <c r="D265" s="95"/>
    </row>
    <row r="266" spans="4:4" x14ac:dyDescent="0.25">
      <c r="D266" s="95"/>
    </row>
    <row r="267" spans="4:4" x14ac:dyDescent="0.25">
      <c r="D267" s="95"/>
    </row>
    <row r="268" spans="4:4" x14ac:dyDescent="0.25">
      <c r="D268" s="95"/>
    </row>
    <row r="269" spans="4:4" x14ac:dyDescent="0.25">
      <c r="D269" s="95"/>
    </row>
    <row r="270" spans="4:4" x14ac:dyDescent="0.25">
      <c r="D270" s="95"/>
    </row>
    <row r="271" spans="4:4" x14ac:dyDescent="0.25">
      <c r="D271" s="95"/>
    </row>
    <row r="272" spans="4:4" x14ac:dyDescent="0.25">
      <c r="D272" s="95"/>
    </row>
    <row r="273" spans="4:4" x14ac:dyDescent="0.25">
      <c r="D273" s="95"/>
    </row>
    <row r="274" spans="4:4" x14ac:dyDescent="0.25">
      <c r="D274" s="95"/>
    </row>
    <row r="275" spans="4:4" x14ac:dyDescent="0.25">
      <c r="D275" s="95"/>
    </row>
    <row r="276" spans="4:4" x14ac:dyDescent="0.25">
      <c r="D276" s="95"/>
    </row>
    <row r="277" spans="4:4" x14ac:dyDescent="0.25">
      <c r="D277" s="95"/>
    </row>
    <row r="278" spans="4:4" x14ac:dyDescent="0.25">
      <c r="D278" s="95"/>
    </row>
    <row r="279" spans="4:4" x14ac:dyDescent="0.25">
      <c r="D279" s="95"/>
    </row>
    <row r="280" spans="4:4" x14ac:dyDescent="0.25">
      <c r="D280" s="95"/>
    </row>
    <row r="281" spans="4:4" x14ac:dyDescent="0.25">
      <c r="D281" s="95"/>
    </row>
    <row r="282" spans="4:4" x14ac:dyDescent="0.25">
      <c r="D282" s="95"/>
    </row>
    <row r="283" spans="4:4" x14ac:dyDescent="0.25">
      <c r="D283" s="95"/>
    </row>
    <row r="284" spans="4:4" x14ac:dyDescent="0.25">
      <c r="D284" s="95"/>
    </row>
    <row r="285" spans="4:4" x14ac:dyDescent="0.25">
      <c r="D285" s="95"/>
    </row>
    <row r="286" spans="4:4" x14ac:dyDescent="0.25">
      <c r="D286" s="95"/>
    </row>
    <row r="287" spans="4:4" x14ac:dyDescent="0.25">
      <c r="D287" s="95"/>
    </row>
    <row r="288" spans="4:4" x14ac:dyDescent="0.25">
      <c r="D288" s="95"/>
    </row>
    <row r="289" spans="4:4" x14ac:dyDescent="0.25">
      <c r="D289" s="95"/>
    </row>
    <row r="290" spans="4:4" x14ac:dyDescent="0.25">
      <c r="D290" s="95"/>
    </row>
    <row r="291" spans="4:4" x14ac:dyDescent="0.25">
      <c r="D291" s="95"/>
    </row>
    <row r="292" spans="4:4" x14ac:dyDescent="0.25">
      <c r="D292" s="95"/>
    </row>
    <row r="293" spans="4:4" x14ac:dyDescent="0.25">
      <c r="D293" s="95"/>
    </row>
    <row r="294" spans="4:4" x14ac:dyDescent="0.25">
      <c r="D294" s="95"/>
    </row>
    <row r="295" spans="4:4" x14ac:dyDescent="0.25">
      <c r="D295" s="95"/>
    </row>
    <row r="296" spans="4:4" x14ac:dyDescent="0.25">
      <c r="D296" s="95"/>
    </row>
    <row r="297" spans="4:4" x14ac:dyDescent="0.25">
      <c r="D297" s="95"/>
    </row>
    <row r="298" spans="4:4" x14ac:dyDescent="0.25">
      <c r="D298" s="95"/>
    </row>
    <row r="299" spans="4:4" x14ac:dyDescent="0.25">
      <c r="D299" s="95"/>
    </row>
    <row r="300" spans="4:4" x14ac:dyDescent="0.25">
      <c r="D300" s="95"/>
    </row>
    <row r="301" spans="4:4" x14ac:dyDescent="0.25">
      <c r="D301" s="95"/>
    </row>
    <row r="302" spans="4:4" x14ac:dyDescent="0.25">
      <c r="D302" s="95"/>
    </row>
    <row r="303" spans="4:4" x14ac:dyDescent="0.25">
      <c r="D303" s="95"/>
    </row>
    <row r="304" spans="4:4" x14ac:dyDescent="0.25">
      <c r="D304" s="95"/>
    </row>
    <row r="305" spans="4:4" x14ac:dyDescent="0.25">
      <c r="D305" s="95"/>
    </row>
    <row r="306" spans="4:4" x14ac:dyDescent="0.25">
      <c r="D306" s="95"/>
    </row>
    <row r="307" spans="4:4" x14ac:dyDescent="0.25">
      <c r="D307" s="95"/>
    </row>
    <row r="308" spans="4:4" x14ac:dyDescent="0.25">
      <c r="D308" s="95"/>
    </row>
    <row r="309" spans="4:4" x14ac:dyDescent="0.25">
      <c r="D309" s="95"/>
    </row>
    <row r="310" spans="4:4" x14ac:dyDescent="0.25">
      <c r="D310" s="95"/>
    </row>
    <row r="311" spans="4:4" x14ac:dyDescent="0.25">
      <c r="D311" s="95"/>
    </row>
    <row r="312" spans="4:4" x14ac:dyDescent="0.25">
      <c r="D312" s="95"/>
    </row>
    <row r="313" spans="4:4" x14ac:dyDescent="0.25">
      <c r="D313" s="95"/>
    </row>
    <row r="314" spans="4:4" x14ac:dyDescent="0.25">
      <c r="D314" s="95"/>
    </row>
    <row r="315" spans="4:4" x14ac:dyDescent="0.25">
      <c r="D315" s="95"/>
    </row>
    <row r="316" spans="4:4" x14ac:dyDescent="0.25">
      <c r="D316" s="95"/>
    </row>
    <row r="317" spans="4:4" x14ac:dyDescent="0.25">
      <c r="D317" s="95"/>
    </row>
    <row r="318" spans="4:4" x14ac:dyDescent="0.25">
      <c r="D318" s="95"/>
    </row>
    <row r="319" spans="4:4" x14ac:dyDescent="0.25">
      <c r="D319" s="95"/>
    </row>
    <row r="320" spans="4:4" x14ac:dyDescent="0.25">
      <c r="D320" s="95"/>
    </row>
    <row r="321" spans="4:4" x14ac:dyDescent="0.25">
      <c r="D321" s="95"/>
    </row>
    <row r="322" spans="4:4" x14ac:dyDescent="0.25">
      <c r="D322" s="95"/>
    </row>
    <row r="323" spans="4:4" x14ac:dyDescent="0.25">
      <c r="D323" s="95"/>
    </row>
    <row r="324" spans="4:4" x14ac:dyDescent="0.25">
      <c r="D324" s="95"/>
    </row>
    <row r="325" spans="4:4" x14ac:dyDescent="0.25">
      <c r="D325" s="95"/>
    </row>
    <row r="326" spans="4:4" x14ac:dyDescent="0.25">
      <c r="D326" s="95"/>
    </row>
    <row r="327" spans="4:4" x14ac:dyDescent="0.25">
      <c r="D327" s="95"/>
    </row>
    <row r="328" spans="4:4" x14ac:dyDescent="0.25">
      <c r="D328" s="95"/>
    </row>
    <row r="329" spans="4:4" x14ac:dyDescent="0.25">
      <c r="D329" s="95"/>
    </row>
    <row r="330" spans="4:4" x14ac:dyDescent="0.25">
      <c r="D330" s="95"/>
    </row>
    <row r="331" spans="4:4" x14ac:dyDescent="0.25">
      <c r="D331" s="95"/>
    </row>
    <row r="332" spans="4:4" x14ac:dyDescent="0.25">
      <c r="D332" s="95"/>
    </row>
    <row r="333" spans="4:4" x14ac:dyDescent="0.25">
      <c r="D333" s="95"/>
    </row>
    <row r="334" spans="4:4" x14ac:dyDescent="0.25">
      <c r="D334" s="95"/>
    </row>
    <row r="335" spans="4:4" x14ac:dyDescent="0.25">
      <c r="D335" s="95"/>
    </row>
    <row r="336" spans="4:4" x14ac:dyDescent="0.25">
      <c r="D336" s="95"/>
    </row>
    <row r="337" spans="4:4" x14ac:dyDescent="0.25">
      <c r="D337" s="95"/>
    </row>
    <row r="338" spans="4:4" x14ac:dyDescent="0.25">
      <c r="D338" s="95"/>
    </row>
    <row r="339" spans="4:4" x14ac:dyDescent="0.25">
      <c r="D339" s="95"/>
    </row>
    <row r="340" spans="4:4" x14ac:dyDescent="0.25">
      <c r="D340" s="95"/>
    </row>
    <row r="341" spans="4:4" x14ac:dyDescent="0.25">
      <c r="D341" s="95"/>
    </row>
    <row r="342" spans="4:4" x14ac:dyDescent="0.25">
      <c r="D342" s="95"/>
    </row>
    <row r="343" spans="4:4" x14ac:dyDescent="0.25">
      <c r="D343" s="95"/>
    </row>
    <row r="344" spans="4:4" x14ac:dyDescent="0.25">
      <c r="D344" s="95"/>
    </row>
    <row r="345" spans="4:4" x14ac:dyDescent="0.25">
      <c r="D345" s="95"/>
    </row>
    <row r="346" spans="4:4" x14ac:dyDescent="0.25">
      <c r="D346" s="95"/>
    </row>
    <row r="347" spans="4:4" x14ac:dyDescent="0.25">
      <c r="D347" s="95"/>
    </row>
    <row r="348" spans="4:4" x14ac:dyDescent="0.25">
      <c r="D348" s="95"/>
    </row>
    <row r="349" spans="4:4" x14ac:dyDescent="0.25">
      <c r="D349" s="95"/>
    </row>
    <row r="350" spans="4:4" x14ac:dyDescent="0.25">
      <c r="D350" s="95"/>
    </row>
    <row r="351" spans="4:4" x14ac:dyDescent="0.25">
      <c r="D351" s="95"/>
    </row>
    <row r="352" spans="4:4" x14ac:dyDescent="0.25">
      <c r="D352" s="95"/>
    </row>
    <row r="353" spans="4:4" x14ac:dyDescent="0.25">
      <c r="D353" s="95"/>
    </row>
    <row r="354" spans="4:4" x14ac:dyDescent="0.25">
      <c r="D354" s="95"/>
    </row>
    <row r="355" spans="4:4" x14ac:dyDescent="0.25">
      <c r="D355" s="95"/>
    </row>
    <row r="356" spans="4:4" x14ac:dyDescent="0.25">
      <c r="D356" s="95"/>
    </row>
    <row r="357" spans="4:4" x14ac:dyDescent="0.25">
      <c r="D357" s="95"/>
    </row>
    <row r="358" spans="4:4" x14ac:dyDescent="0.25">
      <c r="D358" s="95"/>
    </row>
    <row r="359" spans="4:4" x14ac:dyDescent="0.25">
      <c r="D359" s="95"/>
    </row>
    <row r="360" spans="4:4" x14ac:dyDescent="0.25">
      <c r="D360" s="95"/>
    </row>
    <row r="361" spans="4:4" x14ac:dyDescent="0.25">
      <c r="D361" s="95"/>
    </row>
    <row r="362" spans="4:4" x14ac:dyDescent="0.25">
      <c r="D362" s="95"/>
    </row>
    <row r="363" spans="4:4" x14ac:dyDescent="0.25">
      <c r="D363" s="95"/>
    </row>
    <row r="364" spans="4:4" x14ac:dyDescent="0.25">
      <c r="D364" s="95"/>
    </row>
    <row r="365" spans="4:4" x14ac:dyDescent="0.25">
      <c r="D365" s="95"/>
    </row>
    <row r="366" spans="4:4" x14ac:dyDescent="0.25">
      <c r="D366" s="95"/>
    </row>
    <row r="367" spans="4:4" x14ac:dyDescent="0.25">
      <c r="D367" s="95"/>
    </row>
    <row r="368" spans="4:4" x14ac:dyDescent="0.25">
      <c r="D368" s="95"/>
    </row>
    <row r="369" spans="4:4" x14ac:dyDescent="0.25">
      <c r="D369" s="95"/>
    </row>
    <row r="370" spans="4:4" x14ac:dyDescent="0.25">
      <c r="D370" s="95"/>
    </row>
    <row r="371" spans="4:4" x14ac:dyDescent="0.25">
      <c r="D371" s="95"/>
    </row>
    <row r="372" spans="4:4" x14ac:dyDescent="0.25">
      <c r="D372" s="95"/>
    </row>
    <row r="373" spans="4:4" x14ac:dyDescent="0.25">
      <c r="D373" s="95"/>
    </row>
    <row r="374" spans="4:4" x14ac:dyDescent="0.25">
      <c r="D374" s="95"/>
    </row>
    <row r="375" spans="4:4" x14ac:dyDescent="0.25">
      <c r="D375" s="95"/>
    </row>
    <row r="376" spans="4:4" x14ac:dyDescent="0.25">
      <c r="D376" s="95"/>
    </row>
    <row r="377" spans="4:4" x14ac:dyDescent="0.25">
      <c r="D377" s="95"/>
    </row>
    <row r="378" spans="4:4" x14ac:dyDescent="0.25">
      <c r="D378" s="95"/>
    </row>
    <row r="379" spans="4:4" x14ac:dyDescent="0.25">
      <c r="D379" s="95"/>
    </row>
    <row r="380" spans="4:4" x14ac:dyDescent="0.25">
      <c r="D380" s="95"/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Расчет стоимости</vt:lpstr>
      <vt:lpstr>Перечень оборудования</vt:lpstr>
      <vt:lpstr>Спецификация</vt:lpstr>
      <vt:lpstr>Сводная таблица</vt:lpstr>
      <vt:lpstr>КУРС_ДОЛЛАРА</vt:lpstr>
      <vt:lpstr>'Расчет стоимости'!КУРС_ЕВРО</vt:lpstr>
      <vt:lpstr>КУРС_ЕВРО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2021-09-07T11:20:19Z</dcterms:modified>
</cp:coreProperties>
</file>