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filterPrivacy="1" hidePivotFieldList="1" defaultThemeVersion="124226"/>
  <bookViews>
    <workbookView xWindow="-12" yWindow="6120" windowWidth="18852" windowHeight="5472" activeTab="1"/>
  </bookViews>
  <sheets>
    <sheet name="Расчет стоимости" sheetId="3" r:id="rId1"/>
    <sheet name="Спецификация" sheetId="4" r:id="rId2"/>
    <sheet name="Перечень оборудования" sheetId="2" r:id="rId3"/>
    <sheet name="Сводная таблица" sheetId="5" r:id="rId4"/>
  </sheets>
  <definedNames>
    <definedName name="_xlnm._FilterDatabase" localSheetId="2" hidden="1">'Перечень оборудования'!$A$2:$Q$275</definedName>
    <definedName name="КОЛ_ВО_ЦЕНТРИФУГ">Спецификация!$G$1</definedName>
    <definedName name="КУРС_ДОЛЛАРА">'Перечень оборудования'!$K$1</definedName>
    <definedName name="КУРС_ЕВРО">'Перечень оборудования'!$I$1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E35" i="4"/>
  <c r="I35" s="1"/>
  <c r="E34"/>
  <c r="I34" s="1"/>
  <c r="E33"/>
  <c r="I33" s="1"/>
  <c r="E32"/>
  <c r="I32" s="1"/>
  <c r="E31"/>
  <c r="I31" s="1"/>
  <c r="E30"/>
  <c r="I30" l="1"/>
  <c r="E29"/>
  <c r="I29" s="1"/>
  <c r="I26"/>
  <c r="I8"/>
  <c r="G76"/>
  <c r="L76" s="1"/>
  <c r="G75"/>
  <c r="L75" s="1"/>
  <c r="G74"/>
  <c r="L74" s="1"/>
  <c r="G73"/>
  <c r="L73" s="1"/>
  <c r="G72"/>
  <c r="L72" s="1"/>
  <c r="G71"/>
  <c r="L71" s="1"/>
  <c r="G70"/>
  <c r="L70" s="1"/>
  <c r="G69"/>
  <c r="L69" s="1"/>
  <c r="G68"/>
  <c r="L68" s="1"/>
  <c r="G67"/>
  <c r="L67" s="1"/>
  <c r="G66"/>
  <c r="L66" s="1"/>
  <c r="G65"/>
  <c r="L65" s="1"/>
  <c r="G64"/>
  <c r="L64" s="1"/>
  <c r="G63"/>
  <c r="L63" s="1"/>
  <c r="G62"/>
  <c r="L62" s="1"/>
  <c r="G61"/>
  <c r="L61" s="1"/>
  <c r="G60"/>
  <c r="L60" s="1"/>
  <c r="G59"/>
  <c r="L59" s="1"/>
  <c r="G58"/>
  <c r="L58" s="1"/>
  <c r="G57"/>
  <c r="L57" s="1"/>
  <c r="G56"/>
  <c r="L56" s="1"/>
  <c r="G55"/>
  <c r="L55" s="1"/>
  <c r="G54"/>
  <c r="L54" s="1"/>
  <c r="G53"/>
  <c r="L53" s="1"/>
  <c r="G52"/>
  <c r="L52" s="1"/>
  <c r="G51"/>
  <c r="L51" s="1"/>
  <c r="G50"/>
  <c r="L50" s="1"/>
  <c r="G49"/>
  <c r="L49" s="1"/>
  <c r="G48"/>
  <c r="L48" s="1"/>
  <c r="G47"/>
  <c r="L47" s="1"/>
  <c r="G46"/>
  <c r="L46" s="1"/>
  <c r="G45"/>
  <c r="L45" s="1"/>
  <c r="G44"/>
  <c r="L44" s="1"/>
  <c r="G43"/>
  <c r="L43" s="1"/>
  <c r="G42"/>
  <c r="L42" s="1"/>
  <c r="G41"/>
  <c r="L41" s="1"/>
  <c r="G40"/>
  <c r="L40" s="1"/>
  <c r="G39"/>
  <c r="L39" s="1"/>
  <c r="G38"/>
  <c r="L38" s="1"/>
  <c r="G37"/>
  <c r="L37" s="1"/>
  <c r="G36"/>
  <c r="L36" s="1"/>
  <c r="G35"/>
  <c r="L35" s="1"/>
  <c r="G34"/>
  <c r="L34" s="1"/>
  <c r="G33"/>
  <c r="L33" s="1"/>
  <c r="G32"/>
  <c r="L32" s="1"/>
  <c r="G31"/>
  <c r="L31" s="1"/>
  <c r="G30"/>
  <c r="L30" s="1"/>
  <c r="G29"/>
  <c r="L29" s="1"/>
  <c r="G28"/>
  <c r="L28" s="1"/>
  <c r="G27"/>
  <c r="L27" s="1"/>
  <c r="G26"/>
  <c r="L26" s="1"/>
  <c r="G25"/>
  <c r="L25" s="1"/>
  <c r="G24"/>
  <c r="L24" s="1"/>
  <c r="G23"/>
  <c r="L23" s="1"/>
  <c r="G22"/>
  <c r="L22" s="1"/>
  <c r="G21"/>
  <c r="L21" s="1"/>
  <c r="G20"/>
  <c r="L20" s="1"/>
  <c r="G19"/>
  <c r="L19" s="1"/>
  <c r="G18"/>
  <c r="G17"/>
  <c r="L17" s="1"/>
  <c r="G16"/>
  <c r="L16" s="1"/>
  <c r="G15"/>
  <c r="L15" s="1"/>
  <c r="G14"/>
  <c r="L14" s="1"/>
  <c r="G13"/>
  <c r="L13" s="1"/>
  <c r="G12"/>
  <c r="L12" s="1"/>
  <c r="G11"/>
  <c r="L11" s="1"/>
  <c r="G10"/>
  <c r="L10" s="1"/>
  <c r="G9"/>
  <c r="L9" s="1"/>
  <c r="G8"/>
  <c r="L8" s="1"/>
  <c r="G7"/>
  <c r="L7" s="1"/>
  <c r="G6"/>
  <c r="L6" s="1"/>
  <c r="G5"/>
  <c r="L5" s="1"/>
  <c r="G4"/>
  <c r="L4" s="1"/>
  <c r="P92" i="2" l="1"/>
  <c r="Q92" s="1"/>
  <c r="M77"/>
  <c r="M72"/>
  <c r="H72"/>
  <c r="H71"/>
  <c r="H70"/>
  <c r="P70" s="1"/>
  <c r="Q70" s="1"/>
  <c r="H69"/>
  <c r="P69" s="1"/>
  <c r="Q69" s="1"/>
  <c r="H68"/>
  <c r="P68" s="1"/>
  <c r="Q68" s="1"/>
  <c r="O70"/>
  <c r="O69"/>
  <c r="O68"/>
  <c r="H51"/>
  <c r="P51" s="1"/>
  <c r="Q51" s="1"/>
  <c r="P91"/>
  <c r="Q91" s="1"/>
  <c r="O91"/>
  <c r="P90"/>
  <c r="Q90" s="1"/>
  <c r="O90"/>
  <c r="P89"/>
  <c r="Q89" s="1"/>
  <c r="O89"/>
  <c r="P88"/>
  <c r="Q88" s="1"/>
  <c r="O88"/>
  <c r="P87"/>
  <c r="Q87" s="1"/>
  <c r="O87"/>
  <c r="P86"/>
  <c r="Q86" s="1"/>
  <c r="O86"/>
  <c r="P85"/>
  <c r="Q85" s="1"/>
  <c r="O85"/>
  <c r="P83"/>
  <c r="Q83" s="1"/>
  <c r="O83"/>
  <c r="P82"/>
  <c r="Q82" s="1"/>
  <c r="O82"/>
  <c r="P81"/>
  <c r="Q81" s="1"/>
  <c r="O81"/>
  <c r="P80"/>
  <c r="Q80" s="1"/>
  <c r="O80"/>
  <c r="O79"/>
  <c r="O78"/>
  <c r="O76"/>
  <c r="P75"/>
  <c r="Q75" s="1"/>
  <c r="O75"/>
  <c r="P74"/>
  <c r="Q74" s="1"/>
  <c r="O74"/>
  <c r="P73"/>
  <c r="Q73" s="1"/>
  <c r="O73"/>
  <c r="O71"/>
  <c r="P67"/>
  <c r="Q67" s="1"/>
  <c r="O67"/>
  <c r="P66"/>
  <c r="Q66" s="1"/>
  <c r="O66"/>
  <c r="P65"/>
  <c r="Q65" s="1"/>
  <c r="O65"/>
  <c r="P64"/>
  <c r="Q64" s="1"/>
  <c r="O64"/>
  <c r="P63"/>
  <c r="Q63" s="1"/>
  <c r="O63"/>
  <c r="P62"/>
  <c r="Q62" s="1"/>
  <c r="O62"/>
  <c r="P61"/>
  <c r="Q61" s="1"/>
  <c r="O61"/>
  <c r="P60"/>
  <c r="Q60" s="1"/>
  <c r="O60"/>
  <c r="P59"/>
  <c r="Q59" s="1"/>
  <c r="O59"/>
  <c r="P58"/>
  <c r="Q58" s="1"/>
  <c r="O58"/>
  <c r="P57"/>
  <c r="Q57" s="1"/>
  <c r="O57"/>
  <c r="P55"/>
  <c r="Q55" s="1"/>
  <c r="O55"/>
  <c r="P54"/>
  <c r="Q54" s="1"/>
  <c r="O54"/>
  <c r="P53"/>
  <c r="Q53" s="1"/>
  <c r="O53"/>
  <c r="O52"/>
  <c r="O51"/>
  <c r="O50"/>
  <c r="O49"/>
  <c r="O48"/>
  <c r="O47"/>
  <c r="O46"/>
  <c r="O45"/>
  <c r="O44"/>
  <c r="O43"/>
  <c r="P42"/>
  <c r="Q42" s="1"/>
  <c r="O42"/>
  <c r="P40"/>
  <c r="Q40" s="1"/>
  <c r="O40"/>
  <c r="O39"/>
  <c r="O38"/>
  <c r="O37"/>
  <c r="O35"/>
  <c r="O34"/>
  <c r="O33"/>
  <c r="P32"/>
  <c r="Q32" s="1"/>
  <c r="O32"/>
  <c r="P31"/>
  <c r="Q31" s="1"/>
  <c r="O31"/>
  <c r="P30"/>
  <c r="Q30" s="1"/>
  <c r="O30"/>
  <c r="O29"/>
  <c r="O28"/>
  <c r="O27"/>
  <c r="O26"/>
  <c r="O25"/>
  <c r="O24"/>
  <c r="O23"/>
  <c r="O22"/>
  <c r="O21"/>
  <c r="O20"/>
  <c r="O19"/>
  <c r="O18"/>
  <c r="O17"/>
  <c r="O16"/>
  <c r="P15"/>
  <c r="Q15" s="1"/>
  <c r="O15"/>
  <c r="P14"/>
  <c r="Q14" s="1"/>
  <c r="O14"/>
  <c r="P13"/>
  <c r="Q13" s="1"/>
  <c r="O13"/>
  <c r="P12"/>
  <c r="Q12" s="1"/>
  <c r="O12"/>
  <c r="P4"/>
  <c r="Q4" s="1"/>
  <c r="O4"/>
  <c r="M41"/>
  <c r="P41" s="1"/>
  <c r="Q41" s="1"/>
  <c r="H39"/>
  <c r="P39" s="1"/>
  <c r="Q39" s="1"/>
  <c r="H38"/>
  <c r="P38" s="1"/>
  <c r="Q38" s="1"/>
  <c r="H37"/>
  <c r="P37" s="1"/>
  <c r="Q37" s="1"/>
  <c r="H36"/>
  <c r="H35"/>
  <c r="P35" s="1"/>
  <c r="Q35" s="1"/>
  <c r="H34"/>
  <c r="P34" s="1"/>
  <c r="Q34" s="1"/>
  <c r="H33"/>
  <c r="P33" s="1"/>
  <c r="Q33" s="1"/>
  <c r="H29"/>
  <c r="P29" s="1"/>
  <c r="Q29" s="1"/>
  <c r="H28"/>
  <c r="P28" s="1"/>
  <c r="Q28" s="1"/>
  <c r="H27"/>
  <c r="P27" s="1"/>
  <c r="Q27" s="1"/>
  <c r="H26"/>
  <c r="P26" s="1"/>
  <c r="Q26" s="1"/>
  <c r="H25"/>
  <c r="P25" s="1"/>
  <c r="Q25" s="1"/>
  <c r="H24"/>
  <c r="P24" s="1"/>
  <c r="Q24" s="1"/>
  <c r="H23"/>
  <c r="P23" s="1"/>
  <c r="Q23" s="1"/>
  <c r="H22"/>
  <c r="P22" s="1"/>
  <c r="Q22" s="1"/>
  <c r="H21"/>
  <c r="P21" s="1"/>
  <c r="Q21" s="1"/>
  <c r="H20"/>
  <c r="P20" s="1"/>
  <c r="Q20" s="1"/>
  <c r="H19"/>
  <c r="P19" s="1"/>
  <c r="Q19" s="1"/>
  <c r="H18"/>
  <c r="P18" s="1"/>
  <c r="Q18" s="1"/>
  <c r="H17"/>
  <c r="P17" s="1"/>
  <c r="Q17" s="1"/>
  <c r="H16"/>
  <c r="P16" s="1"/>
  <c r="Q16" s="1"/>
  <c r="M11"/>
  <c r="O11" s="1"/>
  <c r="M10"/>
  <c r="P10" s="1"/>
  <c r="Q10" s="1"/>
  <c r="M9"/>
  <c r="O9" s="1"/>
  <c r="M8"/>
  <c r="O8" s="1"/>
  <c r="M7"/>
  <c r="P7" s="1"/>
  <c r="Q7" s="1"/>
  <c r="M6"/>
  <c r="P6" s="1"/>
  <c r="Q6" s="1"/>
  <c r="M5"/>
  <c r="P5" s="1"/>
  <c r="Q5" s="1"/>
  <c r="O5" l="1"/>
  <c r="P11"/>
  <c r="Q11" s="1"/>
  <c r="O92"/>
  <c r="P8"/>
  <c r="Q8" s="1"/>
  <c r="O41"/>
  <c r="O6"/>
  <c r="P9"/>
  <c r="Q9" s="1"/>
  <c r="O7"/>
  <c r="O10"/>
  <c r="I49" l="1"/>
  <c r="H49" s="1"/>
  <c r="P49" s="1"/>
  <c r="Q49" s="1"/>
  <c r="H50" l="1"/>
  <c r="P50" s="1"/>
  <c r="Q50" s="1"/>
  <c r="I76"/>
  <c r="H76" s="1"/>
  <c r="P76" s="1"/>
  <c r="Q76" s="1"/>
  <c r="M84"/>
  <c r="H79"/>
  <c r="P79" s="1"/>
  <c r="Q79" s="1"/>
  <c r="H78"/>
  <c r="P78" s="1"/>
  <c r="Q78" s="1"/>
  <c r="H52"/>
  <c r="P52" s="1"/>
  <c r="Q52" s="1"/>
  <c r="P71"/>
  <c r="Q71" s="1"/>
  <c r="M36"/>
  <c r="M56"/>
  <c r="H43"/>
  <c r="P43" s="1"/>
  <c r="Q43" s="1"/>
  <c r="H44"/>
  <c r="P44" s="1"/>
  <c r="Q44" s="1"/>
  <c r="H45"/>
  <c r="P45" s="1"/>
  <c r="Q45" s="1"/>
  <c r="H48"/>
  <c r="P48" s="1"/>
  <c r="Q48" s="1"/>
  <c r="H47"/>
  <c r="P47" s="1"/>
  <c r="Q47" s="1"/>
  <c r="H46"/>
  <c r="P46" s="1"/>
  <c r="Q46" s="1"/>
  <c r="O3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P3"/>
  <c r="Q3" s="1"/>
  <c r="P93"/>
  <c r="Q93" s="1"/>
  <c r="P94"/>
  <c r="Q94" s="1"/>
  <c r="P95"/>
  <c r="Q95" s="1"/>
  <c r="P96"/>
  <c r="Q96" s="1"/>
  <c r="P97"/>
  <c r="Q97" s="1"/>
  <c r="P98"/>
  <c r="Q98" s="1"/>
  <c r="P99"/>
  <c r="Q99" s="1"/>
  <c r="P100"/>
  <c r="Q100" s="1"/>
  <c r="P101"/>
  <c r="Q101" s="1"/>
  <c r="P102"/>
  <c r="Q102" s="1"/>
  <c r="P103"/>
  <c r="Q103" s="1"/>
  <c r="P104"/>
  <c r="Q104" s="1"/>
  <c r="P105"/>
  <c r="Q105" s="1"/>
  <c r="P106"/>
  <c r="Q106" s="1"/>
  <c r="P107"/>
  <c r="Q107" s="1"/>
  <c r="P108"/>
  <c r="Q108" s="1"/>
  <c r="P109"/>
  <c r="Q109" s="1"/>
  <c r="P110"/>
  <c r="Q110" s="1"/>
  <c r="P111"/>
  <c r="Q111" s="1"/>
  <c r="P112"/>
  <c r="Q112" s="1"/>
  <c r="P113"/>
  <c r="Q113" s="1"/>
  <c r="P114"/>
  <c r="Q114" s="1"/>
  <c r="P115"/>
  <c r="Q115" s="1"/>
  <c r="P116"/>
  <c r="Q116" s="1"/>
  <c r="P117"/>
  <c r="Q117" s="1"/>
  <c r="P118"/>
  <c r="Q118" s="1"/>
  <c r="P119"/>
  <c r="Q119" s="1"/>
  <c r="P120"/>
  <c r="Q120" s="1"/>
  <c r="P121"/>
  <c r="Q121" s="1"/>
  <c r="P122"/>
  <c r="Q122" s="1"/>
  <c r="P123"/>
  <c r="Q123" s="1"/>
  <c r="P124"/>
  <c r="Q124" s="1"/>
  <c r="P125"/>
  <c r="Q125" s="1"/>
  <c r="P126"/>
  <c r="Q126" s="1"/>
  <c r="P127"/>
  <c r="Q127" s="1"/>
  <c r="P128"/>
  <c r="Q128" s="1"/>
  <c r="P129"/>
  <c r="Q129" s="1"/>
  <c r="P130"/>
  <c r="Q130" s="1"/>
  <c r="P131"/>
  <c r="Q131" s="1"/>
  <c r="P132"/>
  <c r="Q132" s="1"/>
  <c r="P133"/>
  <c r="Q133" s="1"/>
  <c r="P134"/>
  <c r="Q134" s="1"/>
  <c r="P135"/>
  <c r="Q135" s="1"/>
  <c r="P136"/>
  <c r="Q136" s="1"/>
  <c r="P137"/>
  <c r="Q137" s="1"/>
  <c r="P138"/>
  <c r="Q138" s="1"/>
  <c r="P139"/>
  <c r="Q139" s="1"/>
  <c r="P140"/>
  <c r="Q140" s="1"/>
  <c r="P141"/>
  <c r="Q141" s="1"/>
  <c r="P142"/>
  <c r="Q142" s="1"/>
  <c r="P143"/>
  <c r="Q143" s="1"/>
  <c r="P144"/>
  <c r="Q144" s="1"/>
  <c r="P145"/>
  <c r="Q145" s="1"/>
  <c r="P146"/>
  <c r="Q146" s="1"/>
  <c r="P147"/>
  <c r="Q147" s="1"/>
  <c r="P148"/>
  <c r="Q148" s="1"/>
  <c r="P149"/>
  <c r="Q149" s="1"/>
  <c r="P150"/>
  <c r="Q150" s="1"/>
  <c r="P151"/>
  <c r="Q151" s="1"/>
  <c r="P152"/>
  <c r="Q152" s="1"/>
  <c r="P153"/>
  <c r="Q153" s="1"/>
  <c r="P154"/>
  <c r="Q154" s="1"/>
  <c r="P155"/>
  <c r="Q155" s="1"/>
  <c r="P156"/>
  <c r="Q156" s="1"/>
  <c r="P157"/>
  <c r="Q157" s="1"/>
  <c r="P158"/>
  <c r="Q158" s="1"/>
  <c r="P159"/>
  <c r="Q159" s="1"/>
  <c r="P160"/>
  <c r="Q160" s="1"/>
  <c r="P161"/>
  <c r="Q161" s="1"/>
  <c r="P162"/>
  <c r="Q162" s="1"/>
  <c r="P163"/>
  <c r="Q163" s="1"/>
  <c r="P164"/>
  <c r="Q164" s="1"/>
  <c r="P165"/>
  <c r="Q165" s="1"/>
  <c r="P166"/>
  <c r="Q166" s="1"/>
  <c r="P167"/>
  <c r="Q167" s="1"/>
  <c r="P168"/>
  <c r="Q168" s="1"/>
  <c r="P169"/>
  <c r="Q169" s="1"/>
  <c r="P170"/>
  <c r="Q170" s="1"/>
  <c r="P171"/>
  <c r="Q171" s="1"/>
  <c r="P172"/>
  <c r="Q172" s="1"/>
  <c r="P173"/>
  <c r="Q173" s="1"/>
  <c r="P174"/>
  <c r="Q174" s="1"/>
  <c r="P175"/>
  <c r="Q175" s="1"/>
  <c r="P176"/>
  <c r="Q176" s="1"/>
  <c r="P177"/>
  <c r="Q177" s="1"/>
  <c r="P178"/>
  <c r="Q178" s="1"/>
  <c r="P179"/>
  <c r="Q179" s="1"/>
  <c r="P180"/>
  <c r="Q180" s="1"/>
  <c r="P181"/>
  <c r="Q181" s="1"/>
  <c r="P182"/>
  <c r="Q182" s="1"/>
  <c r="P183"/>
  <c r="Q183" s="1"/>
  <c r="P184"/>
  <c r="Q184" s="1"/>
  <c r="P185"/>
  <c r="Q185" s="1"/>
  <c r="P186"/>
  <c r="Q186" s="1"/>
  <c r="P187"/>
  <c r="Q187" s="1"/>
  <c r="P188"/>
  <c r="Q188" s="1"/>
  <c r="P189"/>
  <c r="Q189" s="1"/>
  <c r="P190"/>
  <c r="Q190" s="1"/>
  <c r="P191"/>
  <c r="Q191" s="1"/>
  <c r="P192"/>
  <c r="Q192" s="1"/>
  <c r="P193"/>
  <c r="Q193" s="1"/>
  <c r="P194"/>
  <c r="Q194" s="1"/>
  <c r="P195"/>
  <c r="Q195" s="1"/>
  <c r="P196"/>
  <c r="Q196" s="1"/>
  <c r="P197"/>
  <c r="Q197" s="1"/>
  <c r="P198"/>
  <c r="Q198" s="1"/>
  <c r="P199"/>
  <c r="Q199" s="1"/>
  <c r="P200"/>
  <c r="Q200" s="1"/>
  <c r="P201"/>
  <c r="Q201" s="1"/>
  <c r="P202"/>
  <c r="Q202" s="1"/>
  <c r="P203"/>
  <c r="Q203" s="1"/>
  <c r="P204"/>
  <c r="Q204" s="1"/>
  <c r="P205"/>
  <c r="Q205" s="1"/>
  <c r="P206"/>
  <c r="Q206" s="1"/>
  <c r="P207"/>
  <c r="Q207" s="1"/>
  <c r="P208"/>
  <c r="Q208" s="1"/>
  <c r="P209"/>
  <c r="Q209" s="1"/>
  <c r="P210"/>
  <c r="Q210" s="1"/>
  <c r="P211"/>
  <c r="Q211" s="1"/>
  <c r="P212"/>
  <c r="Q212" s="1"/>
  <c r="P213"/>
  <c r="Q213" s="1"/>
  <c r="P214"/>
  <c r="Q214" s="1"/>
  <c r="P215"/>
  <c r="Q215" s="1"/>
  <c r="P216"/>
  <c r="Q216" s="1"/>
  <c r="P217"/>
  <c r="Q217" s="1"/>
  <c r="P218"/>
  <c r="Q218" s="1"/>
  <c r="P219"/>
  <c r="Q219" s="1"/>
  <c r="P220"/>
  <c r="Q220" s="1"/>
  <c r="P221"/>
  <c r="Q221" s="1"/>
  <c r="P222"/>
  <c r="Q222" s="1"/>
  <c r="P223"/>
  <c r="Q223" s="1"/>
  <c r="P224"/>
  <c r="Q224" s="1"/>
  <c r="P225"/>
  <c r="Q225" s="1"/>
  <c r="P226"/>
  <c r="Q226" s="1"/>
  <c r="P227"/>
  <c r="Q227" s="1"/>
  <c r="P228"/>
  <c r="Q228" s="1"/>
  <c r="P229"/>
  <c r="Q229" s="1"/>
  <c r="P230"/>
  <c r="Q230" s="1"/>
  <c r="P231"/>
  <c r="Q231" s="1"/>
  <c r="P232"/>
  <c r="Q232" s="1"/>
  <c r="P233"/>
  <c r="Q233" s="1"/>
  <c r="P234"/>
  <c r="Q234" s="1"/>
  <c r="P235"/>
  <c r="Q235" s="1"/>
  <c r="P236"/>
  <c r="Q236" s="1"/>
  <c r="P237"/>
  <c r="Q237" s="1"/>
  <c r="P238"/>
  <c r="Q238" s="1"/>
  <c r="P239"/>
  <c r="Q239" s="1"/>
  <c r="P240"/>
  <c r="Q240" s="1"/>
  <c r="P241"/>
  <c r="Q241" s="1"/>
  <c r="P242"/>
  <c r="Q242" s="1"/>
  <c r="P243"/>
  <c r="Q243" s="1"/>
  <c r="P244"/>
  <c r="Q244" s="1"/>
  <c r="P245"/>
  <c r="Q245" s="1"/>
  <c r="P246"/>
  <c r="Q246" s="1"/>
  <c r="P247"/>
  <c r="Q247" s="1"/>
  <c r="P248"/>
  <c r="Q248" s="1"/>
  <c r="P249"/>
  <c r="Q249" s="1"/>
  <c r="P250"/>
  <c r="Q250" s="1"/>
  <c r="P251"/>
  <c r="Q251" s="1"/>
  <c r="P252"/>
  <c r="Q252" s="1"/>
  <c r="P253"/>
  <c r="Q253" s="1"/>
  <c r="P254"/>
  <c r="Q254" s="1"/>
  <c r="P255"/>
  <c r="Q255" s="1"/>
  <c r="P256"/>
  <c r="Q256" s="1"/>
  <c r="P257"/>
  <c r="Q257" s="1"/>
  <c r="P258"/>
  <c r="Q258" s="1"/>
  <c r="P259"/>
  <c r="Q259" s="1"/>
  <c r="P260"/>
  <c r="Q260" s="1"/>
  <c r="P261"/>
  <c r="Q261" s="1"/>
  <c r="P262"/>
  <c r="Q262" s="1"/>
  <c r="P263"/>
  <c r="Q263" s="1"/>
  <c r="P264"/>
  <c r="Q264" s="1"/>
  <c r="P265"/>
  <c r="Q265" s="1"/>
  <c r="P266"/>
  <c r="Q266" s="1"/>
  <c r="P267"/>
  <c r="Q267" s="1"/>
  <c r="P268"/>
  <c r="Q268" s="1"/>
  <c r="P269"/>
  <c r="Q269" s="1"/>
  <c r="P270"/>
  <c r="Q270" s="1"/>
  <c r="P271"/>
  <c r="Q271" s="1"/>
  <c r="P272"/>
  <c r="Q272" s="1"/>
  <c r="P273"/>
  <c r="Q273" s="1"/>
  <c r="P274"/>
  <c r="Q274" s="1"/>
  <c r="P275"/>
  <c r="Q275" s="1"/>
  <c r="P36" l="1"/>
  <c r="Q36" s="1"/>
  <c r="O36"/>
  <c r="P77"/>
  <c r="Q77" s="1"/>
  <c r="O77"/>
  <c r="P84"/>
  <c r="Q84" s="1"/>
  <c r="O84"/>
  <c r="P72"/>
  <c r="Q72" s="1"/>
  <c r="O72"/>
  <c r="P56"/>
  <c r="Q56" s="1"/>
  <c r="O56"/>
  <c r="R84" l="1"/>
  <c r="F3" i="3" s="1"/>
  <c r="H3" s="1"/>
  <c r="R74" i="2"/>
  <c r="F2" i="3" s="1"/>
  <c r="H2" s="1"/>
  <c r="H4" l="1"/>
  <c r="H5" s="1"/>
  <c r="H6" s="1"/>
</calcChain>
</file>

<file path=xl/sharedStrings.xml><?xml version="1.0" encoding="utf-8"?>
<sst xmlns="http://schemas.openxmlformats.org/spreadsheetml/2006/main" count="856" uniqueCount="204">
  <si>
    <t>Поз.</t>
  </si>
  <si>
    <r>
      <t xml:space="preserve">Курс </t>
    </r>
    <r>
      <rPr>
        <b/>
        <sz val="11"/>
        <color indexed="8"/>
        <rFont val="Calibri"/>
        <family val="2"/>
        <charset val="204"/>
      </rPr>
      <t>€</t>
    </r>
  </si>
  <si>
    <t>НКУ</t>
  </si>
  <si>
    <t>Панель</t>
  </si>
  <si>
    <t>Линия</t>
  </si>
  <si>
    <t>Поз</t>
  </si>
  <si>
    <t>Наименование</t>
  </si>
  <si>
    <t>Старый код</t>
  </si>
  <si>
    <t>Новый код</t>
  </si>
  <si>
    <r>
      <t xml:space="preserve">Цена, </t>
    </r>
    <r>
      <rPr>
        <sz val="11"/>
        <color indexed="8"/>
        <rFont val="Calibri"/>
        <family val="2"/>
        <charset val="204"/>
      </rPr>
      <t>€</t>
    </r>
  </si>
  <si>
    <t>Цена , р</t>
  </si>
  <si>
    <t>Группа</t>
  </si>
  <si>
    <t>Уровень продаж</t>
  </si>
  <si>
    <t>Изготовитель</t>
  </si>
  <si>
    <t>Кол-во линий</t>
  </si>
  <si>
    <r>
      <t xml:space="preserve">Стоимость, </t>
    </r>
    <r>
      <rPr>
        <sz val="11"/>
        <color indexed="8"/>
        <rFont val="Calibri"/>
        <family val="2"/>
        <charset val="204"/>
      </rPr>
      <t>€</t>
    </r>
  </si>
  <si>
    <t>Стоимость со скидкой</t>
  </si>
  <si>
    <t>Всего со скидкой</t>
  </si>
  <si>
    <t>Названия строк</t>
  </si>
  <si>
    <t>Раздел</t>
  </si>
  <si>
    <t>Курс $</t>
  </si>
  <si>
    <t>Кол-во</t>
  </si>
  <si>
    <t>Стоимость с учетом скидки без НДС, €</t>
  </si>
  <si>
    <t>Итого НКУ</t>
  </si>
  <si>
    <t>Итого НКУ учетом инфляции</t>
  </si>
  <si>
    <t>Всего НКУ с учетом сборки</t>
  </si>
  <si>
    <t>Код заказа</t>
  </si>
  <si>
    <t>Ед. изм.</t>
  </si>
  <si>
    <t>Электрогорск</t>
  </si>
  <si>
    <t>Всего</t>
  </si>
  <si>
    <t>Оболочка</t>
  </si>
  <si>
    <t>Rittal</t>
  </si>
  <si>
    <t>Количество</t>
  </si>
  <si>
    <t>На линию</t>
  </si>
  <si>
    <t>КОРПУС ВЫКЛЮЧАТЕЛЯ-РАЗЪЕДИНИТЕЛЯ 40А</t>
  </si>
  <si>
    <t>V2</t>
  </si>
  <si>
    <t>УДЛИН.ПЕРЕХ. 300/330ММ V02…V2,VN12, VN20</t>
  </si>
  <si>
    <t>VZN17</t>
  </si>
  <si>
    <t>РУКОЯТКА УПРАВЛЕНИЯ+ПЕРЕД.ПАНЕЛЬ 60?60ММ</t>
  </si>
  <si>
    <t>VZ8</t>
  </si>
  <si>
    <t>GVAE20</t>
  </si>
  <si>
    <t>LC1D09P7</t>
  </si>
  <si>
    <t>GV2P14</t>
  </si>
  <si>
    <t>Phoenix</t>
  </si>
  <si>
    <t>UT 4-HESILED 24 (5X20)</t>
  </si>
  <si>
    <t>XB5AA42</t>
  </si>
  <si>
    <t>XB5AVB5</t>
  </si>
  <si>
    <t>YND10-2-07-100</t>
  </si>
  <si>
    <t>ИЭК</t>
  </si>
  <si>
    <t>CLIPFIX 35</t>
  </si>
  <si>
    <t>E/NS 35 N</t>
  </si>
  <si>
    <t>KLM 3</t>
  </si>
  <si>
    <t>D-UT 2,5/10</t>
  </si>
  <si>
    <t>UT 4</t>
  </si>
  <si>
    <t>UT 4-PE</t>
  </si>
  <si>
    <t>UT 2,5 BU</t>
  </si>
  <si>
    <t>UT 2,5 YE</t>
  </si>
  <si>
    <t>UT 2,5-PE</t>
  </si>
  <si>
    <t>Цена, €</t>
  </si>
  <si>
    <t>1</t>
  </si>
  <si>
    <t>ATP-UT</t>
  </si>
  <si>
    <t>UT 2,5 GN</t>
  </si>
  <si>
    <t>ЭКиТ</t>
  </si>
  <si>
    <t>Сумма по полю Всего</t>
  </si>
  <si>
    <t>м</t>
  </si>
  <si>
    <t>упак.</t>
  </si>
  <si>
    <t>Примечание</t>
  </si>
  <si>
    <t>шт.</t>
  </si>
  <si>
    <t>PLC-RSC- 24DC/21</t>
  </si>
  <si>
    <t>СИГН. ЛАМПА 22ММ 24В ЗЕЛЕНАЯ</t>
  </si>
  <si>
    <t>XB5AVB3</t>
  </si>
  <si>
    <t>SB3</t>
  </si>
  <si>
    <t>XB5AA31</t>
  </si>
  <si>
    <t>UT 2,5 RD</t>
  </si>
  <si>
    <t>FBS 20-5</t>
  </si>
  <si>
    <t>SZ Пылезащитный козырек шкафа,дл.1200мм</t>
  </si>
  <si>
    <t>KCF1PZ</t>
  </si>
  <si>
    <t>GV2RT10</t>
  </si>
  <si>
    <t>РЕЛЕ 2CO 230В ПЕРЕМ ТОКА</t>
  </si>
  <si>
    <t>RPM21P7</t>
  </si>
  <si>
    <t>КОЛОДКА С КОМБ КОНТАКТАМИ 2 ПЕРЕКИДНЫХ</t>
  </si>
  <si>
    <t>RPZF2</t>
  </si>
  <si>
    <t>PLC-RSC- 24DC/21-21</t>
  </si>
  <si>
    <t>БЛОК-КОНТ. ДЛЯ ВИНТ. КРЕПЛЕНИЯ 1НО</t>
  </si>
  <si>
    <t>ZBE101</t>
  </si>
  <si>
    <t>ТРАНСФОРМАТОР 230-400В 1X230В 630ВA</t>
  </si>
  <si>
    <t>ABL6TS63U</t>
  </si>
  <si>
    <t xml:space="preserve">Процессор центральный ПЛК </t>
  </si>
  <si>
    <t>Wago</t>
  </si>
  <si>
    <t xml:space="preserve">4-х канальный модуль DI, 24 В, 3 мс </t>
  </si>
  <si>
    <t>750-402</t>
  </si>
  <si>
    <t xml:space="preserve">4-х канальный модуль DO, 24 В, 0.5 А </t>
  </si>
  <si>
    <t>750-504</t>
  </si>
  <si>
    <t>750-454/000-200</t>
  </si>
  <si>
    <t>2-х канальный модуль AI, 4-20 мА</t>
  </si>
  <si>
    <t xml:space="preserve">2-х канальный модуль входов PT100RTD </t>
  </si>
  <si>
    <t>750-461/000-200</t>
  </si>
  <si>
    <t xml:space="preserve">Оконечный модуль шины </t>
  </si>
  <si>
    <t>750-600</t>
  </si>
  <si>
    <t>Delta</t>
  </si>
  <si>
    <t>Шина "N" на ДИН-рейку</t>
  </si>
  <si>
    <t>UT 6</t>
  </si>
  <si>
    <t>UT 6-PE</t>
  </si>
  <si>
    <t>4 СОЕДИНИТЕЛЯ ДЛЯ КАБЕЛЕЙ</t>
  </si>
  <si>
    <t>Шкаф уравления центрифугой Декантер (ВхШхГ) 1000х800х300 мм</t>
  </si>
  <si>
    <t>Шифр</t>
  </si>
  <si>
    <t>A9F74102</t>
  </si>
  <si>
    <t>A9F74104</t>
  </si>
  <si>
    <t>A9A26924</t>
  </si>
  <si>
    <t>ШК-S220N</t>
  </si>
  <si>
    <t>AV1-3ZX</t>
  </si>
  <si>
    <t>Корпус Abox 100, 140х140х79 мм</t>
  </si>
  <si>
    <t>810 910 01</t>
  </si>
  <si>
    <t>Spelsberg</t>
  </si>
  <si>
    <t>Сальник кабельный MG20A14G</t>
  </si>
  <si>
    <t>Сальник кабельный MG20A10G</t>
  </si>
  <si>
    <t>КРГЕ.656315.007</t>
  </si>
  <si>
    <t>Коробка соединительная (ВхШхГ) 140х140х79 мм</t>
  </si>
  <si>
    <t>(пусто)</t>
  </si>
  <si>
    <t>Кол-во на 1 центрифугу</t>
  </si>
  <si>
    <t>FBST 500-PLC GY</t>
  </si>
  <si>
    <t>2966838</t>
  </si>
  <si>
    <t>ШК-S24N</t>
  </si>
  <si>
    <t>2901642</t>
  </si>
  <si>
    <t>DOP-107EG</t>
  </si>
  <si>
    <t>Операторская панель DOP-107EG, 800 МГц</t>
  </si>
  <si>
    <t>750-891</t>
  </si>
  <si>
    <t>AX Шкаф RAL7035 с МП 800х1000х300мм</t>
  </si>
  <si>
    <t>SZ Настенное крепление AX,KX 20мм 4шт</t>
  </si>
  <si>
    <t>14.05.2021</t>
  </si>
  <si>
    <t>SZ DIN-рейка 35х15 2000мм 6шт</t>
  </si>
  <si>
    <t>SZ Монтажная скоба горизонтальная 20шт</t>
  </si>
  <si>
    <t>SZ Кабельный ввод M32x1,5 полиамид RAL7035 15шт</t>
  </si>
  <si>
    <t>SZ Кабельный ввод M25x1,5 полиамид RAL7035 25шт</t>
  </si>
  <si>
    <t>SZ Кабельный ввод M20x1,5 полиамид RAL7035 50шт</t>
  </si>
  <si>
    <t>SZ Кабельный ввод M16x1,5 полиамид RAL7035 50шт</t>
  </si>
  <si>
    <t>15PVO</t>
  </si>
  <si>
    <t>SE</t>
  </si>
  <si>
    <t>КЛЕММНАЯ КРЫШКА ДЛЯ КОРПУСА ВЫКЛЮЧАТЕЛЯ ТИПА V02...V2 (КРЫШКА ДЛЯ 3 КЛЕММ)</t>
  </si>
  <si>
    <t>ПАНЕЛЬ ДЛЯ БЛОКИРОВКИ ДВЕРЦЫ ДЛЯ VN12,VN20, V02…V2</t>
  </si>
  <si>
    <t>KZ32</t>
  </si>
  <si>
    <t>АВТОМАТИЧЕСКИЙ ВЫКЛЮЧАТЕЛЬ С КОМБИНИРОВАННЫМ РАСЦЕПИТЕЛЕМ 6-10А</t>
  </si>
  <si>
    <t>АВТОМАТИЧЕСКИЙ ВЫКЛЮЧАТЕЛЬ С КОМБИНИРОВАННЫМ РАСЦЕПИТЕЛЕМ 4-6,3А</t>
  </si>
  <si>
    <t>АВТОМАТИЧЕСКИЙ ВЫКЛЮЧАТЕЛЬ iC60N 1П 2A C</t>
  </si>
  <si>
    <t>15RTP</t>
  </si>
  <si>
    <t>АВТОМАТИЧЕСКИЙ ВЫКЛЮЧАТЕЛЬ iC60N 1П 4A C</t>
  </si>
  <si>
    <t>ДОПОЛНИТЕЛЬНЫЙ БЛОК КОНТАКТОВ НО+НО</t>
  </si>
  <si>
    <t>iOF КОНТАКТ СОСТОЯНИЯ ДЛЯ АВ ACTI9</t>
  </si>
  <si>
    <t>КОНТАКТОР D 3Р,9 A,НО+НЗ,230V 50/60 ГЦ,ЗАЖИМ ПОД ВИНТ,</t>
  </si>
  <si>
    <t>15DIP</t>
  </si>
  <si>
    <t>2966171</t>
  </si>
  <si>
    <t>2967060</t>
  </si>
  <si>
    <t>КНОПКА АВАР. ОСТ. И ОТКЛ., ВОЗВ. ПОВОР. XB5AS8442</t>
  </si>
  <si>
    <t>XB5AS8442</t>
  </si>
  <si>
    <t>КНОПКА 22ММ ЗЕЛЕНЯЯ С ВОЗВРАТОМ XB5AA31</t>
  </si>
  <si>
    <t>КНОПКА 22ММ КРАСНАЯ С ВОЗВРАТОМ XB5AA42</t>
  </si>
  <si>
    <t>СИГН. ЛАМПА 22ММ 24В ЖЕЛТАЯ XB5AVB5</t>
  </si>
  <si>
    <t>QUINT-PS/1AC/24DC/10</t>
  </si>
  <si>
    <t>2866763</t>
  </si>
  <si>
    <t>SZ Розетка для монтажа на DIN-рейку 2шт</t>
  </si>
  <si>
    <t>FL-PP-RJ45-SCC</t>
  </si>
  <si>
    <t>уточнить цену</t>
  </si>
  <si>
    <t>РАСПРЕДЕЛИТЕЛЬНЫЙ БЛОК ВИНТОВОЙ 4П 100А 28 ОТВЕРСТИЙ</t>
  </si>
  <si>
    <t>LGY410028</t>
  </si>
  <si>
    <t>3046090</t>
  </si>
  <si>
    <t>0800886</t>
  </si>
  <si>
    <t>3022218</t>
  </si>
  <si>
    <t>0811969</t>
  </si>
  <si>
    <t>3047028</t>
  </si>
  <si>
    <t>3047167</t>
  </si>
  <si>
    <t>3044131</t>
  </si>
  <si>
    <t>3044157</t>
  </si>
  <si>
    <t>3044102</t>
  </si>
  <si>
    <t>3044128</t>
  </si>
  <si>
    <t>3045062</t>
  </si>
  <si>
    <t>3044089</t>
  </si>
  <si>
    <t>3045059</t>
  </si>
  <si>
    <t>3045091</t>
  </si>
  <si>
    <t>3044092</t>
  </si>
  <si>
    <t>Вставка плавкая 5х20 мм, 0.5 А</t>
  </si>
  <si>
    <t>Вставка плавкая 5х20 мм, 1 А</t>
  </si>
  <si>
    <t>Вставка плавкая 5х20 мм, 2 А</t>
  </si>
  <si>
    <t>Кабель-канал перфорир. 40х60мм 4/6</t>
  </si>
  <si>
    <t/>
  </si>
  <si>
    <t>05165</t>
  </si>
  <si>
    <t>TMD</t>
  </si>
  <si>
    <t>ABB</t>
  </si>
  <si>
    <t>Кабель-канал перфорир. 60х60мм 4/6</t>
  </si>
  <si>
    <t>05167</t>
  </si>
  <si>
    <t>КРГЕ.656356.027-03</t>
  </si>
  <si>
    <t>ШИНКА ГРЕБЕНЧАТАЯ 1П (L1…) 6 МОД.18ММ 100А РАЗРЕЗАЕМАЯ</t>
  </si>
  <si>
    <t>A9XPH106</t>
  </si>
  <si>
    <t>A9XPCM04</t>
  </si>
  <si>
    <t>FBS  4-6</t>
  </si>
  <si>
    <t>3030255</t>
  </si>
  <si>
    <t>3030226</t>
  </si>
  <si>
    <t>PC-LPM-STP-RJ45-RJ45-C5e-1.5M-LSZH-GY</t>
  </si>
  <si>
    <t>Патч-корд F/UTP, экранированный, Cat.5e, LSZH, 1.5 м, серый</t>
  </si>
  <si>
    <t>Шкаф ШК-S24N, коробки соединительные AV1-3ZX</t>
  </si>
  <si>
    <t>Hyperline</t>
  </si>
  <si>
    <t>компл.</t>
  </si>
  <si>
    <t>Кол-во шкафов</t>
  </si>
  <si>
    <t>Склад</t>
  </si>
  <si>
    <t>Заказ</t>
  </si>
</sst>
</file>

<file path=xl/styles.xml><?xml version="1.0" encoding="utf-8"?>
<styleSheet xmlns="http://schemas.openxmlformats.org/spreadsheetml/2006/main">
  <numFmts count="2">
    <numFmt numFmtId="164" formatCode="_-* #,##0.00&quot;р.&quot;_-;\-* #,##0.00&quot;р.&quot;_-;_-* &quot;-&quot;??&quot;р.&quot;_-;_-@_-"/>
    <numFmt numFmtId="165" formatCode="_-* #,##0.00\ [$€-1]_-;\-* #,##0.00\ [$€-1]_-;_-* &quot;-&quot;??\ [$€-1]_-;_-@_-"/>
  </numFmts>
  <fonts count="6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2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65" fontId="1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0" fillId="0" borderId="0" xfId="0" applyNumberFormat="1" applyAlignment="1">
      <alignment horizontal="center" vertical="top" wrapText="1"/>
    </xf>
    <xf numFmtId="49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5" fontId="0" fillId="0" borderId="0" xfId="0" applyNumberFormat="1" applyAlignment="1">
      <alignment horizontal="center" vertical="top" wrapText="1"/>
    </xf>
    <xf numFmtId="0" fontId="0" fillId="0" borderId="0" xfId="0" applyAlignment="1">
      <alignment vertical="top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165" fontId="0" fillId="0" borderId="0" xfId="0" applyNumberFormat="1"/>
    <xf numFmtId="164" fontId="1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center" vertical="top"/>
    </xf>
    <xf numFmtId="164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14" fontId="1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right" vertical="center"/>
    </xf>
    <xf numFmtId="165" fontId="0" fillId="0" borderId="0" xfId="0" applyNumberFormat="1" applyFill="1"/>
    <xf numFmtId="164" fontId="0" fillId="0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3" borderId="0" xfId="0" applyNumberFormat="1" applyFill="1"/>
    <xf numFmtId="49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/>
    <xf numFmtId="49" fontId="0" fillId="0" borderId="0" xfId="0" applyNumberFormat="1" applyFill="1" applyAlignment="1">
      <alignment horizontal="center"/>
    </xf>
    <xf numFmtId="0" fontId="0" fillId="0" borderId="9" xfId="0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333.431458796294" createdVersion="3" refreshedVersion="4" minRefreshableVersion="3" recordCount="85">
  <cacheSource type="worksheet">
    <worksheetSource ref="A2:Q87" sheet="Перечень оборудования"/>
  </cacheSource>
  <cacheFields count="17">
    <cacheField name="НКУ" numFmtId="49">
      <sharedItems containsBlank="1"/>
    </cacheField>
    <cacheField name="Панель" numFmtId="49">
      <sharedItems containsBlank="1"/>
    </cacheField>
    <cacheField name="Линия" numFmtId="49">
      <sharedItems containsBlank="1"/>
    </cacheField>
    <cacheField name="Поз" numFmtId="49">
      <sharedItems containsBlank="1"/>
    </cacheField>
    <cacheField name="Наименование" numFmtId="0">
      <sharedItems containsBlank="1" count="115">
        <s v="AX Шкаф RAL7035 с МП 800х1000х300мм"/>
        <s v="SZ Настенное крепление AX,KX 20мм 4шт"/>
        <s v="SZ Пылезащитный козырек шкафа,дл.1200мм"/>
        <s v="SZ DIN-рейка 35х15 2000мм 6шт"/>
        <s v="SZ Монтажная скоба горизонтальная 20шт"/>
        <s v="SZ Кабельный ввод M32x1,5 полиамид RAL7035 15шт"/>
        <s v="SZ Кабельный ввод M25x1,5 полиамид RAL7035 25шт"/>
        <s v="SZ Кабельный ввод M20x1,5 полиамид RAL7035 50шт"/>
        <s v="SZ Кабельный ввод M16x1,5 полиамид RAL7035 50шт"/>
        <s v="Кабель-канал перфорир. 40х60мм 4/6"/>
        <s v="Кабель-канал перфорир. 60х60мм 4/6"/>
        <m/>
        <s v="КОРПУС ВЫКЛЮЧАТЕЛЯ-РАЗЪЕДИНИТЕЛЯ 40А"/>
        <s v="КЛЕММНАЯ КРЫШКА ДЛЯ КОРПУСА ВЫКЛЮЧАТЕЛЯ ТИПА V02...V2 (КРЫШКА ДЛЯ 3 КЛЕММ)"/>
        <s v="РУКОЯТКА УПРАВЛЕНИЯ+ПЕРЕД.ПАНЕЛЬ 60?60ММ"/>
        <s v="ПАНЕЛЬ ДЛЯ БЛОКИРОВКИ ДВЕРЦЫ ДЛЯ VN12,VN20, V02…V2"/>
        <s v="УДЛИН.ПЕРЕХ. 300/330ММ V02…V2,VN12, VN20"/>
        <s v="АВТОМАТИЧЕСКИЙ ВЫКЛЮЧАТЕЛЬ С КОМБИНИРОВАННЫМ РАСЦЕПИТЕЛЕМ 6-10А"/>
        <s v="АВТОМАТИЧЕСКИЙ ВЫКЛЮЧАТЕЛЬ С КОМБИНИРОВАННЫМ РАСЦЕПИТЕЛЕМ 4-6,3А"/>
        <s v="АВТОМАТИЧЕСКИЙ ВЫКЛЮЧАТЕЛЬ iC60N 1П 2A C"/>
        <s v="АВТОМАТИЧЕСКИЙ ВЫКЛЮЧАТЕЛЬ iC60N 1П 4A C"/>
        <s v="ДОПОЛНИТЕЛЬНЫЙ БЛОК КОНТАКТОВ НО+НО"/>
        <s v="iOF КОНТАКТ СОСТОЯНИЯ ДЛЯ АВ ACTI9"/>
        <s v="КОНТАКТОР D 3Р,9 A,НО+НЗ,230V 50/60 ГЦ,ЗАЖИМ ПОД ВИНТ,"/>
        <s v="РЕЛЕ 2CO 230В ПЕРЕМ ТОКА"/>
        <s v="КОЛОДКА С КОМБ КОНТАКТАМИ 2 ПЕРЕКИДНЫХ"/>
        <s v="FBST 500-PLC GY"/>
        <s v="PLC-RSC- 24DC/21"/>
        <s v="PLC-RSC- 24DC/21-21"/>
        <s v="КНОПКА АВАР. ОСТ. И ОТКЛ., ВОЗВ. ПОВОР. XB5AS8442"/>
        <s v="КНОПКА 22ММ ЗЕЛЕНЯЯ С ВОЗВРАТОМ XB5AA31"/>
        <s v="КНОПКА 22ММ КРАСНАЯ С ВОЗВРАТОМ XB5AA42"/>
        <s v="БЛОК-КОНТ. ДЛЯ ВИНТ. КРЕПЛЕНИЯ 1НО"/>
        <s v="СИГН. ЛАМПА 22ММ 24В ЖЕЛТАЯ XB5AVB5"/>
        <s v="СИГН. ЛАМПА 22ММ 24В ЗЕЛЕНАЯ"/>
        <s v="ТРАНСФОРМАТОР 230-400В 1X230В 630ВA"/>
        <s v="QUINT-PS/1AC/24DC/10"/>
        <s v="SZ Розетка для монтажа на DIN-рейку 2шт"/>
        <s v="FL-PP-RJ45-SCC"/>
        <s v="Процессор центральный ПЛК "/>
        <s v="4-х канальный модуль DI, 24 В, 3 мс "/>
        <s v="4-х канальный модуль DO, 24 В, 0.5 А "/>
        <s v="2-х канальный модуль AI, 4-20 мА"/>
        <s v="2-х канальный модуль входов PT100RTD "/>
        <s v="Оконечный модуль шины "/>
        <s v="Операторская панель DOP-107EG, 800 МГц"/>
        <s v="Патч-корд F/UTP, экранированный, Cat.5e, LSZH, 1.5 м, серый"/>
        <s v="РАСПРЕДЕЛИТЕЛЬНЫЙ БЛОК ВИНТОВОЙ 4П 100А 28 ОТВЕРСТИЙ"/>
        <s v="Шина &quot;N&quot; на ДИН-рейку"/>
        <s v="UT 4-HESILED 24 (5X20)"/>
        <s v="E/NS 35 N"/>
        <s v="CLIPFIX 35"/>
        <s v="KLM 3"/>
        <s v="D-UT 2,5/10"/>
        <s v="ATP-UT"/>
        <s v="UT 6"/>
        <s v="UT 6-PE"/>
        <s v="UT 4"/>
        <s v="UT 4-PE"/>
        <s v="UT 2,5 RD"/>
        <s v="UT 2,5 BU"/>
        <s v="UT 2,5 YE"/>
        <s v="UT 2,5 GN"/>
        <s v="UT 2,5-PE"/>
        <s v="Вставка плавкая 5х20 мм, 0.5 А"/>
        <s v="Вставка плавкая 5х20 мм, 1 А"/>
        <s v="Вставка плавкая 5х20 мм, 2 А"/>
        <s v="ШИНКА ГРЕБЕНЧАТАЯ 1П (L1…) 6 МОД.18ММ 100А РАЗРЕЗАЕМАЯ"/>
        <s v="4 СОЕДИНИТЕЛЯ ДЛЯ КАБЕЛЕЙ"/>
        <s v="FBS  4-6"/>
        <s v="FBS 20-5"/>
        <s v="Корпус Abox 100, 140х140х79 мм"/>
        <s v="Сальник кабельный MG20A14G"/>
        <s v="Сальник кабельный MG20A10G"/>
        <s v="T1-E 25X40 G" u="1"/>
        <s v="КНОПКА АВАРИЙНОГО ОСТАНОВА 22ММ С ВОЗВР." u="1"/>
        <s v="Сальник кабельный PGA21-18G" u="1"/>
        <s v="TS Перемычка д/внутр уровня 800mm 20шт" u="1"/>
        <s v="АВТ. ВЫКЛ.iC60N 1П 4A C" u="1"/>
        <s v="КОНТАКТОР.3Р,9A,НО+НЗ,230V50ГЦ." u="1"/>
        <s v="SZ Розетка для монтажа на нес. шину 2шт" u="1"/>
        <s v="Сальник кабельный PGA29-25G" u="1"/>
        <s v="UT 2,5" u="1"/>
        <s v="T1-E 40X60 G" u="1"/>
        <s v="SZ Несущая шина TS35/15 555x555mm 6шт" u="1"/>
        <s v="ДОП. БЛОК КОНТАКТОВ НО+НО" u="1"/>
        <s v="40КОНЦ.КОЛП.ДЛЯ ГР.ШИНОК 1П/2П/1П+Н" u="1"/>
        <s v="АВТ. ВЫКЛ.iC60N 1П 2A C" u="1"/>
        <s v="АВТ. ВЫКЛ С КОМБ. РАСЦЕП. 6-10А" u="1"/>
        <s v="КНОПКА 22ММ ЗЕЛЕНЯЯ С ВОЗВРАТОМ" u="1"/>
        <s v="КНОПКА 22ММ КРАСНАЯ С ВОЗВРАТОМ" u="1"/>
        <s v="T1-E 60X60 G" u="1"/>
        <s v="АВТ. ВЫКЛ С КОМБ. РАСЦЕП.4-6,3А" u="1"/>
        <s v="CM Панель основания размер 3 660x150mm" u="1"/>
        <s v="Сальник кабельный PGA13.5-11G" u="1"/>
        <s v="FBS  3-6" u="1"/>
        <s v="КЛЕММНЫЙ БЛОК 4P 100A 4X7 ОТВ." u="1"/>
        <s v="SZ Несущая шина TS35/15 755x755mm 6шт" u="1"/>
        <s v="Кабель нульмодемный" u="1"/>
        <s v="VS-PP-R-1XRJ45/5-SC" u="1"/>
        <s v="QUINT-PS/ 1AC/24DC/10" u="1"/>
        <s v="С-образн. профильн. шина 30/15 455мм 6шт" u="1"/>
        <s v="FL-PP-RJ45-SC" u="1"/>
        <s v="КЛЕММНАЯ КРЫШКА ДЛЯ КОРПУСА ВЫКЛ." u="1"/>
        <s v="Операторская панель DOP-B05S100   Cенсор. TFT 5.6&quot; 65536 цв.,  320x234 pix., LED подсветка, 32bit CPU, 4M Flash ROM, USB/COM1/COM2/COM3" u="1"/>
        <s v="РЕЛЕ 2CO 24В ПОСТ ТОКА" u="1"/>
        <s v="ГРЕБЕНЧАТАЯ ШИНКА 1П. 24 МОДУЛЯ 9ММ" u="1"/>
        <s v="SZ Настенное крепление 10мм 4шт" u="1"/>
        <s v="ПЕРЕМЫЧКА FBST 500-PLC GY" u="1"/>
        <s v="СИГН. ЛАМПА 22ММ 24В ЖЕЛТАЯ" u="1"/>
        <s v="Патч-корд RJ45/RJ45 кат. 5E, 1.8 м" u="1"/>
        <s v="SZ Кабельный ввод M12x1,5 полиамид RAL7035 50шт" u="1"/>
        <s v="CM Компактн. распред.шкаф 800x1000x300mm" u="1"/>
        <s v="iOF КОНТАКТ СОСТОЯНИЯ (АКТИ 9)" u="1"/>
        <s v="PLC-RSC-230UC/21" u="1"/>
      </sharedItems>
    </cacheField>
    <cacheField name="Старый код" numFmtId="49">
      <sharedItems containsBlank="1"/>
    </cacheField>
    <cacheField name="Новый код" numFmtId="49">
      <sharedItems containsBlank="1" containsMixedTypes="1" containsNumber="1" containsInteger="1" minValue="13203" maxValue="2508020" count="75">
        <n v="1180000"/>
        <n v="2508020"/>
        <n v="2426500"/>
        <n v="2313150"/>
        <n v="2365000"/>
        <n v="2411641"/>
        <n v="2411631"/>
        <n v="2411621"/>
        <n v="2411611"/>
        <s v="05165"/>
        <s v="05167"/>
        <m/>
        <s v="V2"/>
        <s v="VZ8"/>
        <s v="KCF1PZ"/>
        <s v="KZ32"/>
        <s v="VZN17"/>
        <s v="GV2P14"/>
        <s v="GV2RT10"/>
        <s v="A9F74102"/>
        <s v="A9F74104"/>
        <s v="GVAE20"/>
        <s v="A9A26924"/>
        <s v="LC1D09P7"/>
        <s v="RPM21P7"/>
        <s v="RPZF2"/>
        <s v="2966838"/>
        <s v="2966171"/>
        <s v="2967060"/>
        <s v="XB5AS8442"/>
        <s v="XB5AA31"/>
        <s v="XB5AA42"/>
        <s v="ZBE101"/>
        <s v="XB5AVB5"/>
        <s v="XB5AVB3"/>
        <s v="ABL6TS63U"/>
        <s v="2866763"/>
        <n v="2506120"/>
        <s v="2901642"/>
        <s v="750-891"/>
        <s v="750-402"/>
        <s v="750-504"/>
        <s v="750-454/000-200"/>
        <s v="750-461/000-200"/>
        <s v="750-600"/>
        <s v="DOP-107EG"/>
        <s v="PC-LPM-STP-RJ45-RJ45-C5e-1.5M-LSZH-GY"/>
        <s v="LGY410028"/>
        <s v="YND10-2-07-100"/>
        <s v="3046090"/>
        <s v="0800886"/>
        <s v="3022218"/>
        <s v="0811969"/>
        <s v="3047028"/>
        <s v="3047167"/>
        <s v="3044131"/>
        <s v="3044157"/>
        <s v="3044102"/>
        <s v="3044128"/>
        <s v="3045062"/>
        <s v="3044089"/>
        <s v="3045059"/>
        <s v="3045091"/>
        <s v="3044092"/>
        <s v="A9XPH106"/>
        <s v="A9XPCM04"/>
        <s v="3030255"/>
        <s v="3030226"/>
        <s v="810 910 01"/>
        <n v="13205"/>
        <n v="13203"/>
        <n v="13279" u="1"/>
        <n v="13283" u="1"/>
        <n v="2411601" u="1"/>
        <n v="13271" u="1"/>
      </sharedItems>
    </cacheField>
    <cacheField name="Цена, €" numFmtId="165">
      <sharedItems containsString="0" containsBlank="1" containsNumber="1" minValue="0.2231644722160232" maxValue="499.08602990403921"/>
    </cacheField>
    <cacheField name="Цена , р" numFmtId="164">
      <sharedItems containsString="0" containsBlank="1" containsNumber="1" minValue="20" maxValue="44728.09"/>
    </cacheField>
    <cacheField name="Группа" numFmtId="49">
      <sharedItems containsBlank="1"/>
    </cacheField>
    <cacheField name="Уровень продаж" numFmtId="0">
      <sharedItems containsString="0" containsBlank="1" containsNumber="1" minValue="0.42000000000000004" maxValue="1"/>
    </cacheField>
    <cacheField name="Изготовитель" numFmtId="0">
      <sharedItems containsBlank="1" count="14">
        <s v="Rittal"/>
        <s v="ABB"/>
        <m/>
        <s v="SE"/>
        <s v="Phoenix"/>
        <s v="Wago"/>
        <s v="Delta"/>
        <s v="Hyperline"/>
        <s v="ИЭК"/>
        <s v="Spelsberg"/>
        <s v="ЭКиТ"/>
        <s v="ДКС" u="1"/>
        <s v="Чип и Дип" u="1"/>
        <s v="Schneider" u="1"/>
      </sharedItems>
    </cacheField>
    <cacheField name="На линию" numFmtId="0">
      <sharedItems containsString="0" containsBlank="1" containsNumber="1" minValue="9.1666666666666667E-3" maxValue="67"/>
    </cacheField>
    <cacheField name="Кол-во линий" numFmtId="0">
      <sharedItems containsString="0" containsBlank="1" containsNumber="1" containsInteger="1" minValue="1" maxValue="3"/>
    </cacheField>
    <cacheField name="Всего" numFmtId="0">
      <sharedItems containsSemiMixedTypes="0" containsString="0" containsNumber="1" minValue="0" maxValue="67"/>
    </cacheField>
    <cacheField name="Стоимость, €" numFmtId="165">
      <sharedItems containsSemiMixedTypes="0" containsString="0" containsNumber="1" minValue="0" maxValue="499.08602990403921"/>
    </cacheField>
    <cacheField name="Стоимость со скидкой" numFmtId="165">
      <sharedItems containsSemiMixedTypes="0" containsString="0" containsNumber="1" minValue="0" maxValue="499.086029904039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ШК-S220N"/>
    <s v="1"/>
    <s v="Оболочка"/>
    <m/>
    <x v="0"/>
    <m/>
    <x v="0"/>
    <n v="209.19"/>
    <m/>
    <m/>
    <n v="0.77"/>
    <x v="0"/>
    <n v="1"/>
    <n v="1"/>
    <n v="1"/>
    <n v="209.19"/>
    <n v="161.0763"/>
  </r>
  <r>
    <s v="ШК-S220N"/>
    <s v="1"/>
    <s v="Оболочка"/>
    <m/>
    <x v="1"/>
    <m/>
    <x v="1"/>
    <n v="13.86"/>
    <m/>
    <m/>
    <n v="0.77"/>
    <x v="0"/>
    <n v="1"/>
    <n v="1"/>
    <n v="1"/>
    <n v="13.86"/>
    <n v="10.6722"/>
  </r>
  <r>
    <s v="ШК-S220N"/>
    <s v="1"/>
    <s v="Оболочка"/>
    <m/>
    <x v="2"/>
    <m/>
    <x v="2"/>
    <n v="22.23"/>
    <m/>
    <m/>
    <n v="0.77"/>
    <x v="0"/>
    <n v="0.66666666666666663"/>
    <n v="1"/>
    <n v="0.66666666666666663"/>
    <n v="14.82"/>
    <n v="11.4114"/>
  </r>
  <r>
    <s v="ШК-S220N"/>
    <s v="1"/>
    <s v="Оболочка"/>
    <m/>
    <x v="3"/>
    <m/>
    <x v="3"/>
    <n v="78.25"/>
    <m/>
    <m/>
    <n v="0.77"/>
    <x v="0"/>
    <n v="0.25"/>
    <n v="1"/>
    <n v="0.25"/>
    <n v="19.5625"/>
    <n v="15.063125000000001"/>
  </r>
  <r>
    <s v="ШК-S220N"/>
    <s v="1"/>
    <s v="Оболочка"/>
    <m/>
    <x v="4"/>
    <m/>
    <x v="4"/>
    <n v="36.57"/>
    <m/>
    <m/>
    <n v="0.77"/>
    <x v="0"/>
    <n v="0.1"/>
    <n v="1"/>
    <n v="0.1"/>
    <n v="3.657"/>
    <n v="2.81589"/>
  </r>
  <r>
    <s v="ШК-S220N"/>
    <s v="1"/>
    <s v="Оболочка"/>
    <m/>
    <x v="5"/>
    <m/>
    <x v="5"/>
    <n v="22.05"/>
    <m/>
    <m/>
    <n v="0.77"/>
    <x v="0"/>
    <n v="0.2"/>
    <n v="1"/>
    <n v="0.2"/>
    <n v="4.41"/>
    <n v="3.3957000000000002"/>
  </r>
  <r>
    <s v="ШК-S220N"/>
    <s v="1"/>
    <s v="Оболочка"/>
    <m/>
    <x v="6"/>
    <m/>
    <x v="6"/>
    <n v="16.489999999999998"/>
    <m/>
    <m/>
    <n v="0.77"/>
    <x v="0"/>
    <n v="0.44"/>
    <n v="1"/>
    <n v="0.44"/>
    <n v="7.2555999999999994"/>
    <n v="5.5868119999999992"/>
  </r>
  <r>
    <s v="ШК-S220N"/>
    <s v="1"/>
    <s v="Оболочка"/>
    <m/>
    <x v="7"/>
    <m/>
    <x v="7"/>
    <n v="23.88"/>
    <m/>
    <m/>
    <n v="0.77"/>
    <x v="0"/>
    <n v="0.1"/>
    <n v="1"/>
    <n v="0.1"/>
    <n v="2.3879999999999999"/>
    <n v="1.83876"/>
  </r>
  <r>
    <s v="ШК-S220N"/>
    <s v="1"/>
    <s v="Оболочка"/>
    <m/>
    <x v="8"/>
    <m/>
    <x v="8"/>
    <n v="21.25"/>
    <m/>
    <m/>
    <n v="0.77"/>
    <x v="0"/>
    <n v="0.06"/>
    <n v="1"/>
    <n v="0.06"/>
    <n v="1.2749999999999999"/>
    <n v="0.9817499999999999"/>
  </r>
  <r>
    <s v="ШК-S220N"/>
    <s v="1"/>
    <s v="Оболочка"/>
    <m/>
    <x v="9"/>
    <s v=""/>
    <x v="9"/>
    <n v="21.25"/>
    <n v="522.09"/>
    <s v="TMD"/>
    <n v="0.45"/>
    <x v="1"/>
    <n v="2"/>
    <n v="1"/>
    <n v="2"/>
    <n v="42.5"/>
    <n v="19.125"/>
  </r>
  <r>
    <s v="ШК-S220N"/>
    <s v="1"/>
    <s v="Оболочка"/>
    <m/>
    <x v="10"/>
    <s v=""/>
    <x v="10"/>
    <n v="21.25"/>
    <n v="657.25"/>
    <s v="TMD"/>
    <n v="0.45"/>
    <x v="1"/>
    <n v="3"/>
    <n v="1"/>
    <n v="3"/>
    <n v="63.75"/>
    <n v="28.6875"/>
  </r>
  <r>
    <s v="ШК-S220N"/>
    <s v="1"/>
    <m/>
    <m/>
    <x v="11"/>
    <m/>
    <x v="11"/>
    <m/>
    <m/>
    <m/>
    <m/>
    <x v="2"/>
    <m/>
    <n v="1"/>
    <n v="0"/>
    <n v="0"/>
    <n v="0"/>
  </r>
  <r>
    <s v="ШК-S220N"/>
    <s v="1"/>
    <m/>
    <m/>
    <x v="11"/>
    <m/>
    <x v="11"/>
    <m/>
    <m/>
    <m/>
    <m/>
    <x v="2"/>
    <m/>
    <n v="1"/>
    <n v="0"/>
    <n v="0"/>
    <n v="0"/>
  </r>
  <r>
    <s v="ШК-S220N"/>
    <s v="1"/>
    <m/>
    <m/>
    <x v="12"/>
    <m/>
    <x v="12"/>
    <n v="34.478910957375582"/>
    <n v="3090"/>
    <s v="15PVO"/>
    <n v="0.65"/>
    <x v="3"/>
    <n v="1"/>
    <n v="1"/>
    <n v="1"/>
    <n v="34.478910957375582"/>
    <n v="22.411292122294128"/>
  </r>
  <r>
    <s v="ШК-S220N"/>
    <s v="1"/>
    <m/>
    <m/>
    <x v="13"/>
    <m/>
    <x v="13"/>
    <n v="3.810533363088596"/>
    <n v="341.5"/>
    <s v="15PVO"/>
    <n v="0.65"/>
    <x v="3"/>
    <n v="1"/>
    <n v="1"/>
    <n v="1"/>
    <n v="3.810533363088596"/>
    <n v="2.4768466860075873"/>
  </r>
  <r>
    <s v="ШК-S220N"/>
    <s v="1"/>
    <m/>
    <m/>
    <x v="14"/>
    <m/>
    <x v="14"/>
    <n v="20.475340325820127"/>
    <n v="1835"/>
    <s v="15PVO"/>
    <n v="0.65"/>
    <x v="3"/>
    <n v="1"/>
    <n v="1"/>
    <n v="1"/>
    <n v="20.475340325820127"/>
    <n v="13.308971211783083"/>
  </r>
  <r>
    <s v="ШК-S220N"/>
    <s v="1"/>
    <m/>
    <m/>
    <x v="15"/>
    <m/>
    <x v="15"/>
    <n v="5.6404820352599865"/>
    <n v="505.5"/>
    <s v="15PVO"/>
    <n v="0.65"/>
    <x v="3"/>
    <n v="1"/>
    <n v="1"/>
    <n v="1"/>
    <n v="5.6404820352599865"/>
    <n v="3.6663133229189913"/>
  </r>
  <r>
    <s v="ШК-S220N"/>
    <s v="1"/>
    <m/>
    <m/>
    <x v="16"/>
    <m/>
    <x v="16"/>
    <n v="13.613032805177415"/>
    <n v="1220"/>
    <s v="15PVO"/>
    <n v="0.65"/>
    <x v="3"/>
    <n v="1"/>
    <n v="1"/>
    <n v="1"/>
    <n v="13.613032805177415"/>
    <n v="8.8484713233653203"/>
  </r>
  <r>
    <s v="ШК-S220N"/>
    <s v="1"/>
    <m/>
    <m/>
    <x v="17"/>
    <m/>
    <x v="17"/>
    <n v="129.99330506583351"/>
    <n v="11650"/>
    <s v="15PVO"/>
    <n v="0.65"/>
    <x v="3"/>
    <n v="1"/>
    <n v="1"/>
    <n v="1"/>
    <n v="129.99330506583351"/>
    <n v="84.495648292791785"/>
  </r>
  <r>
    <s v="ШК-S220N"/>
    <s v="1"/>
    <m/>
    <m/>
    <x v="18"/>
    <m/>
    <x v="18"/>
    <n v="100.9819236777505"/>
    <n v="9050"/>
    <s v="15PVO"/>
    <n v="0.65"/>
    <x v="3"/>
    <n v="1"/>
    <n v="1"/>
    <n v="1"/>
    <n v="100.9819236777505"/>
    <n v="65.638250390537834"/>
  </r>
  <r>
    <s v="ШК-S220N"/>
    <s v="1"/>
    <m/>
    <m/>
    <x v="19"/>
    <m/>
    <x v="19"/>
    <n v="24.603883061816557"/>
    <n v="2205"/>
    <s v="15RTP"/>
    <n v="0.5"/>
    <x v="3"/>
    <n v="1"/>
    <n v="1"/>
    <n v="1"/>
    <n v="24.603883061816557"/>
    <n v="12.301941530908278"/>
  </r>
  <r>
    <s v="ШК-S220N"/>
    <s v="1"/>
    <m/>
    <m/>
    <x v="20"/>
    <m/>
    <x v="20"/>
    <n v="23.655434054898461"/>
    <n v="2120"/>
    <s v="15RTP"/>
    <n v="0.5"/>
    <x v="3"/>
    <n v="4"/>
    <n v="1"/>
    <n v="4"/>
    <n v="94.621736219593842"/>
    <n v="47.310868109796921"/>
  </r>
  <r>
    <s v="ШК-S220N"/>
    <s v="1"/>
    <m/>
    <m/>
    <x v="21"/>
    <m/>
    <x v="21"/>
    <n v="14.561481812095513"/>
    <n v="1305"/>
    <s v="15PVO"/>
    <n v="0.65"/>
    <x v="3"/>
    <n v="1"/>
    <n v="1"/>
    <n v="1"/>
    <n v="14.561481812095513"/>
    <n v="9.4649631778620833"/>
  </r>
  <r>
    <s v="ШК-S220N"/>
    <s v="1"/>
    <m/>
    <m/>
    <x v="22"/>
    <m/>
    <x v="22"/>
    <n v="27.22606561035483"/>
    <n v="2440"/>
    <s v="15RTP"/>
    <n v="0.5"/>
    <x v="3"/>
    <n v="2"/>
    <n v="1"/>
    <n v="2"/>
    <n v="54.45213122070966"/>
    <n v="27.22606561035483"/>
  </r>
  <r>
    <s v="ШК-S220N"/>
    <s v="1"/>
    <m/>
    <m/>
    <x v="23"/>
    <m/>
    <x v="23"/>
    <n v="43.293907609908501"/>
    <n v="3880"/>
    <s v="15PVO"/>
    <n v="0.65"/>
    <x v="3"/>
    <n v="1"/>
    <n v="1"/>
    <n v="1"/>
    <n v="43.293907609908501"/>
    <n v="28.141039946440525"/>
  </r>
  <r>
    <s v="ШК-S220N"/>
    <s v="1"/>
    <m/>
    <m/>
    <x v="24"/>
    <m/>
    <x v="24"/>
    <n v="6.8344119616157109"/>
    <n v="612.5"/>
    <s v="15DIP"/>
    <n v="0.5"/>
    <x v="3"/>
    <n v="1"/>
    <n v="1"/>
    <n v="1"/>
    <n v="6.8344119616157109"/>
    <n v="3.4172059808078554"/>
  </r>
  <r>
    <s v="ШК-S220N"/>
    <s v="1"/>
    <m/>
    <m/>
    <x v="25"/>
    <m/>
    <x v="25"/>
    <n v="5.0825708547199282"/>
    <n v="455.5"/>
    <s v="15DIP"/>
    <n v="0.5"/>
    <x v="3"/>
    <n v="1"/>
    <n v="1"/>
    <n v="1"/>
    <n v="5.0825708547199282"/>
    <n v="2.5412854273599641"/>
  </r>
  <r>
    <s v="ШК-S220N"/>
    <s v="1"/>
    <m/>
    <m/>
    <x v="26"/>
    <m/>
    <x v="26"/>
    <n v="12.64"/>
    <m/>
    <m/>
    <n v="0.55000000000000004"/>
    <x v="4"/>
    <n v="1"/>
    <n v="1"/>
    <n v="1"/>
    <n v="12.64"/>
    <n v="6.9520000000000008"/>
  </r>
  <r>
    <s v="ШК-S220N"/>
    <s v="1"/>
    <m/>
    <m/>
    <x v="27"/>
    <m/>
    <x v="27"/>
    <n v="14.01"/>
    <m/>
    <m/>
    <n v="0.55000000000000004"/>
    <x v="4"/>
    <n v="16"/>
    <n v="1"/>
    <n v="16"/>
    <n v="224.16"/>
    <n v="123.28800000000001"/>
  </r>
  <r>
    <s v="ШК-S220N"/>
    <s v="1"/>
    <m/>
    <m/>
    <x v="28"/>
    <m/>
    <x v="28"/>
    <n v="18.45"/>
    <m/>
    <m/>
    <n v="0.55000000000000004"/>
    <x v="4"/>
    <n v="6"/>
    <n v="1"/>
    <n v="6"/>
    <n v="110.69999999999999"/>
    <n v="60.884999999999998"/>
  </r>
  <r>
    <s v="ШК-S220N"/>
    <s v="1"/>
    <m/>
    <m/>
    <x v="29"/>
    <m/>
    <x v="29"/>
    <n v="10.639366212898906"/>
    <n v="953.5"/>
    <s v="15DIP"/>
    <n v="0.5"/>
    <x v="3"/>
    <n v="1"/>
    <n v="1"/>
    <n v="1"/>
    <n v="10.639366212898906"/>
    <n v="5.3196831064494532"/>
  </r>
  <r>
    <s v="ШК-S220N"/>
    <s v="1"/>
    <m/>
    <m/>
    <x v="30"/>
    <m/>
    <x v="30"/>
    <n v="4.8761437179201073"/>
    <n v="437"/>
    <s v="15DIP"/>
    <n v="0.5"/>
    <x v="3"/>
    <n v="1"/>
    <n v="1"/>
    <n v="1"/>
    <n v="4.8761437179201073"/>
    <n v="2.4380718589600536"/>
  </r>
  <r>
    <s v="ШК-S220N"/>
    <s v="1"/>
    <m/>
    <m/>
    <x v="31"/>
    <m/>
    <x v="31"/>
    <n v="4.8761437179201073"/>
    <n v="437"/>
    <s v="15DIP"/>
    <n v="0.5"/>
    <x v="3"/>
    <n v="1"/>
    <n v="1"/>
    <n v="1"/>
    <n v="4.8761437179201073"/>
    <n v="2.4380718589600536"/>
  </r>
  <r>
    <s v="ШК-S220N"/>
    <s v="1"/>
    <m/>
    <s v="SB3"/>
    <x v="32"/>
    <m/>
    <x v="32"/>
    <n v="2.5887078777058692"/>
    <n v="232"/>
    <s v="15DIP"/>
    <n v="0.5"/>
    <x v="3"/>
    <n v="1"/>
    <n v="1"/>
    <n v="1"/>
    <n v="2.5887078777058692"/>
    <n v="1.2943539388529346"/>
  </r>
  <r>
    <s v="ШК-S220N"/>
    <s v="1"/>
    <m/>
    <m/>
    <x v="33"/>
    <m/>
    <x v="33"/>
    <n v="7.1858960053559473"/>
    <n v="644"/>
    <s v="15DIP"/>
    <n v="0.5"/>
    <x v="3"/>
    <n v="1"/>
    <n v="1"/>
    <n v="1"/>
    <n v="7.1858960053559473"/>
    <n v="3.5929480026779737"/>
  </r>
  <r>
    <s v="ШК-S220N"/>
    <s v="1"/>
    <m/>
    <m/>
    <x v="34"/>
    <m/>
    <x v="34"/>
    <n v="7.146842222718143"/>
    <n v="640.5"/>
    <s v="15DIP"/>
    <n v="0.5"/>
    <x v="3"/>
    <n v="1"/>
    <n v="1"/>
    <n v="1"/>
    <n v="7.146842222718143"/>
    <n v="3.5734211113590715"/>
  </r>
  <r>
    <s v="ШК-S220N"/>
    <s v="1"/>
    <m/>
    <m/>
    <x v="35"/>
    <m/>
    <x v="35"/>
    <n v="219.25909395224278"/>
    <n v="19650"/>
    <s v="15DIP"/>
    <n v="0.5"/>
    <x v="3"/>
    <n v="1"/>
    <n v="1"/>
    <n v="1"/>
    <n v="219.25909395224278"/>
    <n v="109.62954697612139"/>
  </r>
  <r>
    <s v="ШК-S220N"/>
    <s v="1"/>
    <m/>
    <m/>
    <x v="36"/>
    <m/>
    <x v="36"/>
    <n v="294.86"/>
    <m/>
    <m/>
    <n v="0.55000000000000004"/>
    <x v="4"/>
    <n v="1"/>
    <n v="1"/>
    <n v="1"/>
    <n v="294.86"/>
    <n v="162.17300000000003"/>
  </r>
  <r>
    <s v="ШК-S220N"/>
    <s v="1"/>
    <m/>
    <m/>
    <x v="37"/>
    <m/>
    <x v="37"/>
    <n v="15.79"/>
    <m/>
    <m/>
    <n v="0.77"/>
    <x v="0"/>
    <n v="0.5"/>
    <n v="1"/>
    <n v="0.5"/>
    <n v="7.8949999999999996"/>
    <n v="6.0791499999999994"/>
  </r>
  <r>
    <s v="ШК-S220N"/>
    <s v="1"/>
    <m/>
    <m/>
    <x v="38"/>
    <m/>
    <x v="38"/>
    <n v="43.64"/>
    <m/>
    <m/>
    <n v="0.6"/>
    <x v="4"/>
    <n v="1"/>
    <n v="1"/>
    <n v="1"/>
    <n v="43.64"/>
    <n v="26.184000000000001"/>
  </r>
  <r>
    <s v="ШК-S220N"/>
    <s v="1"/>
    <m/>
    <m/>
    <x v="39"/>
    <m/>
    <x v="39"/>
    <n v="499.08602990403921"/>
    <n v="44728.09"/>
    <m/>
    <n v="1"/>
    <x v="5"/>
    <n v="1"/>
    <n v="1"/>
    <n v="1"/>
    <n v="499.08602990403921"/>
    <n v="499.08602990403921"/>
  </r>
  <r>
    <s v="ШК-S220N"/>
    <s v="1"/>
    <m/>
    <m/>
    <x v="40"/>
    <m/>
    <x v="40"/>
    <n v="11.046641374693149"/>
    <n v="990"/>
    <m/>
    <n v="1"/>
    <x v="5"/>
    <n v="9"/>
    <n v="1"/>
    <n v="9"/>
    <n v="99.419772372238342"/>
    <n v="99.419772372238342"/>
  </r>
  <r>
    <s v="ШК-S220N"/>
    <s v="1"/>
    <m/>
    <m/>
    <x v="41"/>
    <m/>
    <x v="41"/>
    <n v="12.494420888194599"/>
    <n v="1119.75"/>
    <m/>
    <n v="1"/>
    <x v="5"/>
    <n v="4"/>
    <n v="1"/>
    <n v="4"/>
    <n v="49.977683552778394"/>
    <n v="49.977683552778394"/>
  </r>
  <r>
    <s v="ШК-S220N"/>
    <s v="1"/>
    <m/>
    <m/>
    <x v="42"/>
    <m/>
    <x v="42"/>
    <n v="70.154541397009595"/>
    <n v="6287.25"/>
    <m/>
    <n v="1"/>
    <x v="5"/>
    <n v="2"/>
    <n v="1"/>
    <n v="2"/>
    <n v="140.30908279401919"/>
    <n v="140.30908279401919"/>
  </r>
  <r>
    <s v="ШК-S220N"/>
    <s v="1"/>
    <m/>
    <m/>
    <x v="43"/>
    <m/>
    <x v="43"/>
    <n v="75.451908056237443"/>
    <n v="6762"/>
    <m/>
    <n v="1"/>
    <x v="5"/>
    <n v="3"/>
    <n v="1"/>
    <n v="3"/>
    <n v="226.35572416871233"/>
    <n v="226.35572416871233"/>
  </r>
  <r>
    <s v="ШК-S220N"/>
    <s v="1"/>
    <m/>
    <m/>
    <x v="44"/>
    <m/>
    <x v="44"/>
    <n v="3.9422004016960499"/>
    <n v="353.3"/>
    <m/>
    <n v="1"/>
    <x v="5"/>
    <n v="1"/>
    <n v="1"/>
    <n v="1"/>
    <n v="3.9422004016960499"/>
    <n v="3.9422004016960499"/>
  </r>
  <r>
    <s v="ШК-S220N"/>
    <s v="1"/>
    <m/>
    <m/>
    <x v="45"/>
    <m/>
    <x v="45"/>
    <n v="259.35505467529572"/>
    <n v="23243.4"/>
    <m/>
    <n v="1"/>
    <x v="6"/>
    <n v="1"/>
    <n v="1"/>
    <n v="1"/>
    <n v="259.35505467529572"/>
    <n v="259.35505467529572"/>
  </r>
  <r>
    <s v="ШК-S220N"/>
    <s v="1"/>
    <m/>
    <m/>
    <x v="46"/>
    <m/>
    <x v="46"/>
    <n v="2.2316447221602318"/>
    <n v="200"/>
    <m/>
    <n v="1"/>
    <x v="7"/>
    <n v="1"/>
    <n v="1"/>
    <n v="1"/>
    <n v="2.2316447221602318"/>
    <n v="2.2316447221602318"/>
  </r>
  <r>
    <s v="ШК-S220N"/>
    <s v="1"/>
    <m/>
    <m/>
    <x v="47"/>
    <m/>
    <x v="47"/>
    <n v="15.509930819013611"/>
    <n v="1390"/>
    <s v="15RTP"/>
    <n v="0.5"/>
    <x v="3"/>
    <n v="1"/>
    <n v="1"/>
    <n v="1"/>
    <n v="15.509930819013611"/>
    <n v="7.7549654095068057"/>
  </r>
  <r>
    <s v="ШК-S220N"/>
    <s v="1"/>
    <m/>
    <m/>
    <x v="48"/>
    <m/>
    <x v="48"/>
    <n v="2.6461727293014952"/>
    <n v="237.15"/>
    <m/>
    <n v="1"/>
    <x v="8"/>
    <n v="1"/>
    <n v="1"/>
    <n v="1"/>
    <n v="2.6461727293014952"/>
    <n v="2.6461727293014952"/>
  </r>
  <r>
    <s v="ШК-S220N"/>
    <s v="1"/>
    <m/>
    <m/>
    <x v="49"/>
    <m/>
    <x v="49"/>
    <n v="9.7100000000000009"/>
    <m/>
    <m/>
    <n v="0.47"/>
    <x v="4"/>
    <n v="7"/>
    <n v="1"/>
    <n v="7"/>
    <n v="67.97"/>
    <n v="31.945899999999998"/>
  </r>
  <r>
    <s v="ШК-S220N"/>
    <s v="1"/>
    <m/>
    <m/>
    <x v="50"/>
    <m/>
    <x v="50"/>
    <n v="1.38"/>
    <m/>
    <m/>
    <n v="0.55000000000000004"/>
    <x v="4"/>
    <n v="17"/>
    <n v="1"/>
    <n v="17"/>
    <n v="23.459999999999997"/>
    <n v="12.902999999999999"/>
  </r>
  <r>
    <s v="ШК-S220N"/>
    <s v="1"/>
    <m/>
    <m/>
    <x v="51"/>
    <m/>
    <x v="51"/>
    <n v="0.53"/>
    <m/>
    <m/>
    <n v="0.55000000000000004"/>
    <x v="4"/>
    <n v="12"/>
    <n v="1"/>
    <n v="12"/>
    <n v="6.36"/>
    <n v="3.4980000000000007"/>
  </r>
  <r>
    <s v="ШК-S220N"/>
    <s v="1"/>
    <m/>
    <m/>
    <x v="52"/>
    <m/>
    <x v="52"/>
    <n v="25"/>
    <m/>
    <m/>
    <n v="0.55000000000000004"/>
    <x v="4"/>
    <n v="7.0000000000000007E-2"/>
    <n v="1"/>
    <n v="7.0000000000000007E-2"/>
    <n v="1.7500000000000002"/>
    <n v="0.96250000000000024"/>
  </r>
  <r>
    <s v="ШК-S220N"/>
    <s v="1"/>
    <m/>
    <m/>
    <x v="53"/>
    <m/>
    <x v="53"/>
    <n v="0.38"/>
    <m/>
    <m/>
    <n v="0.47"/>
    <x v="4"/>
    <n v="6"/>
    <n v="1"/>
    <n v="6"/>
    <n v="2.2800000000000002"/>
    <n v="1.0716000000000001"/>
  </r>
  <r>
    <s v="ШК-S220N"/>
    <s v="1"/>
    <m/>
    <m/>
    <x v="54"/>
    <m/>
    <x v="54"/>
    <n v="0.48"/>
    <m/>
    <m/>
    <n v="0.47"/>
    <x v="4"/>
    <n v="4"/>
    <n v="1"/>
    <n v="4"/>
    <n v="1.92"/>
    <n v="0.90239999999999987"/>
  </r>
  <r>
    <s v="ШК-S220N"/>
    <s v="1"/>
    <m/>
    <m/>
    <x v="55"/>
    <m/>
    <x v="55"/>
    <n v="0.9"/>
    <m/>
    <m/>
    <n v="0.47"/>
    <x v="4"/>
    <n v="3"/>
    <n v="1"/>
    <n v="3"/>
    <n v="2.7"/>
    <n v="1.2689999999999999"/>
  </r>
  <r>
    <s v="ШК-S220N"/>
    <s v="1"/>
    <m/>
    <m/>
    <x v="56"/>
    <m/>
    <x v="56"/>
    <n v="2.1800000000000002"/>
    <m/>
    <m/>
    <n v="0.47"/>
    <x v="4"/>
    <n v="1"/>
    <n v="1"/>
    <n v="1"/>
    <n v="2.1800000000000002"/>
    <n v="1.0246"/>
  </r>
  <r>
    <s v="ШК-S220N"/>
    <s v="1"/>
    <m/>
    <m/>
    <x v="57"/>
    <m/>
    <x v="57"/>
    <n v="0.67"/>
    <m/>
    <m/>
    <n v="0.47"/>
    <x v="4"/>
    <n v="5"/>
    <n v="1"/>
    <n v="5"/>
    <n v="3.35"/>
    <n v="1.5745"/>
  </r>
  <r>
    <s v="ШК-S220N"/>
    <s v="1"/>
    <m/>
    <m/>
    <x v="58"/>
    <m/>
    <x v="58"/>
    <n v="1.94"/>
    <m/>
    <m/>
    <n v="0.47"/>
    <x v="4"/>
    <n v="2"/>
    <n v="1"/>
    <n v="2"/>
    <n v="3.88"/>
    <n v="1.8235999999999999"/>
  </r>
  <r>
    <s v="ШК-S220N"/>
    <s v="1"/>
    <m/>
    <m/>
    <x v="59"/>
    <m/>
    <x v="59"/>
    <n v="0.77"/>
    <m/>
    <m/>
    <n v="0.47"/>
    <x v="4"/>
    <n v="2"/>
    <n v="1"/>
    <n v="2"/>
    <n v="1.54"/>
    <n v="0.7238"/>
  </r>
  <r>
    <s v="ШК-S220N"/>
    <s v="1"/>
    <m/>
    <m/>
    <x v="60"/>
    <m/>
    <x v="60"/>
    <n v="0.56999999999999995"/>
    <m/>
    <m/>
    <n v="0.42000000000000004"/>
    <x v="4"/>
    <n v="67"/>
    <n v="1"/>
    <n v="67"/>
    <n v="38.19"/>
    <n v="16.0398"/>
  </r>
  <r>
    <s v="ШК-S220N"/>
    <s v="1"/>
    <m/>
    <m/>
    <x v="61"/>
    <m/>
    <x v="61"/>
    <n v="0.9"/>
    <m/>
    <m/>
    <n v="0.47"/>
    <x v="4"/>
    <n v="7"/>
    <n v="1"/>
    <n v="7"/>
    <n v="6.3"/>
    <n v="2.9609999999999999"/>
  </r>
  <r>
    <s v="ШК-S220N"/>
    <s v="1"/>
    <m/>
    <m/>
    <x v="62"/>
    <m/>
    <x v="62"/>
    <n v="0.9"/>
    <m/>
    <m/>
    <n v="0.47"/>
    <x v="4"/>
    <n v="4"/>
    <n v="1"/>
    <n v="4"/>
    <n v="3.6"/>
    <n v="1.6919999999999999"/>
  </r>
  <r>
    <s v="ШК-S220N"/>
    <s v="1"/>
    <m/>
    <m/>
    <x v="63"/>
    <m/>
    <x v="63"/>
    <n v="1.89"/>
    <m/>
    <m/>
    <n v="0.47"/>
    <x v="4"/>
    <n v="12"/>
    <n v="1"/>
    <n v="12"/>
    <n v="22.68"/>
    <n v="10.659599999999999"/>
  </r>
  <r>
    <s v="ШК-S220N"/>
    <s v="1"/>
    <m/>
    <m/>
    <x v="64"/>
    <m/>
    <x v="11"/>
    <n v="0.2231644722160232"/>
    <n v="20"/>
    <m/>
    <n v="1"/>
    <x v="2"/>
    <n v="5"/>
    <n v="1"/>
    <n v="5"/>
    <n v="1.1158223610801161"/>
    <n v="1.1158223610801161"/>
  </r>
  <r>
    <s v="ШК-S220N"/>
    <s v="1"/>
    <m/>
    <m/>
    <x v="65"/>
    <m/>
    <x v="11"/>
    <n v="0.2231644722160232"/>
    <n v="20"/>
    <m/>
    <n v="1"/>
    <x v="2"/>
    <n v="1"/>
    <n v="1"/>
    <n v="1"/>
    <n v="0.2231644722160232"/>
    <n v="0.2231644722160232"/>
  </r>
  <r>
    <s v="ШК-S220N"/>
    <s v="1"/>
    <m/>
    <m/>
    <x v="66"/>
    <m/>
    <x v="11"/>
    <n v="0.2231644722160232"/>
    <n v="20"/>
    <m/>
    <n v="1"/>
    <x v="2"/>
    <n v="1"/>
    <n v="1"/>
    <n v="1"/>
    <n v="0.2231644722160232"/>
    <n v="0.2231644722160232"/>
  </r>
  <r>
    <s v="ШК-S220N"/>
    <s v="1"/>
    <m/>
    <m/>
    <x v="67"/>
    <m/>
    <x v="64"/>
    <n v="8.4133006025440746"/>
    <n v="754"/>
    <s v="15RTP"/>
    <n v="0.5"/>
    <x v="3"/>
    <n v="1"/>
    <n v="1"/>
    <n v="1"/>
    <n v="8.4133006025440746"/>
    <n v="4.2066503012720373"/>
  </r>
  <r>
    <s v="ШК-S220N"/>
    <s v="1"/>
    <m/>
    <m/>
    <x v="68"/>
    <m/>
    <x v="65"/>
    <n v="11.716134791341219"/>
    <n v="1050"/>
    <s v="15RTP"/>
    <n v="0.5"/>
    <x v="3"/>
    <n v="0.5"/>
    <n v="1"/>
    <n v="0.5"/>
    <n v="5.8580673956706093"/>
    <n v="2.9290336978353047"/>
  </r>
  <r>
    <s v="ШК-S220N"/>
    <s v="1"/>
    <m/>
    <m/>
    <x v="69"/>
    <m/>
    <x v="66"/>
    <n v="0.86"/>
    <m/>
    <m/>
    <n v="0.47"/>
    <x v="4"/>
    <n v="1"/>
    <n v="1"/>
    <n v="1"/>
    <n v="0.86"/>
    <n v="0.40419999999999995"/>
  </r>
  <r>
    <s v="ШК-S220N"/>
    <s v="1"/>
    <m/>
    <m/>
    <x v="70"/>
    <m/>
    <x v="67"/>
    <n v="4.83"/>
    <m/>
    <m/>
    <n v="0.47"/>
    <x v="4"/>
    <n v="2"/>
    <n v="1"/>
    <n v="2"/>
    <n v="9.66"/>
    <n v="4.5401999999999996"/>
  </r>
  <r>
    <m/>
    <m/>
    <m/>
    <m/>
    <x v="11"/>
    <m/>
    <x v="11"/>
    <m/>
    <m/>
    <m/>
    <m/>
    <x v="2"/>
    <m/>
    <m/>
    <n v="0"/>
    <n v="0"/>
    <n v="0"/>
  </r>
  <r>
    <s v="AV1-3ZX"/>
    <m/>
    <m/>
    <m/>
    <x v="71"/>
    <m/>
    <x v="68"/>
    <n v="4.0144073470283193"/>
    <n v="359.77118644067798"/>
    <m/>
    <n v="1"/>
    <x v="9"/>
    <n v="1"/>
    <n v="3"/>
    <n v="3"/>
    <n v="12.043222041084958"/>
    <n v="12.043222041084958"/>
  </r>
  <r>
    <s v="AV1-3ZX"/>
    <m/>
    <m/>
    <m/>
    <x v="3"/>
    <m/>
    <x v="3"/>
    <n v="78.25"/>
    <m/>
    <m/>
    <n v="0.77"/>
    <x v="0"/>
    <n v="9.1666666666666667E-3"/>
    <n v="3"/>
    <n v="2.75E-2"/>
    <n v="2.151875"/>
    <n v="1.6569437499999999"/>
  </r>
  <r>
    <s v="AV1-3ZX"/>
    <m/>
    <m/>
    <m/>
    <x v="72"/>
    <m/>
    <x v="69"/>
    <n v="0.48482481588931042"/>
    <n v="43.45"/>
    <m/>
    <n v="1"/>
    <x v="10"/>
    <n v="1"/>
    <n v="3"/>
    <n v="3"/>
    <n v="1.4544744476679312"/>
    <n v="1.4544744476679312"/>
  </r>
  <r>
    <s v="AV1-3ZX"/>
    <m/>
    <m/>
    <m/>
    <x v="73"/>
    <m/>
    <x v="70"/>
    <n v="0.48482481588931042"/>
    <n v="43.45"/>
    <m/>
    <n v="1"/>
    <x v="10"/>
    <n v="3"/>
    <n v="3"/>
    <n v="9"/>
    <n v="4.3634233430037934"/>
    <n v="4.3634233430037934"/>
  </r>
  <r>
    <s v="AV1-3ZX"/>
    <m/>
    <m/>
    <m/>
    <x v="51"/>
    <m/>
    <x v="51"/>
    <n v="0.53"/>
    <m/>
    <m/>
    <n v="0.55000000000000004"/>
    <x v="4"/>
    <n v="2"/>
    <n v="3"/>
    <n v="6"/>
    <n v="3.18"/>
    <n v="1.7490000000000003"/>
  </r>
  <r>
    <s v="AV1-3ZX"/>
    <m/>
    <m/>
    <m/>
    <x v="53"/>
    <m/>
    <x v="53"/>
    <n v="0.38"/>
    <m/>
    <m/>
    <n v="0.47"/>
    <x v="4"/>
    <n v="1"/>
    <n v="3"/>
    <n v="3"/>
    <n v="1.1400000000000001"/>
    <n v="0.53580000000000005"/>
  </r>
  <r>
    <s v="AV1-3ZX"/>
    <m/>
    <m/>
    <m/>
    <x v="59"/>
    <m/>
    <x v="59"/>
    <n v="0.77"/>
    <m/>
    <m/>
    <n v="0.47"/>
    <x v="4"/>
    <n v="6"/>
    <n v="3"/>
    <n v="18"/>
    <n v="13.86"/>
    <n v="6.5141999999999998"/>
  </r>
  <r>
    <s v="AV1-3ZX"/>
    <m/>
    <m/>
    <m/>
    <x v="63"/>
    <m/>
    <x v="63"/>
    <n v="1.89"/>
    <m/>
    <m/>
    <n v="0.47"/>
    <x v="4"/>
    <n v="1"/>
    <n v="3"/>
    <n v="3"/>
    <n v="5.67"/>
    <n v="2.6648999999999998"/>
  </r>
  <r>
    <s v="AV1-3ZX"/>
    <m/>
    <m/>
    <m/>
    <x v="70"/>
    <m/>
    <x v="67"/>
    <n v="4.83"/>
    <m/>
    <m/>
    <n v="0.47"/>
    <x v="4"/>
    <n v="0.15"/>
    <n v="3"/>
    <n v="0.44999999999999996"/>
    <n v="2.1734999999999998"/>
    <n v="1.0215449999999999"/>
  </r>
  <r>
    <m/>
    <m/>
    <m/>
    <m/>
    <x v="11"/>
    <m/>
    <x v="11"/>
    <m/>
    <m/>
    <m/>
    <m/>
    <x v="2"/>
    <m/>
    <m/>
    <n v="0"/>
    <n v="0"/>
    <n v="0"/>
  </r>
  <r>
    <m/>
    <m/>
    <m/>
    <m/>
    <x v="11"/>
    <m/>
    <x v="11"/>
    <m/>
    <m/>
    <m/>
    <m/>
    <x v="2"/>
    <m/>
    <m/>
    <n v="0"/>
    <n v="0"/>
    <n v="0"/>
  </r>
  <r>
    <m/>
    <m/>
    <m/>
    <m/>
    <x v="11"/>
    <m/>
    <x v="11"/>
    <m/>
    <m/>
    <m/>
    <m/>
    <x v="2"/>
    <m/>
    <m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4" minRefreshableVersion="3" showCalcMbrs="0" rowGrandTotals="0" colGrandTotals="0" itemPrintTitles="1" createdVersion="3" indent="0" outline="1" outlineData="1" multipleFieldFilters="0">
  <location ref="A1:D75" firstHeaderRow="1" firstDataRow="1" firstDataCol="3"/>
  <pivotFields count="17">
    <pivotField showAll="0"/>
    <pivotField showAll="0"/>
    <pivotField showAll="0"/>
    <pivotField showAll="0"/>
    <pivotField axis="axisRow" outline="0" showAll="0" defaultSubtotal="0">
      <items count="115">
        <item x="54"/>
        <item x="51"/>
        <item x="53"/>
        <item x="50"/>
        <item x="52"/>
        <item m="1" x="107"/>
        <item m="1" x="84"/>
        <item m="1" x="74"/>
        <item m="1" x="83"/>
        <item m="1" x="77"/>
        <item x="60"/>
        <item x="62"/>
        <item x="61"/>
        <item x="63"/>
        <item x="57"/>
        <item x="49"/>
        <item x="58"/>
        <item m="1" x="88"/>
        <item m="1" x="85"/>
        <item m="1" x="103"/>
        <item m="1" x="90"/>
        <item m="1" x="75"/>
        <item m="1" x="79"/>
        <item x="12"/>
        <item x="14"/>
        <item m="1" x="109"/>
        <item x="16"/>
        <item m="1" x="94"/>
        <item m="1" x="76"/>
        <item m="1" x="112"/>
        <item m="1" x="93"/>
        <item x="2"/>
        <item m="1" x="81"/>
        <item x="27"/>
        <item m="1" x="114"/>
        <item x="34"/>
        <item m="1" x="89"/>
        <item m="1" x="82"/>
        <item x="59"/>
        <item x="70"/>
        <item m="1" x="97"/>
        <item m="1" x="91"/>
        <item m="1" x="92"/>
        <item x="24"/>
        <item m="1" x="105"/>
        <item x="25"/>
        <item x="28"/>
        <item x="32"/>
        <item x="35"/>
        <item m="1" x="100"/>
        <item m="1" x="80"/>
        <item m="1" x="99"/>
        <item x="39"/>
        <item x="40"/>
        <item x="41"/>
        <item x="42"/>
        <item x="43"/>
        <item x="44"/>
        <item m="1" x="96"/>
        <item x="48"/>
        <item x="55"/>
        <item x="56"/>
        <item m="1" x="106"/>
        <item m="1" x="86"/>
        <item x="68"/>
        <item m="1" x="104"/>
        <item m="1" x="98"/>
        <item m="1" x="87"/>
        <item m="1" x="78"/>
        <item m="1" x="113"/>
        <item m="1" x="95"/>
        <item x="11"/>
        <item x="71"/>
        <item m="1" x="101"/>
        <item x="72"/>
        <item x="73"/>
        <item m="1" x="110"/>
        <item m="1" x="102"/>
        <item m="1" x="108"/>
        <item x="45"/>
        <item x="0"/>
        <item x="1"/>
        <item x="3"/>
        <item x="4"/>
        <item x="5"/>
        <item x="6"/>
        <item x="7"/>
        <item x="8"/>
        <item x="9"/>
        <item x="10"/>
        <item x="13"/>
        <item x="15"/>
        <item x="17"/>
        <item x="18"/>
        <item x="19"/>
        <item x="20"/>
        <item x="21"/>
        <item x="22"/>
        <item x="23"/>
        <item x="26"/>
        <item x="29"/>
        <item x="30"/>
        <item x="31"/>
        <item x="33"/>
        <item x="36"/>
        <item x="37"/>
        <item x="38"/>
        <item x="46"/>
        <item x="47"/>
        <item x="64"/>
        <item x="65"/>
        <item x="66"/>
        <item x="67"/>
        <item x="69"/>
        <item m="1" x="111"/>
      </items>
    </pivotField>
    <pivotField showAll="0"/>
    <pivotField axis="axisRow" outline="0" showAll="0" defaultSubtotal="0">
      <items count="75">
        <item x="17"/>
        <item x="21"/>
        <item x="23"/>
        <item x="12"/>
        <item x="13"/>
        <item x="16"/>
        <item x="31"/>
        <item x="33"/>
        <item x="48"/>
        <item m="1" x="74"/>
        <item m="1" x="71"/>
        <item m="1" x="72"/>
        <item x="34"/>
        <item x="30"/>
        <item x="14"/>
        <item x="18"/>
        <item x="24"/>
        <item x="25"/>
        <item x="32"/>
        <item x="35"/>
        <item x="40"/>
        <item x="41"/>
        <item x="42"/>
        <item x="43"/>
        <item x="44"/>
        <item x="19"/>
        <item x="20"/>
        <item x="22"/>
        <item x="11"/>
        <item x="68"/>
        <item x="69"/>
        <item x="70"/>
        <item x="26"/>
        <item x="45"/>
        <item x="0"/>
        <item x="1"/>
        <item x="2"/>
        <item x="3"/>
        <item x="4"/>
        <item x="5"/>
        <item x="6"/>
        <item x="7"/>
        <item x="8"/>
        <item x="9"/>
        <item x="10"/>
        <item x="15"/>
        <item x="27"/>
        <item x="28"/>
        <item x="29"/>
        <item x="36"/>
        <item x="37"/>
        <item x="38"/>
        <item x="39"/>
        <item x="46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73"/>
      </items>
    </pivotField>
    <pivotField numFmtId="165" showAll="0"/>
    <pivotField showAll="0"/>
    <pivotField showAll="0"/>
    <pivotField showAll="0"/>
    <pivotField axis="axisRow" outline="0" showAll="0" defaultSubtotal="0">
      <items count="14">
        <item x="4"/>
        <item x="0"/>
        <item m="1" x="13"/>
        <item m="1" x="11"/>
        <item x="8"/>
        <item x="10"/>
        <item x="5"/>
        <item x="6"/>
        <item x="9"/>
        <item m="1" x="12"/>
        <item x="2"/>
        <item x="1"/>
        <item x="3"/>
        <item x="7"/>
      </items>
    </pivotField>
    <pivotField showAll="0"/>
    <pivotField showAll="0"/>
    <pivotField dataField="1" showAll="0"/>
    <pivotField numFmtId="165" showAll="0"/>
    <pivotField numFmtId="165" showAll="0"/>
  </pivotFields>
  <rowFields count="3">
    <field x="11"/>
    <field x="4"/>
    <field x="6"/>
  </rowFields>
  <rowItems count="74">
    <i>
      <x/>
      <x/>
      <x v="60"/>
    </i>
    <i r="1">
      <x v="1"/>
      <x v="57"/>
    </i>
    <i r="1">
      <x v="2"/>
      <x v="59"/>
    </i>
    <i r="1">
      <x v="3"/>
      <x v="56"/>
    </i>
    <i r="1">
      <x v="4"/>
      <x v="58"/>
    </i>
    <i r="1">
      <x v="10"/>
      <x v="66"/>
    </i>
    <i r="1">
      <x v="11"/>
      <x v="68"/>
    </i>
    <i r="1">
      <x v="12"/>
      <x v="67"/>
    </i>
    <i r="1">
      <x v="13"/>
      <x v="69"/>
    </i>
    <i r="1">
      <x v="14"/>
      <x v="63"/>
    </i>
    <i r="1">
      <x v="15"/>
      <x v="55"/>
    </i>
    <i r="1">
      <x v="16"/>
      <x v="64"/>
    </i>
    <i r="1">
      <x v="33"/>
      <x v="46"/>
    </i>
    <i r="1">
      <x v="38"/>
      <x v="65"/>
    </i>
    <i r="1">
      <x v="39"/>
      <x v="73"/>
    </i>
    <i r="1">
      <x v="46"/>
      <x v="47"/>
    </i>
    <i r="1">
      <x v="60"/>
      <x v="61"/>
    </i>
    <i r="1">
      <x v="61"/>
      <x v="62"/>
    </i>
    <i r="1">
      <x v="99"/>
      <x v="32"/>
    </i>
    <i r="1">
      <x v="104"/>
      <x v="49"/>
    </i>
    <i r="1">
      <x v="106"/>
      <x v="51"/>
    </i>
    <i r="1">
      <x v="113"/>
      <x v="72"/>
    </i>
    <i>
      <x v="1"/>
      <x v="31"/>
      <x v="36"/>
    </i>
    <i r="1">
      <x v="80"/>
      <x v="34"/>
    </i>
    <i r="1">
      <x v="81"/>
      <x v="35"/>
    </i>
    <i r="1">
      <x v="82"/>
      <x v="37"/>
    </i>
    <i r="1">
      <x v="83"/>
      <x v="38"/>
    </i>
    <i r="1">
      <x v="84"/>
      <x v="39"/>
    </i>
    <i r="1">
      <x v="85"/>
      <x v="40"/>
    </i>
    <i r="1">
      <x v="86"/>
      <x v="41"/>
    </i>
    <i r="1">
      <x v="87"/>
      <x v="42"/>
    </i>
    <i r="1">
      <x v="105"/>
      <x v="50"/>
    </i>
    <i>
      <x v="4"/>
      <x v="59"/>
      <x v="8"/>
    </i>
    <i>
      <x v="5"/>
      <x v="74"/>
      <x v="30"/>
    </i>
    <i r="1">
      <x v="75"/>
      <x v="31"/>
    </i>
    <i>
      <x v="6"/>
      <x v="52"/>
      <x v="52"/>
    </i>
    <i r="1">
      <x v="53"/>
      <x v="20"/>
    </i>
    <i r="1">
      <x v="54"/>
      <x v="21"/>
    </i>
    <i r="1">
      <x v="55"/>
      <x v="22"/>
    </i>
    <i r="1">
      <x v="56"/>
      <x v="23"/>
    </i>
    <i r="1">
      <x v="57"/>
      <x v="24"/>
    </i>
    <i>
      <x v="7"/>
      <x v="79"/>
      <x v="33"/>
    </i>
    <i>
      <x v="8"/>
      <x v="72"/>
      <x v="29"/>
    </i>
    <i>
      <x v="10"/>
      <x v="71"/>
      <x v="28"/>
    </i>
    <i r="1">
      <x v="109"/>
      <x v="28"/>
    </i>
    <i r="1">
      <x v="110"/>
      <x v="28"/>
    </i>
    <i r="1">
      <x v="111"/>
      <x v="28"/>
    </i>
    <i>
      <x v="11"/>
      <x v="88"/>
      <x v="43"/>
    </i>
    <i r="1">
      <x v="89"/>
      <x v="44"/>
    </i>
    <i>
      <x v="12"/>
      <x v="23"/>
      <x v="3"/>
    </i>
    <i r="1">
      <x v="24"/>
      <x v="14"/>
    </i>
    <i r="1">
      <x v="26"/>
      <x v="5"/>
    </i>
    <i r="1">
      <x v="35"/>
      <x v="12"/>
    </i>
    <i r="1">
      <x v="43"/>
      <x v="16"/>
    </i>
    <i r="1">
      <x v="45"/>
      <x v="17"/>
    </i>
    <i r="1">
      <x v="47"/>
      <x v="18"/>
    </i>
    <i r="1">
      <x v="48"/>
      <x v="19"/>
    </i>
    <i r="1">
      <x v="64"/>
      <x v="71"/>
    </i>
    <i r="1">
      <x v="90"/>
      <x v="4"/>
    </i>
    <i r="1">
      <x v="91"/>
      <x v="45"/>
    </i>
    <i r="1">
      <x v="92"/>
      <x/>
    </i>
    <i r="1">
      <x v="93"/>
      <x v="15"/>
    </i>
    <i r="1">
      <x v="94"/>
      <x v="25"/>
    </i>
    <i r="1">
      <x v="95"/>
      <x v="26"/>
    </i>
    <i r="1">
      <x v="96"/>
      <x v="1"/>
    </i>
    <i r="1">
      <x v="97"/>
      <x v="27"/>
    </i>
    <i r="1">
      <x v="98"/>
      <x v="2"/>
    </i>
    <i r="1">
      <x v="100"/>
      <x v="48"/>
    </i>
    <i r="1">
      <x v="101"/>
      <x v="13"/>
    </i>
    <i r="1">
      <x v="102"/>
      <x v="6"/>
    </i>
    <i r="1">
      <x v="103"/>
      <x v="7"/>
    </i>
    <i r="1">
      <x v="108"/>
      <x v="54"/>
    </i>
    <i r="1">
      <x v="112"/>
      <x v="70"/>
    </i>
    <i>
      <x v="13"/>
      <x v="107"/>
      <x v="53"/>
    </i>
  </rowItems>
  <colItems count="1">
    <i/>
  </colItems>
  <dataFields count="1">
    <dataField name="Сумма по полю Всего" fld="1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H6"/>
  <sheetViews>
    <sheetView showGridLines="0" zoomScale="84" zoomScaleNormal="84" workbookViewId="0">
      <pane ySplit="1" topLeftCell="A2" activePane="bottomLeft" state="frozenSplit"/>
      <selection pane="bottomLeft" activeCell="B11" sqref="B11"/>
    </sheetView>
  </sheetViews>
  <sheetFormatPr defaultColWidth="9.109375" defaultRowHeight="14.4"/>
  <cols>
    <col min="1" max="1" width="10.5546875" style="1" customWidth="1"/>
    <col min="2" max="2" width="10.5546875" style="1" bestFit="1" customWidth="1"/>
    <col min="3" max="3" width="65.109375" style="1" bestFit="1" customWidth="1"/>
    <col min="4" max="4" width="18.5546875" style="1" bestFit="1" customWidth="1"/>
    <col min="5" max="5" width="13.5546875" style="1" customWidth="1"/>
    <col min="6" max="6" width="14.6640625" style="5" bestFit="1" customWidth="1"/>
    <col min="7" max="7" width="7.44140625" style="23" bestFit="1" customWidth="1"/>
    <col min="8" max="8" width="17.33203125" style="1" customWidth="1"/>
    <col min="9" max="16384" width="9.109375" style="1"/>
  </cols>
  <sheetData>
    <row r="1" spans="1:8" s="29" customFormat="1" ht="43.2">
      <c r="A1" s="24" t="s">
        <v>19</v>
      </c>
      <c r="B1" s="24" t="s">
        <v>0</v>
      </c>
      <c r="C1" s="24" t="s">
        <v>6</v>
      </c>
      <c r="D1" s="24" t="s">
        <v>105</v>
      </c>
      <c r="E1" s="24" t="s">
        <v>13</v>
      </c>
      <c r="F1" s="24" t="s">
        <v>58</v>
      </c>
      <c r="G1" s="24" t="s">
        <v>21</v>
      </c>
      <c r="H1" s="24" t="s">
        <v>22</v>
      </c>
    </row>
    <row r="2" spans="1:8">
      <c r="A2" s="63" t="s">
        <v>2</v>
      </c>
      <c r="B2" s="31" t="s">
        <v>122</v>
      </c>
      <c r="C2" s="31" t="s">
        <v>104</v>
      </c>
      <c r="D2" s="31" t="s">
        <v>189</v>
      </c>
      <c r="E2" s="31" t="s">
        <v>28</v>
      </c>
      <c r="F2" s="26">
        <f>'Перечень оборудования'!R74+200</f>
        <v>2699.5227130209773</v>
      </c>
      <c r="G2" s="25">
        <v>1</v>
      </c>
      <c r="H2" s="26">
        <f>G2*F2</f>
        <v>2699.5227130209773</v>
      </c>
    </row>
    <row r="3" spans="1:8">
      <c r="A3" s="63"/>
      <c r="B3" s="31" t="s">
        <v>110</v>
      </c>
      <c r="C3" s="31" t="s">
        <v>117</v>
      </c>
      <c r="D3" s="31" t="s">
        <v>116</v>
      </c>
      <c r="E3" s="31" t="s">
        <v>28</v>
      </c>
      <c r="F3" s="26">
        <f>'Перечень оборудования'!R84/3</f>
        <v>10.667836193918895</v>
      </c>
      <c r="G3" s="25">
        <v>3</v>
      </c>
      <c r="H3" s="26">
        <f>G3*F3</f>
        <v>32.003508581756684</v>
      </c>
    </row>
    <row r="4" spans="1:8">
      <c r="A4" s="64" t="s">
        <v>23</v>
      </c>
      <c r="B4" s="65"/>
      <c r="C4" s="65"/>
      <c r="D4" s="65"/>
      <c r="E4" s="65"/>
      <c r="F4" s="66"/>
      <c r="G4" s="25"/>
      <c r="H4" s="26">
        <f>SUM(H2:H3)</f>
        <v>2731.526221602734</v>
      </c>
    </row>
    <row r="5" spans="1:8">
      <c r="A5" s="64" t="s">
        <v>24</v>
      </c>
      <c r="B5" s="65"/>
      <c r="C5" s="65"/>
      <c r="D5" s="65"/>
      <c r="E5" s="65"/>
      <c r="F5" s="66"/>
      <c r="G5" s="25">
        <v>1</v>
      </c>
      <c r="H5" s="26">
        <f>H4*G5</f>
        <v>2731.526221602734</v>
      </c>
    </row>
    <row r="6" spans="1:8">
      <c r="A6" s="67" t="s">
        <v>25</v>
      </c>
      <c r="B6" s="68"/>
      <c r="C6" s="68"/>
      <c r="D6" s="68"/>
      <c r="E6" s="68"/>
      <c r="F6" s="69"/>
      <c r="G6" s="28">
        <v>1.3</v>
      </c>
      <c r="H6" s="27">
        <f>H5*G6</f>
        <v>3550.9840880835545</v>
      </c>
    </row>
  </sheetData>
  <mergeCells count="4">
    <mergeCell ref="A2:A3"/>
    <mergeCell ref="A4:F4"/>
    <mergeCell ref="A5:F5"/>
    <mergeCell ref="A6:F6"/>
  </mergeCells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N97"/>
  <sheetViews>
    <sheetView tabSelected="1" zoomScale="85" zoomScaleNormal="85" workbookViewId="0">
      <pane ySplit="3" topLeftCell="A50" activePane="bottomLeft" state="frozenSplit"/>
      <selection sqref="A1:IV1"/>
      <selection pane="bottomLeft" activeCell="C60" sqref="C60"/>
    </sheetView>
  </sheetViews>
  <sheetFormatPr defaultColWidth="9.109375" defaultRowHeight="14.4"/>
  <cols>
    <col min="1" max="1" width="13.5546875" style="1" bestFit="1" customWidth="1"/>
    <col min="2" max="2" width="54.109375" style="1" customWidth="1"/>
    <col min="3" max="3" width="22.109375" style="4" customWidth="1"/>
    <col min="4" max="4" width="12" style="1" bestFit="1" customWidth="1"/>
    <col min="5" max="5" width="9.44140625" style="1" customWidth="1"/>
    <col min="6" max="6" width="9.6640625" style="1" customWidth="1"/>
    <col min="7" max="7" width="13.88671875" style="23" bestFit="1" customWidth="1"/>
    <col min="8" max="8" width="8.109375" style="41" bestFit="1" customWidth="1"/>
    <col min="9" max="9" width="10.44140625" style="23" customWidth="1"/>
    <col min="10" max="10" width="9.109375" style="1" customWidth="1"/>
    <col min="11" max="11" width="10.77734375" style="55" customWidth="1"/>
    <col min="12" max="12" width="11.21875" style="61" customWidth="1"/>
    <col min="13" max="16384" width="9.109375" style="1"/>
  </cols>
  <sheetData>
    <row r="1" spans="1:12" ht="20.25" customHeight="1">
      <c r="C1" s="50"/>
      <c r="F1" s="33" t="s">
        <v>201</v>
      </c>
      <c r="G1" s="38">
        <v>6</v>
      </c>
    </row>
    <row r="2" spans="1:12" ht="24" customHeight="1" thickBot="1">
      <c r="A2" s="75" t="s">
        <v>198</v>
      </c>
      <c r="B2" s="75"/>
      <c r="C2" s="75"/>
      <c r="G2" s="32"/>
      <c r="H2" s="30"/>
    </row>
    <row r="3" spans="1:12" ht="35.25" customHeight="1">
      <c r="A3" s="47" t="s">
        <v>13</v>
      </c>
      <c r="B3" s="48" t="s">
        <v>6</v>
      </c>
      <c r="C3" s="48" t="s">
        <v>26</v>
      </c>
      <c r="D3" s="49" t="s">
        <v>119</v>
      </c>
      <c r="E3" s="73" t="s">
        <v>66</v>
      </c>
      <c r="F3" s="74"/>
      <c r="G3" s="47" t="s">
        <v>21</v>
      </c>
      <c r="H3" s="48" t="s">
        <v>27</v>
      </c>
      <c r="I3" s="73" t="s">
        <v>66</v>
      </c>
      <c r="J3" s="74"/>
      <c r="K3" s="53" t="s">
        <v>202</v>
      </c>
      <c r="L3" s="62" t="s">
        <v>203</v>
      </c>
    </row>
    <row r="4" spans="1:12">
      <c r="A4" s="70" t="s">
        <v>43</v>
      </c>
      <c r="B4" s="31" t="s">
        <v>60</v>
      </c>
      <c r="C4" s="40" t="s">
        <v>169</v>
      </c>
      <c r="D4" s="31">
        <v>4</v>
      </c>
      <c r="E4" s="31"/>
      <c r="F4" s="52"/>
      <c r="G4" s="56">
        <f t="shared" ref="G4:G35" si="0">D4*КОЛ_ВО_ЦЕНТРИФУГ</f>
        <v>24</v>
      </c>
      <c r="H4" s="51" t="s">
        <v>67</v>
      </c>
      <c r="I4" s="31"/>
      <c r="J4" s="54"/>
      <c r="K4" s="53">
        <v>0</v>
      </c>
      <c r="L4" s="62">
        <f>G4-K4</f>
        <v>24</v>
      </c>
    </row>
    <row r="5" spans="1:12">
      <c r="A5" s="71"/>
      <c r="B5" s="31" t="s">
        <v>49</v>
      </c>
      <c r="C5" s="40" t="s">
        <v>166</v>
      </c>
      <c r="D5" s="31">
        <v>18</v>
      </c>
      <c r="E5" s="31"/>
      <c r="F5" s="52"/>
      <c r="G5" s="56">
        <f t="shared" si="0"/>
        <v>108</v>
      </c>
      <c r="H5" s="51" t="s">
        <v>67</v>
      </c>
      <c r="I5" s="31"/>
      <c r="J5" s="54"/>
      <c r="K5" s="53">
        <v>0</v>
      </c>
      <c r="L5" s="62">
        <f t="shared" ref="L5:L68" si="1">G5-K5</f>
        <v>108</v>
      </c>
    </row>
    <row r="6" spans="1:12">
      <c r="A6" s="71"/>
      <c r="B6" s="31" t="s">
        <v>52</v>
      </c>
      <c r="C6" s="40" t="s">
        <v>168</v>
      </c>
      <c r="D6" s="31">
        <v>9</v>
      </c>
      <c r="E6" s="31"/>
      <c r="F6" s="52"/>
      <c r="G6" s="56">
        <f t="shared" si="0"/>
        <v>54</v>
      </c>
      <c r="H6" s="51" t="s">
        <v>67</v>
      </c>
      <c r="I6" s="31"/>
      <c r="J6" s="54"/>
      <c r="K6" s="53">
        <v>54</v>
      </c>
      <c r="L6" s="62">
        <f t="shared" si="1"/>
        <v>0</v>
      </c>
    </row>
    <row r="7" spans="1:12">
      <c r="A7" s="71"/>
      <c r="B7" s="31" t="s">
        <v>50</v>
      </c>
      <c r="C7" s="40" t="s">
        <v>165</v>
      </c>
      <c r="D7" s="31">
        <v>17</v>
      </c>
      <c r="E7" s="31"/>
      <c r="F7" s="52"/>
      <c r="G7" s="56">
        <f t="shared" si="0"/>
        <v>102</v>
      </c>
      <c r="H7" s="51" t="s">
        <v>67</v>
      </c>
      <c r="I7" s="31"/>
      <c r="J7" s="54"/>
      <c r="K7" s="53">
        <v>102</v>
      </c>
      <c r="L7" s="62">
        <f t="shared" si="1"/>
        <v>0</v>
      </c>
    </row>
    <row r="8" spans="1:12">
      <c r="A8" s="71"/>
      <c r="B8" s="31" t="s">
        <v>51</v>
      </c>
      <c r="C8" s="40" t="s">
        <v>167</v>
      </c>
      <c r="D8" s="31">
        <v>7.0000000000000007E-2</v>
      </c>
      <c r="E8" s="31">
        <v>7</v>
      </c>
      <c r="F8" s="52" t="s">
        <v>67</v>
      </c>
      <c r="G8" s="56">
        <f t="shared" si="0"/>
        <v>0.42000000000000004</v>
      </c>
      <c r="H8" s="51" t="s">
        <v>65</v>
      </c>
      <c r="I8" s="31">
        <f>E8*КОЛ_ВО_ЦЕНТРИФУГ</f>
        <v>42</v>
      </c>
      <c r="J8" s="54" t="s">
        <v>67</v>
      </c>
      <c r="K8" s="53">
        <v>0.42</v>
      </c>
      <c r="L8" s="62">
        <f t="shared" si="1"/>
        <v>0</v>
      </c>
    </row>
    <row r="9" spans="1:12">
      <c r="A9" s="71"/>
      <c r="B9" s="31" t="s">
        <v>55</v>
      </c>
      <c r="C9" s="40" t="s">
        <v>175</v>
      </c>
      <c r="D9" s="31">
        <v>67</v>
      </c>
      <c r="E9" s="31"/>
      <c r="F9" s="52"/>
      <c r="G9" s="56">
        <f t="shared" si="0"/>
        <v>402</v>
      </c>
      <c r="H9" s="51" t="s">
        <v>67</v>
      </c>
      <c r="I9" s="31"/>
      <c r="J9" s="54"/>
      <c r="K9" s="53">
        <v>0</v>
      </c>
      <c r="L9" s="62">
        <f t="shared" si="1"/>
        <v>402</v>
      </c>
    </row>
    <row r="10" spans="1:12">
      <c r="A10" s="71"/>
      <c r="B10" s="31" t="s">
        <v>61</v>
      </c>
      <c r="C10" s="40" t="s">
        <v>177</v>
      </c>
      <c r="D10" s="31">
        <v>4</v>
      </c>
      <c r="E10" s="31"/>
      <c r="F10" s="52"/>
      <c r="G10" s="56">
        <f t="shared" si="0"/>
        <v>24</v>
      </c>
      <c r="H10" s="51" t="s">
        <v>67</v>
      </c>
      <c r="I10" s="31"/>
      <c r="J10" s="54"/>
      <c r="K10" s="53">
        <v>0</v>
      </c>
      <c r="L10" s="62">
        <f t="shared" si="1"/>
        <v>24</v>
      </c>
    </row>
    <row r="11" spans="1:12">
      <c r="A11" s="71"/>
      <c r="B11" s="31" t="s">
        <v>56</v>
      </c>
      <c r="C11" s="40" t="s">
        <v>176</v>
      </c>
      <c r="D11" s="31">
        <v>7</v>
      </c>
      <c r="E11" s="31"/>
      <c r="F11" s="52"/>
      <c r="G11" s="56">
        <f t="shared" si="0"/>
        <v>42</v>
      </c>
      <c r="H11" s="51" t="s">
        <v>67</v>
      </c>
      <c r="I11" s="31"/>
      <c r="J11" s="54"/>
      <c r="K11" s="53">
        <v>0</v>
      </c>
      <c r="L11" s="62">
        <f t="shared" si="1"/>
        <v>42</v>
      </c>
    </row>
    <row r="12" spans="1:12">
      <c r="A12" s="71"/>
      <c r="B12" s="31" t="s">
        <v>57</v>
      </c>
      <c r="C12" s="40" t="s">
        <v>178</v>
      </c>
      <c r="D12" s="31">
        <v>15</v>
      </c>
      <c r="E12" s="31"/>
      <c r="F12" s="52"/>
      <c r="G12" s="56">
        <f t="shared" si="0"/>
        <v>90</v>
      </c>
      <c r="H12" s="51" t="s">
        <v>67</v>
      </c>
      <c r="I12" s="31"/>
      <c r="J12" s="54"/>
      <c r="K12" s="53">
        <v>0</v>
      </c>
      <c r="L12" s="62">
        <f t="shared" si="1"/>
        <v>90</v>
      </c>
    </row>
    <row r="13" spans="1:12">
      <c r="A13" s="71"/>
      <c r="B13" s="31" t="s">
        <v>53</v>
      </c>
      <c r="C13" s="40" t="s">
        <v>172</v>
      </c>
      <c r="D13" s="31">
        <v>5</v>
      </c>
      <c r="E13" s="31"/>
      <c r="F13" s="52"/>
      <c r="G13" s="56">
        <f t="shared" si="0"/>
        <v>30</v>
      </c>
      <c r="H13" s="51" t="s">
        <v>67</v>
      </c>
      <c r="I13" s="31"/>
      <c r="J13" s="54"/>
      <c r="K13" s="53">
        <v>30</v>
      </c>
      <c r="L13" s="62">
        <f t="shared" si="1"/>
        <v>0</v>
      </c>
    </row>
    <row r="14" spans="1:12">
      <c r="A14" s="71"/>
      <c r="B14" s="31" t="s">
        <v>44</v>
      </c>
      <c r="C14" s="40" t="s">
        <v>164</v>
      </c>
      <c r="D14" s="31">
        <v>7</v>
      </c>
      <c r="E14" s="31"/>
      <c r="F14" s="52"/>
      <c r="G14" s="56">
        <f t="shared" si="0"/>
        <v>42</v>
      </c>
      <c r="H14" s="51" t="s">
        <v>67</v>
      </c>
      <c r="I14" s="31"/>
      <c r="J14" s="54"/>
      <c r="K14" s="53">
        <v>42</v>
      </c>
      <c r="L14" s="62">
        <f t="shared" si="1"/>
        <v>0</v>
      </c>
    </row>
    <row r="15" spans="1:12">
      <c r="A15" s="71"/>
      <c r="B15" s="31" t="s">
        <v>54</v>
      </c>
      <c r="C15" s="40" t="s">
        <v>173</v>
      </c>
      <c r="D15" s="31">
        <v>2</v>
      </c>
      <c r="E15" s="31"/>
      <c r="F15" s="52"/>
      <c r="G15" s="56">
        <f t="shared" si="0"/>
        <v>12</v>
      </c>
      <c r="H15" s="51" t="s">
        <v>67</v>
      </c>
      <c r="I15" s="31"/>
      <c r="J15" s="54"/>
      <c r="K15" s="53">
        <v>0</v>
      </c>
      <c r="L15" s="62">
        <f t="shared" si="1"/>
        <v>12</v>
      </c>
    </row>
    <row r="16" spans="1:12">
      <c r="A16" s="71"/>
      <c r="B16" s="31" t="s">
        <v>68</v>
      </c>
      <c r="C16" s="40" t="s">
        <v>150</v>
      </c>
      <c r="D16" s="31">
        <v>16</v>
      </c>
      <c r="E16" s="31"/>
      <c r="F16" s="52"/>
      <c r="G16" s="56">
        <f t="shared" si="0"/>
        <v>96</v>
      </c>
      <c r="H16" s="51" t="s">
        <v>67</v>
      </c>
      <c r="I16" s="31"/>
      <c r="J16" s="54"/>
      <c r="K16" s="53">
        <v>0</v>
      </c>
      <c r="L16" s="62">
        <f t="shared" si="1"/>
        <v>96</v>
      </c>
    </row>
    <row r="17" spans="1:12">
      <c r="A17" s="71"/>
      <c r="B17" s="31" t="s">
        <v>73</v>
      </c>
      <c r="C17" s="40" t="s">
        <v>174</v>
      </c>
      <c r="D17" s="31">
        <v>20</v>
      </c>
      <c r="E17" s="31"/>
      <c r="F17" s="52"/>
      <c r="G17" s="56">
        <f t="shared" si="0"/>
        <v>120</v>
      </c>
      <c r="H17" s="51" t="s">
        <v>67</v>
      </c>
      <c r="I17" s="31"/>
      <c r="J17" s="54"/>
      <c r="K17" s="53">
        <v>60</v>
      </c>
      <c r="L17" s="62">
        <f t="shared" si="1"/>
        <v>60</v>
      </c>
    </row>
    <row r="18" spans="1:12">
      <c r="A18" s="71"/>
      <c r="B18" s="31" t="s">
        <v>74</v>
      </c>
      <c r="C18" s="40" t="s">
        <v>195</v>
      </c>
      <c r="D18" s="31">
        <v>2.4500000000000002</v>
      </c>
      <c r="E18" s="31"/>
      <c r="F18" s="52"/>
      <c r="G18" s="56">
        <f t="shared" si="0"/>
        <v>14.700000000000001</v>
      </c>
      <c r="H18" s="51" t="s">
        <v>67</v>
      </c>
      <c r="I18" s="31"/>
      <c r="J18" s="54"/>
      <c r="K18" s="53">
        <v>0</v>
      </c>
      <c r="L18" s="62">
        <v>15</v>
      </c>
    </row>
    <row r="19" spans="1:12">
      <c r="A19" s="71"/>
      <c r="B19" s="31" t="s">
        <v>82</v>
      </c>
      <c r="C19" s="40" t="s">
        <v>151</v>
      </c>
      <c r="D19" s="31">
        <v>6</v>
      </c>
      <c r="E19" s="31"/>
      <c r="F19" s="52"/>
      <c r="G19" s="56">
        <f t="shared" si="0"/>
        <v>36</v>
      </c>
      <c r="H19" s="51" t="s">
        <v>67</v>
      </c>
      <c r="I19" s="31"/>
      <c r="J19" s="54"/>
      <c r="K19" s="53">
        <v>0</v>
      </c>
      <c r="L19" s="62">
        <f t="shared" si="1"/>
        <v>36</v>
      </c>
    </row>
    <row r="20" spans="1:12">
      <c r="A20" s="71"/>
      <c r="B20" s="31" t="s">
        <v>101</v>
      </c>
      <c r="C20" s="40" t="s">
        <v>170</v>
      </c>
      <c r="D20" s="31">
        <v>3</v>
      </c>
      <c r="E20" s="31"/>
      <c r="F20" s="52"/>
      <c r="G20" s="56">
        <f t="shared" si="0"/>
        <v>18</v>
      </c>
      <c r="H20" s="51" t="s">
        <v>67</v>
      </c>
      <c r="I20" s="31"/>
      <c r="J20" s="54"/>
      <c r="K20" s="53">
        <v>18</v>
      </c>
      <c r="L20" s="62">
        <f t="shared" si="1"/>
        <v>0</v>
      </c>
    </row>
    <row r="21" spans="1:12">
      <c r="A21" s="71"/>
      <c r="B21" s="31" t="s">
        <v>102</v>
      </c>
      <c r="C21" s="40" t="s">
        <v>171</v>
      </c>
      <c r="D21" s="31">
        <v>1</v>
      </c>
      <c r="E21" s="31"/>
      <c r="F21" s="52"/>
      <c r="G21" s="56">
        <f t="shared" si="0"/>
        <v>6</v>
      </c>
      <c r="H21" s="51" t="s">
        <v>67</v>
      </c>
      <c r="I21" s="31"/>
      <c r="J21" s="54"/>
      <c r="K21" s="53">
        <v>6</v>
      </c>
      <c r="L21" s="62">
        <f t="shared" si="1"/>
        <v>0</v>
      </c>
    </row>
    <row r="22" spans="1:12">
      <c r="A22" s="71"/>
      <c r="B22" s="31" t="s">
        <v>120</v>
      </c>
      <c r="C22" s="40" t="s">
        <v>121</v>
      </c>
      <c r="D22" s="31">
        <v>1</v>
      </c>
      <c r="E22" s="31"/>
      <c r="F22" s="52"/>
      <c r="G22" s="56">
        <f t="shared" si="0"/>
        <v>6</v>
      </c>
      <c r="H22" s="51" t="s">
        <v>67</v>
      </c>
      <c r="I22" s="31"/>
      <c r="J22" s="54"/>
      <c r="K22" s="53">
        <v>0</v>
      </c>
      <c r="L22" s="62">
        <f t="shared" si="1"/>
        <v>6</v>
      </c>
    </row>
    <row r="23" spans="1:12">
      <c r="A23" s="71"/>
      <c r="B23" s="31" t="s">
        <v>157</v>
      </c>
      <c r="C23" s="40" t="s">
        <v>158</v>
      </c>
      <c r="D23" s="31">
        <v>1</v>
      </c>
      <c r="E23" s="31"/>
      <c r="F23" s="52"/>
      <c r="G23" s="56">
        <f t="shared" si="0"/>
        <v>6</v>
      </c>
      <c r="H23" s="51" t="s">
        <v>67</v>
      </c>
      <c r="I23" s="31"/>
      <c r="J23" s="54"/>
      <c r="K23" s="53">
        <v>0</v>
      </c>
      <c r="L23" s="62">
        <f t="shared" si="1"/>
        <v>6</v>
      </c>
    </row>
    <row r="24" spans="1:12">
      <c r="A24" s="71"/>
      <c r="B24" s="31" t="s">
        <v>160</v>
      </c>
      <c r="C24" s="40" t="s">
        <v>123</v>
      </c>
      <c r="D24" s="31">
        <v>1</v>
      </c>
      <c r="E24" s="31"/>
      <c r="F24" s="52"/>
      <c r="G24" s="56">
        <f t="shared" si="0"/>
        <v>6</v>
      </c>
      <c r="H24" s="51" t="s">
        <v>67</v>
      </c>
      <c r="I24" s="31"/>
      <c r="J24" s="54"/>
      <c r="K24" s="53">
        <v>6</v>
      </c>
      <c r="L24" s="62">
        <f t="shared" si="1"/>
        <v>0</v>
      </c>
    </row>
    <row r="25" spans="1:12">
      <c r="A25" s="72"/>
      <c r="B25" s="31" t="s">
        <v>193</v>
      </c>
      <c r="C25" s="40" t="s">
        <v>194</v>
      </c>
      <c r="D25" s="31">
        <v>1</v>
      </c>
      <c r="E25" s="31"/>
      <c r="F25" s="52"/>
      <c r="G25" s="56">
        <f t="shared" si="0"/>
        <v>6</v>
      </c>
      <c r="H25" s="51" t="s">
        <v>67</v>
      </c>
      <c r="I25" s="31"/>
      <c r="J25" s="54"/>
      <c r="K25" s="53">
        <v>6</v>
      </c>
      <c r="L25" s="62">
        <f t="shared" si="1"/>
        <v>0</v>
      </c>
    </row>
    <row r="26" spans="1:12">
      <c r="A26" s="70" t="s">
        <v>31</v>
      </c>
      <c r="B26" s="31" t="s">
        <v>75</v>
      </c>
      <c r="C26" s="40">
        <v>2426500</v>
      </c>
      <c r="D26" s="31">
        <v>1</v>
      </c>
      <c r="E26" s="31">
        <v>0.8</v>
      </c>
      <c r="F26" s="52" t="s">
        <v>64</v>
      </c>
      <c r="G26" s="56">
        <f t="shared" si="0"/>
        <v>6</v>
      </c>
      <c r="H26" s="51" t="s">
        <v>67</v>
      </c>
      <c r="I26" s="31">
        <f>E26*КОЛ_ВО_ЦЕНТРИФУГ</f>
        <v>4.8000000000000007</v>
      </c>
      <c r="J26" s="54" t="s">
        <v>64</v>
      </c>
      <c r="K26" s="53">
        <v>0</v>
      </c>
      <c r="L26" s="62">
        <f t="shared" si="1"/>
        <v>6</v>
      </c>
    </row>
    <row r="27" spans="1:12">
      <c r="A27" s="71"/>
      <c r="B27" s="31" t="s">
        <v>127</v>
      </c>
      <c r="C27" s="40">
        <v>1180000</v>
      </c>
      <c r="D27" s="31">
        <v>1</v>
      </c>
      <c r="E27" s="31"/>
      <c r="F27" s="52"/>
      <c r="G27" s="56">
        <f t="shared" si="0"/>
        <v>6</v>
      </c>
      <c r="H27" s="51" t="s">
        <v>200</v>
      </c>
      <c r="I27" s="31"/>
      <c r="J27" s="54"/>
      <c r="K27" s="53">
        <v>0</v>
      </c>
      <c r="L27" s="62">
        <f t="shared" si="1"/>
        <v>6</v>
      </c>
    </row>
    <row r="28" spans="1:12">
      <c r="A28" s="71"/>
      <c r="B28" s="31" t="s">
        <v>128</v>
      </c>
      <c r="C28" s="40">
        <v>2508020</v>
      </c>
      <c r="D28" s="31">
        <v>1</v>
      </c>
      <c r="E28" s="31"/>
      <c r="F28" s="52"/>
      <c r="G28" s="56">
        <f t="shared" si="0"/>
        <v>6</v>
      </c>
      <c r="H28" s="51" t="s">
        <v>200</v>
      </c>
      <c r="I28" s="31"/>
      <c r="J28" s="54"/>
      <c r="K28" s="53">
        <v>0</v>
      </c>
      <c r="L28" s="62">
        <f t="shared" si="1"/>
        <v>6</v>
      </c>
    </row>
    <row r="29" spans="1:12">
      <c r="A29" s="71"/>
      <c r="B29" s="31" t="s">
        <v>130</v>
      </c>
      <c r="C29" s="40">
        <v>2313150</v>
      </c>
      <c r="D29" s="31">
        <v>0.27750000000000002</v>
      </c>
      <c r="E29" s="31">
        <f>D29*12</f>
        <v>3.33</v>
      </c>
      <c r="F29" s="52" t="s">
        <v>64</v>
      </c>
      <c r="G29" s="56">
        <f t="shared" si="0"/>
        <v>1.665</v>
      </c>
      <c r="H29" s="51" t="s">
        <v>65</v>
      </c>
      <c r="I29" s="31">
        <f t="shared" ref="I29:I35" si="2">E29*КОЛ_ВО_ЦЕНТРИФУГ</f>
        <v>19.98</v>
      </c>
      <c r="J29" s="54" t="s">
        <v>64</v>
      </c>
      <c r="K29" s="53">
        <v>1.665</v>
      </c>
      <c r="L29" s="62">
        <f t="shared" si="1"/>
        <v>0</v>
      </c>
    </row>
    <row r="30" spans="1:12">
      <c r="A30" s="71"/>
      <c r="B30" s="31" t="s">
        <v>131</v>
      </c>
      <c r="C30" s="40">
        <v>2365000</v>
      </c>
      <c r="D30" s="31">
        <v>0.1</v>
      </c>
      <c r="E30" s="31">
        <f t="shared" ref="E30:E35" si="3">IFERROR(D30*VALUE(SUBSTITUTE(MID(B30,SEARCH("шт",B30)-2,5),"шт",)),"")</f>
        <v>2</v>
      </c>
      <c r="F30" s="52" t="s">
        <v>67</v>
      </c>
      <c r="G30" s="56">
        <f t="shared" si="0"/>
        <v>0.60000000000000009</v>
      </c>
      <c r="H30" s="51" t="s">
        <v>65</v>
      </c>
      <c r="I30" s="31">
        <f t="shared" si="2"/>
        <v>12</v>
      </c>
      <c r="J30" s="54" t="s">
        <v>67</v>
      </c>
      <c r="K30" s="53">
        <v>0.6</v>
      </c>
      <c r="L30" s="62">
        <f t="shared" si="1"/>
        <v>0</v>
      </c>
    </row>
    <row r="31" spans="1:12">
      <c r="A31" s="71"/>
      <c r="B31" s="31" t="s">
        <v>132</v>
      </c>
      <c r="C31" s="40">
        <v>2411641</v>
      </c>
      <c r="D31" s="31">
        <v>0.2</v>
      </c>
      <c r="E31" s="31">
        <f t="shared" si="3"/>
        <v>3</v>
      </c>
      <c r="F31" s="52" t="s">
        <v>67</v>
      </c>
      <c r="G31" s="56">
        <f t="shared" si="0"/>
        <v>1.2000000000000002</v>
      </c>
      <c r="H31" s="51" t="s">
        <v>65</v>
      </c>
      <c r="I31" s="31">
        <f t="shared" si="2"/>
        <v>18</v>
      </c>
      <c r="J31" s="54" t="s">
        <v>67</v>
      </c>
      <c r="K31" s="53">
        <v>1.2</v>
      </c>
      <c r="L31" s="62">
        <f t="shared" si="1"/>
        <v>0</v>
      </c>
    </row>
    <row r="32" spans="1:12">
      <c r="A32" s="71"/>
      <c r="B32" s="31" t="s">
        <v>133</v>
      </c>
      <c r="C32" s="40">
        <v>2411631</v>
      </c>
      <c r="D32" s="31">
        <v>0.44</v>
      </c>
      <c r="E32" s="31">
        <f t="shared" si="3"/>
        <v>11</v>
      </c>
      <c r="F32" s="52" t="s">
        <v>67</v>
      </c>
      <c r="G32" s="56">
        <f t="shared" si="0"/>
        <v>2.64</v>
      </c>
      <c r="H32" s="51" t="s">
        <v>65</v>
      </c>
      <c r="I32" s="31">
        <f t="shared" si="2"/>
        <v>66</v>
      </c>
      <c r="J32" s="54" t="s">
        <v>67</v>
      </c>
      <c r="K32" s="53">
        <v>2.64</v>
      </c>
      <c r="L32" s="62">
        <f t="shared" si="1"/>
        <v>0</v>
      </c>
    </row>
    <row r="33" spans="1:12">
      <c r="A33" s="71"/>
      <c r="B33" s="31" t="s">
        <v>134</v>
      </c>
      <c r="C33" s="40">
        <v>2411621</v>
      </c>
      <c r="D33" s="31">
        <v>0.1</v>
      </c>
      <c r="E33" s="31">
        <f t="shared" si="3"/>
        <v>5</v>
      </c>
      <c r="F33" s="52" t="s">
        <v>67</v>
      </c>
      <c r="G33" s="56">
        <f t="shared" si="0"/>
        <v>0.60000000000000009</v>
      </c>
      <c r="H33" s="51" t="s">
        <v>65</v>
      </c>
      <c r="I33" s="31">
        <f t="shared" si="2"/>
        <v>30</v>
      </c>
      <c r="J33" s="54" t="s">
        <v>67</v>
      </c>
      <c r="K33" s="53">
        <v>0.6</v>
      </c>
      <c r="L33" s="62">
        <f t="shared" si="1"/>
        <v>0</v>
      </c>
    </row>
    <row r="34" spans="1:12">
      <c r="A34" s="71"/>
      <c r="B34" s="31" t="s">
        <v>135</v>
      </c>
      <c r="C34" s="40">
        <v>2411611</v>
      </c>
      <c r="D34" s="31">
        <v>0.06</v>
      </c>
      <c r="E34" s="31">
        <f t="shared" si="3"/>
        <v>3</v>
      </c>
      <c r="F34" s="52" t="s">
        <v>67</v>
      </c>
      <c r="G34" s="56">
        <f t="shared" si="0"/>
        <v>0.36</v>
      </c>
      <c r="H34" s="51" t="s">
        <v>65</v>
      </c>
      <c r="I34" s="31">
        <f t="shared" si="2"/>
        <v>18</v>
      </c>
      <c r="J34" s="54" t="s">
        <v>67</v>
      </c>
      <c r="K34" s="53">
        <v>0.36</v>
      </c>
      <c r="L34" s="62">
        <f t="shared" si="1"/>
        <v>0</v>
      </c>
    </row>
    <row r="35" spans="1:12">
      <c r="A35" s="71"/>
      <c r="B35" s="31" t="s">
        <v>159</v>
      </c>
      <c r="C35" s="40">
        <v>2506120</v>
      </c>
      <c r="D35" s="31">
        <v>0.5</v>
      </c>
      <c r="E35" s="31">
        <f t="shared" si="3"/>
        <v>1</v>
      </c>
      <c r="F35" s="52" t="s">
        <v>67</v>
      </c>
      <c r="G35" s="56">
        <f t="shared" si="0"/>
        <v>3</v>
      </c>
      <c r="H35" s="51" t="s">
        <v>65</v>
      </c>
      <c r="I35" s="31">
        <f t="shared" si="2"/>
        <v>6</v>
      </c>
      <c r="J35" s="54" t="s">
        <v>67</v>
      </c>
      <c r="K35" s="53">
        <v>0</v>
      </c>
      <c r="L35" s="62">
        <f t="shared" si="1"/>
        <v>3</v>
      </c>
    </row>
    <row r="36" spans="1:12">
      <c r="A36" s="40" t="s">
        <v>48</v>
      </c>
      <c r="B36" s="31" t="s">
        <v>100</v>
      </c>
      <c r="C36" s="40" t="s">
        <v>47</v>
      </c>
      <c r="D36" s="31">
        <v>1</v>
      </c>
      <c r="E36" s="31"/>
      <c r="F36" s="52"/>
      <c r="G36" s="56">
        <f t="shared" ref="G36:G67" si="4">D36*КОЛ_ВО_ЦЕНТРИФУГ</f>
        <v>6</v>
      </c>
      <c r="H36" s="51" t="s">
        <v>67</v>
      </c>
      <c r="I36" s="31"/>
      <c r="J36" s="54"/>
      <c r="K36" s="53">
        <v>0</v>
      </c>
      <c r="L36" s="62">
        <f t="shared" si="1"/>
        <v>6</v>
      </c>
    </row>
    <row r="37" spans="1:12">
      <c r="A37" s="70" t="s">
        <v>62</v>
      </c>
      <c r="B37" s="31" t="s">
        <v>114</v>
      </c>
      <c r="C37" s="40">
        <v>13205</v>
      </c>
      <c r="D37" s="31">
        <v>3</v>
      </c>
      <c r="E37" s="31"/>
      <c r="F37" s="52"/>
      <c r="G37" s="56">
        <f t="shared" si="4"/>
        <v>18</v>
      </c>
      <c r="H37" s="51" t="s">
        <v>67</v>
      </c>
      <c r="I37" s="31"/>
      <c r="J37" s="54"/>
      <c r="K37" s="53">
        <v>0</v>
      </c>
      <c r="L37" s="62">
        <f t="shared" si="1"/>
        <v>18</v>
      </c>
    </row>
    <row r="38" spans="1:12">
      <c r="A38" s="72"/>
      <c r="B38" s="31" t="s">
        <v>115</v>
      </c>
      <c r="C38" s="40">
        <v>13203</v>
      </c>
      <c r="D38" s="31">
        <v>9</v>
      </c>
      <c r="E38" s="31"/>
      <c r="F38" s="52"/>
      <c r="G38" s="56">
        <f t="shared" si="4"/>
        <v>54</v>
      </c>
      <c r="H38" s="51" t="s">
        <v>67</v>
      </c>
      <c r="I38" s="31"/>
      <c r="J38" s="54"/>
      <c r="K38" s="53">
        <v>0</v>
      </c>
      <c r="L38" s="62">
        <f t="shared" si="1"/>
        <v>54</v>
      </c>
    </row>
    <row r="39" spans="1:12">
      <c r="A39" s="70" t="s">
        <v>88</v>
      </c>
      <c r="B39" s="31" t="s">
        <v>87</v>
      </c>
      <c r="C39" s="40" t="s">
        <v>126</v>
      </c>
      <c r="D39" s="31">
        <v>1</v>
      </c>
      <c r="E39" s="31"/>
      <c r="F39" s="52"/>
      <c r="G39" s="56">
        <f t="shared" si="4"/>
        <v>6</v>
      </c>
      <c r="H39" s="51" t="s">
        <v>67</v>
      </c>
      <c r="I39" s="31"/>
      <c r="J39" s="54"/>
      <c r="K39" s="53">
        <v>0</v>
      </c>
      <c r="L39" s="62">
        <f t="shared" si="1"/>
        <v>6</v>
      </c>
    </row>
    <row r="40" spans="1:12">
      <c r="A40" s="71"/>
      <c r="B40" s="31" t="s">
        <v>89</v>
      </c>
      <c r="C40" s="40" t="s">
        <v>90</v>
      </c>
      <c r="D40" s="31">
        <v>9</v>
      </c>
      <c r="E40" s="31"/>
      <c r="F40" s="52"/>
      <c r="G40" s="56">
        <f t="shared" si="4"/>
        <v>54</v>
      </c>
      <c r="H40" s="51" t="s">
        <v>67</v>
      </c>
      <c r="I40" s="31"/>
      <c r="J40" s="54"/>
      <c r="K40" s="53">
        <v>0</v>
      </c>
      <c r="L40" s="62">
        <f t="shared" si="1"/>
        <v>54</v>
      </c>
    </row>
    <row r="41" spans="1:12">
      <c r="A41" s="71"/>
      <c r="B41" s="31" t="s">
        <v>91</v>
      </c>
      <c r="C41" s="40" t="s">
        <v>92</v>
      </c>
      <c r="D41" s="31">
        <v>4</v>
      </c>
      <c r="E41" s="31"/>
      <c r="F41" s="52"/>
      <c r="G41" s="56">
        <f t="shared" si="4"/>
        <v>24</v>
      </c>
      <c r="H41" s="51" t="s">
        <v>67</v>
      </c>
      <c r="I41" s="31"/>
      <c r="J41" s="54"/>
      <c r="K41" s="53">
        <v>0</v>
      </c>
      <c r="L41" s="62">
        <f t="shared" si="1"/>
        <v>24</v>
      </c>
    </row>
    <row r="42" spans="1:12">
      <c r="A42" s="71"/>
      <c r="B42" s="31" t="s">
        <v>94</v>
      </c>
      <c r="C42" s="40" t="s">
        <v>93</v>
      </c>
      <c r="D42" s="31">
        <v>2</v>
      </c>
      <c r="E42" s="31"/>
      <c r="F42" s="52"/>
      <c r="G42" s="56">
        <f t="shared" si="4"/>
        <v>12</v>
      </c>
      <c r="H42" s="51" t="s">
        <v>67</v>
      </c>
      <c r="I42" s="31"/>
      <c r="J42" s="54"/>
      <c r="K42" s="53">
        <v>0</v>
      </c>
      <c r="L42" s="62">
        <f t="shared" si="1"/>
        <v>12</v>
      </c>
    </row>
    <row r="43" spans="1:12">
      <c r="A43" s="71"/>
      <c r="B43" s="31" t="s">
        <v>95</v>
      </c>
      <c r="C43" s="40" t="s">
        <v>96</v>
      </c>
      <c r="D43" s="31">
        <v>3</v>
      </c>
      <c r="E43" s="31"/>
      <c r="F43" s="52"/>
      <c r="G43" s="56">
        <f t="shared" si="4"/>
        <v>18</v>
      </c>
      <c r="H43" s="51" t="s">
        <v>67</v>
      </c>
      <c r="I43" s="31"/>
      <c r="J43" s="54"/>
      <c r="K43" s="53">
        <v>0</v>
      </c>
      <c r="L43" s="62">
        <f t="shared" si="1"/>
        <v>18</v>
      </c>
    </row>
    <row r="44" spans="1:12">
      <c r="A44" s="72"/>
      <c r="B44" s="31" t="s">
        <v>97</v>
      </c>
      <c r="C44" s="40" t="s">
        <v>98</v>
      </c>
      <c r="D44" s="31">
        <v>1</v>
      </c>
      <c r="E44" s="31"/>
      <c r="F44" s="52"/>
      <c r="G44" s="56">
        <f t="shared" si="4"/>
        <v>6</v>
      </c>
      <c r="H44" s="51" t="s">
        <v>67</v>
      </c>
      <c r="I44" s="31"/>
      <c r="J44" s="54"/>
      <c r="K44" s="53">
        <v>0</v>
      </c>
      <c r="L44" s="62">
        <f t="shared" si="1"/>
        <v>6</v>
      </c>
    </row>
    <row r="45" spans="1:12">
      <c r="A45" s="40" t="s">
        <v>99</v>
      </c>
      <c r="B45" s="31" t="s">
        <v>125</v>
      </c>
      <c r="C45" s="40" t="s">
        <v>124</v>
      </c>
      <c r="D45" s="31">
        <v>1</v>
      </c>
      <c r="E45" s="31"/>
      <c r="F45" s="52"/>
      <c r="G45" s="56">
        <f t="shared" si="4"/>
        <v>6</v>
      </c>
      <c r="H45" s="51" t="s">
        <v>67</v>
      </c>
      <c r="I45" s="31"/>
      <c r="J45" s="54"/>
      <c r="K45" s="53">
        <v>0</v>
      </c>
      <c r="L45" s="62">
        <f t="shared" si="1"/>
        <v>6</v>
      </c>
    </row>
    <row r="46" spans="1:12">
      <c r="A46" s="40" t="s">
        <v>113</v>
      </c>
      <c r="B46" s="31" t="s">
        <v>111</v>
      </c>
      <c r="C46" s="40" t="s">
        <v>112</v>
      </c>
      <c r="D46" s="31">
        <v>3</v>
      </c>
      <c r="E46" s="31"/>
      <c r="F46" s="52"/>
      <c r="G46" s="56">
        <f t="shared" si="4"/>
        <v>18</v>
      </c>
      <c r="H46" s="51" t="s">
        <v>67</v>
      </c>
      <c r="I46" s="31"/>
      <c r="J46" s="54"/>
      <c r="K46" s="53">
        <v>0</v>
      </c>
      <c r="L46" s="62">
        <f t="shared" si="1"/>
        <v>18</v>
      </c>
    </row>
    <row r="47" spans="1:12" ht="14.25" customHeight="1">
      <c r="A47" s="70" t="s">
        <v>186</v>
      </c>
      <c r="B47" s="31" t="s">
        <v>182</v>
      </c>
      <c r="C47" s="40" t="s">
        <v>184</v>
      </c>
      <c r="D47" s="31">
        <v>2</v>
      </c>
      <c r="E47" s="31"/>
      <c r="F47" s="52"/>
      <c r="G47" s="56">
        <f t="shared" si="4"/>
        <v>12</v>
      </c>
      <c r="H47" s="51" t="s">
        <v>64</v>
      </c>
      <c r="I47" s="31"/>
      <c r="J47" s="54"/>
      <c r="K47" s="53">
        <v>0</v>
      </c>
      <c r="L47" s="62">
        <f t="shared" si="1"/>
        <v>12</v>
      </c>
    </row>
    <row r="48" spans="1:12">
      <c r="A48" s="72"/>
      <c r="B48" s="31" t="s">
        <v>187</v>
      </c>
      <c r="C48" s="40" t="s">
        <v>188</v>
      </c>
      <c r="D48" s="31">
        <v>3</v>
      </c>
      <c r="E48" s="31"/>
      <c r="F48" s="52"/>
      <c r="G48" s="56">
        <f t="shared" si="4"/>
        <v>18</v>
      </c>
      <c r="H48" s="51" t="s">
        <v>64</v>
      </c>
      <c r="I48" s="31"/>
      <c r="J48" s="54"/>
      <c r="K48" s="53">
        <v>0</v>
      </c>
      <c r="L48" s="62">
        <f t="shared" si="1"/>
        <v>18</v>
      </c>
    </row>
    <row r="49" spans="1:14">
      <c r="A49" s="70" t="s">
        <v>137</v>
      </c>
      <c r="B49" s="31" t="s">
        <v>34</v>
      </c>
      <c r="C49" s="40" t="s">
        <v>35</v>
      </c>
      <c r="D49" s="31">
        <v>1</v>
      </c>
      <c r="E49" s="31"/>
      <c r="F49" s="52"/>
      <c r="G49" s="56">
        <f t="shared" si="4"/>
        <v>6</v>
      </c>
      <c r="H49" s="51" t="s">
        <v>67</v>
      </c>
      <c r="I49" s="31"/>
      <c r="J49" s="54"/>
      <c r="K49" s="53">
        <v>0</v>
      </c>
      <c r="L49" s="62">
        <f t="shared" si="1"/>
        <v>6</v>
      </c>
    </row>
    <row r="50" spans="1:14">
      <c r="A50" s="71"/>
      <c r="B50" s="31" t="s">
        <v>38</v>
      </c>
      <c r="C50" s="40" t="s">
        <v>76</v>
      </c>
      <c r="D50" s="31">
        <v>1</v>
      </c>
      <c r="E50" s="31"/>
      <c r="F50" s="52"/>
      <c r="G50" s="56">
        <f t="shared" si="4"/>
        <v>6</v>
      </c>
      <c r="H50" s="51" t="s">
        <v>67</v>
      </c>
      <c r="I50" s="31"/>
      <c r="J50" s="54"/>
      <c r="K50" s="53">
        <v>0</v>
      </c>
      <c r="L50" s="62">
        <f t="shared" si="1"/>
        <v>6</v>
      </c>
    </row>
    <row r="51" spans="1:14">
      <c r="A51" s="71"/>
      <c r="B51" s="31" t="s">
        <v>36</v>
      </c>
      <c r="C51" s="40" t="s">
        <v>37</v>
      </c>
      <c r="D51" s="31">
        <v>1</v>
      </c>
      <c r="E51" s="31"/>
      <c r="F51" s="52"/>
      <c r="G51" s="56">
        <f t="shared" si="4"/>
        <v>6</v>
      </c>
      <c r="H51" s="51" t="s">
        <v>67</v>
      </c>
      <c r="I51" s="31"/>
      <c r="J51" s="54"/>
      <c r="K51" s="53">
        <v>0</v>
      </c>
      <c r="L51" s="62">
        <f t="shared" si="1"/>
        <v>6</v>
      </c>
    </row>
    <row r="52" spans="1:14">
      <c r="A52" s="71"/>
      <c r="B52" s="31" t="s">
        <v>69</v>
      </c>
      <c r="C52" s="40" t="s">
        <v>70</v>
      </c>
      <c r="D52" s="31">
        <v>1</v>
      </c>
      <c r="E52" s="31"/>
      <c r="F52" s="52"/>
      <c r="G52" s="56">
        <f t="shared" si="4"/>
        <v>6</v>
      </c>
      <c r="H52" s="51" t="s">
        <v>67</v>
      </c>
      <c r="I52" s="31"/>
      <c r="J52" s="54"/>
      <c r="K52" s="53">
        <v>5</v>
      </c>
      <c r="L52" s="62">
        <f t="shared" si="1"/>
        <v>1</v>
      </c>
    </row>
    <row r="53" spans="1:14">
      <c r="A53" s="71"/>
      <c r="B53" s="31" t="s">
        <v>78</v>
      </c>
      <c r="C53" s="40" t="s">
        <v>79</v>
      </c>
      <c r="D53" s="31">
        <v>1</v>
      </c>
      <c r="E53" s="31"/>
      <c r="F53" s="52"/>
      <c r="G53" s="56">
        <f t="shared" si="4"/>
        <v>6</v>
      </c>
      <c r="H53" s="51" t="s">
        <v>67</v>
      </c>
      <c r="I53" s="31"/>
      <c r="J53" s="54"/>
      <c r="K53" s="53">
        <v>6</v>
      </c>
      <c r="L53" s="62">
        <f t="shared" si="1"/>
        <v>0</v>
      </c>
    </row>
    <row r="54" spans="1:14">
      <c r="A54" s="71"/>
      <c r="B54" s="31" t="s">
        <v>80</v>
      </c>
      <c r="C54" s="40" t="s">
        <v>81</v>
      </c>
      <c r="D54" s="31">
        <v>1</v>
      </c>
      <c r="E54" s="31"/>
      <c r="F54" s="52"/>
      <c r="G54" s="56">
        <f t="shared" si="4"/>
        <v>6</v>
      </c>
      <c r="H54" s="51" t="s">
        <v>67</v>
      </c>
      <c r="I54" s="31"/>
      <c r="J54" s="54"/>
      <c r="K54" s="53">
        <v>0</v>
      </c>
      <c r="L54" s="62">
        <f t="shared" si="1"/>
        <v>6</v>
      </c>
    </row>
    <row r="55" spans="1:14">
      <c r="A55" s="71"/>
      <c r="B55" s="31" t="s">
        <v>83</v>
      </c>
      <c r="C55" s="40" t="s">
        <v>84</v>
      </c>
      <c r="D55" s="31">
        <v>1</v>
      </c>
      <c r="E55" s="31"/>
      <c r="F55" s="52"/>
      <c r="G55" s="56">
        <f t="shared" si="4"/>
        <v>6</v>
      </c>
      <c r="H55" s="51" t="s">
        <v>67</v>
      </c>
      <c r="I55" s="31"/>
      <c r="J55" s="54"/>
      <c r="K55" s="53">
        <v>6</v>
      </c>
      <c r="L55" s="62">
        <f t="shared" si="1"/>
        <v>0</v>
      </c>
    </row>
    <row r="56" spans="1:14">
      <c r="A56" s="71"/>
      <c r="B56" s="31" t="s">
        <v>85</v>
      </c>
      <c r="C56" s="40" t="s">
        <v>86</v>
      </c>
      <c r="D56" s="31">
        <v>1</v>
      </c>
      <c r="E56" s="31"/>
      <c r="F56" s="52"/>
      <c r="G56" s="56">
        <f t="shared" si="4"/>
        <v>6</v>
      </c>
      <c r="H56" s="51" t="s">
        <v>67</v>
      </c>
      <c r="I56" s="31"/>
      <c r="J56" s="54"/>
      <c r="K56" s="53">
        <v>0</v>
      </c>
      <c r="L56" s="62">
        <f t="shared" si="1"/>
        <v>6</v>
      </c>
    </row>
    <row r="57" spans="1:14">
      <c r="A57" s="71"/>
      <c r="B57" s="31" t="s">
        <v>103</v>
      </c>
      <c r="C57" s="40" t="s">
        <v>192</v>
      </c>
      <c r="D57" s="31">
        <v>0.5</v>
      </c>
      <c r="E57" s="31"/>
      <c r="F57" s="52"/>
      <c r="G57" s="56">
        <f t="shared" si="4"/>
        <v>3</v>
      </c>
      <c r="H57" s="51" t="s">
        <v>67</v>
      </c>
      <c r="I57" s="31"/>
      <c r="J57" s="54"/>
      <c r="K57" s="53">
        <v>0</v>
      </c>
      <c r="L57" s="62">
        <f t="shared" si="1"/>
        <v>3</v>
      </c>
    </row>
    <row r="58" spans="1:14">
      <c r="A58" s="71"/>
      <c r="B58" s="31" t="s">
        <v>138</v>
      </c>
      <c r="C58" s="40" t="s">
        <v>39</v>
      </c>
      <c r="D58" s="31">
        <v>1</v>
      </c>
      <c r="E58" s="31"/>
      <c r="F58" s="52"/>
      <c r="G58" s="56">
        <f t="shared" si="4"/>
        <v>6</v>
      </c>
      <c r="H58" s="51" t="s">
        <v>67</v>
      </c>
      <c r="I58" s="31"/>
      <c r="J58" s="54"/>
      <c r="K58" s="53">
        <v>0</v>
      </c>
      <c r="L58" s="62">
        <f t="shared" si="1"/>
        <v>6</v>
      </c>
    </row>
    <row r="59" spans="1:14">
      <c r="A59" s="71"/>
      <c r="B59" s="31" t="s">
        <v>139</v>
      </c>
      <c r="C59" s="40" t="s">
        <v>140</v>
      </c>
      <c r="D59" s="31">
        <v>1</v>
      </c>
      <c r="E59" s="31"/>
      <c r="F59" s="52"/>
      <c r="G59" s="56">
        <f t="shared" si="4"/>
        <v>6</v>
      </c>
      <c r="H59" s="51" t="s">
        <v>67</v>
      </c>
      <c r="I59" s="31"/>
      <c r="J59" s="54"/>
      <c r="K59" s="53">
        <v>0</v>
      </c>
      <c r="L59" s="62">
        <f t="shared" si="1"/>
        <v>6</v>
      </c>
    </row>
    <row r="60" spans="1:14">
      <c r="A60" s="71"/>
      <c r="B60" s="31" t="s">
        <v>141</v>
      </c>
      <c r="C60" s="40" t="s">
        <v>42</v>
      </c>
      <c r="D60" s="31">
        <v>1</v>
      </c>
      <c r="E60" s="31"/>
      <c r="F60" s="52"/>
      <c r="G60" s="56">
        <f t="shared" si="4"/>
        <v>6</v>
      </c>
      <c r="H60" s="51" t="s">
        <v>67</v>
      </c>
      <c r="I60" s="31"/>
      <c r="J60" s="54"/>
      <c r="K60" s="53">
        <v>0</v>
      </c>
      <c r="L60" s="62">
        <f t="shared" si="1"/>
        <v>6</v>
      </c>
    </row>
    <row r="61" spans="1:14">
      <c r="A61" s="71"/>
      <c r="B61" s="31" t="s">
        <v>142</v>
      </c>
      <c r="C61" s="40" t="s">
        <v>77</v>
      </c>
      <c r="D61" s="31">
        <v>1</v>
      </c>
      <c r="E61" s="31"/>
      <c r="F61" s="52"/>
      <c r="G61" s="56">
        <f t="shared" si="4"/>
        <v>6</v>
      </c>
      <c r="H61" s="51" t="s">
        <v>67</v>
      </c>
      <c r="I61" s="31"/>
      <c r="J61" s="54"/>
      <c r="K61" s="53">
        <v>0</v>
      </c>
      <c r="L61" s="62">
        <f t="shared" si="1"/>
        <v>6</v>
      </c>
    </row>
    <row r="62" spans="1:14">
      <c r="A62" s="71"/>
      <c r="B62" s="31" t="s">
        <v>143</v>
      </c>
      <c r="C62" s="40" t="s">
        <v>106</v>
      </c>
      <c r="D62" s="31">
        <v>1</v>
      </c>
      <c r="E62" s="31"/>
      <c r="F62" s="52"/>
      <c r="G62" s="56">
        <f t="shared" si="4"/>
        <v>6</v>
      </c>
      <c r="H62" s="51" t="s">
        <v>67</v>
      </c>
      <c r="I62" s="31"/>
      <c r="J62" s="54"/>
      <c r="K62" s="53">
        <v>0</v>
      </c>
      <c r="L62" s="62">
        <f t="shared" si="1"/>
        <v>6</v>
      </c>
      <c r="N62" s="39"/>
    </row>
    <row r="63" spans="1:14">
      <c r="A63" s="71"/>
      <c r="B63" s="31" t="s">
        <v>145</v>
      </c>
      <c r="C63" s="40" t="s">
        <v>107</v>
      </c>
      <c r="D63" s="31">
        <v>4</v>
      </c>
      <c r="E63" s="31"/>
      <c r="F63" s="52"/>
      <c r="G63" s="56">
        <f t="shared" si="4"/>
        <v>24</v>
      </c>
      <c r="H63" s="51" t="s">
        <v>67</v>
      </c>
      <c r="I63" s="31"/>
      <c r="J63" s="54"/>
      <c r="K63" s="53">
        <v>0</v>
      </c>
      <c r="L63" s="62">
        <f t="shared" si="1"/>
        <v>24</v>
      </c>
    </row>
    <row r="64" spans="1:14">
      <c r="A64" s="71"/>
      <c r="B64" s="31" t="s">
        <v>146</v>
      </c>
      <c r="C64" s="40" t="s">
        <v>40</v>
      </c>
      <c r="D64" s="31">
        <v>1</v>
      </c>
      <c r="E64" s="31"/>
      <c r="F64" s="52"/>
      <c r="G64" s="56">
        <f t="shared" si="4"/>
        <v>6</v>
      </c>
      <c r="H64" s="51" t="s">
        <v>67</v>
      </c>
      <c r="I64" s="31"/>
      <c r="J64" s="54"/>
      <c r="K64" s="53">
        <v>0</v>
      </c>
      <c r="L64" s="62">
        <f t="shared" si="1"/>
        <v>6</v>
      </c>
    </row>
    <row r="65" spans="1:12">
      <c r="A65" s="71"/>
      <c r="B65" s="31" t="s">
        <v>147</v>
      </c>
      <c r="C65" s="40" t="s">
        <v>108</v>
      </c>
      <c r="D65" s="31">
        <v>2</v>
      </c>
      <c r="E65" s="31"/>
      <c r="F65" s="52"/>
      <c r="G65" s="56">
        <f t="shared" si="4"/>
        <v>12</v>
      </c>
      <c r="H65" s="51" t="s">
        <v>67</v>
      </c>
      <c r="I65" s="31"/>
      <c r="J65" s="54"/>
      <c r="K65" s="77">
        <v>0</v>
      </c>
      <c r="L65" s="62">
        <f t="shared" si="1"/>
        <v>12</v>
      </c>
    </row>
    <row r="66" spans="1:12">
      <c r="A66" s="71"/>
      <c r="B66" s="31" t="s">
        <v>148</v>
      </c>
      <c r="C66" s="40" t="s">
        <v>41</v>
      </c>
      <c r="D66" s="31">
        <v>1</v>
      </c>
      <c r="E66" s="31"/>
      <c r="F66" s="52"/>
      <c r="G66" s="56">
        <f t="shared" si="4"/>
        <v>6</v>
      </c>
      <c r="H66" s="51" t="s">
        <v>67</v>
      </c>
      <c r="I66" s="31"/>
      <c r="J66" s="54"/>
      <c r="K66" s="53">
        <v>0</v>
      </c>
      <c r="L66" s="62">
        <f t="shared" si="1"/>
        <v>6</v>
      </c>
    </row>
    <row r="67" spans="1:12">
      <c r="A67" s="71"/>
      <c r="B67" s="31" t="s">
        <v>152</v>
      </c>
      <c r="C67" s="40" t="s">
        <v>153</v>
      </c>
      <c r="D67" s="31">
        <v>1</v>
      </c>
      <c r="E67" s="31"/>
      <c r="F67" s="52"/>
      <c r="G67" s="56">
        <f t="shared" si="4"/>
        <v>6</v>
      </c>
      <c r="H67" s="51" t="s">
        <v>67</v>
      </c>
      <c r="I67" s="31"/>
      <c r="J67" s="54"/>
      <c r="K67" s="53">
        <v>0</v>
      </c>
      <c r="L67" s="62">
        <f t="shared" si="1"/>
        <v>6</v>
      </c>
    </row>
    <row r="68" spans="1:12">
      <c r="A68" s="71"/>
      <c r="B68" s="31" t="s">
        <v>154</v>
      </c>
      <c r="C68" s="40" t="s">
        <v>72</v>
      </c>
      <c r="D68" s="31">
        <v>1</v>
      </c>
      <c r="E68" s="31"/>
      <c r="F68" s="52"/>
      <c r="G68" s="56">
        <f t="shared" ref="G68:G76" si="5">D68*КОЛ_ВО_ЦЕНТРИФУГ</f>
        <v>6</v>
      </c>
      <c r="H68" s="51" t="s">
        <v>67</v>
      </c>
      <c r="I68" s="31"/>
      <c r="J68" s="54"/>
      <c r="K68" s="53">
        <v>0</v>
      </c>
      <c r="L68" s="62">
        <f t="shared" si="1"/>
        <v>6</v>
      </c>
    </row>
    <row r="69" spans="1:12">
      <c r="A69" s="71"/>
      <c r="B69" s="31" t="s">
        <v>155</v>
      </c>
      <c r="C69" s="40" t="s">
        <v>45</v>
      </c>
      <c r="D69" s="31">
        <v>1</v>
      </c>
      <c r="E69" s="31"/>
      <c r="F69" s="52"/>
      <c r="G69" s="56">
        <f t="shared" si="5"/>
        <v>6</v>
      </c>
      <c r="H69" s="51" t="s">
        <v>67</v>
      </c>
      <c r="I69" s="31"/>
      <c r="J69" s="54"/>
      <c r="K69" s="53">
        <v>0</v>
      </c>
      <c r="L69" s="62">
        <f t="shared" ref="L69:L76" si="6">G69-K69</f>
        <v>6</v>
      </c>
    </row>
    <row r="70" spans="1:12">
      <c r="A70" s="71"/>
      <c r="B70" s="31" t="s">
        <v>156</v>
      </c>
      <c r="C70" s="40" t="s">
        <v>46</v>
      </c>
      <c r="D70" s="31">
        <v>1</v>
      </c>
      <c r="E70" s="31"/>
      <c r="F70" s="52"/>
      <c r="G70" s="56">
        <f t="shared" si="5"/>
        <v>6</v>
      </c>
      <c r="H70" s="51" t="s">
        <v>67</v>
      </c>
      <c r="I70" s="31"/>
      <c r="J70" s="54"/>
      <c r="K70" s="53">
        <v>0</v>
      </c>
      <c r="L70" s="62">
        <f t="shared" si="6"/>
        <v>6</v>
      </c>
    </row>
    <row r="71" spans="1:12">
      <c r="A71" s="71"/>
      <c r="B71" s="31" t="s">
        <v>162</v>
      </c>
      <c r="C71" s="40" t="s">
        <v>163</v>
      </c>
      <c r="D71" s="31">
        <v>1</v>
      </c>
      <c r="E71" s="31"/>
      <c r="F71" s="52"/>
      <c r="G71" s="56">
        <f t="shared" si="5"/>
        <v>6</v>
      </c>
      <c r="H71" s="51" t="s">
        <v>67</v>
      </c>
      <c r="I71" s="31"/>
      <c r="J71" s="54"/>
      <c r="K71" s="53">
        <v>0</v>
      </c>
      <c r="L71" s="62">
        <f t="shared" si="6"/>
        <v>6</v>
      </c>
    </row>
    <row r="72" spans="1:12">
      <c r="A72" s="72"/>
      <c r="B72" s="31" t="s">
        <v>190</v>
      </c>
      <c r="C72" s="40" t="s">
        <v>191</v>
      </c>
      <c r="D72" s="31">
        <v>1</v>
      </c>
      <c r="E72" s="31"/>
      <c r="F72" s="52"/>
      <c r="G72" s="56">
        <f t="shared" si="5"/>
        <v>6</v>
      </c>
      <c r="H72" s="51" t="s">
        <v>67</v>
      </c>
      <c r="I72" s="31"/>
      <c r="J72" s="54"/>
      <c r="K72" s="53">
        <v>0</v>
      </c>
      <c r="L72" s="62">
        <f t="shared" si="6"/>
        <v>6</v>
      </c>
    </row>
    <row r="73" spans="1:12">
      <c r="A73" s="40" t="s">
        <v>199</v>
      </c>
      <c r="B73" s="31" t="s">
        <v>197</v>
      </c>
      <c r="C73" s="40" t="s">
        <v>196</v>
      </c>
      <c r="D73" s="31">
        <v>1</v>
      </c>
      <c r="E73" s="31"/>
      <c r="F73" s="52"/>
      <c r="G73" s="56">
        <f t="shared" si="5"/>
        <v>6</v>
      </c>
      <c r="H73" s="51" t="s">
        <v>67</v>
      </c>
      <c r="I73" s="31"/>
      <c r="J73" s="54"/>
      <c r="K73" s="53">
        <v>0</v>
      </c>
      <c r="L73" s="62">
        <f t="shared" si="6"/>
        <v>6</v>
      </c>
    </row>
    <row r="74" spans="1:12">
      <c r="A74" s="70"/>
      <c r="B74" s="31" t="s">
        <v>179</v>
      </c>
      <c r="C74" s="40"/>
      <c r="D74" s="31">
        <v>5</v>
      </c>
      <c r="E74" s="31"/>
      <c r="F74" s="52"/>
      <c r="G74" s="56">
        <f t="shared" si="5"/>
        <v>30</v>
      </c>
      <c r="H74" s="51" t="s">
        <v>67</v>
      </c>
      <c r="I74" s="31"/>
      <c r="J74" s="54"/>
      <c r="K74" s="53">
        <v>30</v>
      </c>
      <c r="L74" s="62">
        <f t="shared" si="6"/>
        <v>0</v>
      </c>
    </row>
    <row r="75" spans="1:12">
      <c r="A75" s="71"/>
      <c r="B75" s="31" t="s">
        <v>180</v>
      </c>
      <c r="C75" s="40"/>
      <c r="D75" s="31">
        <v>1</v>
      </c>
      <c r="E75" s="31"/>
      <c r="F75" s="52"/>
      <c r="G75" s="56">
        <f t="shared" si="5"/>
        <v>6</v>
      </c>
      <c r="H75" s="51" t="s">
        <v>67</v>
      </c>
      <c r="I75" s="31"/>
      <c r="J75" s="54"/>
      <c r="K75" s="53">
        <v>6</v>
      </c>
      <c r="L75" s="62">
        <f t="shared" si="6"/>
        <v>0</v>
      </c>
    </row>
    <row r="76" spans="1:12" ht="15" thickBot="1">
      <c r="A76" s="72"/>
      <c r="B76" s="31" t="s">
        <v>181</v>
      </c>
      <c r="C76" s="40"/>
      <c r="D76" s="31">
        <v>1</v>
      </c>
      <c r="E76" s="31"/>
      <c r="F76" s="52"/>
      <c r="G76" s="57">
        <f t="shared" si="5"/>
        <v>6</v>
      </c>
      <c r="H76" s="58" t="s">
        <v>67</v>
      </c>
      <c r="I76" s="59"/>
      <c r="J76" s="60"/>
      <c r="K76" s="53">
        <v>6</v>
      </c>
      <c r="L76" s="62">
        <f t="shared" si="6"/>
        <v>0</v>
      </c>
    </row>
    <row r="77" spans="1:12">
      <c r="C77" s="1"/>
      <c r="G77" s="1"/>
      <c r="H77" s="1"/>
      <c r="I77" s="1"/>
    </row>
    <row r="78" spans="1:12">
      <c r="C78" s="1"/>
      <c r="G78" s="1"/>
      <c r="H78" s="1"/>
      <c r="I78" s="1"/>
    </row>
    <row r="79" spans="1:12">
      <c r="C79" s="1"/>
      <c r="G79" s="1"/>
      <c r="H79" s="1"/>
      <c r="I79" s="1"/>
    </row>
    <row r="80" spans="1:12">
      <c r="C80" s="1"/>
      <c r="G80" s="1"/>
      <c r="H80" s="1"/>
      <c r="I80" s="1"/>
    </row>
    <row r="81" spans="3:9">
      <c r="C81" s="1"/>
      <c r="G81" s="1"/>
      <c r="H81" s="1"/>
      <c r="I81" s="1"/>
    </row>
    <row r="82" spans="3:9">
      <c r="C82" s="1"/>
      <c r="G82" s="1"/>
      <c r="H82" s="1"/>
      <c r="I82" s="1"/>
    </row>
    <row r="83" spans="3:9">
      <c r="C83" s="1"/>
      <c r="G83" s="1"/>
      <c r="H83" s="1"/>
      <c r="I83" s="1"/>
    </row>
    <row r="84" spans="3:9">
      <c r="C84" s="1"/>
      <c r="G84" s="1"/>
      <c r="H84" s="1"/>
      <c r="I84" s="1"/>
    </row>
    <row r="85" spans="3:9">
      <c r="C85" s="1"/>
      <c r="G85" s="1"/>
      <c r="H85" s="1"/>
      <c r="I85" s="1"/>
    </row>
    <row r="86" spans="3:9">
      <c r="C86" s="1"/>
      <c r="G86" s="1"/>
      <c r="H86" s="1"/>
      <c r="I86" s="1"/>
    </row>
    <row r="87" spans="3:9">
      <c r="C87" s="1"/>
      <c r="G87" s="1"/>
      <c r="H87" s="1"/>
      <c r="I87" s="1"/>
    </row>
    <row r="88" spans="3:9">
      <c r="C88" s="1"/>
      <c r="G88" s="1"/>
      <c r="H88" s="1"/>
      <c r="I88" s="1"/>
    </row>
    <row r="89" spans="3:9">
      <c r="C89" s="1"/>
      <c r="G89" s="1"/>
      <c r="H89" s="1"/>
      <c r="I89" s="1"/>
    </row>
    <row r="90" spans="3:9">
      <c r="C90" s="1"/>
      <c r="G90" s="1"/>
      <c r="H90" s="1"/>
      <c r="I90" s="1"/>
    </row>
    <row r="91" spans="3:9">
      <c r="C91" s="1"/>
      <c r="G91" s="1"/>
      <c r="H91" s="1"/>
      <c r="I91" s="1"/>
    </row>
    <row r="92" spans="3:9">
      <c r="C92" s="1"/>
      <c r="G92" s="1"/>
      <c r="H92" s="1"/>
      <c r="I92" s="1"/>
    </row>
    <row r="93" spans="3:9">
      <c r="C93" s="1"/>
      <c r="G93" s="1"/>
      <c r="H93" s="1"/>
      <c r="I93" s="1"/>
    </row>
    <row r="94" spans="3:9">
      <c r="C94" s="1"/>
      <c r="G94" s="1"/>
      <c r="H94" s="1"/>
      <c r="I94" s="1"/>
    </row>
    <row r="95" spans="3:9">
      <c r="C95" s="1"/>
      <c r="G95" s="1"/>
      <c r="H95" s="1"/>
      <c r="I95" s="1"/>
    </row>
    <row r="96" spans="3:9">
      <c r="C96" s="1"/>
      <c r="G96" s="1"/>
      <c r="H96" s="1"/>
      <c r="I96" s="1"/>
    </row>
    <row r="97" spans="3:9">
      <c r="C97" s="1"/>
      <c r="G97" s="1"/>
      <c r="H97" s="1"/>
      <c r="I97" s="1"/>
    </row>
  </sheetData>
  <mergeCells count="10">
    <mergeCell ref="I3:J3"/>
    <mergeCell ref="A4:A25"/>
    <mergeCell ref="A26:A35"/>
    <mergeCell ref="A37:A38"/>
    <mergeCell ref="A39:A44"/>
    <mergeCell ref="A74:A76"/>
    <mergeCell ref="A47:A48"/>
    <mergeCell ref="A49:A72"/>
    <mergeCell ref="E3:F3"/>
    <mergeCell ref="A2:C2"/>
  </mergeCells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75"/>
  <sheetViews>
    <sheetView workbookViewId="0">
      <pane ySplit="2" topLeftCell="A63" activePane="bottomLeft" state="frozenSplit"/>
      <selection pane="bottomLeft" activeCell="R83" sqref="R83"/>
    </sheetView>
  </sheetViews>
  <sheetFormatPr defaultRowHeight="14.4"/>
  <cols>
    <col min="1" max="1" width="11.44140625" style="13" bestFit="1" customWidth="1"/>
    <col min="2" max="2" width="6" style="19" customWidth="1"/>
    <col min="3" max="3" width="7.109375" style="13" customWidth="1"/>
    <col min="4" max="4" width="9.109375" style="13"/>
    <col min="5" max="5" width="51.109375" style="13" customWidth="1"/>
    <col min="6" max="6" width="22.109375" style="13" customWidth="1"/>
    <col min="7" max="7" width="20.5546875" style="13" customWidth="1"/>
    <col min="8" max="8" width="14.88671875" style="15" customWidth="1"/>
    <col min="9" max="9" width="16.33203125" style="18" customWidth="1"/>
    <col min="10" max="10" width="9.109375" style="13"/>
    <col min="11" max="11" width="9.109375" style="20"/>
    <col min="12" max="12" width="13.5546875" customWidth="1"/>
    <col min="13" max="13" width="10.33203125" style="20" customWidth="1"/>
    <col min="14" max="15" width="8" style="20" customWidth="1"/>
    <col min="16" max="16" width="12.5546875" style="15" bestFit="1" customWidth="1"/>
    <col min="17" max="17" width="11.88671875" style="15" customWidth="1"/>
    <col min="18" max="18" width="14.88671875" style="15" bestFit="1" customWidth="1"/>
  </cols>
  <sheetData>
    <row r="1" spans="1:18" s="1" customFormat="1">
      <c r="A1" s="4"/>
      <c r="B1" s="4"/>
      <c r="C1" s="14"/>
      <c r="D1" s="2"/>
      <c r="E1" s="2"/>
      <c r="F1" s="2"/>
      <c r="G1" s="4" t="s">
        <v>129</v>
      </c>
      <c r="H1" s="3" t="s">
        <v>1</v>
      </c>
      <c r="I1" s="16">
        <v>89.62</v>
      </c>
      <c r="J1" s="3" t="s">
        <v>20</v>
      </c>
      <c r="K1" s="16">
        <v>74</v>
      </c>
      <c r="L1" s="2"/>
      <c r="M1" s="76" t="s">
        <v>32</v>
      </c>
      <c r="N1" s="76"/>
      <c r="O1" s="76"/>
      <c r="P1" s="5"/>
      <c r="Q1" s="5"/>
      <c r="R1" s="5"/>
    </row>
    <row r="2" spans="1:18" s="12" customFormat="1" ht="50.25" customHeight="1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7" t="s">
        <v>9</v>
      </c>
      <c r="I2" s="17" t="s">
        <v>10</v>
      </c>
      <c r="J2" s="6" t="s">
        <v>11</v>
      </c>
      <c r="K2" s="8" t="s">
        <v>12</v>
      </c>
      <c r="L2" s="9" t="s">
        <v>13</v>
      </c>
      <c r="M2" s="10" t="s">
        <v>33</v>
      </c>
      <c r="N2" s="10" t="s">
        <v>14</v>
      </c>
      <c r="O2" s="10" t="s">
        <v>29</v>
      </c>
      <c r="P2" s="7" t="s">
        <v>15</v>
      </c>
      <c r="Q2" s="11" t="s">
        <v>16</v>
      </c>
      <c r="R2" s="11" t="s">
        <v>17</v>
      </c>
    </row>
    <row r="3" spans="1:18">
      <c r="A3" s="13" t="s">
        <v>109</v>
      </c>
      <c r="B3" s="19" t="s">
        <v>59</v>
      </c>
      <c r="C3" s="13" t="s">
        <v>30</v>
      </c>
      <c r="E3" s="13" t="s">
        <v>127</v>
      </c>
      <c r="G3" s="42">
        <v>1180000</v>
      </c>
      <c r="H3" s="15">
        <v>209.19</v>
      </c>
      <c r="K3" s="20">
        <v>0.77</v>
      </c>
      <c r="L3" t="s">
        <v>31</v>
      </c>
      <c r="M3" s="20">
        <v>1</v>
      </c>
      <c r="N3" s="20">
        <v>1</v>
      </c>
      <c r="O3" s="20">
        <f>N3*M3</f>
        <v>1</v>
      </c>
      <c r="P3" s="15">
        <f t="shared" ref="P3" si="0">N3*M3*H3</f>
        <v>209.19</v>
      </c>
      <c r="Q3" s="15">
        <f t="shared" ref="Q3" si="1">P3*K3</f>
        <v>161.0763</v>
      </c>
    </row>
    <row r="4" spans="1:18">
      <c r="A4" s="13" t="s">
        <v>109</v>
      </c>
      <c r="B4" s="19" t="s">
        <v>59</v>
      </c>
      <c r="C4" s="13" t="s">
        <v>30</v>
      </c>
      <c r="E4" s="13" t="s">
        <v>128</v>
      </c>
      <c r="G4" s="42">
        <v>2508020</v>
      </c>
      <c r="H4" s="15">
        <v>13.86</v>
      </c>
      <c r="K4" s="20">
        <v>0.77</v>
      </c>
      <c r="L4" t="s">
        <v>31</v>
      </c>
      <c r="M4" s="20">
        <v>1</v>
      </c>
      <c r="N4" s="20">
        <v>1</v>
      </c>
      <c r="O4" s="20">
        <f t="shared" ref="O4:O65" si="2">N4*M4</f>
        <v>1</v>
      </c>
      <c r="P4" s="15">
        <f t="shared" ref="P4:P65" si="3">N4*M4*H4</f>
        <v>13.86</v>
      </c>
      <c r="Q4" s="15">
        <f t="shared" ref="Q4:Q65" si="4">P4*K4</f>
        <v>10.6722</v>
      </c>
    </row>
    <row r="5" spans="1:18">
      <c r="A5" s="13" t="s">
        <v>109</v>
      </c>
      <c r="B5" s="19" t="s">
        <v>59</v>
      </c>
      <c r="C5" s="13" t="s">
        <v>30</v>
      </c>
      <c r="E5" s="13" t="s">
        <v>75</v>
      </c>
      <c r="G5" s="42">
        <v>2426500</v>
      </c>
      <c r="H5" s="15">
        <v>22.23</v>
      </c>
      <c r="K5" s="20">
        <v>0.77</v>
      </c>
      <c r="L5" t="s">
        <v>31</v>
      </c>
      <c r="M5" s="20">
        <f>800/1200</f>
        <v>0.66666666666666663</v>
      </c>
      <c r="N5" s="20">
        <v>1</v>
      </c>
      <c r="O5" s="20">
        <f t="shared" si="2"/>
        <v>0.66666666666666663</v>
      </c>
      <c r="P5" s="15">
        <f t="shared" si="3"/>
        <v>14.82</v>
      </c>
      <c r="Q5" s="15">
        <f t="shared" si="4"/>
        <v>11.4114</v>
      </c>
    </row>
    <row r="6" spans="1:18">
      <c r="A6" s="13" t="s">
        <v>109</v>
      </c>
      <c r="B6" s="19" t="s">
        <v>59</v>
      </c>
      <c r="C6" s="13" t="s">
        <v>30</v>
      </c>
      <c r="E6" s="13" t="s">
        <v>130</v>
      </c>
      <c r="G6" s="42">
        <v>2313150</v>
      </c>
      <c r="H6" s="15">
        <v>78.25</v>
      </c>
      <c r="K6" s="20">
        <v>0.77</v>
      </c>
      <c r="L6" t="s">
        <v>31</v>
      </c>
      <c r="M6" s="20">
        <f>3/12</f>
        <v>0.25</v>
      </c>
      <c r="N6" s="20">
        <v>1</v>
      </c>
      <c r="O6" s="20">
        <f t="shared" si="2"/>
        <v>0.25</v>
      </c>
      <c r="P6" s="15">
        <f t="shared" si="3"/>
        <v>19.5625</v>
      </c>
      <c r="Q6" s="15">
        <f t="shared" si="4"/>
        <v>15.063125000000001</v>
      </c>
    </row>
    <row r="7" spans="1:18">
      <c r="A7" s="13" t="s">
        <v>109</v>
      </c>
      <c r="B7" s="19" t="s">
        <v>59</v>
      </c>
      <c r="C7" s="13" t="s">
        <v>30</v>
      </c>
      <c r="E7" s="13" t="s">
        <v>131</v>
      </c>
      <c r="G7" s="42">
        <v>2365000</v>
      </c>
      <c r="H7" s="15">
        <v>36.57</v>
      </c>
      <c r="K7" s="20">
        <v>0.77</v>
      </c>
      <c r="L7" t="s">
        <v>31</v>
      </c>
      <c r="M7" s="20">
        <f>2/20</f>
        <v>0.1</v>
      </c>
      <c r="N7" s="20">
        <v>1</v>
      </c>
      <c r="O7" s="20">
        <f t="shared" si="2"/>
        <v>0.1</v>
      </c>
      <c r="P7" s="15">
        <f t="shared" si="3"/>
        <v>3.657</v>
      </c>
      <c r="Q7" s="15">
        <f t="shared" si="4"/>
        <v>2.81589</v>
      </c>
    </row>
    <row r="8" spans="1:18">
      <c r="A8" s="13" t="s">
        <v>109</v>
      </c>
      <c r="B8" s="19" t="s">
        <v>59</v>
      </c>
      <c r="C8" s="13" t="s">
        <v>30</v>
      </c>
      <c r="E8" s="13" t="s">
        <v>132</v>
      </c>
      <c r="G8" s="42">
        <v>2411641</v>
      </c>
      <c r="H8" s="15">
        <v>22.05</v>
      </c>
      <c r="K8" s="20">
        <v>0.77</v>
      </c>
      <c r="L8" t="s">
        <v>31</v>
      </c>
      <c r="M8" s="20">
        <f>3/15</f>
        <v>0.2</v>
      </c>
      <c r="N8" s="20">
        <v>1</v>
      </c>
      <c r="O8" s="20">
        <f t="shared" si="2"/>
        <v>0.2</v>
      </c>
      <c r="P8" s="15">
        <f t="shared" si="3"/>
        <v>4.41</v>
      </c>
      <c r="Q8" s="15">
        <f t="shared" si="4"/>
        <v>3.3957000000000002</v>
      </c>
    </row>
    <row r="9" spans="1:18">
      <c r="A9" s="13" t="s">
        <v>109</v>
      </c>
      <c r="B9" s="19" t="s">
        <v>59</v>
      </c>
      <c r="C9" s="13" t="s">
        <v>30</v>
      </c>
      <c r="E9" s="13" t="s">
        <v>133</v>
      </c>
      <c r="G9" s="42">
        <v>2411631</v>
      </c>
      <c r="H9" s="15">
        <v>16.489999999999998</v>
      </c>
      <c r="K9" s="20">
        <v>0.77</v>
      </c>
      <c r="L9" t="s">
        <v>31</v>
      </c>
      <c r="M9" s="20">
        <f>11/25</f>
        <v>0.44</v>
      </c>
      <c r="N9" s="20">
        <v>1</v>
      </c>
      <c r="O9" s="20">
        <f t="shared" si="2"/>
        <v>0.44</v>
      </c>
      <c r="P9" s="15">
        <f t="shared" si="3"/>
        <v>7.2555999999999994</v>
      </c>
      <c r="Q9" s="15">
        <f t="shared" si="4"/>
        <v>5.5868119999999992</v>
      </c>
    </row>
    <row r="10" spans="1:18">
      <c r="A10" s="13" t="s">
        <v>109</v>
      </c>
      <c r="B10" s="19" t="s">
        <v>59</v>
      </c>
      <c r="C10" s="13" t="s">
        <v>30</v>
      </c>
      <c r="E10" s="13" t="s">
        <v>134</v>
      </c>
      <c r="G10" s="42">
        <v>2411621</v>
      </c>
      <c r="H10" s="15">
        <v>23.88</v>
      </c>
      <c r="K10" s="20">
        <v>0.77</v>
      </c>
      <c r="L10" t="s">
        <v>31</v>
      </c>
      <c r="M10" s="20">
        <f>5/50</f>
        <v>0.1</v>
      </c>
      <c r="N10" s="20">
        <v>1</v>
      </c>
      <c r="O10" s="20">
        <f t="shared" si="2"/>
        <v>0.1</v>
      </c>
      <c r="P10" s="15">
        <f t="shared" si="3"/>
        <v>2.3879999999999999</v>
      </c>
      <c r="Q10" s="15">
        <f t="shared" si="4"/>
        <v>1.83876</v>
      </c>
    </row>
    <row r="11" spans="1:18">
      <c r="A11" s="13" t="s">
        <v>109</v>
      </c>
      <c r="B11" s="19" t="s">
        <v>59</v>
      </c>
      <c r="C11" s="13" t="s">
        <v>30</v>
      </c>
      <c r="E11" s="13" t="s">
        <v>135</v>
      </c>
      <c r="G11" s="42">
        <v>2411611</v>
      </c>
      <c r="H11" s="15">
        <v>21.25</v>
      </c>
      <c r="K11" s="20">
        <v>0.77</v>
      </c>
      <c r="L11" t="s">
        <v>31</v>
      </c>
      <c r="M11" s="20">
        <f>3/50</f>
        <v>0.06</v>
      </c>
      <c r="N11" s="20">
        <v>1</v>
      </c>
      <c r="O11" s="20">
        <f t="shared" si="2"/>
        <v>0.06</v>
      </c>
      <c r="P11" s="15">
        <f t="shared" si="3"/>
        <v>1.2749999999999999</v>
      </c>
      <c r="Q11" s="15">
        <f t="shared" si="4"/>
        <v>0.9817499999999999</v>
      </c>
    </row>
    <row r="12" spans="1:18">
      <c r="A12" s="13" t="s">
        <v>109</v>
      </c>
      <c r="B12" s="19" t="s">
        <v>59</v>
      </c>
      <c r="C12" s="13" t="s">
        <v>30</v>
      </c>
      <c r="E12" s="13" t="s">
        <v>182</v>
      </c>
      <c r="F12" s="13" t="s">
        <v>183</v>
      </c>
      <c r="G12" s="42" t="s">
        <v>184</v>
      </c>
      <c r="H12" s="15">
        <v>21.25</v>
      </c>
      <c r="I12" s="18">
        <v>522.09</v>
      </c>
      <c r="J12" s="13" t="s">
        <v>185</v>
      </c>
      <c r="K12" s="20">
        <v>0.45</v>
      </c>
      <c r="L12" t="s">
        <v>186</v>
      </c>
      <c r="M12" s="20">
        <v>2</v>
      </c>
      <c r="N12" s="20">
        <v>1</v>
      </c>
      <c r="O12" s="20">
        <f t="shared" si="2"/>
        <v>2</v>
      </c>
      <c r="P12" s="15">
        <f t="shared" si="3"/>
        <v>42.5</v>
      </c>
      <c r="Q12" s="15">
        <f t="shared" si="4"/>
        <v>19.125</v>
      </c>
    </row>
    <row r="13" spans="1:18">
      <c r="A13" s="13" t="s">
        <v>109</v>
      </c>
      <c r="B13" s="19" t="s">
        <v>59</v>
      </c>
      <c r="C13" s="13" t="s">
        <v>30</v>
      </c>
      <c r="E13" s="13" t="s">
        <v>187</v>
      </c>
      <c r="F13" s="13" t="s">
        <v>183</v>
      </c>
      <c r="G13" s="42" t="s">
        <v>188</v>
      </c>
      <c r="H13" s="15">
        <v>21.25</v>
      </c>
      <c r="I13" s="18">
        <v>657.25</v>
      </c>
      <c r="J13" s="13" t="s">
        <v>185</v>
      </c>
      <c r="K13" s="20">
        <v>0.45</v>
      </c>
      <c r="L13" t="s">
        <v>186</v>
      </c>
      <c r="M13" s="20">
        <v>3</v>
      </c>
      <c r="N13" s="20">
        <v>1</v>
      </c>
      <c r="O13" s="20">
        <f t="shared" si="2"/>
        <v>3</v>
      </c>
      <c r="P13" s="15">
        <f t="shared" si="3"/>
        <v>63.75</v>
      </c>
      <c r="Q13" s="15">
        <f t="shared" si="4"/>
        <v>28.6875</v>
      </c>
    </row>
    <row r="14" spans="1:18">
      <c r="A14" s="13" t="s">
        <v>109</v>
      </c>
      <c r="B14" s="19" t="s">
        <v>59</v>
      </c>
      <c r="N14" s="20">
        <v>1</v>
      </c>
      <c r="O14" s="20">
        <f t="shared" si="2"/>
        <v>0</v>
      </c>
      <c r="P14" s="15">
        <f t="shared" si="3"/>
        <v>0</v>
      </c>
      <c r="Q14" s="15">
        <f t="shared" si="4"/>
        <v>0</v>
      </c>
    </row>
    <row r="15" spans="1:18">
      <c r="A15" s="13" t="s">
        <v>109</v>
      </c>
      <c r="B15" s="19" t="s">
        <v>59</v>
      </c>
      <c r="N15" s="20">
        <v>1</v>
      </c>
      <c r="O15" s="20">
        <f t="shared" si="2"/>
        <v>0</v>
      </c>
      <c r="P15" s="15">
        <f t="shared" si="3"/>
        <v>0</v>
      </c>
      <c r="Q15" s="15">
        <f t="shared" si="4"/>
        <v>0</v>
      </c>
    </row>
    <row r="16" spans="1:18">
      <c r="A16" s="13" t="s">
        <v>109</v>
      </c>
      <c r="B16" s="19" t="s">
        <v>59</v>
      </c>
      <c r="E16" s="13" t="s">
        <v>34</v>
      </c>
      <c r="G16" s="42" t="s">
        <v>35</v>
      </c>
      <c r="H16" s="15">
        <f t="shared" ref="H16:H29" si="5">I16/КУРС_ЕВРО</f>
        <v>34.478910957375582</v>
      </c>
      <c r="I16" s="18">
        <v>3090</v>
      </c>
      <c r="J16" s="13" t="s">
        <v>136</v>
      </c>
      <c r="K16" s="20">
        <v>0.65</v>
      </c>
      <c r="L16" t="s">
        <v>137</v>
      </c>
      <c r="M16" s="20">
        <v>1</v>
      </c>
      <c r="N16" s="20">
        <v>1</v>
      </c>
      <c r="O16" s="20">
        <f t="shared" si="2"/>
        <v>1</v>
      </c>
      <c r="P16" s="15">
        <f t="shared" si="3"/>
        <v>34.478910957375582</v>
      </c>
      <c r="Q16" s="15">
        <f t="shared" si="4"/>
        <v>22.411292122294128</v>
      </c>
    </row>
    <row r="17" spans="1:17">
      <c r="A17" s="13" t="s">
        <v>109</v>
      </c>
      <c r="B17" s="19" t="s">
        <v>59</v>
      </c>
      <c r="E17" s="13" t="s">
        <v>138</v>
      </c>
      <c r="G17" s="42" t="s">
        <v>39</v>
      </c>
      <c r="H17" s="15">
        <f t="shared" si="5"/>
        <v>3.810533363088596</v>
      </c>
      <c r="I17" s="18">
        <v>341.5</v>
      </c>
      <c r="J17" s="13" t="s">
        <v>136</v>
      </c>
      <c r="K17" s="20">
        <v>0.65</v>
      </c>
      <c r="L17" t="s">
        <v>137</v>
      </c>
      <c r="M17" s="20">
        <v>1</v>
      </c>
      <c r="N17" s="20">
        <v>1</v>
      </c>
      <c r="O17" s="20">
        <f t="shared" si="2"/>
        <v>1</v>
      </c>
      <c r="P17" s="15">
        <f t="shared" si="3"/>
        <v>3.810533363088596</v>
      </c>
      <c r="Q17" s="15">
        <f t="shared" si="4"/>
        <v>2.4768466860075873</v>
      </c>
    </row>
    <row r="18" spans="1:17">
      <c r="A18" s="13" t="s">
        <v>109</v>
      </c>
      <c r="B18" s="19" t="s">
        <v>59</v>
      </c>
      <c r="E18" s="13" t="s">
        <v>38</v>
      </c>
      <c r="G18" s="42" t="s">
        <v>76</v>
      </c>
      <c r="H18" s="15">
        <f t="shared" si="5"/>
        <v>20.475340325820127</v>
      </c>
      <c r="I18" s="18">
        <v>1835</v>
      </c>
      <c r="J18" s="13" t="s">
        <v>136</v>
      </c>
      <c r="K18" s="20">
        <v>0.65</v>
      </c>
      <c r="L18" t="s">
        <v>137</v>
      </c>
      <c r="M18" s="20">
        <v>1</v>
      </c>
      <c r="N18" s="20">
        <v>1</v>
      </c>
      <c r="O18" s="20">
        <f t="shared" si="2"/>
        <v>1</v>
      </c>
      <c r="P18" s="15">
        <f t="shared" si="3"/>
        <v>20.475340325820127</v>
      </c>
      <c r="Q18" s="15">
        <f t="shared" si="4"/>
        <v>13.308971211783083</v>
      </c>
    </row>
    <row r="19" spans="1:17">
      <c r="A19" s="13" t="s">
        <v>109</v>
      </c>
      <c r="B19" s="19" t="s">
        <v>59</v>
      </c>
      <c r="E19" s="13" t="s">
        <v>139</v>
      </c>
      <c r="G19" s="42" t="s">
        <v>140</v>
      </c>
      <c r="H19" s="15">
        <f t="shared" si="5"/>
        <v>5.6404820352599865</v>
      </c>
      <c r="I19" s="18">
        <v>505.5</v>
      </c>
      <c r="J19" s="13" t="s">
        <v>136</v>
      </c>
      <c r="K19" s="20">
        <v>0.65</v>
      </c>
      <c r="L19" t="s">
        <v>137</v>
      </c>
      <c r="M19" s="20">
        <v>1</v>
      </c>
      <c r="N19" s="20">
        <v>1</v>
      </c>
      <c r="O19" s="20">
        <f t="shared" si="2"/>
        <v>1</v>
      </c>
      <c r="P19" s="15">
        <f t="shared" si="3"/>
        <v>5.6404820352599865</v>
      </c>
      <c r="Q19" s="15">
        <f t="shared" si="4"/>
        <v>3.6663133229189913</v>
      </c>
    </row>
    <row r="20" spans="1:17">
      <c r="A20" s="13" t="s">
        <v>109</v>
      </c>
      <c r="B20" s="19" t="s">
        <v>59</v>
      </c>
      <c r="E20" s="13" t="s">
        <v>36</v>
      </c>
      <c r="G20" s="42" t="s">
        <v>37</v>
      </c>
      <c r="H20" s="15">
        <f t="shared" si="5"/>
        <v>13.613032805177415</v>
      </c>
      <c r="I20" s="18">
        <v>1220</v>
      </c>
      <c r="J20" s="13" t="s">
        <v>136</v>
      </c>
      <c r="K20" s="20">
        <v>0.65</v>
      </c>
      <c r="L20" t="s">
        <v>137</v>
      </c>
      <c r="M20" s="20">
        <v>1</v>
      </c>
      <c r="N20" s="20">
        <v>1</v>
      </c>
      <c r="O20" s="20">
        <f t="shared" si="2"/>
        <v>1</v>
      </c>
      <c r="P20" s="15">
        <f t="shared" si="3"/>
        <v>13.613032805177415</v>
      </c>
      <c r="Q20" s="15">
        <f t="shared" si="4"/>
        <v>8.8484713233653203</v>
      </c>
    </row>
    <row r="21" spans="1:17">
      <c r="A21" s="13" t="s">
        <v>109</v>
      </c>
      <c r="B21" s="19" t="s">
        <v>59</v>
      </c>
      <c r="E21" s="13" t="s">
        <v>141</v>
      </c>
      <c r="G21" s="42" t="s">
        <v>42</v>
      </c>
      <c r="H21" s="15">
        <f t="shared" si="5"/>
        <v>129.99330506583351</v>
      </c>
      <c r="I21" s="18">
        <v>11650</v>
      </c>
      <c r="J21" s="13" t="s">
        <v>136</v>
      </c>
      <c r="K21" s="20">
        <v>0.65</v>
      </c>
      <c r="L21" t="s">
        <v>137</v>
      </c>
      <c r="M21" s="20">
        <v>1</v>
      </c>
      <c r="N21" s="20">
        <v>1</v>
      </c>
      <c r="O21" s="20">
        <f t="shared" si="2"/>
        <v>1</v>
      </c>
      <c r="P21" s="15">
        <f t="shared" si="3"/>
        <v>129.99330506583351</v>
      </c>
      <c r="Q21" s="15">
        <f t="shared" si="4"/>
        <v>84.495648292791785</v>
      </c>
    </row>
    <row r="22" spans="1:17">
      <c r="A22" s="13" t="s">
        <v>109</v>
      </c>
      <c r="B22" s="19" t="s">
        <v>59</v>
      </c>
      <c r="E22" s="13" t="s">
        <v>142</v>
      </c>
      <c r="G22" s="42" t="s">
        <v>77</v>
      </c>
      <c r="H22" s="15">
        <f t="shared" si="5"/>
        <v>100.9819236777505</v>
      </c>
      <c r="I22" s="18">
        <v>9050</v>
      </c>
      <c r="J22" s="13" t="s">
        <v>136</v>
      </c>
      <c r="K22" s="20">
        <v>0.65</v>
      </c>
      <c r="L22" t="s">
        <v>137</v>
      </c>
      <c r="M22" s="20">
        <v>1</v>
      </c>
      <c r="N22" s="20">
        <v>1</v>
      </c>
      <c r="O22" s="20">
        <f t="shared" si="2"/>
        <v>1</v>
      </c>
      <c r="P22" s="15">
        <f t="shared" si="3"/>
        <v>100.9819236777505</v>
      </c>
      <c r="Q22" s="15">
        <f t="shared" si="4"/>
        <v>65.638250390537834</v>
      </c>
    </row>
    <row r="23" spans="1:17">
      <c r="A23" s="13" t="s">
        <v>109</v>
      </c>
      <c r="B23" s="19" t="s">
        <v>59</v>
      </c>
      <c r="E23" s="13" t="s">
        <v>143</v>
      </c>
      <c r="G23" s="42" t="s">
        <v>106</v>
      </c>
      <c r="H23" s="15">
        <f t="shared" si="5"/>
        <v>24.603883061816557</v>
      </c>
      <c r="I23" s="18">
        <v>2205</v>
      </c>
      <c r="J23" s="13" t="s">
        <v>144</v>
      </c>
      <c r="K23" s="20">
        <v>0.5</v>
      </c>
      <c r="L23" t="s">
        <v>137</v>
      </c>
      <c r="M23" s="20">
        <v>1</v>
      </c>
      <c r="N23" s="20">
        <v>1</v>
      </c>
      <c r="O23" s="20">
        <f t="shared" si="2"/>
        <v>1</v>
      </c>
      <c r="P23" s="15">
        <f t="shared" si="3"/>
        <v>24.603883061816557</v>
      </c>
      <c r="Q23" s="15">
        <f t="shared" si="4"/>
        <v>12.301941530908278</v>
      </c>
    </row>
    <row r="24" spans="1:17">
      <c r="A24" s="13" t="s">
        <v>109</v>
      </c>
      <c r="B24" s="19" t="s">
        <v>59</v>
      </c>
      <c r="E24" s="13" t="s">
        <v>145</v>
      </c>
      <c r="G24" s="42" t="s">
        <v>107</v>
      </c>
      <c r="H24" s="15">
        <f t="shared" si="5"/>
        <v>23.655434054898461</v>
      </c>
      <c r="I24" s="18">
        <v>2120</v>
      </c>
      <c r="J24" s="13" t="s">
        <v>144</v>
      </c>
      <c r="K24" s="20">
        <v>0.5</v>
      </c>
      <c r="L24" t="s">
        <v>137</v>
      </c>
      <c r="M24" s="20">
        <v>4</v>
      </c>
      <c r="N24" s="20">
        <v>1</v>
      </c>
      <c r="O24" s="20">
        <f t="shared" si="2"/>
        <v>4</v>
      </c>
      <c r="P24" s="15">
        <f t="shared" si="3"/>
        <v>94.621736219593842</v>
      </c>
      <c r="Q24" s="15">
        <f t="shared" si="4"/>
        <v>47.310868109796921</v>
      </c>
    </row>
    <row r="25" spans="1:17">
      <c r="A25" s="13" t="s">
        <v>109</v>
      </c>
      <c r="B25" s="19" t="s">
        <v>59</v>
      </c>
      <c r="E25" s="13" t="s">
        <v>146</v>
      </c>
      <c r="G25" s="42" t="s">
        <v>40</v>
      </c>
      <c r="H25" s="15">
        <f t="shared" si="5"/>
        <v>14.561481812095513</v>
      </c>
      <c r="I25" s="18">
        <v>1305</v>
      </c>
      <c r="J25" s="13" t="s">
        <v>136</v>
      </c>
      <c r="K25" s="20">
        <v>0.65</v>
      </c>
      <c r="L25" t="s">
        <v>137</v>
      </c>
      <c r="M25" s="20">
        <v>1</v>
      </c>
      <c r="N25" s="20">
        <v>1</v>
      </c>
      <c r="O25" s="20">
        <f t="shared" si="2"/>
        <v>1</v>
      </c>
      <c r="P25" s="15">
        <f t="shared" si="3"/>
        <v>14.561481812095513</v>
      </c>
      <c r="Q25" s="15">
        <f t="shared" si="4"/>
        <v>9.4649631778620833</v>
      </c>
    </row>
    <row r="26" spans="1:17">
      <c r="A26" s="13" t="s">
        <v>109</v>
      </c>
      <c r="B26" s="19" t="s">
        <v>59</v>
      </c>
      <c r="E26" s="13" t="s">
        <v>147</v>
      </c>
      <c r="G26" s="42" t="s">
        <v>108</v>
      </c>
      <c r="H26" s="15">
        <f t="shared" si="5"/>
        <v>27.22606561035483</v>
      </c>
      <c r="I26" s="18">
        <v>2440</v>
      </c>
      <c r="J26" s="13" t="s">
        <v>144</v>
      </c>
      <c r="K26" s="20">
        <v>0.5</v>
      </c>
      <c r="L26" t="s">
        <v>137</v>
      </c>
      <c r="M26" s="20">
        <v>2</v>
      </c>
      <c r="N26" s="20">
        <v>1</v>
      </c>
      <c r="O26" s="20">
        <f t="shared" si="2"/>
        <v>2</v>
      </c>
      <c r="P26" s="15">
        <f t="shared" si="3"/>
        <v>54.45213122070966</v>
      </c>
      <c r="Q26" s="15">
        <f t="shared" si="4"/>
        <v>27.22606561035483</v>
      </c>
    </row>
    <row r="27" spans="1:17">
      <c r="A27" s="13" t="s">
        <v>109</v>
      </c>
      <c r="B27" s="19" t="s">
        <v>59</v>
      </c>
      <c r="E27" s="13" t="s">
        <v>148</v>
      </c>
      <c r="G27" s="42" t="s">
        <v>41</v>
      </c>
      <c r="H27" s="15">
        <f t="shared" si="5"/>
        <v>43.293907609908501</v>
      </c>
      <c r="I27" s="18">
        <v>3880</v>
      </c>
      <c r="J27" s="13" t="s">
        <v>136</v>
      </c>
      <c r="K27" s="20">
        <v>0.65</v>
      </c>
      <c r="L27" t="s">
        <v>137</v>
      </c>
      <c r="M27" s="20">
        <v>1</v>
      </c>
      <c r="N27" s="20">
        <v>1</v>
      </c>
      <c r="O27" s="20">
        <f t="shared" si="2"/>
        <v>1</v>
      </c>
      <c r="P27" s="15">
        <f t="shared" si="3"/>
        <v>43.293907609908501</v>
      </c>
      <c r="Q27" s="15">
        <f t="shared" si="4"/>
        <v>28.141039946440525</v>
      </c>
    </row>
    <row r="28" spans="1:17">
      <c r="A28" s="13" t="s">
        <v>109</v>
      </c>
      <c r="B28" s="19" t="s">
        <v>59</v>
      </c>
      <c r="E28" s="13" t="s">
        <v>78</v>
      </c>
      <c r="G28" s="42" t="s">
        <v>79</v>
      </c>
      <c r="H28" s="15">
        <f t="shared" si="5"/>
        <v>6.8344119616157109</v>
      </c>
      <c r="I28" s="18">
        <v>612.5</v>
      </c>
      <c r="J28" s="13" t="s">
        <v>149</v>
      </c>
      <c r="K28" s="20">
        <v>0.5</v>
      </c>
      <c r="L28" t="s">
        <v>137</v>
      </c>
      <c r="M28" s="20">
        <v>1</v>
      </c>
      <c r="N28" s="20">
        <v>1</v>
      </c>
      <c r="O28" s="20">
        <f t="shared" si="2"/>
        <v>1</v>
      </c>
      <c r="P28" s="15">
        <f t="shared" si="3"/>
        <v>6.8344119616157109</v>
      </c>
      <c r="Q28" s="15">
        <f t="shared" si="4"/>
        <v>3.4172059808078554</v>
      </c>
    </row>
    <row r="29" spans="1:17">
      <c r="A29" s="13" t="s">
        <v>109</v>
      </c>
      <c r="B29" s="19" t="s">
        <v>59</v>
      </c>
      <c r="E29" s="13" t="s">
        <v>80</v>
      </c>
      <c r="G29" s="42" t="s">
        <v>81</v>
      </c>
      <c r="H29" s="15">
        <f t="shared" si="5"/>
        <v>5.0825708547199282</v>
      </c>
      <c r="I29" s="18">
        <v>455.5</v>
      </c>
      <c r="J29" s="13" t="s">
        <v>149</v>
      </c>
      <c r="K29" s="20">
        <v>0.5</v>
      </c>
      <c r="L29" t="s">
        <v>137</v>
      </c>
      <c r="M29" s="20">
        <v>1</v>
      </c>
      <c r="N29" s="20">
        <v>1</v>
      </c>
      <c r="O29" s="20">
        <f t="shared" si="2"/>
        <v>1</v>
      </c>
      <c r="P29" s="15">
        <f t="shared" si="3"/>
        <v>5.0825708547199282</v>
      </c>
      <c r="Q29" s="15">
        <f t="shared" si="4"/>
        <v>2.5412854273599641</v>
      </c>
    </row>
    <row r="30" spans="1:17">
      <c r="A30" s="13" t="s">
        <v>109</v>
      </c>
      <c r="B30" s="19" t="s">
        <v>59</v>
      </c>
      <c r="E30" s="43" t="s">
        <v>120</v>
      </c>
      <c r="F30" s="43"/>
      <c r="G30" s="42" t="s">
        <v>121</v>
      </c>
      <c r="H30" s="34">
        <v>12.64</v>
      </c>
      <c r="I30" s="35"/>
      <c r="J30" s="43"/>
      <c r="K30" s="44">
        <v>0.55000000000000004</v>
      </c>
      <c r="L30" s="45" t="s">
        <v>43</v>
      </c>
      <c r="M30" s="44">
        <v>1</v>
      </c>
      <c r="N30" s="44">
        <v>1</v>
      </c>
      <c r="O30" s="20">
        <f t="shared" si="2"/>
        <v>1</v>
      </c>
      <c r="P30" s="15">
        <f t="shared" si="3"/>
        <v>12.64</v>
      </c>
      <c r="Q30" s="15">
        <f t="shared" si="4"/>
        <v>6.9520000000000008</v>
      </c>
    </row>
    <row r="31" spans="1:17">
      <c r="A31" s="13" t="s">
        <v>109</v>
      </c>
      <c r="B31" s="19" t="s">
        <v>59</v>
      </c>
      <c r="E31" s="43" t="s">
        <v>68</v>
      </c>
      <c r="F31" s="43"/>
      <c r="G31" s="42" t="s">
        <v>150</v>
      </c>
      <c r="H31" s="34">
        <v>14.01</v>
      </c>
      <c r="I31" s="35"/>
      <c r="J31" s="43"/>
      <c r="K31" s="44">
        <v>0.55000000000000004</v>
      </c>
      <c r="L31" s="45" t="s">
        <v>43</v>
      </c>
      <c r="M31" s="44">
        <v>16</v>
      </c>
      <c r="N31" s="44">
        <v>1</v>
      </c>
      <c r="O31" s="20">
        <f t="shared" si="2"/>
        <v>16</v>
      </c>
      <c r="P31" s="15">
        <f t="shared" si="3"/>
        <v>224.16</v>
      </c>
      <c r="Q31" s="15">
        <f t="shared" si="4"/>
        <v>123.28800000000001</v>
      </c>
    </row>
    <row r="32" spans="1:17">
      <c r="A32" s="13" t="s">
        <v>109</v>
      </c>
      <c r="B32" s="19" t="s">
        <v>59</v>
      </c>
      <c r="E32" s="13" t="s">
        <v>82</v>
      </c>
      <c r="G32" s="42" t="s">
        <v>151</v>
      </c>
      <c r="H32" s="15">
        <v>18.45</v>
      </c>
      <c r="K32" s="20">
        <v>0.55000000000000004</v>
      </c>
      <c r="L32" t="s">
        <v>43</v>
      </c>
      <c r="M32" s="20">
        <v>6</v>
      </c>
      <c r="N32" s="20">
        <v>1</v>
      </c>
      <c r="O32" s="20">
        <f t="shared" si="2"/>
        <v>6</v>
      </c>
      <c r="P32" s="15">
        <f t="shared" si="3"/>
        <v>110.69999999999999</v>
      </c>
      <c r="Q32" s="15">
        <f t="shared" si="4"/>
        <v>60.884999999999998</v>
      </c>
    </row>
    <row r="33" spans="1:19">
      <c r="A33" s="13" t="s">
        <v>109</v>
      </c>
      <c r="B33" s="19" t="s">
        <v>59</v>
      </c>
      <c r="E33" s="13" t="s">
        <v>152</v>
      </c>
      <c r="G33" s="42" t="s">
        <v>153</v>
      </c>
      <c r="H33" s="15">
        <f t="shared" ref="H33:H39" si="6">I33/КУРС_ЕВРО</f>
        <v>10.639366212898906</v>
      </c>
      <c r="I33" s="18">
        <v>953.5</v>
      </c>
      <c r="J33" s="13" t="s">
        <v>149</v>
      </c>
      <c r="K33" s="20">
        <v>0.5</v>
      </c>
      <c r="L33" t="s">
        <v>137</v>
      </c>
      <c r="M33" s="20">
        <v>1</v>
      </c>
      <c r="N33" s="20">
        <v>1</v>
      </c>
      <c r="O33" s="20">
        <f t="shared" si="2"/>
        <v>1</v>
      </c>
      <c r="P33" s="15">
        <f t="shared" si="3"/>
        <v>10.639366212898906</v>
      </c>
      <c r="Q33" s="15">
        <f t="shared" si="4"/>
        <v>5.3196831064494532</v>
      </c>
    </row>
    <row r="34" spans="1:19">
      <c r="A34" s="13" t="s">
        <v>109</v>
      </c>
      <c r="B34" s="19" t="s">
        <v>59</v>
      </c>
      <c r="E34" s="13" t="s">
        <v>154</v>
      </c>
      <c r="G34" s="42" t="s">
        <v>72</v>
      </c>
      <c r="H34" s="15">
        <f t="shared" si="6"/>
        <v>4.8761437179201073</v>
      </c>
      <c r="I34" s="18">
        <v>437</v>
      </c>
      <c r="J34" s="13" t="s">
        <v>149</v>
      </c>
      <c r="K34" s="20">
        <v>0.5</v>
      </c>
      <c r="L34" t="s">
        <v>137</v>
      </c>
      <c r="M34" s="20">
        <v>1</v>
      </c>
      <c r="N34" s="20">
        <v>1</v>
      </c>
      <c r="O34" s="20">
        <f t="shared" si="2"/>
        <v>1</v>
      </c>
      <c r="P34" s="15">
        <f t="shared" si="3"/>
        <v>4.8761437179201073</v>
      </c>
      <c r="Q34" s="15">
        <f t="shared" si="4"/>
        <v>2.4380718589600536</v>
      </c>
    </row>
    <row r="35" spans="1:19">
      <c r="A35" s="13" t="s">
        <v>109</v>
      </c>
      <c r="B35" s="19" t="s">
        <v>59</v>
      </c>
      <c r="E35" s="13" t="s">
        <v>155</v>
      </c>
      <c r="G35" s="42" t="s">
        <v>45</v>
      </c>
      <c r="H35" s="15">
        <f t="shared" si="6"/>
        <v>4.8761437179201073</v>
      </c>
      <c r="I35" s="18">
        <v>437</v>
      </c>
      <c r="J35" s="13" t="s">
        <v>149</v>
      </c>
      <c r="K35" s="20">
        <v>0.5</v>
      </c>
      <c r="L35" t="s">
        <v>137</v>
      </c>
      <c r="M35" s="20">
        <v>1</v>
      </c>
      <c r="N35" s="20">
        <v>1</v>
      </c>
      <c r="O35" s="20">
        <f t="shared" si="2"/>
        <v>1</v>
      </c>
      <c r="P35" s="15">
        <f t="shared" si="3"/>
        <v>4.8761437179201073</v>
      </c>
      <c r="Q35" s="15">
        <f t="shared" si="4"/>
        <v>2.4380718589600536</v>
      </c>
    </row>
    <row r="36" spans="1:19">
      <c r="A36" s="13" t="s">
        <v>109</v>
      </c>
      <c r="B36" s="19" t="s">
        <v>59</v>
      </c>
      <c r="D36" s="13" t="s">
        <v>71</v>
      </c>
      <c r="E36" s="13" t="s">
        <v>83</v>
      </c>
      <c r="G36" s="42" t="s">
        <v>84</v>
      </c>
      <c r="H36" s="15">
        <f t="shared" si="6"/>
        <v>2.5887078777058692</v>
      </c>
      <c r="I36" s="18">
        <v>232</v>
      </c>
      <c r="J36" s="13" t="s">
        <v>149</v>
      </c>
      <c r="K36" s="20">
        <v>0.5</v>
      </c>
      <c r="L36" t="s">
        <v>137</v>
      </c>
      <c r="M36" s="20">
        <f>1</f>
        <v>1</v>
      </c>
      <c r="N36" s="20">
        <v>1</v>
      </c>
      <c r="O36" s="20">
        <f t="shared" si="2"/>
        <v>1</v>
      </c>
      <c r="P36" s="15">
        <f t="shared" si="3"/>
        <v>2.5887078777058692</v>
      </c>
      <c r="Q36" s="15">
        <f t="shared" si="4"/>
        <v>1.2943539388529346</v>
      </c>
    </row>
    <row r="37" spans="1:19">
      <c r="A37" s="13" t="s">
        <v>109</v>
      </c>
      <c r="B37" s="19" t="s">
        <v>59</v>
      </c>
      <c r="E37" s="13" t="s">
        <v>156</v>
      </c>
      <c r="G37" s="42" t="s">
        <v>46</v>
      </c>
      <c r="H37" s="15">
        <f t="shared" si="6"/>
        <v>7.1858960053559473</v>
      </c>
      <c r="I37" s="18">
        <v>644</v>
      </c>
      <c r="J37" s="13" t="s">
        <v>149</v>
      </c>
      <c r="K37" s="20">
        <v>0.5</v>
      </c>
      <c r="L37" t="s">
        <v>137</v>
      </c>
      <c r="M37" s="20">
        <v>1</v>
      </c>
      <c r="N37" s="20">
        <v>1</v>
      </c>
      <c r="O37" s="20">
        <f t="shared" si="2"/>
        <v>1</v>
      </c>
      <c r="P37" s="15">
        <f t="shared" si="3"/>
        <v>7.1858960053559473</v>
      </c>
      <c r="Q37" s="15">
        <f t="shared" si="4"/>
        <v>3.5929480026779737</v>
      </c>
    </row>
    <row r="38" spans="1:19">
      <c r="A38" s="13" t="s">
        <v>109</v>
      </c>
      <c r="B38" s="19" t="s">
        <v>59</v>
      </c>
      <c r="E38" s="13" t="s">
        <v>69</v>
      </c>
      <c r="G38" s="42" t="s">
        <v>70</v>
      </c>
      <c r="H38" s="15">
        <f t="shared" si="6"/>
        <v>7.146842222718143</v>
      </c>
      <c r="I38" s="18">
        <v>640.5</v>
      </c>
      <c r="J38" s="13" t="s">
        <v>149</v>
      </c>
      <c r="K38" s="20">
        <v>0.5</v>
      </c>
      <c r="L38" t="s">
        <v>137</v>
      </c>
      <c r="M38" s="20">
        <v>1</v>
      </c>
      <c r="N38" s="20">
        <v>1</v>
      </c>
      <c r="O38" s="20">
        <f t="shared" si="2"/>
        <v>1</v>
      </c>
      <c r="P38" s="15">
        <f t="shared" si="3"/>
        <v>7.146842222718143</v>
      </c>
      <c r="Q38" s="15">
        <f t="shared" si="4"/>
        <v>3.5734211113590715</v>
      </c>
    </row>
    <row r="39" spans="1:19">
      <c r="A39" s="13" t="s">
        <v>109</v>
      </c>
      <c r="B39" s="19" t="s">
        <v>59</v>
      </c>
      <c r="E39" s="13" t="s">
        <v>85</v>
      </c>
      <c r="G39" s="42" t="s">
        <v>86</v>
      </c>
      <c r="H39" s="15">
        <f t="shared" si="6"/>
        <v>219.25909395224278</v>
      </c>
      <c r="I39" s="18">
        <v>19650</v>
      </c>
      <c r="J39" s="13" t="s">
        <v>149</v>
      </c>
      <c r="K39" s="20">
        <v>0.5</v>
      </c>
      <c r="L39" t="s">
        <v>137</v>
      </c>
      <c r="M39" s="20">
        <v>1</v>
      </c>
      <c r="N39" s="20">
        <v>1</v>
      </c>
      <c r="O39" s="20">
        <f t="shared" si="2"/>
        <v>1</v>
      </c>
      <c r="P39" s="15">
        <f t="shared" si="3"/>
        <v>219.25909395224278</v>
      </c>
      <c r="Q39" s="15">
        <f t="shared" si="4"/>
        <v>109.62954697612139</v>
      </c>
    </row>
    <row r="40" spans="1:19">
      <c r="A40" s="13" t="s">
        <v>109</v>
      </c>
      <c r="B40" s="19" t="s">
        <v>59</v>
      </c>
      <c r="E40" s="13" t="s">
        <v>157</v>
      </c>
      <c r="G40" s="42" t="s">
        <v>158</v>
      </c>
      <c r="H40" s="15">
        <v>294.86</v>
      </c>
      <c r="K40" s="20">
        <v>0.55000000000000004</v>
      </c>
      <c r="L40" t="s">
        <v>43</v>
      </c>
      <c r="M40" s="20">
        <v>1</v>
      </c>
      <c r="N40" s="20">
        <v>1</v>
      </c>
      <c r="O40" s="20">
        <f t="shared" si="2"/>
        <v>1</v>
      </c>
      <c r="P40" s="15">
        <f t="shared" si="3"/>
        <v>294.86</v>
      </c>
      <c r="Q40" s="15">
        <f t="shared" si="4"/>
        <v>162.17300000000003</v>
      </c>
    </row>
    <row r="41" spans="1:19">
      <c r="A41" s="13" t="s">
        <v>109</v>
      </c>
      <c r="B41" s="19" t="s">
        <v>59</v>
      </c>
      <c r="E41" s="13" t="s">
        <v>159</v>
      </c>
      <c r="G41" s="42">
        <v>2506120</v>
      </c>
      <c r="H41" s="15">
        <v>15.79</v>
      </c>
      <c r="K41" s="20">
        <v>0.77</v>
      </c>
      <c r="L41" t="s">
        <v>31</v>
      </c>
      <c r="M41" s="20">
        <f>1/2</f>
        <v>0.5</v>
      </c>
      <c r="N41" s="20">
        <v>1</v>
      </c>
      <c r="O41" s="20">
        <f t="shared" si="2"/>
        <v>0.5</v>
      </c>
      <c r="P41" s="15">
        <f t="shared" si="3"/>
        <v>7.8949999999999996</v>
      </c>
      <c r="Q41" s="15">
        <f t="shared" si="4"/>
        <v>6.0791499999999994</v>
      </c>
    </row>
    <row r="42" spans="1:19">
      <c r="A42" s="13" t="s">
        <v>109</v>
      </c>
      <c r="B42" s="19" t="s">
        <v>59</v>
      </c>
      <c r="E42" s="13" t="s">
        <v>160</v>
      </c>
      <c r="G42" s="42" t="s">
        <v>123</v>
      </c>
      <c r="H42" s="34">
        <v>43.64</v>
      </c>
      <c r="K42" s="20">
        <v>0.6</v>
      </c>
      <c r="L42" t="s">
        <v>43</v>
      </c>
      <c r="M42" s="20">
        <v>1</v>
      </c>
      <c r="N42" s="20">
        <v>1</v>
      </c>
      <c r="O42" s="20">
        <f t="shared" si="2"/>
        <v>1</v>
      </c>
      <c r="P42" s="15">
        <f t="shared" si="3"/>
        <v>43.64</v>
      </c>
      <c r="Q42" s="15">
        <f t="shared" si="4"/>
        <v>26.184000000000001</v>
      </c>
    </row>
    <row r="43" spans="1:19">
      <c r="A43" s="13" t="s">
        <v>109</v>
      </c>
      <c r="B43" s="19" t="s">
        <v>59</v>
      </c>
      <c r="E43" s="13" t="s">
        <v>87</v>
      </c>
      <c r="G43" s="42" t="s">
        <v>126</v>
      </c>
      <c r="H43" s="36">
        <f t="shared" ref="H43:H49" si="7">I43/КУРС_ЕВРО</f>
        <v>499.08602990403921</v>
      </c>
      <c r="I43" s="37">
        <v>44728.09</v>
      </c>
      <c r="K43" s="20">
        <v>1</v>
      </c>
      <c r="L43" t="s">
        <v>88</v>
      </c>
      <c r="M43" s="20">
        <v>1</v>
      </c>
      <c r="N43" s="20">
        <v>1</v>
      </c>
      <c r="O43" s="20">
        <f t="shared" si="2"/>
        <v>1</v>
      </c>
      <c r="P43" s="15">
        <f t="shared" si="3"/>
        <v>499.08602990403921</v>
      </c>
      <c r="Q43" s="15">
        <f t="shared" si="4"/>
        <v>499.08602990403921</v>
      </c>
      <c r="S43" t="s">
        <v>161</v>
      </c>
    </row>
    <row r="44" spans="1:19">
      <c r="A44" s="13" t="s">
        <v>109</v>
      </c>
      <c r="B44" s="19" t="s">
        <v>59</v>
      </c>
      <c r="E44" s="13" t="s">
        <v>89</v>
      </c>
      <c r="G44" s="42" t="s">
        <v>90</v>
      </c>
      <c r="H44" s="36">
        <f t="shared" si="7"/>
        <v>11.046641374693149</v>
      </c>
      <c r="I44" s="37">
        <v>990</v>
      </c>
      <c r="K44" s="20">
        <v>1</v>
      </c>
      <c r="L44" t="s">
        <v>88</v>
      </c>
      <c r="M44" s="20">
        <v>9</v>
      </c>
      <c r="N44" s="20">
        <v>1</v>
      </c>
      <c r="O44" s="20">
        <f t="shared" si="2"/>
        <v>9</v>
      </c>
      <c r="P44" s="15">
        <f t="shared" si="3"/>
        <v>99.419772372238342</v>
      </c>
      <c r="Q44" s="15">
        <f t="shared" si="4"/>
        <v>99.419772372238342</v>
      </c>
      <c r="S44" t="s">
        <v>161</v>
      </c>
    </row>
    <row r="45" spans="1:19">
      <c r="A45" s="13" t="s">
        <v>109</v>
      </c>
      <c r="B45" s="19" t="s">
        <v>59</v>
      </c>
      <c r="E45" s="13" t="s">
        <v>91</v>
      </c>
      <c r="G45" s="42" t="s">
        <v>92</v>
      </c>
      <c r="H45" s="36">
        <f t="shared" si="7"/>
        <v>12.494420888194599</v>
      </c>
      <c r="I45" s="37">
        <v>1119.75</v>
      </c>
      <c r="K45" s="20">
        <v>1</v>
      </c>
      <c r="L45" t="s">
        <v>88</v>
      </c>
      <c r="M45" s="20">
        <v>4</v>
      </c>
      <c r="N45" s="20">
        <v>1</v>
      </c>
      <c r="O45" s="20">
        <f t="shared" si="2"/>
        <v>4</v>
      </c>
      <c r="P45" s="15">
        <f t="shared" si="3"/>
        <v>49.977683552778394</v>
      </c>
      <c r="Q45" s="15">
        <f t="shared" si="4"/>
        <v>49.977683552778394</v>
      </c>
      <c r="S45" t="s">
        <v>161</v>
      </c>
    </row>
    <row r="46" spans="1:19">
      <c r="A46" s="13" t="s">
        <v>109</v>
      </c>
      <c r="B46" s="19" t="s">
        <v>59</v>
      </c>
      <c r="E46" s="13" t="s">
        <v>94</v>
      </c>
      <c r="G46" s="42" t="s">
        <v>93</v>
      </c>
      <c r="H46" s="36">
        <f t="shared" si="7"/>
        <v>70.154541397009595</v>
      </c>
      <c r="I46" s="37">
        <v>6287.25</v>
      </c>
      <c r="K46" s="20">
        <v>1</v>
      </c>
      <c r="L46" t="s">
        <v>88</v>
      </c>
      <c r="M46" s="20">
        <v>2</v>
      </c>
      <c r="N46" s="20">
        <v>1</v>
      </c>
      <c r="O46" s="20">
        <f t="shared" si="2"/>
        <v>2</v>
      </c>
      <c r="P46" s="15">
        <f t="shared" si="3"/>
        <v>140.30908279401919</v>
      </c>
      <c r="Q46" s="15">
        <f t="shared" si="4"/>
        <v>140.30908279401919</v>
      </c>
      <c r="S46" t="s">
        <v>161</v>
      </c>
    </row>
    <row r="47" spans="1:19">
      <c r="A47" s="13" t="s">
        <v>109</v>
      </c>
      <c r="B47" s="19" t="s">
        <v>59</v>
      </c>
      <c r="E47" s="13" t="s">
        <v>95</v>
      </c>
      <c r="G47" s="42" t="s">
        <v>96</v>
      </c>
      <c r="H47" s="36">
        <f t="shared" si="7"/>
        <v>75.451908056237443</v>
      </c>
      <c r="I47" s="37">
        <v>6762</v>
      </c>
      <c r="K47" s="20">
        <v>1</v>
      </c>
      <c r="L47" t="s">
        <v>88</v>
      </c>
      <c r="M47" s="20">
        <v>3</v>
      </c>
      <c r="N47" s="20">
        <v>1</v>
      </c>
      <c r="O47" s="20">
        <f t="shared" si="2"/>
        <v>3</v>
      </c>
      <c r="P47" s="15">
        <f t="shared" si="3"/>
        <v>226.35572416871233</v>
      </c>
      <c r="Q47" s="15">
        <f t="shared" si="4"/>
        <v>226.35572416871233</v>
      </c>
      <c r="S47" t="s">
        <v>161</v>
      </c>
    </row>
    <row r="48" spans="1:19">
      <c r="A48" s="13" t="s">
        <v>109</v>
      </c>
      <c r="B48" s="19" t="s">
        <v>59</v>
      </c>
      <c r="E48" s="13" t="s">
        <v>97</v>
      </c>
      <c r="G48" s="42" t="s">
        <v>98</v>
      </c>
      <c r="H48" s="36">
        <f t="shared" si="7"/>
        <v>3.9422004016960499</v>
      </c>
      <c r="I48" s="37">
        <v>353.3</v>
      </c>
      <c r="K48" s="20">
        <v>1</v>
      </c>
      <c r="L48" t="s">
        <v>88</v>
      </c>
      <c r="M48" s="20">
        <v>1</v>
      </c>
      <c r="N48" s="20">
        <v>1</v>
      </c>
      <c r="O48" s="20">
        <f t="shared" si="2"/>
        <v>1</v>
      </c>
      <c r="P48" s="15">
        <f t="shared" si="3"/>
        <v>3.9422004016960499</v>
      </c>
      <c r="Q48" s="15">
        <f t="shared" si="4"/>
        <v>3.9422004016960499</v>
      </c>
      <c r="S48" t="s">
        <v>161</v>
      </c>
    </row>
    <row r="49" spans="1:19" s="45" customFormat="1">
      <c r="A49" s="43" t="s">
        <v>109</v>
      </c>
      <c r="B49" s="46" t="s">
        <v>59</v>
      </c>
      <c r="C49" s="43"/>
      <c r="D49" s="43"/>
      <c r="E49" s="43" t="s">
        <v>125</v>
      </c>
      <c r="F49" s="43"/>
      <c r="G49" s="42" t="s">
        <v>124</v>
      </c>
      <c r="H49" s="36">
        <f t="shared" si="7"/>
        <v>259.35505467529572</v>
      </c>
      <c r="I49" s="37">
        <f>314.1*КУРС_ДОЛЛАРА</f>
        <v>23243.4</v>
      </c>
      <c r="J49" s="43"/>
      <c r="K49" s="44">
        <v>1</v>
      </c>
      <c r="L49" s="45" t="s">
        <v>99</v>
      </c>
      <c r="M49" s="44">
        <v>1</v>
      </c>
      <c r="N49" s="44">
        <v>1</v>
      </c>
      <c r="O49" s="20">
        <f t="shared" si="2"/>
        <v>1</v>
      </c>
      <c r="P49" s="15">
        <f t="shared" si="3"/>
        <v>259.35505467529572</v>
      </c>
      <c r="Q49" s="15">
        <f t="shared" si="4"/>
        <v>259.35505467529572</v>
      </c>
      <c r="R49" s="34"/>
      <c r="S49" t="s">
        <v>161</v>
      </c>
    </row>
    <row r="50" spans="1:19">
      <c r="A50" s="13" t="s">
        <v>109</v>
      </c>
      <c r="B50" s="19" t="s">
        <v>59</v>
      </c>
      <c r="E50" t="s">
        <v>197</v>
      </c>
      <c r="G50" s="42" t="s">
        <v>196</v>
      </c>
      <c r="H50" s="36">
        <f>I50/КУРС_ЕВРО</f>
        <v>2.2316447221602318</v>
      </c>
      <c r="I50" s="37">
        <v>200</v>
      </c>
      <c r="K50" s="20">
        <v>1</v>
      </c>
      <c r="L50" t="s">
        <v>199</v>
      </c>
      <c r="M50" s="20">
        <v>1</v>
      </c>
      <c r="N50" s="20">
        <v>1</v>
      </c>
      <c r="O50" s="20">
        <f t="shared" si="2"/>
        <v>1</v>
      </c>
      <c r="P50" s="15">
        <f t="shared" si="3"/>
        <v>2.2316447221602318</v>
      </c>
      <c r="Q50" s="15">
        <f t="shared" si="4"/>
        <v>2.2316447221602318</v>
      </c>
      <c r="S50" t="s">
        <v>161</v>
      </c>
    </row>
    <row r="51" spans="1:19">
      <c r="A51" s="13" t="s">
        <v>109</v>
      </c>
      <c r="B51" s="19" t="s">
        <v>59</v>
      </c>
      <c r="E51" s="13" t="s">
        <v>162</v>
      </c>
      <c r="G51" s="42" t="s">
        <v>163</v>
      </c>
      <c r="H51" s="15">
        <f>I51/КУРС_ЕВРО</f>
        <v>15.509930819013611</v>
      </c>
      <c r="I51" s="18">
        <v>1390</v>
      </c>
      <c r="J51" s="13" t="s">
        <v>144</v>
      </c>
      <c r="K51" s="20">
        <v>0.5</v>
      </c>
      <c r="L51" t="s">
        <v>137</v>
      </c>
      <c r="M51" s="20">
        <v>1</v>
      </c>
      <c r="N51" s="20">
        <v>1</v>
      </c>
      <c r="O51" s="20">
        <f t="shared" si="2"/>
        <v>1</v>
      </c>
      <c r="P51" s="15">
        <f t="shared" si="3"/>
        <v>15.509930819013611</v>
      </c>
      <c r="Q51" s="15">
        <f t="shared" si="4"/>
        <v>7.7549654095068057</v>
      </c>
    </row>
    <row r="52" spans="1:19">
      <c r="A52" s="13" t="s">
        <v>109</v>
      </c>
      <c r="B52" s="19" t="s">
        <v>59</v>
      </c>
      <c r="E52" s="13" t="s">
        <v>100</v>
      </c>
      <c r="G52" s="42" t="s">
        <v>47</v>
      </c>
      <c r="H52" s="15">
        <f>I52/КУРС_ЕВРО</f>
        <v>2.6461727293014952</v>
      </c>
      <c r="I52" s="18">
        <v>237.15</v>
      </c>
      <c r="K52" s="20">
        <v>1</v>
      </c>
      <c r="L52" t="s">
        <v>48</v>
      </c>
      <c r="M52" s="20">
        <v>1</v>
      </c>
      <c r="N52" s="20">
        <v>1</v>
      </c>
      <c r="O52" s="20">
        <f t="shared" si="2"/>
        <v>1</v>
      </c>
      <c r="P52" s="15">
        <f t="shared" si="3"/>
        <v>2.6461727293014952</v>
      </c>
      <c r="Q52" s="15">
        <f t="shared" si="4"/>
        <v>2.6461727293014952</v>
      </c>
    </row>
    <row r="53" spans="1:19">
      <c r="A53" s="13" t="s">
        <v>109</v>
      </c>
      <c r="B53" s="19" t="s">
        <v>59</v>
      </c>
      <c r="E53" s="13" t="s">
        <v>44</v>
      </c>
      <c r="G53" s="42" t="s">
        <v>164</v>
      </c>
      <c r="H53" s="15">
        <v>9.7100000000000009</v>
      </c>
      <c r="K53" s="20">
        <v>0.47</v>
      </c>
      <c r="L53" t="s">
        <v>43</v>
      </c>
      <c r="M53" s="44">
        <v>7</v>
      </c>
      <c r="N53" s="20">
        <v>1</v>
      </c>
      <c r="O53" s="20">
        <f t="shared" si="2"/>
        <v>7</v>
      </c>
      <c r="P53" s="15">
        <f t="shared" si="3"/>
        <v>67.97</v>
      </c>
      <c r="Q53" s="15">
        <f t="shared" si="4"/>
        <v>31.945899999999998</v>
      </c>
    </row>
    <row r="54" spans="1:19">
      <c r="A54" s="13" t="s">
        <v>109</v>
      </c>
      <c r="B54" s="19" t="s">
        <v>59</v>
      </c>
      <c r="E54" s="13" t="s">
        <v>50</v>
      </c>
      <c r="G54" s="42" t="s">
        <v>165</v>
      </c>
      <c r="H54" s="15">
        <v>1.38</v>
      </c>
      <c r="K54" s="20">
        <v>0.55000000000000004</v>
      </c>
      <c r="L54" t="s">
        <v>43</v>
      </c>
      <c r="M54" s="20">
        <v>17</v>
      </c>
      <c r="N54" s="20">
        <v>1</v>
      </c>
      <c r="O54" s="20">
        <f t="shared" si="2"/>
        <v>17</v>
      </c>
      <c r="P54" s="15">
        <f t="shared" si="3"/>
        <v>23.459999999999997</v>
      </c>
      <c r="Q54" s="15">
        <f t="shared" si="4"/>
        <v>12.902999999999999</v>
      </c>
    </row>
    <row r="55" spans="1:19">
      <c r="A55" s="13" t="s">
        <v>109</v>
      </c>
      <c r="B55" s="19" t="s">
        <v>59</v>
      </c>
      <c r="E55" s="13" t="s">
        <v>49</v>
      </c>
      <c r="G55" s="42" t="s">
        <v>166</v>
      </c>
      <c r="H55" s="15">
        <v>0.53</v>
      </c>
      <c r="K55" s="20">
        <v>0.55000000000000004</v>
      </c>
      <c r="L55" t="s">
        <v>43</v>
      </c>
      <c r="M55" s="20">
        <v>12</v>
      </c>
      <c r="N55" s="20">
        <v>1</v>
      </c>
      <c r="O55" s="20">
        <f t="shared" si="2"/>
        <v>12</v>
      </c>
      <c r="P55" s="15">
        <f t="shared" si="3"/>
        <v>6.36</v>
      </c>
      <c r="Q55" s="15">
        <f t="shared" si="4"/>
        <v>3.4980000000000007</v>
      </c>
    </row>
    <row r="56" spans="1:19">
      <c r="A56" s="13" t="s">
        <v>109</v>
      </c>
      <c r="B56" s="19" t="s">
        <v>59</v>
      </c>
      <c r="E56" s="13" t="s">
        <v>51</v>
      </c>
      <c r="G56" s="42" t="s">
        <v>167</v>
      </c>
      <c r="H56" s="15">
        <v>25</v>
      </c>
      <c r="K56" s="20">
        <v>0.55000000000000004</v>
      </c>
      <c r="L56" t="s">
        <v>43</v>
      </c>
      <c r="M56" s="20">
        <f>7/100</f>
        <v>7.0000000000000007E-2</v>
      </c>
      <c r="N56" s="20">
        <v>1</v>
      </c>
      <c r="O56" s="20">
        <f t="shared" si="2"/>
        <v>7.0000000000000007E-2</v>
      </c>
      <c r="P56" s="15">
        <f t="shared" si="3"/>
        <v>1.7500000000000002</v>
      </c>
      <c r="Q56" s="15">
        <f t="shared" si="4"/>
        <v>0.96250000000000024</v>
      </c>
    </row>
    <row r="57" spans="1:19">
      <c r="A57" s="13" t="s">
        <v>109</v>
      </c>
      <c r="B57" s="19" t="s">
        <v>59</v>
      </c>
      <c r="E57" s="13" t="s">
        <v>52</v>
      </c>
      <c r="G57" s="42" t="s">
        <v>168</v>
      </c>
      <c r="H57" s="15">
        <v>0.38</v>
      </c>
      <c r="K57" s="20">
        <v>0.47</v>
      </c>
      <c r="L57" t="s">
        <v>43</v>
      </c>
      <c r="M57" s="20">
        <v>6</v>
      </c>
      <c r="N57" s="20">
        <v>1</v>
      </c>
      <c r="O57" s="20">
        <f t="shared" si="2"/>
        <v>6</v>
      </c>
      <c r="P57" s="15">
        <f t="shared" si="3"/>
        <v>2.2800000000000002</v>
      </c>
      <c r="Q57" s="15">
        <f t="shared" si="4"/>
        <v>1.0716000000000001</v>
      </c>
    </row>
    <row r="58" spans="1:19">
      <c r="A58" s="13" t="s">
        <v>109</v>
      </c>
      <c r="B58" s="19" t="s">
        <v>59</v>
      </c>
      <c r="E58" s="13" t="s">
        <v>60</v>
      </c>
      <c r="G58" s="42" t="s">
        <v>169</v>
      </c>
      <c r="H58" s="15">
        <v>0.48</v>
      </c>
      <c r="K58" s="20">
        <v>0.47</v>
      </c>
      <c r="L58" t="s">
        <v>43</v>
      </c>
      <c r="M58" s="20">
        <v>4</v>
      </c>
      <c r="N58" s="20">
        <v>1</v>
      </c>
      <c r="O58" s="20">
        <f t="shared" si="2"/>
        <v>4</v>
      </c>
      <c r="P58" s="15">
        <f t="shared" si="3"/>
        <v>1.92</v>
      </c>
      <c r="Q58" s="15">
        <f t="shared" si="4"/>
        <v>0.90239999999999987</v>
      </c>
    </row>
    <row r="59" spans="1:19">
      <c r="A59" s="13" t="s">
        <v>109</v>
      </c>
      <c r="B59" s="19" t="s">
        <v>59</v>
      </c>
      <c r="E59" s="13" t="s">
        <v>101</v>
      </c>
      <c r="G59" s="42" t="s">
        <v>170</v>
      </c>
      <c r="H59" s="15">
        <v>0.9</v>
      </c>
      <c r="K59" s="20">
        <v>0.47</v>
      </c>
      <c r="L59" t="s">
        <v>43</v>
      </c>
      <c r="M59" s="20">
        <v>3</v>
      </c>
      <c r="N59" s="20">
        <v>1</v>
      </c>
      <c r="O59" s="20">
        <f t="shared" si="2"/>
        <v>3</v>
      </c>
      <c r="P59" s="15">
        <f t="shared" si="3"/>
        <v>2.7</v>
      </c>
      <c r="Q59" s="15">
        <f t="shared" si="4"/>
        <v>1.2689999999999999</v>
      </c>
    </row>
    <row r="60" spans="1:19">
      <c r="A60" s="13" t="s">
        <v>109</v>
      </c>
      <c r="B60" s="19" t="s">
        <v>59</v>
      </c>
      <c r="E60" s="13" t="s">
        <v>102</v>
      </c>
      <c r="G60" s="42" t="s">
        <v>171</v>
      </c>
      <c r="H60" s="15">
        <v>2.1800000000000002</v>
      </c>
      <c r="K60" s="20">
        <v>0.47</v>
      </c>
      <c r="L60" s="45" t="s">
        <v>43</v>
      </c>
      <c r="M60" s="44">
        <v>1</v>
      </c>
      <c r="N60" s="44">
        <v>1</v>
      </c>
      <c r="O60" s="20">
        <f t="shared" si="2"/>
        <v>1</v>
      </c>
      <c r="P60" s="15">
        <f t="shared" si="3"/>
        <v>2.1800000000000002</v>
      </c>
      <c r="Q60" s="15">
        <f t="shared" si="4"/>
        <v>1.0246</v>
      </c>
    </row>
    <row r="61" spans="1:19">
      <c r="A61" s="13" t="s">
        <v>109</v>
      </c>
      <c r="B61" s="19" t="s">
        <v>59</v>
      </c>
      <c r="E61" s="13" t="s">
        <v>53</v>
      </c>
      <c r="G61" s="42" t="s">
        <v>172</v>
      </c>
      <c r="H61" s="15">
        <v>0.67</v>
      </c>
      <c r="K61" s="20">
        <v>0.47</v>
      </c>
      <c r="L61" s="45" t="s">
        <v>43</v>
      </c>
      <c r="M61" s="44">
        <v>5</v>
      </c>
      <c r="N61" s="44">
        <v>1</v>
      </c>
      <c r="O61" s="20">
        <f t="shared" si="2"/>
        <v>5</v>
      </c>
      <c r="P61" s="15">
        <f t="shared" si="3"/>
        <v>3.35</v>
      </c>
      <c r="Q61" s="15">
        <f t="shared" si="4"/>
        <v>1.5745</v>
      </c>
    </row>
    <row r="62" spans="1:19">
      <c r="A62" s="13" t="s">
        <v>109</v>
      </c>
      <c r="B62" s="19" t="s">
        <v>59</v>
      </c>
      <c r="E62" s="13" t="s">
        <v>54</v>
      </c>
      <c r="G62" s="42" t="s">
        <v>173</v>
      </c>
      <c r="H62" s="15">
        <v>1.94</v>
      </c>
      <c r="K62" s="20">
        <v>0.47</v>
      </c>
      <c r="L62" s="45" t="s">
        <v>43</v>
      </c>
      <c r="M62" s="44">
        <v>2</v>
      </c>
      <c r="N62" s="44">
        <v>1</v>
      </c>
      <c r="O62" s="20">
        <f t="shared" si="2"/>
        <v>2</v>
      </c>
      <c r="P62" s="15">
        <f t="shared" si="3"/>
        <v>3.88</v>
      </c>
      <c r="Q62" s="15">
        <f t="shared" si="4"/>
        <v>1.8235999999999999</v>
      </c>
    </row>
    <row r="63" spans="1:19">
      <c r="A63" s="13" t="s">
        <v>109</v>
      </c>
      <c r="B63" s="19" t="s">
        <v>59</v>
      </c>
      <c r="E63" s="13" t="s">
        <v>73</v>
      </c>
      <c r="G63" s="42" t="s">
        <v>174</v>
      </c>
      <c r="H63" s="15">
        <v>0.77</v>
      </c>
      <c r="K63" s="20">
        <v>0.47</v>
      </c>
      <c r="L63" s="45" t="s">
        <v>43</v>
      </c>
      <c r="M63" s="44">
        <v>2</v>
      </c>
      <c r="N63" s="44">
        <v>1</v>
      </c>
      <c r="O63" s="20">
        <f t="shared" si="2"/>
        <v>2</v>
      </c>
      <c r="P63" s="15">
        <f t="shared" si="3"/>
        <v>1.54</v>
      </c>
      <c r="Q63" s="15">
        <f t="shared" si="4"/>
        <v>0.7238</v>
      </c>
    </row>
    <row r="64" spans="1:19">
      <c r="A64" s="13" t="s">
        <v>109</v>
      </c>
      <c r="B64" s="19" t="s">
        <v>59</v>
      </c>
      <c r="E64" s="13" t="s">
        <v>55</v>
      </c>
      <c r="G64" s="42" t="s">
        <v>175</v>
      </c>
      <c r="H64" s="15">
        <v>0.56999999999999995</v>
      </c>
      <c r="K64" s="20">
        <v>0.42000000000000004</v>
      </c>
      <c r="L64" s="45" t="s">
        <v>43</v>
      </c>
      <c r="M64" s="44">
        <v>67</v>
      </c>
      <c r="N64" s="44">
        <v>1</v>
      </c>
      <c r="O64" s="20">
        <f t="shared" si="2"/>
        <v>67</v>
      </c>
      <c r="P64" s="15">
        <f t="shared" si="3"/>
        <v>38.19</v>
      </c>
      <c r="Q64" s="15">
        <f t="shared" si="4"/>
        <v>16.0398</v>
      </c>
    </row>
    <row r="65" spans="1:18">
      <c r="A65" s="13" t="s">
        <v>109</v>
      </c>
      <c r="B65" s="19" t="s">
        <v>59</v>
      </c>
      <c r="E65" s="13" t="s">
        <v>56</v>
      </c>
      <c r="G65" s="42" t="s">
        <v>176</v>
      </c>
      <c r="H65" s="15">
        <v>0.9</v>
      </c>
      <c r="K65" s="20">
        <v>0.47</v>
      </c>
      <c r="L65" s="45" t="s">
        <v>43</v>
      </c>
      <c r="M65" s="44">
        <v>7</v>
      </c>
      <c r="N65" s="44">
        <v>1</v>
      </c>
      <c r="O65" s="20">
        <f t="shared" si="2"/>
        <v>7</v>
      </c>
      <c r="P65" s="15">
        <f t="shared" si="3"/>
        <v>6.3</v>
      </c>
      <c r="Q65" s="15">
        <f t="shared" si="4"/>
        <v>2.9609999999999999</v>
      </c>
    </row>
    <row r="66" spans="1:18">
      <c r="A66" s="13" t="s">
        <v>109</v>
      </c>
      <c r="B66" s="19" t="s">
        <v>59</v>
      </c>
      <c r="E66" s="13" t="s">
        <v>61</v>
      </c>
      <c r="G66" s="42" t="s">
        <v>177</v>
      </c>
      <c r="H66" s="15">
        <v>0.9</v>
      </c>
      <c r="K66" s="20">
        <v>0.47</v>
      </c>
      <c r="L66" s="45" t="s">
        <v>43</v>
      </c>
      <c r="M66" s="44">
        <v>4</v>
      </c>
      <c r="N66" s="44">
        <v>1</v>
      </c>
      <c r="O66" s="20">
        <f t="shared" ref="O66:O92" si="8">N66*M66</f>
        <v>4</v>
      </c>
      <c r="P66" s="15">
        <f t="shared" ref="P66:P92" si="9">N66*M66*H66</f>
        <v>3.6</v>
      </c>
      <c r="Q66" s="15">
        <f t="shared" ref="Q66:Q92" si="10">P66*K66</f>
        <v>1.6919999999999999</v>
      </c>
    </row>
    <row r="67" spans="1:18">
      <c r="A67" s="13" t="s">
        <v>109</v>
      </c>
      <c r="B67" s="19" t="s">
        <v>59</v>
      </c>
      <c r="E67" s="13" t="s">
        <v>57</v>
      </c>
      <c r="G67" s="42" t="s">
        <v>178</v>
      </c>
      <c r="H67" s="15">
        <v>1.89</v>
      </c>
      <c r="K67" s="20">
        <v>0.47</v>
      </c>
      <c r="L67" s="45" t="s">
        <v>43</v>
      </c>
      <c r="M67" s="44">
        <v>12</v>
      </c>
      <c r="N67" s="44">
        <v>1</v>
      </c>
      <c r="O67" s="20">
        <f t="shared" si="8"/>
        <v>12</v>
      </c>
      <c r="P67" s="15">
        <f t="shared" si="9"/>
        <v>22.68</v>
      </c>
      <c r="Q67" s="15">
        <f t="shared" si="10"/>
        <v>10.659599999999999</v>
      </c>
    </row>
    <row r="68" spans="1:18">
      <c r="A68" s="13" t="s">
        <v>109</v>
      </c>
      <c r="B68" s="19" t="s">
        <v>59</v>
      </c>
      <c r="E68" s="13" t="s">
        <v>179</v>
      </c>
      <c r="G68" s="42"/>
      <c r="H68" s="15">
        <f>I68/КУРС_ЕВРО</f>
        <v>0.2231644722160232</v>
      </c>
      <c r="I68" s="18">
        <v>20</v>
      </c>
      <c r="K68" s="20">
        <v>1</v>
      </c>
      <c r="L68" s="45"/>
      <c r="M68" s="44">
        <v>5</v>
      </c>
      <c r="N68" s="44">
        <v>1</v>
      </c>
      <c r="O68" s="20">
        <f t="shared" ref="O68:O70" si="11">N68*M68</f>
        <v>5</v>
      </c>
      <c r="P68" s="15">
        <f t="shared" ref="P68:P70" si="12">N68*M68*H68</f>
        <v>1.1158223610801161</v>
      </c>
      <c r="Q68" s="15">
        <f t="shared" ref="Q68:Q70" si="13">P68*K68</f>
        <v>1.1158223610801161</v>
      </c>
    </row>
    <row r="69" spans="1:18">
      <c r="A69" s="13" t="s">
        <v>109</v>
      </c>
      <c r="B69" s="19" t="s">
        <v>59</v>
      </c>
      <c r="E69" s="13" t="s">
        <v>180</v>
      </c>
      <c r="G69" s="42"/>
      <c r="H69" s="15">
        <f>I69/КУРС_ЕВРО</f>
        <v>0.2231644722160232</v>
      </c>
      <c r="I69" s="18">
        <v>20</v>
      </c>
      <c r="K69" s="20">
        <v>1</v>
      </c>
      <c r="L69" s="45"/>
      <c r="M69" s="44">
        <v>1</v>
      </c>
      <c r="N69" s="44">
        <v>1</v>
      </c>
      <c r="O69" s="20">
        <f t="shared" si="11"/>
        <v>1</v>
      </c>
      <c r="P69" s="15">
        <f t="shared" si="12"/>
        <v>0.2231644722160232</v>
      </c>
      <c r="Q69" s="15">
        <f t="shared" si="13"/>
        <v>0.2231644722160232</v>
      </c>
    </row>
    <row r="70" spans="1:18">
      <c r="A70" s="13" t="s">
        <v>109</v>
      </c>
      <c r="B70" s="19" t="s">
        <v>59</v>
      </c>
      <c r="E70" s="13" t="s">
        <v>181</v>
      </c>
      <c r="G70" s="42"/>
      <c r="H70" s="15">
        <f>I70/КУРС_ЕВРО</f>
        <v>0.2231644722160232</v>
      </c>
      <c r="I70" s="18">
        <v>20</v>
      </c>
      <c r="K70" s="20">
        <v>1</v>
      </c>
      <c r="L70" s="45"/>
      <c r="M70" s="44">
        <v>1</v>
      </c>
      <c r="N70" s="44">
        <v>1</v>
      </c>
      <c r="O70" s="20">
        <f t="shared" si="11"/>
        <v>1</v>
      </c>
      <c r="P70" s="15">
        <f t="shared" si="12"/>
        <v>0.2231644722160232</v>
      </c>
      <c r="Q70" s="15">
        <f t="shared" si="13"/>
        <v>0.2231644722160232</v>
      </c>
    </row>
    <row r="71" spans="1:18">
      <c r="A71" s="13" t="s">
        <v>109</v>
      </c>
      <c r="B71" s="19" t="s">
        <v>59</v>
      </c>
      <c r="E71" s="13" t="s">
        <v>190</v>
      </c>
      <c r="G71" s="42" t="s">
        <v>191</v>
      </c>
      <c r="H71" s="15">
        <f>I71/КУРС_ЕВРО</f>
        <v>8.4133006025440746</v>
      </c>
      <c r="I71" s="18">
        <v>754</v>
      </c>
      <c r="J71" s="13" t="s">
        <v>144</v>
      </c>
      <c r="K71" s="20">
        <v>0.5</v>
      </c>
      <c r="L71" s="45" t="s">
        <v>137</v>
      </c>
      <c r="M71" s="44">
        <v>1</v>
      </c>
      <c r="N71" s="44">
        <v>1</v>
      </c>
      <c r="O71" s="20">
        <f t="shared" si="8"/>
        <v>1</v>
      </c>
      <c r="P71" s="15">
        <f t="shared" si="9"/>
        <v>8.4133006025440746</v>
      </c>
      <c r="Q71" s="15">
        <f t="shared" si="10"/>
        <v>4.2066503012720373</v>
      </c>
    </row>
    <row r="72" spans="1:18">
      <c r="A72" s="13" t="s">
        <v>109</v>
      </c>
      <c r="B72" s="19" t="s">
        <v>59</v>
      </c>
      <c r="E72" s="13" t="s">
        <v>103</v>
      </c>
      <c r="G72" s="42" t="s">
        <v>192</v>
      </c>
      <c r="H72" s="15">
        <f>I72/КУРС_ЕВРО</f>
        <v>11.716134791341219</v>
      </c>
      <c r="I72" s="18">
        <v>1050</v>
      </c>
      <c r="J72" s="13" t="s">
        <v>144</v>
      </c>
      <c r="K72" s="20">
        <v>0.5</v>
      </c>
      <c r="L72" s="45" t="s">
        <v>137</v>
      </c>
      <c r="M72" s="44">
        <f>2/4</f>
        <v>0.5</v>
      </c>
      <c r="N72" s="44">
        <v>1</v>
      </c>
      <c r="O72" s="20">
        <f t="shared" si="8"/>
        <v>0.5</v>
      </c>
      <c r="P72" s="15">
        <f t="shared" si="9"/>
        <v>5.8580673956706093</v>
      </c>
      <c r="Q72" s="15">
        <f t="shared" si="10"/>
        <v>2.9290336978353047</v>
      </c>
    </row>
    <row r="73" spans="1:18">
      <c r="A73" s="13" t="s">
        <v>109</v>
      </c>
      <c r="B73" s="19" t="s">
        <v>59</v>
      </c>
      <c r="E73" s="13" t="s">
        <v>193</v>
      </c>
      <c r="G73" s="42" t="s">
        <v>194</v>
      </c>
      <c r="H73" s="15">
        <v>0.86</v>
      </c>
      <c r="K73" s="20">
        <v>0.47</v>
      </c>
      <c r="L73" t="s">
        <v>43</v>
      </c>
      <c r="M73" s="20">
        <v>1</v>
      </c>
      <c r="N73" s="20">
        <v>1</v>
      </c>
      <c r="O73" s="20">
        <f t="shared" si="8"/>
        <v>1</v>
      </c>
      <c r="P73" s="15">
        <f t="shared" si="9"/>
        <v>0.86</v>
      </c>
      <c r="Q73" s="15">
        <f t="shared" si="10"/>
        <v>0.40419999999999995</v>
      </c>
    </row>
    <row r="74" spans="1:18">
      <c r="A74" s="13" t="s">
        <v>109</v>
      </c>
      <c r="B74" s="19" t="s">
        <v>59</v>
      </c>
      <c r="E74" s="13" t="s">
        <v>74</v>
      </c>
      <c r="G74" s="42" t="s">
        <v>195</v>
      </c>
      <c r="H74" s="15">
        <v>4.83</v>
      </c>
      <c r="K74" s="20">
        <v>0.47</v>
      </c>
      <c r="L74" t="s">
        <v>43</v>
      </c>
      <c r="M74" s="20">
        <v>2</v>
      </c>
      <c r="N74" s="20">
        <v>1</v>
      </c>
      <c r="O74" s="20">
        <f t="shared" si="8"/>
        <v>2</v>
      </c>
      <c r="P74" s="15">
        <f t="shared" si="9"/>
        <v>9.66</v>
      </c>
      <c r="Q74" s="15">
        <f t="shared" si="10"/>
        <v>4.5401999999999996</v>
      </c>
      <c r="R74" s="15">
        <f>SUM(Q3:Q74)</f>
        <v>2499.5227130209773</v>
      </c>
    </row>
    <row r="75" spans="1:18">
      <c r="O75" s="20">
        <f t="shared" si="8"/>
        <v>0</v>
      </c>
      <c r="P75" s="15">
        <f t="shared" si="9"/>
        <v>0</v>
      </c>
      <c r="Q75" s="15">
        <f t="shared" si="10"/>
        <v>0</v>
      </c>
    </row>
    <row r="76" spans="1:18">
      <c r="A76" s="13" t="s">
        <v>110</v>
      </c>
      <c r="E76" s="13" t="s">
        <v>111</v>
      </c>
      <c r="G76" s="13" t="s">
        <v>112</v>
      </c>
      <c r="H76" s="15">
        <f>I76/КУРС_ЕВРО</f>
        <v>4.0144073470283193</v>
      </c>
      <c r="I76" s="37">
        <f>424.53/1.18</f>
        <v>359.77118644067798</v>
      </c>
      <c r="K76" s="20">
        <v>1</v>
      </c>
      <c r="L76" t="s">
        <v>113</v>
      </c>
      <c r="M76" s="20">
        <v>1</v>
      </c>
      <c r="N76" s="20">
        <v>3</v>
      </c>
      <c r="O76" s="20">
        <f t="shared" si="8"/>
        <v>3</v>
      </c>
      <c r="P76" s="15">
        <f t="shared" si="9"/>
        <v>12.043222041084958</v>
      </c>
      <c r="Q76" s="15">
        <f t="shared" si="10"/>
        <v>12.043222041084958</v>
      </c>
    </row>
    <row r="77" spans="1:18">
      <c r="A77" s="13" t="s">
        <v>110</v>
      </c>
      <c r="E77" s="13" t="s">
        <v>130</v>
      </c>
      <c r="G77" s="42">
        <v>2313150</v>
      </c>
      <c r="H77" s="15">
        <v>78.25</v>
      </c>
      <c r="K77" s="20">
        <v>0.77</v>
      </c>
      <c r="L77" t="s">
        <v>31</v>
      </c>
      <c r="M77" s="20">
        <f>0.11/12</f>
        <v>9.1666666666666667E-3</v>
      </c>
      <c r="N77" s="20">
        <v>3</v>
      </c>
      <c r="O77" s="20">
        <f t="shared" si="8"/>
        <v>2.75E-2</v>
      </c>
      <c r="P77" s="15">
        <f t="shared" si="9"/>
        <v>2.151875</v>
      </c>
      <c r="Q77" s="15">
        <f t="shared" si="10"/>
        <v>1.6569437499999999</v>
      </c>
    </row>
    <row r="78" spans="1:18">
      <c r="A78" s="13" t="s">
        <v>110</v>
      </c>
      <c r="E78" s="13" t="s">
        <v>114</v>
      </c>
      <c r="G78" s="13">
        <v>13205</v>
      </c>
      <c r="H78" s="15">
        <f>I78/КУРС_ЕВРО</f>
        <v>0.48482481588931042</v>
      </c>
      <c r="I78" s="37">
        <v>43.45</v>
      </c>
      <c r="K78" s="20">
        <v>1</v>
      </c>
      <c r="L78" t="s">
        <v>62</v>
      </c>
      <c r="M78" s="20">
        <v>1</v>
      </c>
      <c r="N78" s="20">
        <v>3</v>
      </c>
      <c r="O78" s="20">
        <f t="shared" si="8"/>
        <v>3</v>
      </c>
      <c r="P78" s="15">
        <f t="shared" si="9"/>
        <v>1.4544744476679312</v>
      </c>
      <c r="Q78" s="15">
        <f t="shared" si="10"/>
        <v>1.4544744476679312</v>
      </c>
    </row>
    <row r="79" spans="1:18">
      <c r="A79" s="13" t="s">
        <v>110</v>
      </c>
      <c r="E79" s="13" t="s">
        <v>115</v>
      </c>
      <c r="G79" s="13">
        <v>13203</v>
      </c>
      <c r="H79" s="15">
        <f>I79/КУРС_ЕВРО</f>
        <v>0.48482481588931042</v>
      </c>
      <c r="I79" s="37">
        <v>43.45</v>
      </c>
      <c r="K79" s="20">
        <v>1</v>
      </c>
      <c r="L79" t="s">
        <v>62</v>
      </c>
      <c r="M79" s="20">
        <v>3</v>
      </c>
      <c r="N79" s="20">
        <v>3</v>
      </c>
      <c r="O79" s="20">
        <f t="shared" si="8"/>
        <v>9</v>
      </c>
      <c r="P79" s="15">
        <f t="shared" si="9"/>
        <v>4.3634233430037934</v>
      </c>
      <c r="Q79" s="15">
        <f t="shared" si="10"/>
        <v>4.3634233430037934</v>
      </c>
    </row>
    <row r="80" spans="1:18">
      <c r="A80" s="13" t="s">
        <v>110</v>
      </c>
      <c r="E80" s="13" t="s">
        <v>49</v>
      </c>
      <c r="G80" s="42" t="s">
        <v>166</v>
      </c>
      <c r="H80" s="15">
        <v>0.53</v>
      </c>
      <c r="K80" s="20">
        <v>0.55000000000000004</v>
      </c>
      <c r="L80" t="s">
        <v>43</v>
      </c>
      <c r="M80" s="20">
        <v>2</v>
      </c>
      <c r="N80" s="20">
        <v>3</v>
      </c>
      <c r="O80" s="20">
        <f t="shared" si="8"/>
        <v>6</v>
      </c>
      <c r="P80" s="15">
        <f t="shared" si="9"/>
        <v>3.18</v>
      </c>
      <c r="Q80" s="15">
        <f t="shared" si="10"/>
        <v>1.7490000000000003</v>
      </c>
    </row>
    <row r="81" spans="1:18">
      <c r="A81" s="13" t="s">
        <v>110</v>
      </c>
      <c r="E81" s="13" t="s">
        <v>52</v>
      </c>
      <c r="G81" s="42" t="s">
        <v>168</v>
      </c>
      <c r="H81" s="15">
        <v>0.38</v>
      </c>
      <c r="K81" s="20">
        <v>0.47</v>
      </c>
      <c r="L81" t="s">
        <v>43</v>
      </c>
      <c r="M81" s="20">
        <v>1</v>
      </c>
      <c r="N81" s="20">
        <v>3</v>
      </c>
      <c r="O81" s="20">
        <f t="shared" si="8"/>
        <v>3</v>
      </c>
      <c r="P81" s="15">
        <f t="shared" si="9"/>
        <v>1.1400000000000001</v>
      </c>
      <c r="Q81" s="15">
        <f t="shared" si="10"/>
        <v>0.53580000000000005</v>
      </c>
    </row>
    <row r="82" spans="1:18">
      <c r="A82" s="13" t="s">
        <v>110</v>
      </c>
      <c r="E82" s="13" t="s">
        <v>73</v>
      </c>
      <c r="G82" s="42" t="s">
        <v>174</v>
      </c>
      <c r="H82" s="15">
        <v>0.77</v>
      </c>
      <c r="K82" s="20">
        <v>0.47</v>
      </c>
      <c r="L82" s="45" t="s">
        <v>43</v>
      </c>
      <c r="M82" s="20">
        <v>6</v>
      </c>
      <c r="N82" s="20">
        <v>3</v>
      </c>
      <c r="O82" s="20">
        <f t="shared" si="8"/>
        <v>18</v>
      </c>
      <c r="P82" s="15">
        <f t="shared" si="9"/>
        <v>13.86</v>
      </c>
      <c r="Q82" s="15">
        <f t="shared" si="10"/>
        <v>6.5141999999999998</v>
      </c>
    </row>
    <row r="83" spans="1:18">
      <c r="A83" s="13" t="s">
        <v>110</v>
      </c>
      <c r="E83" s="13" t="s">
        <v>57</v>
      </c>
      <c r="G83" s="42" t="s">
        <v>178</v>
      </c>
      <c r="H83" s="15">
        <v>1.89</v>
      </c>
      <c r="K83" s="20">
        <v>0.47</v>
      </c>
      <c r="L83" s="45" t="s">
        <v>43</v>
      </c>
      <c r="M83" s="20">
        <v>1</v>
      </c>
      <c r="N83" s="20">
        <v>3</v>
      </c>
      <c r="O83" s="20">
        <f t="shared" si="8"/>
        <v>3</v>
      </c>
      <c r="P83" s="15">
        <f t="shared" si="9"/>
        <v>5.67</v>
      </c>
      <c r="Q83" s="15">
        <f t="shared" si="10"/>
        <v>2.6648999999999998</v>
      </c>
    </row>
    <row r="84" spans="1:18">
      <c r="A84" s="13" t="s">
        <v>110</v>
      </c>
      <c r="E84" s="13" t="s">
        <v>74</v>
      </c>
      <c r="G84" s="42" t="s">
        <v>195</v>
      </c>
      <c r="H84" s="15">
        <v>4.83</v>
      </c>
      <c r="K84" s="20">
        <v>0.47</v>
      </c>
      <c r="L84" t="s">
        <v>43</v>
      </c>
      <c r="M84" s="20">
        <f>3/20</f>
        <v>0.15</v>
      </c>
      <c r="N84" s="20">
        <v>3</v>
      </c>
      <c r="O84" s="20">
        <f t="shared" si="8"/>
        <v>0.44999999999999996</v>
      </c>
      <c r="P84" s="15">
        <f t="shared" si="9"/>
        <v>2.1734999999999998</v>
      </c>
      <c r="Q84" s="15">
        <f t="shared" si="10"/>
        <v>1.0215449999999999</v>
      </c>
      <c r="R84" s="15">
        <f>SUM(Q76:Q84)</f>
        <v>32.003508581756684</v>
      </c>
    </row>
    <row r="85" spans="1:18">
      <c r="O85" s="20">
        <f t="shared" si="8"/>
        <v>0</v>
      </c>
      <c r="P85" s="15">
        <f t="shared" si="9"/>
        <v>0</v>
      </c>
      <c r="Q85" s="15">
        <f t="shared" si="10"/>
        <v>0</v>
      </c>
    </row>
    <row r="86" spans="1:18">
      <c r="O86" s="20">
        <f t="shared" si="8"/>
        <v>0</v>
      </c>
      <c r="P86" s="15">
        <f t="shared" si="9"/>
        <v>0</v>
      </c>
      <c r="Q86" s="15">
        <f t="shared" si="10"/>
        <v>0</v>
      </c>
    </row>
    <row r="87" spans="1:18">
      <c r="O87" s="20">
        <f t="shared" si="8"/>
        <v>0</v>
      </c>
      <c r="P87" s="15">
        <f t="shared" si="9"/>
        <v>0</v>
      </c>
      <c r="Q87" s="15">
        <f t="shared" si="10"/>
        <v>0</v>
      </c>
    </row>
    <row r="88" spans="1:18">
      <c r="O88" s="20">
        <f t="shared" si="8"/>
        <v>0</v>
      </c>
      <c r="P88" s="15">
        <f t="shared" si="9"/>
        <v>0</v>
      </c>
      <c r="Q88" s="15">
        <f t="shared" si="10"/>
        <v>0</v>
      </c>
    </row>
    <row r="89" spans="1:18">
      <c r="O89" s="20">
        <f t="shared" si="8"/>
        <v>0</v>
      </c>
      <c r="P89" s="15">
        <f t="shared" si="9"/>
        <v>0</v>
      </c>
      <c r="Q89" s="15">
        <f t="shared" si="10"/>
        <v>0</v>
      </c>
    </row>
    <row r="90" spans="1:18">
      <c r="O90" s="20">
        <f t="shared" si="8"/>
        <v>0</v>
      </c>
      <c r="P90" s="15">
        <f t="shared" si="9"/>
        <v>0</v>
      </c>
      <c r="Q90" s="15">
        <f t="shared" si="10"/>
        <v>0</v>
      </c>
    </row>
    <row r="91" spans="1:18">
      <c r="O91" s="20">
        <f t="shared" si="8"/>
        <v>0</v>
      </c>
      <c r="P91" s="15">
        <f t="shared" si="9"/>
        <v>0</v>
      </c>
      <c r="Q91" s="15">
        <f t="shared" si="10"/>
        <v>0</v>
      </c>
    </row>
    <row r="92" spans="1:18">
      <c r="O92" s="20">
        <f t="shared" si="8"/>
        <v>0</v>
      </c>
      <c r="P92" s="15">
        <f t="shared" si="9"/>
        <v>0</v>
      </c>
      <c r="Q92" s="15">
        <f t="shared" si="10"/>
        <v>0</v>
      </c>
    </row>
    <row r="93" spans="1:18">
      <c r="O93" s="20">
        <f t="shared" ref="O93:O125" si="14">N93*M93</f>
        <v>0</v>
      </c>
      <c r="P93" s="15">
        <f t="shared" ref="P93:P143" si="15">N93*M93*H93</f>
        <v>0</v>
      </c>
      <c r="Q93" s="15">
        <f t="shared" ref="Q93:Q143" si="16">P93*K93</f>
        <v>0</v>
      </c>
    </row>
    <row r="94" spans="1:18">
      <c r="O94" s="20">
        <f t="shared" si="14"/>
        <v>0</v>
      </c>
      <c r="P94" s="15">
        <f t="shared" si="15"/>
        <v>0</v>
      </c>
      <c r="Q94" s="15">
        <f t="shared" si="16"/>
        <v>0</v>
      </c>
    </row>
    <row r="95" spans="1:18">
      <c r="O95" s="20">
        <f t="shared" si="14"/>
        <v>0</v>
      </c>
      <c r="P95" s="15">
        <f t="shared" si="15"/>
        <v>0</v>
      </c>
      <c r="Q95" s="15">
        <f t="shared" si="16"/>
        <v>0</v>
      </c>
    </row>
    <row r="96" spans="1:18">
      <c r="O96" s="20">
        <f t="shared" si="14"/>
        <v>0</v>
      </c>
      <c r="P96" s="15">
        <f t="shared" si="15"/>
        <v>0</v>
      </c>
      <c r="Q96" s="15">
        <f t="shared" si="16"/>
        <v>0</v>
      </c>
    </row>
    <row r="97" spans="15:17">
      <c r="O97" s="20">
        <f t="shared" si="14"/>
        <v>0</v>
      </c>
      <c r="P97" s="15">
        <f t="shared" si="15"/>
        <v>0</v>
      </c>
      <c r="Q97" s="15">
        <f t="shared" si="16"/>
        <v>0</v>
      </c>
    </row>
    <row r="98" spans="15:17">
      <c r="O98" s="20">
        <f t="shared" si="14"/>
        <v>0</v>
      </c>
      <c r="P98" s="15">
        <f t="shared" si="15"/>
        <v>0</v>
      </c>
      <c r="Q98" s="15">
        <f t="shared" si="16"/>
        <v>0</v>
      </c>
    </row>
    <row r="99" spans="15:17">
      <c r="O99" s="20">
        <f t="shared" si="14"/>
        <v>0</v>
      </c>
      <c r="P99" s="15">
        <f t="shared" si="15"/>
        <v>0</v>
      </c>
      <c r="Q99" s="15">
        <f t="shared" si="16"/>
        <v>0</v>
      </c>
    </row>
    <row r="100" spans="15:17">
      <c r="O100" s="20">
        <f t="shared" si="14"/>
        <v>0</v>
      </c>
      <c r="P100" s="15">
        <f t="shared" si="15"/>
        <v>0</v>
      </c>
      <c r="Q100" s="15">
        <f t="shared" si="16"/>
        <v>0</v>
      </c>
    </row>
    <row r="101" spans="15:17">
      <c r="O101" s="20">
        <f t="shared" si="14"/>
        <v>0</v>
      </c>
      <c r="P101" s="15">
        <f t="shared" si="15"/>
        <v>0</v>
      </c>
      <c r="Q101" s="15">
        <f t="shared" si="16"/>
        <v>0</v>
      </c>
    </row>
    <row r="102" spans="15:17">
      <c r="O102" s="20">
        <f t="shared" si="14"/>
        <v>0</v>
      </c>
      <c r="P102" s="15">
        <f t="shared" si="15"/>
        <v>0</v>
      </c>
      <c r="Q102" s="15">
        <f t="shared" si="16"/>
        <v>0</v>
      </c>
    </row>
    <row r="103" spans="15:17">
      <c r="O103" s="20">
        <f t="shared" si="14"/>
        <v>0</v>
      </c>
      <c r="P103" s="15">
        <f t="shared" si="15"/>
        <v>0</v>
      </c>
      <c r="Q103" s="15">
        <f t="shared" si="16"/>
        <v>0</v>
      </c>
    </row>
    <row r="104" spans="15:17">
      <c r="O104" s="20">
        <f t="shared" si="14"/>
        <v>0</v>
      </c>
      <c r="P104" s="15">
        <f t="shared" si="15"/>
        <v>0</v>
      </c>
      <c r="Q104" s="15">
        <f t="shared" si="16"/>
        <v>0</v>
      </c>
    </row>
    <row r="105" spans="15:17">
      <c r="O105" s="20">
        <f t="shared" si="14"/>
        <v>0</v>
      </c>
      <c r="P105" s="15">
        <f t="shared" si="15"/>
        <v>0</v>
      </c>
      <c r="Q105" s="15">
        <f t="shared" si="16"/>
        <v>0</v>
      </c>
    </row>
    <row r="106" spans="15:17">
      <c r="O106" s="20">
        <f t="shared" si="14"/>
        <v>0</v>
      </c>
      <c r="P106" s="15">
        <f t="shared" si="15"/>
        <v>0</v>
      </c>
      <c r="Q106" s="15">
        <f t="shared" si="16"/>
        <v>0</v>
      </c>
    </row>
    <row r="107" spans="15:17">
      <c r="O107" s="20">
        <f t="shared" si="14"/>
        <v>0</v>
      </c>
      <c r="P107" s="15">
        <f t="shared" si="15"/>
        <v>0</v>
      </c>
      <c r="Q107" s="15">
        <f t="shared" si="16"/>
        <v>0</v>
      </c>
    </row>
    <row r="108" spans="15:17">
      <c r="O108" s="20">
        <f t="shared" si="14"/>
        <v>0</v>
      </c>
      <c r="P108" s="15">
        <f t="shared" si="15"/>
        <v>0</v>
      </c>
      <c r="Q108" s="15">
        <f t="shared" si="16"/>
        <v>0</v>
      </c>
    </row>
    <row r="109" spans="15:17">
      <c r="O109" s="20">
        <f t="shared" si="14"/>
        <v>0</v>
      </c>
      <c r="P109" s="15">
        <f t="shared" si="15"/>
        <v>0</v>
      </c>
      <c r="Q109" s="15">
        <f t="shared" si="16"/>
        <v>0</v>
      </c>
    </row>
    <row r="110" spans="15:17">
      <c r="O110" s="20">
        <f t="shared" si="14"/>
        <v>0</v>
      </c>
      <c r="P110" s="15">
        <f t="shared" si="15"/>
        <v>0</v>
      </c>
      <c r="Q110" s="15">
        <f t="shared" si="16"/>
        <v>0</v>
      </c>
    </row>
    <row r="111" spans="15:17">
      <c r="O111" s="20">
        <f t="shared" si="14"/>
        <v>0</v>
      </c>
      <c r="P111" s="15">
        <f t="shared" si="15"/>
        <v>0</v>
      </c>
      <c r="Q111" s="15">
        <f t="shared" si="16"/>
        <v>0</v>
      </c>
    </row>
    <row r="112" spans="15:17">
      <c r="O112" s="20">
        <f t="shared" si="14"/>
        <v>0</v>
      </c>
      <c r="P112" s="15">
        <f t="shared" si="15"/>
        <v>0</v>
      </c>
      <c r="Q112" s="15">
        <f t="shared" si="16"/>
        <v>0</v>
      </c>
    </row>
    <row r="113" spans="15:17">
      <c r="O113" s="20">
        <f t="shared" si="14"/>
        <v>0</v>
      </c>
      <c r="P113" s="15">
        <f t="shared" si="15"/>
        <v>0</v>
      </c>
      <c r="Q113" s="15">
        <f t="shared" si="16"/>
        <v>0</v>
      </c>
    </row>
    <row r="114" spans="15:17">
      <c r="O114" s="20">
        <f t="shared" si="14"/>
        <v>0</v>
      </c>
      <c r="P114" s="15">
        <f t="shared" si="15"/>
        <v>0</v>
      </c>
      <c r="Q114" s="15">
        <f t="shared" si="16"/>
        <v>0</v>
      </c>
    </row>
    <row r="115" spans="15:17">
      <c r="O115" s="20">
        <f t="shared" si="14"/>
        <v>0</v>
      </c>
      <c r="P115" s="15">
        <f t="shared" si="15"/>
        <v>0</v>
      </c>
      <c r="Q115" s="15">
        <f t="shared" si="16"/>
        <v>0</v>
      </c>
    </row>
    <row r="116" spans="15:17">
      <c r="O116" s="20">
        <f t="shared" si="14"/>
        <v>0</v>
      </c>
      <c r="P116" s="15">
        <f t="shared" si="15"/>
        <v>0</v>
      </c>
      <c r="Q116" s="15">
        <f t="shared" si="16"/>
        <v>0</v>
      </c>
    </row>
    <row r="117" spans="15:17">
      <c r="O117" s="20">
        <f t="shared" si="14"/>
        <v>0</v>
      </c>
      <c r="P117" s="15">
        <f t="shared" si="15"/>
        <v>0</v>
      </c>
      <c r="Q117" s="15">
        <f t="shared" si="16"/>
        <v>0</v>
      </c>
    </row>
    <row r="118" spans="15:17">
      <c r="O118" s="20">
        <f t="shared" si="14"/>
        <v>0</v>
      </c>
      <c r="P118" s="15">
        <f t="shared" si="15"/>
        <v>0</v>
      </c>
      <c r="Q118" s="15">
        <f t="shared" si="16"/>
        <v>0</v>
      </c>
    </row>
    <row r="119" spans="15:17">
      <c r="O119" s="20">
        <f t="shared" si="14"/>
        <v>0</v>
      </c>
      <c r="P119" s="15">
        <f t="shared" si="15"/>
        <v>0</v>
      </c>
      <c r="Q119" s="15">
        <f t="shared" si="16"/>
        <v>0</v>
      </c>
    </row>
    <row r="120" spans="15:17">
      <c r="O120" s="20">
        <f t="shared" si="14"/>
        <v>0</v>
      </c>
      <c r="P120" s="15">
        <f t="shared" si="15"/>
        <v>0</v>
      </c>
      <c r="Q120" s="15">
        <f t="shared" si="16"/>
        <v>0</v>
      </c>
    </row>
    <row r="121" spans="15:17">
      <c r="O121" s="20">
        <f t="shared" si="14"/>
        <v>0</v>
      </c>
      <c r="P121" s="15">
        <f t="shared" si="15"/>
        <v>0</v>
      </c>
      <c r="Q121" s="15">
        <f t="shared" si="16"/>
        <v>0</v>
      </c>
    </row>
    <row r="122" spans="15:17">
      <c r="O122" s="20">
        <f t="shared" si="14"/>
        <v>0</v>
      </c>
      <c r="P122" s="15">
        <f t="shared" si="15"/>
        <v>0</v>
      </c>
      <c r="Q122" s="15">
        <f t="shared" si="16"/>
        <v>0</v>
      </c>
    </row>
    <row r="123" spans="15:17">
      <c r="O123" s="20">
        <f t="shared" si="14"/>
        <v>0</v>
      </c>
      <c r="P123" s="15">
        <f t="shared" si="15"/>
        <v>0</v>
      </c>
      <c r="Q123" s="15">
        <f t="shared" si="16"/>
        <v>0</v>
      </c>
    </row>
    <row r="124" spans="15:17">
      <c r="O124" s="20">
        <f t="shared" si="14"/>
        <v>0</v>
      </c>
      <c r="P124" s="15">
        <f t="shared" si="15"/>
        <v>0</v>
      </c>
      <c r="Q124" s="15">
        <f t="shared" si="16"/>
        <v>0</v>
      </c>
    </row>
    <row r="125" spans="15:17">
      <c r="O125" s="20">
        <f t="shared" si="14"/>
        <v>0</v>
      </c>
      <c r="P125" s="15">
        <f t="shared" si="15"/>
        <v>0</v>
      </c>
      <c r="Q125" s="15">
        <f t="shared" si="16"/>
        <v>0</v>
      </c>
    </row>
    <row r="126" spans="15:17">
      <c r="O126" s="20">
        <f t="shared" ref="O126:O189" si="17">N126*M126</f>
        <v>0</v>
      </c>
      <c r="P126" s="15">
        <f t="shared" si="15"/>
        <v>0</v>
      </c>
      <c r="Q126" s="15">
        <f t="shared" si="16"/>
        <v>0</v>
      </c>
    </row>
    <row r="127" spans="15:17">
      <c r="O127" s="20">
        <f t="shared" si="17"/>
        <v>0</v>
      </c>
      <c r="P127" s="15">
        <f t="shared" si="15"/>
        <v>0</v>
      </c>
      <c r="Q127" s="15">
        <f t="shared" si="16"/>
        <v>0</v>
      </c>
    </row>
    <row r="128" spans="15:17">
      <c r="O128" s="20">
        <f t="shared" si="17"/>
        <v>0</v>
      </c>
      <c r="P128" s="15">
        <f t="shared" si="15"/>
        <v>0</v>
      </c>
      <c r="Q128" s="15">
        <f t="shared" si="16"/>
        <v>0</v>
      </c>
    </row>
    <row r="129" spans="15:17">
      <c r="O129" s="20">
        <f t="shared" si="17"/>
        <v>0</v>
      </c>
      <c r="P129" s="15">
        <f t="shared" si="15"/>
        <v>0</v>
      </c>
      <c r="Q129" s="15">
        <f t="shared" si="16"/>
        <v>0</v>
      </c>
    </row>
    <row r="130" spans="15:17">
      <c r="O130" s="20">
        <f t="shared" si="17"/>
        <v>0</v>
      </c>
      <c r="P130" s="15">
        <f t="shared" si="15"/>
        <v>0</v>
      </c>
      <c r="Q130" s="15">
        <f t="shared" si="16"/>
        <v>0</v>
      </c>
    </row>
    <row r="131" spans="15:17">
      <c r="O131" s="20">
        <f t="shared" si="17"/>
        <v>0</v>
      </c>
      <c r="P131" s="15">
        <f t="shared" si="15"/>
        <v>0</v>
      </c>
      <c r="Q131" s="15">
        <f t="shared" si="16"/>
        <v>0</v>
      </c>
    </row>
    <row r="132" spans="15:17">
      <c r="O132" s="20">
        <f t="shared" si="17"/>
        <v>0</v>
      </c>
      <c r="P132" s="15">
        <f t="shared" si="15"/>
        <v>0</v>
      </c>
      <c r="Q132" s="15">
        <f t="shared" si="16"/>
        <v>0</v>
      </c>
    </row>
    <row r="133" spans="15:17">
      <c r="O133" s="20">
        <f t="shared" si="17"/>
        <v>0</v>
      </c>
      <c r="P133" s="15">
        <f t="shared" si="15"/>
        <v>0</v>
      </c>
      <c r="Q133" s="15">
        <f t="shared" si="16"/>
        <v>0</v>
      </c>
    </row>
    <row r="134" spans="15:17">
      <c r="O134" s="20">
        <f t="shared" si="17"/>
        <v>0</v>
      </c>
      <c r="P134" s="15">
        <f t="shared" si="15"/>
        <v>0</v>
      </c>
      <c r="Q134" s="15">
        <f t="shared" si="16"/>
        <v>0</v>
      </c>
    </row>
    <row r="135" spans="15:17">
      <c r="O135" s="20">
        <f t="shared" si="17"/>
        <v>0</v>
      </c>
      <c r="P135" s="15">
        <f t="shared" si="15"/>
        <v>0</v>
      </c>
      <c r="Q135" s="15">
        <f t="shared" si="16"/>
        <v>0</v>
      </c>
    </row>
    <row r="136" spans="15:17">
      <c r="O136" s="20">
        <f t="shared" si="17"/>
        <v>0</v>
      </c>
      <c r="P136" s="15">
        <f t="shared" si="15"/>
        <v>0</v>
      </c>
      <c r="Q136" s="15">
        <f t="shared" si="16"/>
        <v>0</v>
      </c>
    </row>
    <row r="137" spans="15:17">
      <c r="O137" s="20">
        <f t="shared" si="17"/>
        <v>0</v>
      </c>
      <c r="P137" s="15">
        <f t="shared" si="15"/>
        <v>0</v>
      </c>
      <c r="Q137" s="15">
        <f t="shared" si="16"/>
        <v>0</v>
      </c>
    </row>
    <row r="138" spans="15:17">
      <c r="O138" s="20">
        <f t="shared" si="17"/>
        <v>0</v>
      </c>
      <c r="P138" s="15">
        <f t="shared" si="15"/>
        <v>0</v>
      </c>
      <c r="Q138" s="15">
        <f t="shared" si="16"/>
        <v>0</v>
      </c>
    </row>
    <row r="139" spans="15:17">
      <c r="O139" s="20">
        <f t="shared" si="17"/>
        <v>0</v>
      </c>
      <c r="P139" s="15">
        <f t="shared" si="15"/>
        <v>0</v>
      </c>
      <c r="Q139" s="15">
        <f t="shared" si="16"/>
        <v>0</v>
      </c>
    </row>
    <row r="140" spans="15:17">
      <c r="O140" s="20">
        <f t="shared" si="17"/>
        <v>0</v>
      </c>
      <c r="P140" s="15">
        <f t="shared" si="15"/>
        <v>0</v>
      </c>
      <c r="Q140" s="15">
        <f t="shared" si="16"/>
        <v>0</v>
      </c>
    </row>
    <row r="141" spans="15:17">
      <c r="O141" s="20">
        <f t="shared" si="17"/>
        <v>0</v>
      </c>
      <c r="P141" s="15">
        <f t="shared" si="15"/>
        <v>0</v>
      </c>
      <c r="Q141" s="15">
        <f t="shared" si="16"/>
        <v>0</v>
      </c>
    </row>
    <row r="142" spans="15:17">
      <c r="O142" s="20">
        <f t="shared" si="17"/>
        <v>0</v>
      </c>
      <c r="P142" s="15">
        <f t="shared" si="15"/>
        <v>0</v>
      </c>
      <c r="Q142" s="15">
        <f t="shared" si="16"/>
        <v>0</v>
      </c>
    </row>
    <row r="143" spans="15:17">
      <c r="O143" s="20">
        <f t="shared" si="17"/>
        <v>0</v>
      </c>
      <c r="P143" s="15">
        <f t="shared" si="15"/>
        <v>0</v>
      </c>
      <c r="Q143" s="15">
        <f t="shared" si="16"/>
        <v>0</v>
      </c>
    </row>
    <row r="144" spans="15:17">
      <c r="O144" s="20">
        <f t="shared" si="17"/>
        <v>0</v>
      </c>
      <c r="P144" s="15">
        <f t="shared" ref="P144:P207" si="18">N144*M144*H144</f>
        <v>0</v>
      </c>
      <c r="Q144" s="15">
        <f t="shared" ref="Q144:Q207" si="19">P144*K144</f>
        <v>0</v>
      </c>
    </row>
    <row r="145" spans="15:17">
      <c r="O145" s="20">
        <f t="shared" si="17"/>
        <v>0</v>
      </c>
      <c r="P145" s="15">
        <f t="shared" si="18"/>
        <v>0</v>
      </c>
      <c r="Q145" s="15">
        <f t="shared" si="19"/>
        <v>0</v>
      </c>
    </row>
    <row r="146" spans="15:17">
      <c r="O146" s="20">
        <f t="shared" si="17"/>
        <v>0</v>
      </c>
      <c r="P146" s="15">
        <f t="shared" si="18"/>
        <v>0</v>
      </c>
      <c r="Q146" s="15">
        <f t="shared" si="19"/>
        <v>0</v>
      </c>
    </row>
    <row r="147" spans="15:17">
      <c r="O147" s="20">
        <f t="shared" si="17"/>
        <v>0</v>
      </c>
      <c r="P147" s="15">
        <f t="shared" si="18"/>
        <v>0</v>
      </c>
      <c r="Q147" s="15">
        <f t="shared" si="19"/>
        <v>0</v>
      </c>
    </row>
    <row r="148" spans="15:17">
      <c r="O148" s="20">
        <f t="shared" si="17"/>
        <v>0</v>
      </c>
      <c r="P148" s="15">
        <f t="shared" si="18"/>
        <v>0</v>
      </c>
      <c r="Q148" s="15">
        <f t="shared" si="19"/>
        <v>0</v>
      </c>
    </row>
    <row r="149" spans="15:17">
      <c r="O149" s="20">
        <f t="shared" si="17"/>
        <v>0</v>
      </c>
      <c r="P149" s="15">
        <f t="shared" si="18"/>
        <v>0</v>
      </c>
      <c r="Q149" s="15">
        <f t="shared" si="19"/>
        <v>0</v>
      </c>
    </row>
    <row r="150" spans="15:17">
      <c r="O150" s="20">
        <f t="shared" si="17"/>
        <v>0</v>
      </c>
      <c r="P150" s="15">
        <f t="shared" si="18"/>
        <v>0</v>
      </c>
      <c r="Q150" s="15">
        <f t="shared" si="19"/>
        <v>0</v>
      </c>
    </row>
    <row r="151" spans="15:17">
      <c r="O151" s="20">
        <f t="shared" si="17"/>
        <v>0</v>
      </c>
      <c r="P151" s="15">
        <f t="shared" si="18"/>
        <v>0</v>
      </c>
      <c r="Q151" s="15">
        <f t="shared" si="19"/>
        <v>0</v>
      </c>
    </row>
    <row r="152" spans="15:17">
      <c r="O152" s="20">
        <f t="shared" si="17"/>
        <v>0</v>
      </c>
      <c r="P152" s="15">
        <f t="shared" si="18"/>
        <v>0</v>
      </c>
      <c r="Q152" s="15">
        <f t="shared" si="19"/>
        <v>0</v>
      </c>
    </row>
    <row r="153" spans="15:17">
      <c r="O153" s="20">
        <f t="shared" si="17"/>
        <v>0</v>
      </c>
      <c r="P153" s="15">
        <f t="shared" si="18"/>
        <v>0</v>
      </c>
      <c r="Q153" s="15">
        <f t="shared" si="19"/>
        <v>0</v>
      </c>
    </row>
    <row r="154" spans="15:17">
      <c r="O154" s="20">
        <f t="shared" si="17"/>
        <v>0</v>
      </c>
      <c r="P154" s="15">
        <f t="shared" si="18"/>
        <v>0</v>
      </c>
      <c r="Q154" s="15">
        <f t="shared" si="19"/>
        <v>0</v>
      </c>
    </row>
    <row r="155" spans="15:17">
      <c r="O155" s="20">
        <f t="shared" si="17"/>
        <v>0</v>
      </c>
      <c r="P155" s="15">
        <f t="shared" si="18"/>
        <v>0</v>
      </c>
      <c r="Q155" s="15">
        <f t="shared" si="19"/>
        <v>0</v>
      </c>
    </row>
    <row r="156" spans="15:17">
      <c r="O156" s="20">
        <f t="shared" si="17"/>
        <v>0</v>
      </c>
      <c r="P156" s="15">
        <f t="shared" si="18"/>
        <v>0</v>
      </c>
      <c r="Q156" s="15">
        <f t="shared" si="19"/>
        <v>0</v>
      </c>
    </row>
    <row r="157" spans="15:17">
      <c r="O157" s="20">
        <f t="shared" si="17"/>
        <v>0</v>
      </c>
      <c r="P157" s="15">
        <f t="shared" si="18"/>
        <v>0</v>
      </c>
      <c r="Q157" s="15">
        <f t="shared" si="19"/>
        <v>0</v>
      </c>
    </row>
    <row r="158" spans="15:17">
      <c r="O158" s="20">
        <f t="shared" si="17"/>
        <v>0</v>
      </c>
      <c r="P158" s="15">
        <f t="shared" si="18"/>
        <v>0</v>
      </c>
      <c r="Q158" s="15">
        <f t="shared" si="19"/>
        <v>0</v>
      </c>
    </row>
    <row r="159" spans="15:17">
      <c r="O159" s="20">
        <f t="shared" si="17"/>
        <v>0</v>
      </c>
      <c r="P159" s="15">
        <f t="shared" si="18"/>
        <v>0</v>
      </c>
      <c r="Q159" s="15">
        <f t="shared" si="19"/>
        <v>0</v>
      </c>
    </row>
    <row r="160" spans="15:17">
      <c r="O160" s="20">
        <f t="shared" si="17"/>
        <v>0</v>
      </c>
      <c r="P160" s="15">
        <f t="shared" si="18"/>
        <v>0</v>
      </c>
      <c r="Q160" s="15">
        <f t="shared" si="19"/>
        <v>0</v>
      </c>
    </row>
    <row r="161" spans="15:17">
      <c r="O161" s="20">
        <f t="shared" si="17"/>
        <v>0</v>
      </c>
      <c r="P161" s="15">
        <f t="shared" si="18"/>
        <v>0</v>
      </c>
      <c r="Q161" s="15">
        <f t="shared" si="19"/>
        <v>0</v>
      </c>
    </row>
    <row r="162" spans="15:17">
      <c r="O162" s="20">
        <f t="shared" si="17"/>
        <v>0</v>
      </c>
      <c r="P162" s="15">
        <f t="shared" si="18"/>
        <v>0</v>
      </c>
      <c r="Q162" s="15">
        <f t="shared" si="19"/>
        <v>0</v>
      </c>
    </row>
    <row r="163" spans="15:17">
      <c r="O163" s="20">
        <f t="shared" si="17"/>
        <v>0</v>
      </c>
      <c r="P163" s="15">
        <f t="shared" si="18"/>
        <v>0</v>
      </c>
      <c r="Q163" s="15">
        <f t="shared" si="19"/>
        <v>0</v>
      </c>
    </row>
    <row r="164" spans="15:17">
      <c r="O164" s="20">
        <f t="shared" si="17"/>
        <v>0</v>
      </c>
      <c r="P164" s="15">
        <f t="shared" si="18"/>
        <v>0</v>
      </c>
      <c r="Q164" s="15">
        <f t="shared" si="19"/>
        <v>0</v>
      </c>
    </row>
    <row r="165" spans="15:17">
      <c r="O165" s="20">
        <f t="shared" si="17"/>
        <v>0</v>
      </c>
      <c r="P165" s="15">
        <f t="shared" si="18"/>
        <v>0</v>
      </c>
      <c r="Q165" s="15">
        <f t="shared" si="19"/>
        <v>0</v>
      </c>
    </row>
    <row r="166" spans="15:17">
      <c r="O166" s="20">
        <f t="shared" si="17"/>
        <v>0</v>
      </c>
      <c r="P166" s="15">
        <f t="shared" si="18"/>
        <v>0</v>
      </c>
      <c r="Q166" s="15">
        <f t="shared" si="19"/>
        <v>0</v>
      </c>
    </row>
    <row r="167" spans="15:17">
      <c r="O167" s="20">
        <f t="shared" si="17"/>
        <v>0</v>
      </c>
      <c r="P167" s="15">
        <f t="shared" si="18"/>
        <v>0</v>
      </c>
      <c r="Q167" s="15">
        <f t="shared" si="19"/>
        <v>0</v>
      </c>
    </row>
    <row r="168" spans="15:17">
      <c r="O168" s="20">
        <f t="shared" si="17"/>
        <v>0</v>
      </c>
      <c r="P168" s="15">
        <f t="shared" si="18"/>
        <v>0</v>
      </c>
      <c r="Q168" s="15">
        <f t="shared" si="19"/>
        <v>0</v>
      </c>
    </row>
    <row r="169" spans="15:17">
      <c r="O169" s="20">
        <f t="shared" si="17"/>
        <v>0</v>
      </c>
      <c r="P169" s="15">
        <f t="shared" si="18"/>
        <v>0</v>
      </c>
      <c r="Q169" s="15">
        <f t="shared" si="19"/>
        <v>0</v>
      </c>
    </row>
    <row r="170" spans="15:17">
      <c r="O170" s="20">
        <f t="shared" si="17"/>
        <v>0</v>
      </c>
      <c r="P170" s="15">
        <f t="shared" si="18"/>
        <v>0</v>
      </c>
      <c r="Q170" s="15">
        <f t="shared" si="19"/>
        <v>0</v>
      </c>
    </row>
    <row r="171" spans="15:17">
      <c r="O171" s="20">
        <f t="shared" si="17"/>
        <v>0</v>
      </c>
      <c r="P171" s="15">
        <f t="shared" si="18"/>
        <v>0</v>
      </c>
      <c r="Q171" s="15">
        <f t="shared" si="19"/>
        <v>0</v>
      </c>
    </row>
    <row r="172" spans="15:17">
      <c r="O172" s="20">
        <f t="shared" si="17"/>
        <v>0</v>
      </c>
      <c r="P172" s="15">
        <f t="shared" si="18"/>
        <v>0</v>
      </c>
      <c r="Q172" s="15">
        <f t="shared" si="19"/>
        <v>0</v>
      </c>
    </row>
    <row r="173" spans="15:17">
      <c r="O173" s="20">
        <f t="shared" si="17"/>
        <v>0</v>
      </c>
      <c r="P173" s="15">
        <f t="shared" si="18"/>
        <v>0</v>
      </c>
      <c r="Q173" s="15">
        <f t="shared" si="19"/>
        <v>0</v>
      </c>
    </row>
    <row r="174" spans="15:17">
      <c r="O174" s="20">
        <f t="shared" si="17"/>
        <v>0</v>
      </c>
      <c r="P174" s="15">
        <f t="shared" si="18"/>
        <v>0</v>
      </c>
      <c r="Q174" s="15">
        <f t="shared" si="19"/>
        <v>0</v>
      </c>
    </row>
    <row r="175" spans="15:17">
      <c r="O175" s="20">
        <f t="shared" si="17"/>
        <v>0</v>
      </c>
      <c r="P175" s="15">
        <f t="shared" si="18"/>
        <v>0</v>
      </c>
      <c r="Q175" s="15">
        <f t="shared" si="19"/>
        <v>0</v>
      </c>
    </row>
    <row r="176" spans="15:17">
      <c r="O176" s="20">
        <f t="shared" si="17"/>
        <v>0</v>
      </c>
      <c r="P176" s="15">
        <f t="shared" si="18"/>
        <v>0</v>
      </c>
      <c r="Q176" s="15">
        <f t="shared" si="19"/>
        <v>0</v>
      </c>
    </row>
    <row r="177" spans="15:17">
      <c r="O177" s="20">
        <f t="shared" si="17"/>
        <v>0</v>
      </c>
      <c r="P177" s="15">
        <f t="shared" si="18"/>
        <v>0</v>
      </c>
      <c r="Q177" s="15">
        <f t="shared" si="19"/>
        <v>0</v>
      </c>
    </row>
    <row r="178" spans="15:17">
      <c r="O178" s="20">
        <f t="shared" si="17"/>
        <v>0</v>
      </c>
      <c r="P178" s="15">
        <f t="shared" si="18"/>
        <v>0</v>
      </c>
      <c r="Q178" s="15">
        <f t="shared" si="19"/>
        <v>0</v>
      </c>
    </row>
    <row r="179" spans="15:17">
      <c r="O179" s="20">
        <f t="shared" si="17"/>
        <v>0</v>
      </c>
      <c r="P179" s="15">
        <f t="shared" si="18"/>
        <v>0</v>
      </c>
      <c r="Q179" s="15">
        <f t="shared" si="19"/>
        <v>0</v>
      </c>
    </row>
    <row r="180" spans="15:17">
      <c r="O180" s="20">
        <f t="shared" si="17"/>
        <v>0</v>
      </c>
      <c r="P180" s="15">
        <f t="shared" si="18"/>
        <v>0</v>
      </c>
      <c r="Q180" s="15">
        <f t="shared" si="19"/>
        <v>0</v>
      </c>
    </row>
    <row r="181" spans="15:17">
      <c r="O181" s="20">
        <f t="shared" si="17"/>
        <v>0</v>
      </c>
      <c r="P181" s="15">
        <f t="shared" si="18"/>
        <v>0</v>
      </c>
      <c r="Q181" s="15">
        <f t="shared" si="19"/>
        <v>0</v>
      </c>
    </row>
    <row r="182" spans="15:17">
      <c r="O182" s="20">
        <f t="shared" si="17"/>
        <v>0</v>
      </c>
      <c r="P182" s="15">
        <f t="shared" si="18"/>
        <v>0</v>
      </c>
      <c r="Q182" s="15">
        <f t="shared" si="19"/>
        <v>0</v>
      </c>
    </row>
    <row r="183" spans="15:17">
      <c r="O183" s="20">
        <f t="shared" si="17"/>
        <v>0</v>
      </c>
      <c r="P183" s="15">
        <f t="shared" si="18"/>
        <v>0</v>
      </c>
      <c r="Q183" s="15">
        <f t="shared" si="19"/>
        <v>0</v>
      </c>
    </row>
    <row r="184" spans="15:17">
      <c r="O184" s="20">
        <f t="shared" si="17"/>
        <v>0</v>
      </c>
      <c r="P184" s="15">
        <f t="shared" si="18"/>
        <v>0</v>
      </c>
      <c r="Q184" s="15">
        <f t="shared" si="19"/>
        <v>0</v>
      </c>
    </row>
    <row r="185" spans="15:17">
      <c r="O185" s="20">
        <f t="shared" si="17"/>
        <v>0</v>
      </c>
      <c r="P185" s="15">
        <f t="shared" si="18"/>
        <v>0</v>
      </c>
      <c r="Q185" s="15">
        <f t="shared" si="19"/>
        <v>0</v>
      </c>
    </row>
    <row r="186" spans="15:17">
      <c r="O186" s="20">
        <f t="shared" si="17"/>
        <v>0</v>
      </c>
      <c r="P186" s="15">
        <f t="shared" si="18"/>
        <v>0</v>
      </c>
      <c r="Q186" s="15">
        <f t="shared" si="19"/>
        <v>0</v>
      </c>
    </row>
    <row r="187" spans="15:17">
      <c r="O187" s="20">
        <f t="shared" si="17"/>
        <v>0</v>
      </c>
      <c r="P187" s="15">
        <f t="shared" si="18"/>
        <v>0</v>
      </c>
      <c r="Q187" s="15">
        <f t="shared" si="19"/>
        <v>0</v>
      </c>
    </row>
    <row r="188" spans="15:17">
      <c r="O188" s="20">
        <f t="shared" si="17"/>
        <v>0</v>
      </c>
      <c r="P188" s="15">
        <f t="shared" si="18"/>
        <v>0</v>
      </c>
      <c r="Q188" s="15">
        <f t="shared" si="19"/>
        <v>0</v>
      </c>
    </row>
    <row r="189" spans="15:17">
      <c r="O189" s="20">
        <f t="shared" si="17"/>
        <v>0</v>
      </c>
      <c r="P189" s="15">
        <f t="shared" si="18"/>
        <v>0</v>
      </c>
      <c r="Q189" s="15">
        <f t="shared" si="19"/>
        <v>0</v>
      </c>
    </row>
    <row r="190" spans="15:17">
      <c r="O190" s="20">
        <f t="shared" ref="O190:O253" si="20">N190*M190</f>
        <v>0</v>
      </c>
      <c r="P190" s="15">
        <f t="shared" si="18"/>
        <v>0</v>
      </c>
      <c r="Q190" s="15">
        <f t="shared" si="19"/>
        <v>0</v>
      </c>
    </row>
    <row r="191" spans="15:17">
      <c r="O191" s="20">
        <f t="shared" si="20"/>
        <v>0</v>
      </c>
      <c r="P191" s="15">
        <f t="shared" si="18"/>
        <v>0</v>
      </c>
      <c r="Q191" s="15">
        <f t="shared" si="19"/>
        <v>0</v>
      </c>
    </row>
    <row r="192" spans="15:17">
      <c r="O192" s="20">
        <f t="shared" si="20"/>
        <v>0</v>
      </c>
      <c r="P192" s="15">
        <f t="shared" si="18"/>
        <v>0</v>
      </c>
      <c r="Q192" s="15">
        <f t="shared" si="19"/>
        <v>0</v>
      </c>
    </row>
    <row r="193" spans="15:17">
      <c r="O193" s="20">
        <f t="shared" si="20"/>
        <v>0</v>
      </c>
      <c r="P193" s="15">
        <f t="shared" si="18"/>
        <v>0</v>
      </c>
      <c r="Q193" s="15">
        <f t="shared" si="19"/>
        <v>0</v>
      </c>
    </row>
    <row r="194" spans="15:17">
      <c r="O194" s="20">
        <f t="shared" si="20"/>
        <v>0</v>
      </c>
      <c r="P194" s="15">
        <f t="shared" si="18"/>
        <v>0</v>
      </c>
      <c r="Q194" s="15">
        <f t="shared" si="19"/>
        <v>0</v>
      </c>
    </row>
    <row r="195" spans="15:17">
      <c r="O195" s="20">
        <f t="shared" si="20"/>
        <v>0</v>
      </c>
      <c r="P195" s="15">
        <f t="shared" si="18"/>
        <v>0</v>
      </c>
      <c r="Q195" s="15">
        <f t="shared" si="19"/>
        <v>0</v>
      </c>
    </row>
    <row r="196" spans="15:17">
      <c r="O196" s="20">
        <f t="shared" si="20"/>
        <v>0</v>
      </c>
      <c r="P196" s="15">
        <f t="shared" si="18"/>
        <v>0</v>
      </c>
      <c r="Q196" s="15">
        <f t="shared" si="19"/>
        <v>0</v>
      </c>
    </row>
    <row r="197" spans="15:17">
      <c r="O197" s="20">
        <f t="shared" si="20"/>
        <v>0</v>
      </c>
      <c r="P197" s="15">
        <f t="shared" si="18"/>
        <v>0</v>
      </c>
      <c r="Q197" s="15">
        <f t="shared" si="19"/>
        <v>0</v>
      </c>
    </row>
    <row r="198" spans="15:17">
      <c r="O198" s="20">
        <f t="shared" si="20"/>
        <v>0</v>
      </c>
      <c r="P198" s="15">
        <f t="shared" si="18"/>
        <v>0</v>
      </c>
      <c r="Q198" s="15">
        <f t="shared" si="19"/>
        <v>0</v>
      </c>
    </row>
    <row r="199" spans="15:17">
      <c r="O199" s="20">
        <f t="shared" si="20"/>
        <v>0</v>
      </c>
      <c r="P199" s="15">
        <f t="shared" si="18"/>
        <v>0</v>
      </c>
      <c r="Q199" s="15">
        <f t="shared" si="19"/>
        <v>0</v>
      </c>
    </row>
    <row r="200" spans="15:17">
      <c r="O200" s="20">
        <f t="shared" si="20"/>
        <v>0</v>
      </c>
      <c r="P200" s="15">
        <f t="shared" si="18"/>
        <v>0</v>
      </c>
      <c r="Q200" s="15">
        <f t="shared" si="19"/>
        <v>0</v>
      </c>
    </row>
    <row r="201" spans="15:17">
      <c r="O201" s="20">
        <f t="shared" si="20"/>
        <v>0</v>
      </c>
      <c r="P201" s="15">
        <f t="shared" si="18"/>
        <v>0</v>
      </c>
      <c r="Q201" s="15">
        <f t="shared" si="19"/>
        <v>0</v>
      </c>
    </row>
    <row r="202" spans="15:17">
      <c r="O202" s="20">
        <f t="shared" si="20"/>
        <v>0</v>
      </c>
      <c r="P202" s="15">
        <f t="shared" si="18"/>
        <v>0</v>
      </c>
      <c r="Q202" s="15">
        <f t="shared" si="19"/>
        <v>0</v>
      </c>
    </row>
    <row r="203" spans="15:17">
      <c r="O203" s="20">
        <f t="shared" si="20"/>
        <v>0</v>
      </c>
      <c r="P203" s="15">
        <f t="shared" si="18"/>
        <v>0</v>
      </c>
      <c r="Q203" s="15">
        <f t="shared" si="19"/>
        <v>0</v>
      </c>
    </row>
    <row r="204" spans="15:17">
      <c r="O204" s="20">
        <f t="shared" si="20"/>
        <v>0</v>
      </c>
      <c r="P204" s="15">
        <f t="shared" si="18"/>
        <v>0</v>
      </c>
      <c r="Q204" s="15">
        <f t="shared" si="19"/>
        <v>0</v>
      </c>
    </row>
    <row r="205" spans="15:17">
      <c r="O205" s="20">
        <f t="shared" si="20"/>
        <v>0</v>
      </c>
      <c r="P205" s="15">
        <f t="shared" si="18"/>
        <v>0</v>
      </c>
      <c r="Q205" s="15">
        <f t="shared" si="19"/>
        <v>0</v>
      </c>
    </row>
    <row r="206" spans="15:17">
      <c r="O206" s="20">
        <f t="shared" si="20"/>
        <v>0</v>
      </c>
      <c r="P206" s="15">
        <f t="shared" si="18"/>
        <v>0</v>
      </c>
      <c r="Q206" s="15">
        <f t="shared" si="19"/>
        <v>0</v>
      </c>
    </row>
    <row r="207" spans="15:17">
      <c r="O207" s="20">
        <f t="shared" si="20"/>
        <v>0</v>
      </c>
      <c r="P207" s="15">
        <f t="shared" si="18"/>
        <v>0</v>
      </c>
      <c r="Q207" s="15">
        <f t="shared" si="19"/>
        <v>0</v>
      </c>
    </row>
    <row r="208" spans="15:17">
      <c r="O208" s="20">
        <f t="shared" si="20"/>
        <v>0</v>
      </c>
      <c r="P208" s="15">
        <f t="shared" ref="P208:P271" si="21">N208*M208*H208</f>
        <v>0</v>
      </c>
      <c r="Q208" s="15">
        <f t="shared" ref="Q208:Q271" si="22">P208*K208</f>
        <v>0</v>
      </c>
    </row>
    <row r="209" spans="15:17">
      <c r="O209" s="20">
        <f t="shared" si="20"/>
        <v>0</v>
      </c>
      <c r="P209" s="15">
        <f t="shared" si="21"/>
        <v>0</v>
      </c>
      <c r="Q209" s="15">
        <f t="shared" si="22"/>
        <v>0</v>
      </c>
    </row>
    <row r="210" spans="15:17">
      <c r="O210" s="20">
        <f t="shared" si="20"/>
        <v>0</v>
      </c>
      <c r="P210" s="15">
        <f t="shared" si="21"/>
        <v>0</v>
      </c>
      <c r="Q210" s="15">
        <f t="shared" si="22"/>
        <v>0</v>
      </c>
    </row>
    <row r="211" spans="15:17">
      <c r="O211" s="20">
        <f t="shared" si="20"/>
        <v>0</v>
      </c>
      <c r="P211" s="15">
        <f t="shared" si="21"/>
        <v>0</v>
      </c>
      <c r="Q211" s="15">
        <f t="shared" si="22"/>
        <v>0</v>
      </c>
    </row>
    <row r="212" spans="15:17">
      <c r="O212" s="20">
        <f t="shared" si="20"/>
        <v>0</v>
      </c>
      <c r="P212" s="15">
        <f t="shared" si="21"/>
        <v>0</v>
      </c>
      <c r="Q212" s="15">
        <f t="shared" si="22"/>
        <v>0</v>
      </c>
    </row>
    <row r="213" spans="15:17">
      <c r="O213" s="20">
        <f t="shared" si="20"/>
        <v>0</v>
      </c>
      <c r="P213" s="15">
        <f t="shared" si="21"/>
        <v>0</v>
      </c>
      <c r="Q213" s="15">
        <f t="shared" si="22"/>
        <v>0</v>
      </c>
    </row>
    <row r="214" spans="15:17">
      <c r="O214" s="20">
        <f t="shared" si="20"/>
        <v>0</v>
      </c>
      <c r="P214" s="15">
        <f t="shared" si="21"/>
        <v>0</v>
      </c>
      <c r="Q214" s="15">
        <f t="shared" si="22"/>
        <v>0</v>
      </c>
    </row>
    <row r="215" spans="15:17">
      <c r="O215" s="20">
        <f t="shared" si="20"/>
        <v>0</v>
      </c>
      <c r="P215" s="15">
        <f t="shared" si="21"/>
        <v>0</v>
      </c>
      <c r="Q215" s="15">
        <f t="shared" si="22"/>
        <v>0</v>
      </c>
    </row>
    <row r="216" spans="15:17">
      <c r="O216" s="20">
        <f t="shared" si="20"/>
        <v>0</v>
      </c>
      <c r="P216" s="15">
        <f t="shared" si="21"/>
        <v>0</v>
      </c>
      <c r="Q216" s="15">
        <f t="shared" si="22"/>
        <v>0</v>
      </c>
    </row>
    <row r="217" spans="15:17">
      <c r="O217" s="20">
        <f t="shared" si="20"/>
        <v>0</v>
      </c>
      <c r="P217" s="15">
        <f t="shared" si="21"/>
        <v>0</v>
      </c>
      <c r="Q217" s="15">
        <f t="shared" si="22"/>
        <v>0</v>
      </c>
    </row>
    <row r="218" spans="15:17">
      <c r="O218" s="20">
        <f t="shared" si="20"/>
        <v>0</v>
      </c>
      <c r="P218" s="15">
        <f t="shared" si="21"/>
        <v>0</v>
      </c>
      <c r="Q218" s="15">
        <f t="shared" si="22"/>
        <v>0</v>
      </c>
    </row>
    <row r="219" spans="15:17">
      <c r="O219" s="20">
        <f t="shared" si="20"/>
        <v>0</v>
      </c>
      <c r="P219" s="15">
        <f t="shared" si="21"/>
        <v>0</v>
      </c>
      <c r="Q219" s="15">
        <f t="shared" si="22"/>
        <v>0</v>
      </c>
    </row>
    <row r="220" spans="15:17">
      <c r="O220" s="20">
        <f t="shared" si="20"/>
        <v>0</v>
      </c>
      <c r="P220" s="15">
        <f t="shared" si="21"/>
        <v>0</v>
      </c>
      <c r="Q220" s="15">
        <f t="shared" si="22"/>
        <v>0</v>
      </c>
    </row>
    <row r="221" spans="15:17">
      <c r="O221" s="20">
        <f t="shared" si="20"/>
        <v>0</v>
      </c>
      <c r="P221" s="15">
        <f t="shared" si="21"/>
        <v>0</v>
      </c>
      <c r="Q221" s="15">
        <f t="shared" si="22"/>
        <v>0</v>
      </c>
    </row>
    <row r="222" spans="15:17">
      <c r="O222" s="20">
        <f t="shared" si="20"/>
        <v>0</v>
      </c>
      <c r="P222" s="15">
        <f t="shared" si="21"/>
        <v>0</v>
      </c>
      <c r="Q222" s="15">
        <f t="shared" si="22"/>
        <v>0</v>
      </c>
    </row>
    <row r="223" spans="15:17">
      <c r="O223" s="20">
        <f t="shared" si="20"/>
        <v>0</v>
      </c>
      <c r="P223" s="15">
        <f t="shared" si="21"/>
        <v>0</v>
      </c>
      <c r="Q223" s="15">
        <f t="shared" si="22"/>
        <v>0</v>
      </c>
    </row>
    <row r="224" spans="15:17">
      <c r="O224" s="20">
        <f t="shared" si="20"/>
        <v>0</v>
      </c>
      <c r="P224" s="15">
        <f t="shared" si="21"/>
        <v>0</v>
      </c>
      <c r="Q224" s="15">
        <f t="shared" si="22"/>
        <v>0</v>
      </c>
    </row>
    <row r="225" spans="15:17">
      <c r="O225" s="20">
        <f t="shared" si="20"/>
        <v>0</v>
      </c>
      <c r="P225" s="15">
        <f t="shared" si="21"/>
        <v>0</v>
      </c>
      <c r="Q225" s="15">
        <f t="shared" si="22"/>
        <v>0</v>
      </c>
    </row>
    <row r="226" spans="15:17">
      <c r="O226" s="20">
        <f t="shared" si="20"/>
        <v>0</v>
      </c>
      <c r="P226" s="15">
        <f t="shared" si="21"/>
        <v>0</v>
      </c>
      <c r="Q226" s="15">
        <f t="shared" si="22"/>
        <v>0</v>
      </c>
    </row>
    <row r="227" spans="15:17">
      <c r="O227" s="20">
        <f t="shared" si="20"/>
        <v>0</v>
      </c>
      <c r="P227" s="15">
        <f t="shared" si="21"/>
        <v>0</v>
      </c>
      <c r="Q227" s="15">
        <f t="shared" si="22"/>
        <v>0</v>
      </c>
    </row>
    <row r="228" spans="15:17">
      <c r="O228" s="20">
        <f t="shared" si="20"/>
        <v>0</v>
      </c>
      <c r="P228" s="15">
        <f t="shared" si="21"/>
        <v>0</v>
      </c>
      <c r="Q228" s="15">
        <f t="shared" si="22"/>
        <v>0</v>
      </c>
    </row>
    <row r="229" spans="15:17">
      <c r="O229" s="20">
        <f t="shared" si="20"/>
        <v>0</v>
      </c>
      <c r="P229" s="15">
        <f t="shared" si="21"/>
        <v>0</v>
      </c>
      <c r="Q229" s="15">
        <f t="shared" si="22"/>
        <v>0</v>
      </c>
    </row>
    <row r="230" spans="15:17">
      <c r="O230" s="20">
        <f t="shared" si="20"/>
        <v>0</v>
      </c>
      <c r="P230" s="15">
        <f t="shared" si="21"/>
        <v>0</v>
      </c>
      <c r="Q230" s="15">
        <f t="shared" si="22"/>
        <v>0</v>
      </c>
    </row>
    <row r="231" spans="15:17">
      <c r="O231" s="20">
        <f t="shared" si="20"/>
        <v>0</v>
      </c>
      <c r="P231" s="15">
        <f t="shared" si="21"/>
        <v>0</v>
      </c>
      <c r="Q231" s="15">
        <f t="shared" si="22"/>
        <v>0</v>
      </c>
    </row>
    <row r="232" spans="15:17">
      <c r="O232" s="20">
        <f t="shared" si="20"/>
        <v>0</v>
      </c>
      <c r="P232" s="15">
        <f t="shared" si="21"/>
        <v>0</v>
      </c>
      <c r="Q232" s="15">
        <f t="shared" si="22"/>
        <v>0</v>
      </c>
    </row>
    <row r="233" spans="15:17">
      <c r="O233" s="20">
        <f t="shared" si="20"/>
        <v>0</v>
      </c>
      <c r="P233" s="15">
        <f t="shared" si="21"/>
        <v>0</v>
      </c>
      <c r="Q233" s="15">
        <f t="shared" si="22"/>
        <v>0</v>
      </c>
    </row>
    <row r="234" spans="15:17">
      <c r="O234" s="20">
        <f t="shared" si="20"/>
        <v>0</v>
      </c>
      <c r="P234" s="15">
        <f t="shared" si="21"/>
        <v>0</v>
      </c>
      <c r="Q234" s="15">
        <f t="shared" si="22"/>
        <v>0</v>
      </c>
    </row>
    <row r="235" spans="15:17">
      <c r="O235" s="20">
        <f t="shared" si="20"/>
        <v>0</v>
      </c>
      <c r="P235" s="15">
        <f t="shared" si="21"/>
        <v>0</v>
      </c>
      <c r="Q235" s="15">
        <f t="shared" si="22"/>
        <v>0</v>
      </c>
    </row>
    <row r="236" spans="15:17">
      <c r="O236" s="20">
        <f t="shared" si="20"/>
        <v>0</v>
      </c>
      <c r="P236" s="15">
        <f t="shared" si="21"/>
        <v>0</v>
      </c>
      <c r="Q236" s="15">
        <f t="shared" si="22"/>
        <v>0</v>
      </c>
    </row>
    <row r="237" spans="15:17">
      <c r="O237" s="20">
        <f t="shared" si="20"/>
        <v>0</v>
      </c>
      <c r="P237" s="15">
        <f t="shared" si="21"/>
        <v>0</v>
      </c>
      <c r="Q237" s="15">
        <f t="shared" si="22"/>
        <v>0</v>
      </c>
    </row>
    <row r="238" spans="15:17">
      <c r="O238" s="20">
        <f t="shared" si="20"/>
        <v>0</v>
      </c>
      <c r="P238" s="15">
        <f t="shared" si="21"/>
        <v>0</v>
      </c>
      <c r="Q238" s="15">
        <f t="shared" si="22"/>
        <v>0</v>
      </c>
    </row>
    <row r="239" spans="15:17">
      <c r="O239" s="20">
        <f t="shared" si="20"/>
        <v>0</v>
      </c>
      <c r="P239" s="15">
        <f t="shared" si="21"/>
        <v>0</v>
      </c>
      <c r="Q239" s="15">
        <f t="shared" si="22"/>
        <v>0</v>
      </c>
    </row>
    <row r="240" spans="15:17">
      <c r="O240" s="20">
        <f t="shared" si="20"/>
        <v>0</v>
      </c>
      <c r="P240" s="15">
        <f t="shared" si="21"/>
        <v>0</v>
      </c>
      <c r="Q240" s="15">
        <f t="shared" si="22"/>
        <v>0</v>
      </c>
    </row>
    <row r="241" spans="15:17">
      <c r="O241" s="20">
        <f t="shared" si="20"/>
        <v>0</v>
      </c>
      <c r="P241" s="15">
        <f t="shared" si="21"/>
        <v>0</v>
      </c>
      <c r="Q241" s="15">
        <f t="shared" si="22"/>
        <v>0</v>
      </c>
    </row>
    <row r="242" spans="15:17">
      <c r="O242" s="20">
        <f t="shared" si="20"/>
        <v>0</v>
      </c>
      <c r="P242" s="15">
        <f t="shared" si="21"/>
        <v>0</v>
      </c>
      <c r="Q242" s="15">
        <f t="shared" si="22"/>
        <v>0</v>
      </c>
    </row>
    <row r="243" spans="15:17">
      <c r="O243" s="20">
        <f t="shared" si="20"/>
        <v>0</v>
      </c>
      <c r="P243" s="15">
        <f t="shared" si="21"/>
        <v>0</v>
      </c>
      <c r="Q243" s="15">
        <f t="shared" si="22"/>
        <v>0</v>
      </c>
    </row>
    <row r="244" spans="15:17">
      <c r="O244" s="20">
        <f t="shared" si="20"/>
        <v>0</v>
      </c>
      <c r="P244" s="15">
        <f t="shared" si="21"/>
        <v>0</v>
      </c>
      <c r="Q244" s="15">
        <f t="shared" si="22"/>
        <v>0</v>
      </c>
    </row>
    <row r="245" spans="15:17">
      <c r="O245" s="20">
        <f t="shared" si="20"/>
        <v>0</v>
      </c>
      <c r="P245" s="15">
        <f t="shared" si="21"/>
        <v>0</v>
      </c>
      <c r="Q245" s="15">
        <f t="shared" si="22"/>
        <v>0</v>
      </c>
    </row>
    <row r="246" spans="15:17">
      <c r="O246" s="20">
        <f t="shared" si="20"/>
        <v>0</v>
      </c>
      <c r="P246" s="15">
        <f t="shared" si="21"/>
        <v>0</v>
      </c>
      <c r="Q246" s="15">
        <f t="shared" si="22"/>
        <v>0</v>
      </c>
    </row>
    <row r="247" spans="15:17">
      <c r="O247" s="20">
        <f t="shared" si="20"/>
        <v>0</v>
      </c>
      <c r="P247" s="15">
        <f t="shared" si="21"/>
        <v>0</v>
      </c>
      <c r="Q247" s="15">
        <f t="shared" si="22"/>
        <v>0</v>
      </c>
    </row>
    <row r="248" spans="15:17">
      <c r="O248" s="20">
        <f t="shared" si="20"/>
        <v>0</v>
      </c>
      <c r="P248" s="15">
        <f t="shared" si="21"/>
        <v>0</v>
      </c>
      <c r="Q248" s="15">
        <f t="shared" si="22"/>
        <v>0</v>
      </c>
    </row>
    <row r="249" spans="15:17">
      <c r="O249" s="20">
        <f t="shared" si="20"/>
        <v>0</v>
      </c>
      <c r="P249" s="15">
        <f t="shared" si="21"/>
        <v>0</v>
      </c>
      <c r="Q249" s="15">
        <f t="shared" si="22"/>
        <v>0</v>
      </c>
    </row>
    <row r="250" spans="15:17">
      <c r="O250" s="20">
        <f t="shared" si="20"/>
        <v>0</v>
      </c>
      <c r="P250" s="15">
        <f t="shared" si="21"/>
        <v>0</v>
      </c>
      <c r="Q250" s="15">
        <f t="shared" si="22"/>
        <v>0</v>
      </c>
    </row>
    <row r="251" spans="15:17">
      <c r="O251" s="20">
        <f t="shared" si="20"/>
        <v>0</v>
      </c>
      <c r="P251" s="15">
        <f t="shared" si="21"/>
        <v>0</v>
      </c>
      <c r="Q251" s="15">
        <f t="shared" si="22"/>
        <v>0</v>
      </c>
    </row>
    <row r="252" spans="15:17">
      <c r="O252" s="20">
        <f t="shared" si="20"/>
        <v>0</v>
      </c>
      <c r="P252" s="15">
        <f t="shared" si="21"/>
        <v>0</v>
      </c>
      <c r="Q252" s="15">
        <f t="shared" si="22"/>
        <v>0</v>
      </c>
    </row>
    <row r="253" spans="15:17">
      <c r="O253" s="20">
        <f t="shared" si="20"/>
        <v>0</v>
      </c>
      <c r="P253" s="15">
        <f t="shared" si="21"/>
        <v>0</v>
      </c>
      <c r="Q253" s="15">
        <f t="shared" si="22"/>
        <v>0</v>
      </c>
    </row>
    <row r="254" spans="15:17">
      <c r="O254" s="20">
        <f t="shared" ref="O254:O275" si="23">N254*M254</f>
        <v>0</v>
      </c>
      <c r="P254" s="15">
        <f t="shared" si="21"/>
        <v>0</v>
      </c>
      <c r="Q254" s="15">
        <f t="shared" si="22"/>
        <v>0</v>
      </c>
    </row>
    <row r="255" spans="15:17">
      <c r="O255" s="20">
        <f t="shared" si="23"/>
        <v>0</v>
      </c>
      <c r="P255" s="15">
        <f t="shared" si="21"/>
        <v>0</v>
      </c>
      <c r="Q255" s="15">
        <f t="shared" si="22"/>
        <v>0</v>
      </c>
    </row>
    <row r="256" spans="15:17">
      <c r="O256" s="20">
        <f t="shared" si="23"/>
        <v>0</v>
      </c>
      <c r="P256" s="15">
        <f t="shared" si="21"/>
        <v>0</v>
      </c>
      <c r="Q256" s="15">
        <f t="shared" si="22"/>
        <v>0</v>
      </c>
    </row>
    <row r="257" spans="15:17">
      <c r="O257" s="20">
        <f t="shared" si="23"/>
        <v>0</v>
      </c>
      <c r="P257" s="15">
        <f t="shared" si="21"/>
        <v>0</v>
      </c>
      <c r="Q257" s="15">
        <f t="shared" si="22"/>
        <v>0</v>
      </c>
    </row>
    <row r="258" spans="15:17">
      <c r="O258" s="20">
        <f t="shared" si="23"/>
        <v>0</v>
      </c>
      <c r="P258" s="15">
        <f t="shared" si="21"/>
        <v>0</v>
      </c>
      <c r="Q258" s="15">
        <f t="shared" si="22"/>
        <v>0</v>
      </c>
    </row>
    <row r="259" spans="15:17">
      <c r="O259" s="20">
        <f t="shared" si="23"/>
        <v>0</v>
      </c>
      <c r="P259" s="15">
        <f t="shared" si="21"/>
        <v>0</v>
      </c>
      <c r="Q259" s="15">
        <f t="shared" si="22"/>
        <v>0</v>
      </c>
    </row>
    <row r="260" spans="15:17">
      <c r="O260" s="20">
        <f t="shared" si="23"/>
        <v>0</v>
      </c>
      <c r="P260" s="15">
        <f t="shared" si="21"/>
        <v>0</v>
      </c>
      <c r="Q260" s="15">
        <f t="shared" si="22"/>
        <v>0</v>
      </c>
    </row>
    <row r="261" spans="15:17">
      <c r="O261" s="20">
        <f t="shared" si="23"/>
        <v>0</v>
      </c>
      <c r="P261" s="15">
        <f t="shared" si="21"/>
        <v>0</v>
      </c>
      <c r="Q261" s="15">
        <f t="shared" si="22"/>
        <v>0</v>
      </c>
    </row>
    <row r="262" spans="15:17">
      <c r="O262" s="20">
        <f t="shared" si="23"/>
        <v>0</v>
      </c>
      <c r="P262" s="15">
        <f t="shared" si="21"/>
        <v>0</v>
      </c>
      <c r="Q262" s="15">
        <f t="shared" si="22"/>
        <v>0</v>
      </c>
    </row>
    <row r="263" spans="15:17">
      <c r="O263" s="20">
        <f t="shared" si="23"/>
        <v>0</v>
      </c>
      <c r="P263" s="15">
        <f t="shared" si="21"/>
        <v>0</v>
      </c>
      <c r="Q263" s="15">
        <f t="shared" si="22"/>
        <v>0</v>
      </c>
    </row>
    <row r="264" spans="15:17">
      <c r="O264" s="20">
        <f t="shared" si="23"/>
        <v>0</v>
      </c>
      <c r="P264" s="15">
        <f t="shared" si="21"/>
        <v>0</v>
      </c>
      <c r="Q264" s="15">
        <f t="shared" si="22"/>
        <v>0</v>
      </c>
    </row>
    <row r="265" spans="15:17">
      <c r="O265" s="20">
        <f t="shared" si="23"/>
        <v>0</v>
      </c>
      <c r="P265" s="15">
        <f t="shared" si="21"/>
        <v>0</v>
      </c>
      <c r="Q265" s="15">
        <f t="shared" si="22"/>
        <v>0</v>
      </c>
    </row>
    <row r="266" spans="15:17">
      <c r="O266" s="20">
        <f t="shared" si="23"/>
        <v>0</v>
      </c>
      <c r="P266" s="15">
        <f t="shared" si="21"/>
        <v>0</v>
      </c>
      <c r="Q266" s="15">
        <f t="shared" si="22"/>
        <v>0</v>
      </c>
    </row>
    <row r="267" spans="15:17">
      <c r="O267" s="20">
        <f t="shared" si="23"/>
        <v>0</v>
      </c>
      <c r="P267" s="15">
        <f t="shared" si="21"/>
        <v>0</v>
      </c>
      <c r="Q267" s="15">
        <f t="shared" si="22"/>
        <v>0</v>
      </c>
    </row>
    <row r="268" spans="15:17">
      <c r="O268" s="20">
        <f t="shared" si="23"/>
        <v>0</v>
      </c>
      <c r="P268" s="15">
        <f t="shared" si="21"/>
        <v>0</v>
      </c>
      <c r="Q268" s="15">
        <f t="shared" si="22"/>
        <v>0</v>
      </c>
    </row>
    <row r="269" spans="15:17">
      <c r="O269" s="20">
        <f t="shared" si="23"/>
        <v>0</v>
      </c>
      <c r="P269" s="15">
        <f t="shared" si="21"/>
        <v>0</v>
      </c>
      <c r="Q269" s="15">
        <f t="shared" si="22"/>
        <v>0</v>
      </c>
    </row>
    <row r="270" spans="15:17">
      <c r="O270" s="20">
        <f t="shared" si="23"/>
        <v>0</v>
      </c>
      <c r="P270" s="15">
        <f t="shared" si="21"/>
        <v>0</v>
      </c>
      <c r="Q270" s="15">
        <f t="shared" si="22"/>
        <v>0</v>
      </c>
    </row>
    <row r="271" spans="15:17">
      <c r="O271" s="20">
        <f t="shared" si="23"/>
        <v>0</v>
      </c>
      <c r="P271" s="15">
        <f t="shared" si="21"/>
        <v>0</v>
      </c>
      <c r="Q271" s="15">
        <f t="shared" si="22"/>
        <v>0</v>
      </c>
    </row>
    <row r="272" spans="15:17">
      <c r="O272" s="20">
        <f t="shared" si="23"/>
        <v>0</v>
      </c>
      <c r="P272" s="15">
        <f>N272*M272*H272</f>
        <v>0</v>
      </c>
      <c r="Q272" s="15">
        <f>P272*K272</f>
        <v>0</v>
      </c>
    </row>
    <row r="273" spans="15:17">
      <c r="O273" s="20">
        <f t="shared" si="23"/>
        <v>0</v>
      </c>
      <c r="P273" s="15">
        <f>N273*M273*H273</f>
        <v>0</v>
      </c>
      <c r="Q273" s="15">
        <f>P273*K273</f>
        <v>0</v>
      </c>
    </row>
    <row r="274" spans="15:17">
      <c r="O274" s="20">
        <f t="shared" si="23"/>
        <v>0</v>
      </c>
      <c r="P274" s="15">
        <f>N274*M274*H274</f>
        <v>0</v>
      </c>
      <c r="Q274" s="15">
        <f>P274*K274</f>
        <v>0</v>
      </c>
    </row>
    <row r="275" spans="15:17">
      <c r="O275" s="20">
        <f t="shared" si="23"/>
        <v>0</v>
      </c>
      <c r="P275" s="15">
        <f>N275*M275*H275</f>
        <v>0</v>
      </c>
      <c r="Q275" s="15">
        <f>P275*K275</f>
        <v>0</v>
      </c>
    </row>
  </sheetData>
  <autoFilter ref="A2:Q275"/>
  <mergeCells count="1">
    <mergeCell ref="M1:O1"/>
  </mergeCells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5"/>
  <sheetViews>
    <sheetView topLeftCell="A16" zoomScale="78" zoomScaleNormal="78" workbookViewId="0">
      <selection activeCell="B24" sqref="B24:D33"/>
    </sheetView>
  </sheetViews>
  <sheetFormatPr defaultRowHeight="14.4"/>
  <cols>
    <col min="1" max="1" width="17.5546875" customWidth="1"/>
    <col min="2" max="2" width="61.5546875" customWidth="1"/>
    <col min="3" max="3" width="15.33203125" customWidth="1"/>
    <col min="4" max="4" width="22" bestFit="1" customWidth="1"/>
  </cols>
  <sheetData>
    <row r="1" spans="1:4">
      <c r="A1" s="21" t="s">
        <v>18</v>
      </c>
      <c r="B1" s="21" t="s">
        <v>6</v>
      </c>
      <c r="C1" s="21" t="s">
        <v>8</v>
      </c>
      <c r="D1" t="s">
        <v>63</v>
      </c>
    </row>
    <row r="2" spans="1:4">
      <c r="A2" t="s">
        <v>43</v>
      </c>
      <c r="B2" t="s">
        <v>60</v>
      </c>
      <c r="C2" t="s">
        <v>169</v>
      </c>
      <c r="D2" s="22">
        <v>4</v>
      </c>
    </row>
    <row r="3" spans="1:4">
      <c r="B3" t="s">
        <v>49</v>
      </c>
      <c r="C3" t="s">
        <v>166</v>
      </c>
      <c r="D3" s="22">
        <v>18</v>
      </c>
    </row>
    <row r="4" spans="1:4">
      <c r="B4" t="s">
        <v>52</v>
      </c>
      <c r="C4" t="s">
        <v>168</v>
      </c>
      <c r="D4" s="22">
        <v>9</v>
      </c>
    </row>
    <row r="5" spans="1:4">
      <c r="B5" t="s">
        <v>50</v>
      </c>
      <c r="C5" t="s">
        <v>165</v>
      </c>
      <c r="D5" s="22">
        <v>17</v>
      </c>
    </row>
    <row r="6" spans="1:4">
      <c r="B6" t="s">
        <v>51</v>
      </c>
      <c r="C6" t="s">
        <v>167</v>
      </c>
      <c r="D6" s="22">
        <v>7.0000000000000007E-2</v>
      </c>
    </row>
    <row r="7" spans="1:4">
      <c r="B7" t="s">
        <v>55</v>
      </c>
      <c r="C7" t="s">
        <v>175</v>
      </c>
      <c r="D7" s="22">
        <v>67</v>
      </c>
    </row>
    <row r="8" spans="1:4">
      <c r="B8" t="s">
        <v>61</v>
      </c>
      <c r="C8" t="s">
        <v>177</v>
      </c>
      <c r="D8" s="22">
        <v>4</v>
      </c>
    </row>
    <row r="9" spans="1:4">
      <c r="B9" t="s">
        <v>56</v>
      </c>
      <c r="C9" t="s">
        <v>176</v>
      </c>
      <c r="D9" s="22">
        <v>7</v>
      </c>
    </row>
    <row r="10" spans="1:4">
      <c r="B10" t="s">
        <v>57</v>
      </c>
      <c r="C10" t="s">
        <v>178</v>
      </c>
      <c r="D10" s="22">
        <v>15</v>
      </c>
    </row>
    <row r="11" spans="1:4">
      <c r="B11" t="s">
        <v>53</v>
      </c>
      <c r="C11" t="s">
        <v>172</v>
      </c>
      <c r="D11" s="22">
        <v>5</v>
      </c>
    </row>
    <row r="12" spans="1:4">
      <c r="B12" t="s">
        <v>44</v>
      </c>
      <c r="C12" t="s">
        <v>164</v>
      </c>
      <c r="D12" s="22">
        <v>7</v>
      </c>
    </row>
    <row r="13" spans="1:4">
      <c r="B13" t="s">
        <v>54</v>
      </c>
      <c r="C13" t="s">
        <v>173</v>
      </c>
      <c r="D13" s="22">
        <v>2</v>
      </c>
    </row>
    <row r="14" spans="1:4">
      <c r="B14" t="s">
        <v>68</v>
      </c>
      <c r="C14" t="s">
        <v>150</v>
      </c>
      <c r="D14" s="22">
        <v>16</v>
      </c>
    </row>
    <row r="15" spans="1:4">
      <c r="B15" t="s">
        <v>73</v>
      </c>
      <c r="C15" t="s">
        <v>174</v>
      </c>
      <c r="D15" s="22">
        <v>20</v>
      </c>
    </row>
    <row r="16" spans="1:4">
      <c r="B16" t="s">
        <v>74</v>
      </c>
      <c r="C16" t="s">
        <v>195</v>
      </c>
      <c r="D16" s="22">
        <v>2.4500000000000002</v>
      </c>
    </row>
    <row r="17" spans="1:4">
      <c r="B17" t="s">
        <v>82</v>
      </c>
      <c r="C17" t="s">
        <v>151</v>
      </c>
      <c r="D17" s="22">
        <v>6</v>
      </c>
    </row>
    <row r="18" spans="1:4">
      <c r="B18" t="s">
        <v>101</v>
      </c>
      <c r="C18" t="s">
        <v>170</v>
      </c>
      <c r="D18" s="22">
        <v>3</v>
      </c>
    </row>
    <row r="19" spans="1:4">
      <c r="B19" t="s">
        <v>102</v>
      </c>
      <c r="C19" t="s">
        <v>171</v>
      </c>
      <c r="D19" s="22">
        <v>1</v>
      </c>
    </row>
    <row r="20" spans="1:4">
      <c r="B20" t="s">
        <v>120</v>
      </c>
      <c r="C20" t="s">
        <v>121</v>
      </c>
      <c r="D20" s="22">
        <v>1</v>
      </c>
    </row>
    <row r="21" spans="1:4">
      <c r="B21" t="s">
        <v>157</v>
      </c>
      <c r="C21" t="s">
        <v>158</v>
      </c>
      <c r="D21" s="22">
        <v>1</v>
      </c>
    </row>
    <row r="22" spans="1:4">
      <c r="B22" t="s">
        <v>160</v>
      </c>
      <c r="C22" t="s">
        <v>123</v>
      </c>
      <c r="D22" s="22">
        <v>1</v>
      </c>
    </row>
    <row r="23" spans="1:4">
      <c r="B23" t="s">
        <v>193</v>
      </c>
      <c r="C23" t="s">
        <v>194</v>
      </c>
      <c r="D23" s="22">
        <v>1</v>
      </c>
    </row>
    <row r="24" spans="1:4">
      <c r="A24" t="s">
        <v>31</v>
      </c>
      <c r="B24" t="s">
        <v>75</v>
      </c>
      <c r="C24">
        <v>2426500</v>
      </c>
      <c r="D24" s="22">
        <v>0.66666666666666663</v>
      </c>
    </row>
    <row r="25" spans="1:4">
      <c r="B25" t="s">
        <v>127</v>
      </c>
      <c r="C25">
        <v>1180000</v>
      </c>
      <c r="D25" s="22">
        <v>1</v>
      </c>
    </row>
    <row r="26" spans="1:4">
      <c r="B26" t="s">
        <v>128</v>
      </c>
      <c r="C26">
        <v>2508020</v>
      </c>
      <c r="D26" s="22">
        <v>1</v>
      </c>
    </row>
    <row r="27" spans="1:4">
      <c r="B27" t="s">
        <v>130</v>
      </c>
      <c r="C27">
        <v>2313150</v>
      </c>
      <c r="D27" s="22">
        <v>0.27750000000000002</v>
      </c>
    </row>
    <row r="28" spans="1:4">
      <c r="B28" t="s">
        <v>131</v>
      </c>
      <c r="C28">
        <v>2365000</v>
      </c>
      <c r="D28" s="22">
        <v>0.1</v>
      </c>
    </row>
    <row r="29" spans="1:4">
      <c r="B29" t="s">
        <v>132</v>
      </c>
      <c r="C29">
        <v>2411641</v>
      </c>
      <c r="D29" s="22">
        <v>0.2</v>
      </c>
    </row>
    <row r="30" spans="1:4">
      <c r="B30" t="s">
        <v>133</v>
      </c>
      <c r="C30">
        <v>2411631</v>
      </c>
      <c r="D30" s="22">
        <v>0.44</v>
      </c>
    </row>
    <row r="31" spans="1:4">
      <c r="B31" t="s">
        <v>134</v>
      </c>
      <c r="C31">
        <v>2411621</v>
      </c>
      <c r="D31" s="22">
        <v>0.1</v>
      </c>
    </row>
    <row r="32" spans="1:4">
      <c r="B32" t="s">
        <v>135</v>
      </c>
      <c r="C32">
        <v>2411611</v>
      </c>
      <c r="D32" s="22">
        <v>0.06</v>
      </c>
    </row>
    <row r="33" spans="1:4">
      <c r="B33" t="s">
        <v>159</v>
      </c>
      <c r="C33">
        <v>2506120</v>
      </c>
      <c r="D33" s="22">
        <v>0.5</v>
      </c>
    </row>
    <row r="34" spans="1:4">
      <c r="A34" t="s">
        <v>48</v>
      </c>
      <c r="B34" t="s">
        <v>100</v>
      </c>
      <c r="C34" t="s">
        <v>47</v>
      </c>
      <c r="D34" s="22">
        <v>1</v>
      </c>
    </row>
    <row r="35" spans="1:4">
      <c r="A35" t="s">
        <v>62</v>
      </c>
      <c r="B35" t="s">
        <v>114</v>
      </c>
      <c r="C35">
        <v>13205</v>
      </c>
      <c r="D35" s="22">
        <v>3</v>
      </c>
    </row>
    <row r="36" spans="1:4">
      <c r="B36" t="s">
        <v>115</v>
      </c>
      <c r="C36">
        <v>13203</v>
      </c>
      <c r="D36" s="22">
        <v>9</v>
      </c>
    </row>
    <row r="37" spans="1:4">
      <c r="A37" t="s">
        <v>88</v>
      </c>
      <c r="B37" t="s">
        <v>87</v>
      </c>
      <c r="C37" t="s">
        <v>126</v>
      </c>
      <c r="D37" s="22">
        <v>1</v>
      </c>
    </row>
    <row r="38" spans="1:4">
      <c r="B38" t="s">
        <v>89</v>
      </c>
      <c r="C38" t="s">
        <v>90</v>
      </c>
      <c r="D38" s="22">
        <v>9</v>
      </c>
    </row>
    <row r="39" spans="1:4">
      <c r="B39" t="s">
        <v>91</v>
      </c>
      <c r="C39" t="s">
        <v>92</v>
      </c>
      <c r="D39" s="22">
        <v>4</v>
      </c>
    </row>
    <row r="40" spans="1:4">
      <c r="B40" t="s">
        <v>94</v>
      </c>
      <c r="C40" t="s">
        <v>93</v>
      </c>
      <c r="D40" s="22">
        <v>2</v>
      </c>
    </row>
    <row r="41" spans="1:4">
      <c r="B41" t="s">
        <v>95</v>
      </c>
      <c r="C41" t="s">
        <v>96</v>
      </c>
      <c r="D41" s="22">
        <v>3</v>
      </c>
    </row>
    <row r="42" spans="1:4">
      <c r="B42" t="s">
        <v>97</v>
      </c>
      <c r="C42" t="s">
        <v>98</v>
      </c>
      <c r="D42" s="22">
        <v>1</v>
      </c>
    </row>
    <row r="43" spans="1:4">
      <c r="A43" t="s">
        <v>99</v>
      </c>
      <c r="B43" t="s">
        <v>125</v>
      </c>
      <c r="C43" t="s">
        <v>124</v>
      </c>
      <c r="D43" s="22">
        <v>1</v>
      </c>
    </row>
    <row r="44" spans="1:4">
      <c r="A44" t="s">
        <v>113</v>
      </c>
      <c r="B44" t="s">
        <v>111</v>
      </c>
      <c r="C44" t="s">
        <v>112</v>
      </c>
      <c r="D44" s="22">
        <v>3</v>
      </c>
    </row>
    <row r="45" spans="1:4">
      <c r="A45" t="s">
        <v>118</v>
      </c>
      <c r="B45" t="s">
        <v>118</v>
      </c>
      <c r="C45" t="s">
        <v>118</v>
      </c>
      <c r="D45" s="22">
        <v>0</v>
      </c>
    </row>
    <row r="46" spans="1:4">
      <c r="B46" t="s">
        <v>179</v>
      </c>
      <c r="C46" t="s">
        <v>118</v>
      </c>
      <c r="D46" s="22">
        <v>5</v>
      </c>
    </row>
    <row r="47" spans="1:4">
      <c r="B47" t="s">
        <v>180</v>
      </c>
      <c r="C47" t="s">
        <v>118</v>
      </c>
      <c r="D47" s="22">
        <v>1</v>
      </c>
    </row>
    <row r="48" spans="1:4">
      <c r="B48" t="s">
        <v>181</v>
      </c>
      <c r="C48" t="s">
        <v>118</v>
      </c>
      <c r="D48" s="22">
        <v>1</v>
      </c>
    </row>
    <row r="49" spans="1:4">
      <c r="A49" t="s">
        <v>186</v>
      </c>
      <c r="B49" t="s">
        <v>182</v>
      </c>
      <c r="C49" t="s">
        <v>184</v>
      </c>
      <c r="D49" s="22">
        <v>2</v>
      </c>
    </row>
    <row r="50" spans="1:4">
      <c r="B50" t="s">
        <v>187</v>
      </c>
      <c r="C50" t="s">
        <v>188</v>
      </c>
      <c r="D50" s="22">
        <v>3</v>
      </c>
    </row>
    <row r="51" spans="1:4">
      <c r="A51" t="s">
        <v>137</v>
      </c>
      <c r="B51" t="s">
        <v>34</v>
      </c>
      <c r="C51" t="s">
        <v>35</v>
      </c>
      <c r="D51" s="22">
        <v>1</v>
      </c>
    </row>
    <row r="52" spans="1:4">
      <c r="B52" t="s">
        <v>38</v>
      </c>
      <c r="C52" t="s">
        <v>76</v>
      </c>
      <c r="D52" s="22">
        <v>1</v>
      </c>
    </row>
    <row r="53" spans="1:4">
      <c r="B53" t="s">
        <v>36</v>
      </c>
      <c r="C53" t="s">
        <v>37</v>
      </c>
      <c r="D53" s="22">
        <v>1</v>
      </c>
    </row>
    <row r="54" spans="1:4">
      <c r="B54" t="s">
        <v>69</v>
      </c>
      <c r="C54" t="s">
        <v>70</v>
      </c>
      <c r="D54" s="22">
        <v>1</v>
      </c>
    </row>
    <row r="55" spans="1:4">
      <c r="B55" t="s">
        <v>78</v>
      </c>
      <c r="C55" t="s">
        <v>79</v>
      </c>
      <c r="D55" s="22">
        <v>1</v>
      </c>
    </row>
    <row r="56" spans="1:4">
      <c r="B56" t="s">
        <v>80</v>
      </c>
      <c r="C56" t="s">
        <v>81</v>
      </c>
      <c r="D56" s="22">
        <v>1</v>
      </c>
    </row>
    <row r="57" spans="1:4">
      <c r="B57" t="s">
        <v>83</v>
      </c>
      <c r="C57" t="s">
        <v>84</v>
      </c>
      <c r="D57" s="22">
        <v>1</v>
      </c>
    </row>
    <row r="58" spans="1:4">
      <c r="B58" t="s">
        <v>85</v>
      </c>
      <c r="C58" t="s">
        <v>86</v>
      </c>
      <c r="D58" s="22">
        <v>1</v>
      </c>
    </row>
    <row r="59" spans="1:4">
      <c r="B59" t="s">
        <v>103</v>
      </c>
      <c r="C59" t="s">
        <v>192</v>
      </c>
      <c r="D59" s="22">
        <v>0.5</v>
      </c>
    </row>
    <row r="60" spans="1:4">
      <c r="B60" t="s">
        <v>138</v>
      </c>
      <c r="C60" t="s">
        <v>39</v>
      </c>
      <c r="D60" s="22">
        <v>1</v>
      </c>
    </row>
    <row r="61" spans="1:4">
      <c r="B61" t="s">
        <v>139</v>
      </c>
      <c r="C61" t="s">
        <v>140</v>
      </c>
      <c r="D61" s="22">
        <v>1</v>
      </c>
    </row>
    <row r="62" spans="1:4">
      <c r="B62" t="s">
        <v>141</v>
      </c>
      <c r="C62" t="s">
        <v>42</v>
      </c>
      <c r="D62" s="22">
        <v>1</v>
      </c>
    </row>
    <row r="63" spans="1:4">
      <c r="B63" t="s">
        <v>142</v>
      </c>
      <c r="C63" t="s">
        <v>77</v>
      </c>
      <c r="D63" s="22">
        <v>1</v>
      </c>
    </row>
    <row r="64" spans="1:4">
      <c r="B64" t="s">
        <v>143</v>
      </c>
      <c r="C64" t="s">
        <v>106</v>
      </c>
      <c r="D64" s="22">
        <v>1</v>
      </c>
    </row>
    <row r="65" spans="1:4">
      <c r="B65" t="s">
        <v>145</v>
      </c>
      <c r="C65" t="s">
        <v>107</v>
      </c>
      <c r="D65" s="22">
        <v>4</v>
      </c>
    </row>
    <row r="66" spans="1:4">
      <c r="B66" t="s">
        <v>146</v>
      </c>
      <c r="C66" t="s">
        <v>40</v>
      </c>
      <c r="D66" s="22">
        <v>1</v>
      </c>
    </row>
    <row r="67" spans="1:4">
      <c r="B67" t="s">
        <v>147</v>
      </c>
      <c r="C67" t="s">
        <v>108</v>
      </c>
      <c r="D67" s="22">
        <v>2</v>
      </c>
    </row>
    <row r="68" spans="1:4">
      <c r="B68" t="s">
        <v>148</v>
      </c>
      <c r="C68" t="s">
        <v>41</v>
      </c>
      <c r="D68" s="22">
        <v>1</v>
      </c>
    </row>
    <row r="69" spans="1:4">
      <c r="B69" t="s">
        <v>152</v>
      </c>
      <c r="C69" t="s">
        <v>153</v>
      </c>
      <c r="D69" s="22">
        <v>1</v>
      </c>
    </row>
    <row r="70" spans="1:4">
      <c r="B70" t="s">
        <v>154</v>
      </c>
      <c r="C70" t="s">
        <v>72</v>
      </c>
      <c r="D70" s="22">
        <v>1</v>
      </c>
    </row>
    <row r="71" spans="1:4">
      <c r="B71" t="s">
        <v>155</v>
      </c>
      <c r="C71" t="s">
        <v>45</v>
      </c>
      <c r="D71" s="22">
        <v>1</v>
      </c>
    </row>
    <row r="72" spans="1:4">
      <c r="B72" t="s">
        <v>156</v>
      </c>
      <c r="C72" t="s">
        <v>46</v>
      </c>
      <c r="D72" s="22">
        <v>1</v>
      </c>
    </row>
    <row r="73" spans="1:4">
      <c r="B73" t="s">
        <v>162</v>
      </c>
      <c r="C73" t="s">
        <v>163</v>
      </c>
      <c r="D73" s="22">
        <v>1</v>
      </c>
    </row>
    <row r="74" spans="1:4">
      <c r="B74" t="s">
        <v>190</v>
      </c>
      <c r="C74" t="s">
        <v>191</v>
      </c>
      <c r="D74" s="22">
        <v>1</v>
      </c>
    </row>
    <row r="75" spans="1:4">
      <c r="A75" t="s">
        <v>199</v>
      </c>
      <c r="B75" t="s">
        <v>197</v>
      </c>
      <c r="C75" t="s">
        <v>196</v>
      </c>
      <c r="D75" s="22">
        <v>1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Расчет стоимости</vt:lpstr>
      <vt:lpstr>Спецификация</vt:lpstr>
      <vt:lpstr>Перечень оборудования</vt:lpstr>
      <vt:lpstr>Сводная таблица</vt:lpstr>
      <vt:lpstr>КОЛ_ВО_ЦЕНТРИФУГ</vt:lpstr>
      <vt:lpstr>КУРС_ДОЛЛАРА</vt:lpstr>
      <vt:lpstr>КУРС_ЕВРО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2021-09-10T06:40:42Z</dcterms:modified>
</cp:coreProperties>
</file>