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50" tabRatio="600" firstSheet="0" activeTab="5" autoFilterDateGrouping="1"/>
  </bookViews>
  <sheets>
    <sheet name="b1b2" sheetId="1" state="visible" r:id="rId1"/>
    <sheet name="Sheet4" sheetId="2" state="visible" r:id="rId2"/>
    <sheet name="Sheet1" sheetId="3" state="visible" r:id="rId3"/>
    <sheet name="Sheet3" sheetId="4" state="visible" r:id="rId4"/>
    <sheet name="statist" sheetId="5" state="visible" r:id="rId5"/>
    <sheet name="Sheet2" sheetId="6" state="visible" r:id="rId6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wrapText="1"/>
    </xf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I11" sqref="I11"/>
    </sheetView>
  </sheetViews>
  <sheetFormatPr baseColWidth="8" defaultRowHeight="14.5"/>
  <sheetData>
    <row r="1">
      <c r="A1" s="8" t="inlineStr">
        <is>
          <t>x</t>
        </is>
      </c>
      <c r="B1" s="8" t="inlineStr">
        <is>
          <t>mona</t>
        </is>
      </c>
      <c r="D1" s="8" t="inlineStr">
        <is>
          <t>x*y</t>
        </is>
      </c>
      <c r="F1" s="8" t="inlineStr">
        <is>
          <t>x^2</t>
        </is>
      </c>
      <c r="I1" s="8" t="inlineStr">
        <is>
          <t>cov(x,y)</t>
        </is>
      </c>
      <c r="J1">
        <f>D8-A8*B8</f>
        <v/>
      </c>
    </row>
    <row r="2">
      <c r="A2" t="n">
        <v>2</v>
      </c>
      <c r="B2" t="n">
        <v>1</v>
      </c>
      <c r="D2">
        <f>A2*B2</f>
        <v/>
      </c>
      <c r="F2">
        <f>A2^2</f>
        <v/>
      </c>
    </row>
    <row r="3">
      <c r="A3" t="n">
        <v>2</v>
      </c>
      <c r="B3" t="n">
        <v>3</v>
      </c>
      <c r="D3">
        <f>A3*B3</f>
        <v/>
      </c>
      <c r="F3">
        <f>A3^2</f>
        <v/>
      </c>
      <c r="I3" s="8" t="inlineStr">
        <is>
          <t>var(x)</t>
        </is>
      </c>
      <c r="J3">
        <f>F8-A8^2</f>
        <v/>
      </c>
    </row>
    <row r="4">
      <c r="A4" t="n">
        <v>6</v>
      </c>
      <c r="B4" t="n">
        <v>1</v>
      </c>
      <c r="D4">
        <f>A4*B4</f>
        <v/>
      </c>
      <c r="F4">
        <f>A4^2</f>
        <v/>
      </c>
    </row>
    <row r="5">
      <c r="A5" t="n">
        <v>4</v>
      </c>
      <c r="B5" t="n">
        <v>3</v>
      </c>
      <c r="D5">
        <f>A5*B5</f>
        <v/>
      </c>
      <c r="F5">
        <f>A5^2</f>
        <v/>
      </c>
    </row>
    <row r="6">
      <c r="A6" t="n">
        <v>6</v>
      </c>
      <c r="B6" t="n">
        <v>7</v>
      </c>
      <c r="D6">
        <f>A6*B6</f>
        <v/>
      </c>
      <c r="F6">
        <f>A6^2</f>
        <v/>
      </c>
      <c r="I6" s="4" t="inlineStr">
        <is>
          <t>b2</t>
        </is>
      </c>
      <c r="J6">
        <f>J1/J3</f>
        <v/>
      </c>
    </row>
    <row r="7">
      <c r="A7" s="3" t="n"/>
      <c r="B7" s="3" t="n"/>
      <c r="D7" s="3" t="n"/>
      <c r="F7" s="3" t="n"/>
    </row>
    <row r="8">
      <c r="A8">
        <f>AVERAGE(A2:A6)</f>
        <v/>
      </c>
      <c r="B8">
        <f>AVERAGE(B2:B6)</f>
        <v/>
      </c>
      <c r="D8">
        <f>AVERAGE(D2:D6)</f>
        <v/>
      </c>
      <c r="F8">
        <f>AVERAGE(F2:F6)</f>
        <v/>
      </c>
      <c r="I8" s="4" t="inlineStr">
        <is>
          <t>b1</t>
        </is>
      </c>
      <c r="J8" s="9">
        <f>B8-J6*A8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zoomScale="74" zoomScaleNormal="74" workbookViewId="0">
      <selection activeCell="B3" sqref="B3"/>
    </sheetView>
  </sheetViews>
  <sheetFormatPr baseColWidth="8" defaultRowHeight="14.5"/>
  <cols>
    <col width="58.1796875" bestFit="1" customWidth="1" min="1" max="1"/>
    <col width="37.1796875" bestFit="1" customWidth="1" min="2" max="2"/>
  </cols>
  <sheetData>
    <row r="1">
      <c r="A1" s="1" t="inlineStr">
        <is>
          <t>strengths</t>
        </is>
      </c>
      <c r="B1" s="2" t="inlineStr">
        <is>
          <t>weaknesses</t>
        </is>
      </c>
    </row>
    <row r="2" ht="377" customHeight="1">
      <c r="A2" s="5" t="inlineStr">
        <is>
          <t>1. Патриотическая миссия                                                    2.Подавляемая доля рынка                                                                    3. Центры во многих городах Армении, Арцаха, Германии, Франции, Ливии, Албании, России                                                       4. Реалиазация концепции боксов                                            5.Бесплатные услуги на территории Армении и Арцаха                                                                         6. Предложение различных тарифов в центрах заграницей                                                                 7. Авторская уникальная система обучения                                               8. Периодические исследования в области психологии подростков                                             9. user-friendly вебсайт, интересный и актуальный контент в медиа                                                       10. Удобное местоположение зданий                                                 11. Мотивирующая обстановка                                                                                              12. Снабжение современными технологиями и их периодическое обновление                                                                                             13. Строгий контроль за совершением всех сделок и операций                                                                 14. Осуществление периодических анонимных опросов среди коллектива для выявления некомпетентности и неполадок в системе                                                                                                    15. Доступная для всех подростков система обучения                                                                       16. Инклюзивное обучение                                                                      17. Бесплантный продукт для совершеннолетних                                 18. Строгие требования к квалифицированным работникам             19. Аутсорсинг иностранных специалистов                                           20. "Гибкий"  и открытый персонал                                                        21. "Свободная" филососфия</t>
        </is>
      </c>
      <c r="B2" s="5" t="inlineStr">
        <is>
          <t xml:space="preserve">1. Цены на услуги заграницей достаточно высокие                                                          2. Долгий и относительно сложный процесс регистрации                                    3. Поддержка связи в основном только со студентами                                                     4. Низкая узнаваемость заграницей                                   5. Уровень зарплат ниже средней по рынку                       6. Единоцентричное управление                                      7. Неэтичность осуществления экспериментов                                               8. Возникновение ряда неудовств при переходе из оффлайна в онлайн и наоборот 9. Большое число неквалифицированных работников                                  10. Отсутствие прямой связи между разными подразделениями                      11. Высокий уровень утечки кадров                </t>
        </is>
      </c>
    </row>
    <row r="3">
      <c r="A3" s="4" t="inlineStr">
        <is>
          <t>opportunities</t>
        </is>
      </c>
      <c r="B3" s="3" t="inlineStr">
        <is>
          <t>threats</t>
        </is>
      </c>
    </row>
    <row r="4" ht="348" customHeight="1">
      <c r="A4" s="5" t="inlineStr">
        <is>
          <t>1. Бренд/ высокая узнаваемость среди широких слоев населения (только в Армении и в Арцахе)                                                              2. Осуществление многих культурных мероприятий                                                              3. Облуживание также маленьких рынков                                                     4. Новые версии текущей системы обучения                                       5. Высокий уровень прибыльности в сфере ИТ                                     6. Заинтересованность населения в ИТ профессиях                            7. Развитие онлайн культуры                                                                  8. Осуществление рекрутинговой деятельности</t>
        </is>
      </c>
      <c r="B4" s="5" t="inlineStr">
        <is>
          <t>1. Приостоновление финансовых потоков/зависимость от благотворителных средств                                                           2. Демографический кризис в стране                                          3. Неодобрение ценностей организации со сотороны консервативных слоев населения                                                      4. Возникновение новых конкурентов и более эффективной системы обучения                                     5. Законодательное изменение, усложняющее процесс организации внешкольного обучения                              6. Изменение ставок налогооблажения, внедрение налогов и на благотворителную деятельность                              7. Обострение политической и военной ситуации стране                        8.Транспортная блокада некоторых районов                                                          9. Распространение коронавирусной инфекции из-за международных мероприятий                                                  10. Неблагоприятное отношение к армянской культуре в некоторых странах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40"/>
  <sheetViews>
    <sheetView topLeftCell="A25" workbookViewId="0">
      <selection activeCell="K36" sqref="K36"/>
    </sheetView>
  </sheetViews>
  <sheetFormatPr baseColWidth="8" defaultRowHeight="14.5"/>
  <cols>
    <col width="11.81640625" bestFit="1" customWidth="1" min="4" max="4"/>
    <col width="15.36328125" customWidth="1" min="5" max="5"/>
    <col width="9.81640625" bestFit="1" customWidth="1" min="6" max="6"/>
    <col width="15.453125" customWidth="1" min="7" max="7"/>
    <col width="28.7265625" customWidth="1" min="8" max="8"/>
    <col width="14.453125" customWidth="1" min="9" max="9"/>
    <col width="11.81640625" bestFit="1" customWidth="1" min="10" max="10"/>
    <col width="12.36328125" customWidth="1" min="13" max="13"/>
  </cols>
  <sheetData>
    <row r="1">
      <c r="A1" t="n">
        <v>18</v>
      </c>
      <c r="B1">
        <f>A1-AVERAGE($A$1:$A$5)</f>
        <v/>
      </c>
      <c r="D1" t="n">
        <v>15700</v>
      </c>
      <c r="E1">
        <f>D1-AVERAGE($D$1:$D$5)</f>
        <v/>
      </c>
      <c r="G1">
        <f>B1*E1</f>
        <v/>
      </c>
      <c r="J1" t="n">
        <v>11</v>
      </c>
      <c r="K1">
        <f>J1-AVERAGE($J$1:$J$5)</f>
        <v/>
      </c>
      <c r="M1">
        <f>B1:B5*K1:K5</f>
        <v/>
      </c>
      <c r="O1" t="n">
        <v>1</v>
      </c>
      <c r="P1">
        <f>O1-AVERAGE($O$1:$O$5)</f>
        <v/>
      </c>
      <c r="R1">
        <f>B1*P1</f>
        <v/>
      </c>
    </row>
    <row r="2">
      <c r="A2" t="n">
        <v>29</v>
      </c>
      <c r="B2">
        <f>A2-AVERAGE($A$1:$A$5)</f>
        <v/>
      </c>
      <c r="D2" t="n">
        <v>18200</v>
      </c>
      <c r="E2">
        <f>D2-AVERAGE($D$1:$D$5)</f>
        <v/>
      </c>
      <c r="G2">
        <f>B2*E2</f>
        <v/>
      </c>
      <c r="J2" t="n">
        <v>14</v>
      </c>
      <c r="K2">
        <f>J2-AVERAGE($J$1:$J$5)</f>
        <v/>
      </c>
      <c r="M2">
        <f>B2:B6*K2:K6</f>
        <v/>
      </c>
      <c r="O2" t="n">
        <v>6</v>
      </c>
      <c r="P2">
        <f>O2-AVERAGE($O$1:$O$5)</f>
        <v/>
      </c>
      <c r="R2">
        <f>B2*P2</f>
        <v/>
      </c>
    </row>
    <row r="3">
      <c r="A3" t="n">
        <v>33</v>
      </c>
      <c r="B3">
        <f>A3-AVERAGE($A$1:$A$5)</f>
        <v/>
      </c>
      <c r="D3" t="n">
        <v>17600</v>
      </c>
      <c r="E3">
        <f>D3-AVERAGE($D$1:$D$5)</f>
        <v/>
      </c>
      <c r="G3">
        <f>B3*E3</f>
        <v/>
      </c>
      <c r="J3" t="n">
        <v>12</v>
      </c>
      <c r="K3">
        <f>J3-AVERAGE($J$1:$J$5)</f>
        <v/>
      </c>
      <c r="M3">
        <f>B3:B7*K3:K7</f>
        <v/>
      </c>
      <c r="O3" t="n">
        <v>8</v>
      </c>
      <c r="P3">
        <f>O3-AVERAGE($O$1:$O$5)</f>
        <v/>
      </c>
      <c r="R3">
        <f>B3*P3</f>
        <v/>
      </c>
    </row>
    <row r="4">
      <c r="A4" t="n">
        <v>35</v>
      </c>
      <c r="B4">
        <f>A4-AVERAGE($A$1:$A$5)</f>
        <v/>
      </c>
      <c r="D4" t="n">
        <v>20000</v>
      </c>
      <c r="E4">
        <f>D4-AVERAGE($D$1:$D$5)</f>
        <v/>
      </c>
      <c r="G4">
        <f>B4*E4</f>
        <v/>
      </c>
      <c r="J4" t="n">
        <v>16</v>
      </c>
      <c r="K4">
        <f>J4-AVERAGE($J$1:$J$5)</f>
        <v/>
      </c>
      <c r="M4">
        <f>B4:B8*K4:K8</f>
        <v/>
      </c>
      <c r="O4" t="n">
        <v>10</v>
      </c>
      <c r="P4">
        <f>O4-AVERAGE($O$1:$O$5)</f>
        <v/>
      </c>
      <c r="R4">
        <f>B4*P4</f>
        <v/>
      </c>
    </row>
    <row r="5">
      <c r="A5" t="n">
        <v>45</v>
      </c>
      <c r="B5">
        <f>A5-AVERAGE($A$1:$A$5)</f>
        <v/>
      </c>
      <c r="D5" t="n">
        <v>17000</v>
      </c>
      <c r="E5">
        <f>D5-AVERAGE($D$1:$D$5)</f>
        <v/>
      </c>
      <c r="G5">
        <f>B5*E5</f>
        <v/>
      </c>
      <c r="J5" t="n">
        <v>12</v>
      </c>
      <c r="K5">
        <f>J5-AVERAGE($J$1:$J$5)</f>
        <v/>
      </c>
      <c r="M5">
        <f>B5:B9*K5:K9</f>
        <v/>
      </c>
      <c r="O5" t="n">
        <v>5</v>
      </c>
      <c r="P5">
        <f>O5-AVERAGE($O$1:$O$5)</f>
        <v/>
      </c>
      <c r="R5">
        <f>B5*P5</f>
        <v/>
      </c>
    </row>
    <row r="7">
      <c r="A7">
        <f>AVERAGE(A1:A5)</f>
        <v/>
      </c>
      <c r="D7">
        <f>AVERAGE(D1:D5)</f>
        <v/>
      </c>
      <c r="G7" s="6">
        <f>AVERAGE(G1:G5)</f>
        <v/>
      </c>
      <c r="J7">
        <f>AVERAGE(J1:J5)</f>
        <v/>
      </c>
      <c r="M7" s="6">
        <f>AVERAGE(M1:M5)</f>
        <v/>
      </c>
      <c r="O7">
        <f>AVERAGE(O1:O5)</f>
        <v/>
      </c>
      <c r="R7" s="6">
        <f>AVERAGE(R1:R5)</f>
        <v/>
      </c>
    </row>
    <row r="9">
      <c r="J9">
        <f>A1*J1</f>
        <v/>
      </c>
      <c r="L9">
        <f>J1^2</f>
        <v/>
      </c>
      <c r="O9">
        <f>A1*O1</f>
        <v/>
      </c>
      <c r="Q9">
        <f>O1^2</f>
        <v/>
      </c>
    </row>
    <row r="10">
      <c r="A10">
        <f>A1*D1</f>
        <v/>
      </c>
      <c r="D10">
        <f>500*4+20.2*200</f>
        <v/>
      </c>
      <c r="F10">
        <f>D1^2</f>
        <v/>
      </c>
      <c r="J10">
        <f>A2*J2</f>
        <v/>
      </c>
      <c r="L10">
        <f>J2^2</f>
        <v/>
      </c>
      <c r="O10">
        <f>A2*O2</f>
        <v/>
      </c>
      <c r="Q10">
        <f>O2^2</f>
        <v/>
      </c>
    </row>
    <row r="11">
      <c r="A11">
        <f>A2*D2</f>
        <v/>
      </c>
      <c r="F11">
        <f>D2^2</f>
        <v/>
      </c>
      <c r="J11">
        <f>A3*J3</f>
        <v/>
      </c>
      <c r="L11">
        <f>J3^2</f>
        <v/>
      </c>
      <c r="O11">
        <f>A3*O3</f>
        <v/>
      </c>
      <c r="Q11">
        <f>O3^2</f>
        <v/>
      </c>
    </row>
    <row r="12">
      <c r="A12">
        <f>A3*D3</f>
        <v/>
      </c>
      <c r="F12">
        <f>D3^2</f>
        <v/>
      </c>
      <c r="J12">
        <f>A4*J4</f>
        <v/>
      </c>
      <c r="L12">
        <f>J4^2</f>
        <v/>
      </c>
      <c r="O12">
        <f>A4*O4</f>
        <v/>
      </c>
      <c r="Q12">
        <f>O4^2</f>
        <v/>
      </c>
    </row>
    <row r="13">
      <c r="A13">
        <f>A4*D4</f>
        <v/>
      </c>
      <c r="F13">
        <f>D4^2</f>
        <v/>
      </c>
      <c r="J13">
        <f>A5*J5</f>
        <v/>
      </c>
      <c r="L13">
        <f>J5^2</f>
        <v/>
      </c>
      <c r="O13">
        <f>A5*O5</f>
        <v/>
      </c>
      <c r="Q13">
        <f>O5^2</f>
        <v/>
      </c>
    </row>
    <row r="14">
      <c r="A14">
        <f>A5*D5</f>
        <v/>
      </c>
      <c r="C14" s="6">
        <f>SUM(A10:A14)/5-AVERAGE(A1:A5)*AVERAGE(D1:D5)</f>
        <v/>
      </c>
      <c r="F14">
        <f>D5^2</f>
        <v/>
      </c>
    </row>
    <row r="15">
      <c r="J15" s="6">
        <f>AVERAGE(J9:J13)-13*32</f>
        <v/>
      </c>
      <c r="K15" t="inlineStr">
        <is>
          <t>var(s)</t>
        </is>
      </c>
      <c r="L15" s="2">
        <f>AVERAGE(L9:L13)-J7^2</f>
        <v/>
      </c>
      <c r="M15">
        <f>J1*O1</f>
        <v/>
      </c>
      <c r="O15" s="6">
        <f>AVERAGE(O9:O13)-32*6</f>
        <v/>
      </c>
      <c r="P15" t="inlineStr">
        <is>
          <t>var(t)</t>
        </is>
      </c>
      <c r="Q15" s="4">
        <f>AVERAGE(Q9:Q13)-O7^2</f>
        <v/>
      </c>
    </row>
    <row r="16">
      <c r="A16">
        <f>AVERAGE(A10:A14)-32*17700</f>
        <v/>
      </c>
      <c r="E16" t="inlineStr">
        <is>
          <t>var(y)</t>
        </is>
      </c>
      <c r="F16" s="1">
        <f>AVERAGE(F10:F14)-D7^2</f>
        <v/>
      </c>
      <c r="G16" t="n">
        <v>2008000</v>
      </c>
      <c r="M16">
        <f>J2*O2</f>
        <v/>
      </c>
    </row>
    <row r="17">
      <c r="M17">
        <f>J3*O3</f>
        <v/>
      </c>
    </row>
    <row r="18">
      <c r="F18">
        <f>500*4+200*14.2</f>
        <v/>
      </c>
      <c r="M18">
        <f>J4*O4</f>
        <v/>
      </c>
    </row>
    <row r="19">
      <c r="M19">
        <f>J5*O5</f>
        <v/>
      </c>
    </row>
    <row r="20">
      <c r="A20" t="n">
        <v>19</v>
      </c>
      <c r="B20">
        <f>VLOOKUP(A20,$A$1:$B$5,2,0)</f>
        <v/>
      </c>
      <c r="D20" t="e">
        <v>#N/A</v>
      </c>
      <c r="L20" t="inlineStr">
        <is>
          <t>cov(s,t)</t>
        </is>
      </c>
      <c r="M20" s="3">
        <f>AVERAGE(M15:M19)-J7*O7</f>
        <v/>
      </c>
    </row>
    <row r="21">
      <c r="A21" t="n">
        <v>33</v>
      </c>
      <c r="B21">
        <f>VLOOKUP(A21,$A$1:$B$5,2,0)</f>
        <v/>
      </c>
      <c r="D21" t="n">
        <v>1</v>
      </c>
    </row>
    <row r="22">
      <c r="A22" t="n">
        <v>45</v>
      </c>
      <c r="B22">
        <f>VLOOKUP(A22,$A$1:$B$5,2,0)</f>
        <v/>
      </c>
      <c r="D22" t="n">
        <v>13</v>
      </c>
    </row>
    <row r="24">
      <c r="H24">
        <f>L15*250000+40000*Q15+200000*M20</f>
        <v/>
      </c>
    </row>
    <row r="27">
      <c r="B27" t="n">
        <v>30</v>
      </c>
      <c r="C27" t="n">
        <v>30000</v>
      </c>
      <c r="E27">
        <f>B27*C27</f>
        <v/>
      </c>
      <c r="G27">
        <f>E27/1000</f>
        <v/>
      </c>
      <c r="I27">
        <f>(G27-$G$33)^2</f>
        <v/>
      </c>
      <c r="J27">
        <f>I27*B27</f>
        <v/>
      </c>
    </row>
    <row r="28">
      <c r="B28" t="n">
        <v>50</v>
      </c>
      <c r="C28" t="n">
        <v>50000</v>
      </c>
      <c r="E28">
        <f>B28*C28</f>
        <v/>
      </c>
      <c r="F28" s="3" t="n"/>
      <c r="G28">
        <f>E28/1000</f>
        <v/>
      </c>
      <c r="I28">
        <f>(G28-$G$33)^2</f>
        <v/>
      </c>
      <c r="J28">
        <f>I28*B28</f>
        <v/>
      </c>
    </row>
    <row r="29">
      <c r="B29" t="n">
        <v>130</v>
      </c>
      <c r="C29" t="n">
        <v>80000</v>
      </c>
      <c r="E29">
        <f>B29*C29</f>
        <v/>
      </c>
      <c r="G29">
        <f>E29/1000</f>
        <v/>
      </c>
      <c r="I29">
        <f>(G29-$G$33)^2</f>
        <v/>
      </c>
      <c r="J29">
        <f>I29*B29</f>
        <v/>
      </c>
    </row>
    <row r="30">
      <c r="B30" t="n">
        <v>120</v>
      </c>
      <c r="C30" t="n">
        <v>150000</v>
      </c>
      <c r="E30">
        <f>B30*C30</f>
        <v/>
      </c>
      <c r="G30">
        <f>E30/1000</f>
        <v/>
      </c>
      <c r="I30">
        <f>(G30-$G$33)^2</f>
        <v/>
      </c>
      <c r="J30">
        <f>I30*B30</f>
        <v/>
      </c>
    </row>
    <row r="31">
      <c r="B31" t="n">
        <v>85</v>
      </c>
      <c r="C31" t="n">
        <v>300000</v>
      </c>
      <c r="E31">
        <f>B31*C31</f>
        <v/>
      </c>
      <c r="G31">
        <f>E31/1000</f>
        <v/>
      </c>
      <c r="I31">
        <f>(G31-$G$33)^2</f>
        <v/>
      </c>
      <c r="J31">
        <f>I31*B31</f>
        <v/>
      </c>
    </row>
    <row r="33">
      <c r="E33">
        <f>SUM(E27:E31)/SUM(B27:B31)</f>
        <v/>
      </c>
      <c r="G33">
        <f>E33/1000</f>
        <v/>
      </c>
      <c r="H33" t="inlineStr">
        <is>
          <t>dispersia</t>
        </is>
      </c>
      <c r="I33" s="7">
        <f>SUM(J27:J31)/415</f>
        <v/>
      </c>
    </row>
    <row r="39">
      <c r="H39" s="3" t="n"/>
    </row>
    <row r="40">
      <c r="A40" s="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32"/>
  <sheetViews>
    <sheetView topLeftCell="C9" workbookViewId="0">
      <selection activeCell="D10" sqref="D10"/>
    </sheetView>
  </sheetViews>
  <sheetFormatPr baseColWidth="8" defaultRowHeight="14.5"/>
  <sheetData>
    <row r="1">
      <c r="A1" t="inlineStr">
        <is>
          <t>n</t>
        </is>
      </c>
      <c r="B1" t="n">
        <v>100</v>
      </c>
      <c r="F1" t="inlineStr">
        <is>
          <t>n</t>
        </is>
      </c>
      <c r="G1" t="n">
        <v>50</v>
      </c>
      <c r="I1" t="inlineStr">
        <is>
          <t>n</t>
        </is>
      </c>
      <c r="J1" t="n">
        <v>60</v>
      </c>
      <c r="L1" t="inlineStr">
        <is>
          <t>n</t>
        </is>
      </c>
      <c r="M1" t="n">
        <v>25</v>
      </c>
      <c r="O1" t="inlineStr">
        <is>
          <t>n</t>
        </is>
      </c>
      <c r="P1" t="n">
        <v>500</v>
      </c>
    </row>
    <row r="2">
      <c r="A2" t="inlineStr">
        <is>
          <t>CL</t>
        </is>
      </c>
      <c r="B2" t="n">
        <v>0.95</v>
      </c>
      <c r="F2" t="inlineStr">
        <is>
          <t>CL</t>
        </is>
      </c>
      <c r="G2" t="n">
        <v>0.95</v>
      </c>
      <c r="I2" t="inlineStr">
        <is>
          <t>sd</t>
        </is>
      </c>
      <c r="J2" t="n">
        <v>0.73</v>
      </c>
      <c r="L2" t="inlineStr">
        <is>
          <t>sd</t>
        </is>
      </c>
      <c r="M2" t="n">
        <v>2.5</v>
      </c>
      <c r="O2" t="b">
        <v>1</v>
      </c>
      <c r="P2" t="n">
        <v>250</v>
      </c>
    </row>
    <row r="3">
      <c r="A3" t="inlineStr">
        <is>
          <t>P</t>
        </is>
      </c>
      <c r="B3" t="n">
        <v>0.21</v>
      </c>
      <c r="F3" t="inlineStr">
        <is>
          <t>p</t>
        </is>
      </c>
      <c r="G3" t="n">
        <v>0.28</v>
      </c>
      <c r="I3" t="inlineStr">
        <is>
          <t>X bar</t>
        </is>
      </c>
      <c r="J3" t="n">
        <v>84.5</v>
      </c>
      <c r="L3" t="inlineStr">
        <is>
          <t>X bar</t>
        </is>
      </c>
      <c r="M3" t="n">
        <v>5.25</v>
      </c>
      <c r="O3" t="inlineStr">
        <is>
          <t>CL</t>
        </is>
      </c>
      <c r="P3" t="n">
        <v>0.99</v>
      </c>
    </row>
    <row r="4">
      <c r="A4" t="inlineStr">
        <is>
          <t>SE</t>
        </is>
      </c>
      <c r="B4">
        <f>SQRT(B3*(1-B3)/100)</f>
        <v/>
      </c>
      <c r="F4" t="inlineStr">
        <is>
          <t>SE</t>
        </is>
      </c>
      <c r="G4">
        <f>SQRT(G3*(1-G3)/50)</f>
        <v/>
      </c>
      <c r="I4" t="inlineStr">
        <is>
          <t>CL</t>
        </is>
      </c>
      <c r="J4" t="n">
        <v>0.95</v>
      </c>
      <c r="L4" t="inlineStr">
        <is>
          <t>CL</t>
        </is>
      </c>
      <c r="M4" t="n">
        <v>0.95</v>
      </c>
      <c r="O4" t="inlineStr">
        <is>
          <t>p</t>
        </is>
      </c>
      <c r="P4">
        <f>P2/P1</f>
        <v/>
      </c>
    </row>
    <row r="5">
      <c r="A5" t="inlineStr">
        <is>
          <t>z</t>
        </is>
      </c>
      <c r="B5" t="n">
        <v>1.96</v>
      </c>
      <c r="F5" t="inlineStr">
        <is>
          <t>z</t>
        </is>
      </c>
      <c r="G5" t="n">
        <v>1.96</v>
      </c>
      <c r="I5" t="inlineStr">
        <is>
          <t>SE</t>
        </is>
      </c>
      <c r="J5">
        <f>J2/SQRT(J1)</f>
        <v/>
      </c>
      <c r="L5" t="inlineStr">
        <is>
          <t>SE</t>
        </is>
      </c>
      <c r="M5">
        <f>M2/SQRT(M1)</f>
        <v/>
      </c>
    </row>
    <row r="6">
      <c r="O6" t="inlineStr">
        <is>
          <t>sd</t>
        </is>
      </c>
      <c r="P6">
        <f>SQRT(P4*(1-P4))</f>
        <v/>
      </c>
    </row>
    <row r="7">
      <c r="I7" t="inlineStr">
        <is>
          <t>z</t>
        </is>
      </c>
      <c r="J7" t="n">
        <v>1.96</v>
      </c>
      <c r="L7" t="inlineStr">
        <is>
          <t>z</t>
        </is>
      </c>
      <c r="M7" t="n">
        <v>1.96</v>
      </c>
    </row>
    <row r="8">
      <c r="F8" t="inlineStr">
        <is>
          <t>ME</t>
        </is>
      </c>
      <c r="G8">
        <f>G5*G4</f>
        <v/>
      </c>
      <c r="O8" t="inlineStr">
        <is>
          <t>SE</t>
        </is>
      </c>
      <c r="P8">
        <f>P6/SQRT(P1)</f>
        <v/>
      </c>
    </row>
    <row r="9">
      <c r="A9" t="inlineStr">
        <is>
          <t>ME</t>
        </is>
      </c>
      <c r="B9">
        <f>B5*B4</f>
        <v/>
      </c>
      <c r="I9" t="inlineStr">
        <is>
          <t>ME</t>
        </is>
      </c>
      <c r="J9">
        <f>J7*J5</f>
        <v/>
      </c>
      <c r="L9" t="inlineStr">
        <is>
          <t>ME</t>
        </is>
      </c>
      <c r="M9">
        <f>M7*M5</f>
        <v/>
      </c>
    </row>
    <row r="10">
      <c r="D10">
        <f>FINV(0.05,3,176)</f>
        <v/>
      </c>
      <c r="O10" t="inlineStr">
        <is>
          <t>z</t>
        </is>
      </c>
      <c r="P10">
        <f>-_xlfn.NORM.S.INV((1-P3)/2)</f>
        <v/>
      </c>
    </row>
    <row r="11">
      <c r="F11" t="inlineStr">
        <is>
          <t>x upper</t>
        </is>
      </c>
      <c r="G11">
        <f>G3+G8</f>
        <v/>
      </c>
      <c r="I11" t="inlineStr">
        <is>
          <t>x upper</t>
        </is>
      </c>
      <c r="J11">
        <f>J3+J9</f>
        <v/>
      </c>
      <c r="L11" t="inlineStr">
        <is>
          <t>x upper</t>
        </is>
      </c>
      <c r="M11">
        <f>M3+M9</f>
        <v/>
      </c>
    </row>
    <row r="12">
      <c r="F12" t="inlineStr">
        <is>
          <t>x lower</t>
        </is>
      </c>
      <c r="G12">
        <f>G3-G8</f>
        <v/>
      </c>
      <c r="I12" t="inlineStr">
        <is>
          <t>x lower</t>
        </is>
      </c>
      <c r="J12">
        <f>J3-J9</f>
        <v/>
      </c>
      <c r="L12" t="inlineStr">
        <is>
          <t>x lower</t>
        </is>
      </c>
      <c r="M12">
        <f>M3-M9</f>
        <v/>
      </c>
      <c r="O12" t="inlineStr">
        <is>
          <t>ME</t>
        </is>
      </c>
      <c r="P12">
        <f>P10*P8</f>
        <v/>
      </c>
    </row>
    <row r="14">
      <c r="O14" t="inlineStr">
        <is>
          <t>x upper</t>
        </is>
      </c>
      <c r="P14">
        <f>P4+P12</f>
        <v/>
      </c>
    </row>
    <row r="15">
      <c r="O15" t="inlineStr">
        <is>
          <t>x lower</t>
        </is>
      </c>
      <c r="P15">
        <f>P4-P12</f>
        <v/>
      </c>
    </row>
    <row r="16">
      <c r="A16" t="inlineStr">
        <is>
          <t>n</t>
        </is>
      </c>
      <c r="B16" t="n">
        <v>1000</v>
      </c>
      <c r="D16" t="inlineStr">
        <is>
          <t>n</t>
        </is>
      </c>
      <c r="E16" t="n">
        <v>1000</v>
      </c>
      <c r="H16" t="inlineStr">
        <is>
          <t>n</t>
        </is>
      </c>
      <c r="I16" t="n">
        <v>110</v>
      </c>
      <c r="K16" t="inlineStr">
        <is>
          <t>n</t>
        </is>
      </c>
      <c r="L16" t="n">
        <v>35</v>
      </c>
    </row>
    <row r="17">
      <c r="A17" t="inlineStr">
        <is>
          <t>yes</t>
        </is>
      </c>
      <c r="B17" t="n">
        <v>642</v>
      </c>
      <c r="D17" t="inlineStr">
        <is>
          <t>yes</t>
        </is>
      </c>
      <c r="E17" t="n">
        <v>642</v>
      </c>
      <c r="H17" t="inlineStr">
        <is>
          <t>mean</t>
        </is>
      </c>
      <c r="I17" t="n">
        <v>98.40000000000001</v>
      </c>
      <c r="K17" t="inlineStr">
        <is>
          <t>mean</t>
        </is>
      </c>
      <c r="L17" t="n">
        <v>55785</v>
      </c>
    </row>
    <row r="18">
      <c r="A18" t="inlineStr">
        <is>
          <t>CL</t>
        </is>
      </c>
      <c r="B18" t="n">
        <v>0.9</v>
      </c>
      <c r="D18" t="inlineStr">
        <is>
          <t>CL</t>
        </is>
      </c>
      <c r="E18" t="n">
        <v>0.95</v>
      </c>
      <c r="H18" t="inlineStr">
        <is>
          <t>sd</t>
        </is>
      </c>
      <c r="I18" t="n">
        <v>0.65</v>
      </c>
      <c r="K18" t="inlineStr">
        <is>
          <t>sd</t>
        </is>
      </c>
      <c r="L18" t="n">
        <v>10000</v>
      </c>
    </row>
    <row r="19">
      <c r="A19" t="inlineStr">
        <is>
          <t>alfa</t>
        </is>
      </c>
      <c r="B19">
        <f>1-B18</f>
        <v/>
      </c>
      <c r="D19" t="inlineStr">
        <is>
          <t>alfa</t>
        </is>
      </c>
      <c r="E19">
        <f>1-E18</f>
        <v/>
      </c>
      <c r="H19" t="inlineStr">
        <is>
          <t>CL</t>
        </is>
      </c>
      <c r="I19" t="n">
        <v>0.95</v>
      </c>
      <c r="K19" t="inlineStr">
        <is>
          <t>CL</t>
        </is>
      </c>
      <c r="L19" t="n">
        <v>0.95</v>
      </c>
      <c r="N19" t="inlineStr">
        <is>
          <t>n</t>
        </is>
      </c>
      <c r="O19" t="n">
        <v>60</v>
      </c>
    </row>
    <row r="20">
      <c r="A20" t="inlineStr">
        <is>
          <t>alfa/2</t>
        </is>
      </c>
      <c r="B20">
        <f>B19/2</f>
        <v/>
      </c>
      <c r="D20" t="inlineStr">
        <is>
          <t>alfa/2</t>
        </is>
      </c>
      <c r="E20">
        <f>E19/2</f>
        <v/>
      </c>
      <c r="H20" t="inlineStr">
        <is>
          <t>alfa</t>
        </is>
      </c>
      <c r="I20">
        <f>1-I19</f>
        <v/>
      </c>
      <c r="K20" t="inlineStr">
        <is>
          <t>alfa</t>
        </is>
      </c>
      <c r="L20">
        <f>1-L19</f>
        <v/>
      </c>
      <c r="N20" t="inlineStr">
        <is>
          <t>mean</t>
        </is>
      </c>
      <c r="O20" t="n">
        <v>824</v>
      </c>
    </row>
    <row r="21">
      <c r="A21" t="inlineStr">
        <is>
          <t>p</t>
        </is>
      </c>
      <c r="B21">
        <f>B17/B16</f>
        <v/>
      </c>
      <c r="D21" t="inlineStr">
        <is>
          <t>p</t>
        </is>
      </c>
      <c r="E21">
        <f>E17/E16</f>
        <v/>
      </c>
      <c r="H21" t="inlineStr">
        <is>
          <t>alfa/2</t>
        </is>
      </c>
      <c r="I21">
        <f>I20/2</f>
        <v/>
      </c>
      <c r="K21" t="inlineStr">
        <is>
          <t>alfa/2</t>
        </is>
      </c>
      <c r="L21">
        <f>L20/2</f>
        <v/>
      </c>
      <c r="N21" t="inlineStr">
        <is>
          <t>sd</t>
        </is>
      </c>
      <c r="O21" t="n">
        <v>450</v>
      </c>
    </row>
    <row r="22">
      <c r="A22" t="inlineStr">
        <is>
          <t>sd</t>
        </is>
      </c>
      <c r="B22">
        <f>SQRT(B21*(1-B21))</f>
        <v/>
      </c>
      <c r="D22" t="inlineStr">
        <is>
          <t>sd</t>
        </is>
      </c>
      <c r="E22">
        <f>SQRT(E21*(1-E21))</f>
        <v/>
      </c>
      <c r="H22" t="inlineStr">
        <is>
          <t>SE</t>
        </is>
      </c>
      <c r="I22">
        <f>I18/SQRT(I16)</f>
        <v/>
      </c>
      <c r="K22" t="inlineStr">
        <is>
          <t>SE</t>
        </is>
      </c>
      <c r="L22">
        <f>L18/SQRT(L16)</f>
        <v/>
      </c>
      <c r="N22" t="inlineStr">
        <is>
          <t>CL</t>
        </is>
      </c>
      <c r="O22" t="n">
        <v>0.99</v>
      </c>
    </row>
    <row r="23">
      <c r="A23" t="inlineStr">
        <is>
          <t>SE</t>
        </is>
      </c>
      <c r="B23">
        <f>B22/SQRT(B16)</f>
        <v/>
      </c>
      <c r="D23" t="inlineStr">
        <is>
          <t>SE</t>
        </is>
      </c>
      <c r="E23">
        <f>E22/SQRT(E16)</f>
        <v/>
      </c>
      <c r="H23" t="inlineStr">
        <is>
          <t>z</t>
        </is>
      </c>
      <c r="I23">
        <f>_xlfn.NORM.S.INV(1-I21)</f>
        <v/>
      </c>
      <c r="N23" t="inlineStr">
        <is>
          <t>alfa</t>
        </is>
      </c>
      <c r="O23">
        <f>1-O22</f>
        <v/>
      </c>
    </row>
    <row r="24">
      <c r="K24" t="inlineStr">
        <is>
          <t>z</t>
        </is>
      </c>
      <c r="L24">
        <f>-_xlfn.NORM.S.INV(L21)</f>
        <v/>
      </c>
      <c r="N24" t="inlineStr">
        <is>
          <t>alfa/2</t>
        </is>
      </c>
      <c r="O24">
        <f>O23/2</f>
        <v/>
      </c>
    </row>
    <row r="25">
      <c r="A25" t="inlineStr">
        <is>
          <t>z</t>
        </is>
      </c>
      <c r="B25">
        <f>_xlfn.NORM.S.INV(1-B20)</f>
        <v/>
      </c>
      <c r="D25" t="inlineStr">
        <is>
          <t>z</t>
        </is>
      </c>
      <c r="E25">
        <f>_xlfn.NORM.S.INV(1-E20)</f>
        <v/>
      </c>
      <c r="H25" t="inlineStr">
        <is>
          <t>ME</t>
        </is>
      </c>
      <c r="I25">
        <f>I23*I22</f>
        <v/>
      </c>
      <c r="N25" t="inlineStr">
        <is>
          <t>SE</t>
        </is>
      </c>
      <c r="O25">
        <f>O21/SQRT(O19)</f>
        <v/>
      </c>
    </row>
    <row r="26">
      <c r="K26" t="inlineStr">
        <is>
          <t>ME</t>
        </is>
      </c>
      <c r="L26">
        <f>L24*L22</f>
        <v/>
      </c>
    </row>
    <row r="27">
      <c r="A27" t="inlineStr">
        <is>
          <t>ME</t>
        </is>
      </c>
      <c r="B27">
        <f>B25*B23</f>
        <v/>
      </c>
      <c r="D27" t="inlineStr">
        <is>
          <t>ME</t>
        </is>
      </c>
      <c r="E27">
        <f>E25*E23</f>
        <v/>
      </c>
      <c r="H27" t="inlineStr">
        <is>
          <t>x upper</t>
        </is>
      </c>
      <c r="I27">
        <f>I17+I25</f>
        <v/>
      </c>
      <c r="N27" t="inlineStr">
        <is>
          <t>z</t>
        </is>
      </c>
      <c r="O27">
        <f>_xlfn.NORM.S.INV(1-O24)</f>
        <v/>
      </c>
    </row>
    <row r="28">
      <c r="H28" t="inlineStr">
        <is>
          <t>x lower</t>
        </is>
      </c>
      <c r="I28">
        <f>I17-I25</f>
        <v/>
      </c>
      <c r="K28" t="inlineStr">
        <is>
          <t>x upper</t>
        </is>
      </c>
      <c r="L28">
        <f>L17+L26</f>
        <v/>
      </c>
    </row>
    <row r="29">
      <c r="A29" t="inlineStr">
        <is>
          <t>x upper</t>
        </is>
      </c>
      <c r="B29">
        <f>B21+B27</f>
        <v/>
      </c>
      <c r="D29" t="inlineStr">
        <is>
          <t>x upper</t>
        </is>
      </c>
      <c r="E29">
        <f>E21+E27</f>
        <v/>
      </c>
      <c r="K29" t="inlineStr">
        <is>
          <t>x lower</t>
        </is>
      </c>
      <c r="L29">
        <f>L17-L26</f>
        <v/>
      </c>
      <c r="N29" t="inlineStr">
        <is>
          <t>ME</t>
        </is>
      </c>
      <c r="O29">
        <f>O27*O25</f>
        <v/>
      </c>
    </row>
    <row r="30">
      <c r="A30" t="inlineStr">
        <is>
          <t>x lower</t>
        </is>
      </c>
      <c r="B30">
        <f>B21-B27</f>
        <v/>
      </c>
      <c r="D30" t="inlineStr">
        <is>
          <t>x lower</t>
        </is>
      </c>
      <c r="E30">
        <f>E21-E27</f>
        <v/>
      </c>
    </row>
    <row r="31">
      <c r="N31" t="inlineStr">
        <is>
          <t>x upper</t>
        </is>
      </c>
      <c r="O31">
        <f>O20+O29</f>
        <v/>
      </c>
    </row>
    <row r="32">
      <c r="N32" t="inlineStr">
        <is>
          <t>x lower</t>
        </is>
      </c>
      <c r="O32">
        <f>O20-O29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C3"/>
  <sheetViews>
    <sheetView tabSelected="1" workbookViewId="0">
      <selection activeCell="F4" sqref="F4"/>
    </sheetView>
  </sheetViews>
  <sheetFormatPr baseColWidth="8" defaultRowHeight="14.5"/>
  <sheetData>
    <row r="1">
      <c r="B1" t="inlineStr">
        <is>
          <t>monica sekoyan</t>
        </is>
      </c>
    </row>
    <row r="3">
      <c r="C3">
        <f>RIGHT(B1, LEN(B1)-7)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Mona</dc:creator>
  <dcterms:created xsi:type="dcterms:W3CDTF">2015-06-05T18:17:20Z</dcterms:created>
  <dcterms:modified xsi:type="dcterms:W3CDTF">2021-05-28T18:01:13Z</dcterms:modified>
  <cp:lastModifiedBy>ASUS</cp:lastModifiedBy>
</cp:coreProperties>
</file>