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omments1.xml" ContentType="application/vnd.openxmlformats-officedocument.spreadsheetml.comments+xml"/>
  <Override PartName="/xl/drawings/drawing46.xml" ContentType="application/vnd.openxmlformats-officedocument.drawing+xml"/>
  <Override PartName="/xl/comments2.xml" ContentType="application/vnd.openxmlformats-officedocument.spreadsheetml.comment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omments3.xml" ContentType="application/vnd.openxmlformats-officedocument.spreadsheetml.comments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AB977E24-3644-408B-A8AA-5B0F19269A65}" xr6:coauthVersionLast="45" xr6:coauthVersionMax="47" xr10:uidLastSave="{00000000-0000-0000-0000-000000000000}"/>
  <bookViews>
    <workbookView xWindow="-120" yWindow="-120" windowWidth="29040" windowHeight="15840" firstSheet="44" activeTab="47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4)" sheetId="1312" r:id="rId49"/>
    <sheet name="14,09 R1" sheetId="1313" r:id="rId50"/>
    <sheet name="(15)" sheetId="1284" r:id="rId51"/>
    <sheet name="15,09 R1" sheetId="1285" r:id="rId52"/>
    <sheet name="15,09 R2" sheetId="1286" r:id="rId53"/>
    <sheet name="15,09 R3" sheetId="1287" r:id="rId54"/>
    <sheet name="(16)" sheetId="1288" r:id="rId55"/>
    <sheet name="16,09 R1" sheetId="1289" r:id="rId56"/>
    <sheet name="16,09 R2" sheetId="1290" r:id="rId57"/>
    <sheet name="16,09 R3" sheetId="1291" r:id="rId58"/>
    <sheet name="(17)" sheetId="1292" r:id="rId59"/>
    <sheet name="17,09 R1" sheetId="1293" r:id="rId60"/>
    <sheet name="17,09 R2" sheetId="1294" r:id="rId61"/>
    <sheet name="17,09 R3" sheetId="1295" r:id="rId62"/>
    <sheet name="(18)" sheetId="1296" r:id="rId63"/>
    <sheet name="18,09 R1" sheetId="1297" r:id="rId64"/>
    <sheet name="18,09 R2" sheetId="1298" r:id="rId65"/>
    <sheet name="18,09 R3" sheetId="1299" r:id="rId66"/>
    <sheet name="(19)" sheetId="1300" r:id="rId67"/>
    <sheet name="19,09 R1" sheetId="1301" r:id="rId68"/>
    <sheet name="19,09 R2" sheetId="1302" r:id="rId69"/>
    <sheet name="19,09 R3" sheetId="1303" r:id="rId70"/>
    <sheet name="(20)" sheetId="1304" r:id="rId71"/>
    <sheet name="20,09 R1" sheetId="1305" r:id="rId72"/>
    <sheet name="20,09 R2" sheetId="1306" r:id="rId73"/>
    <sheet name="20,09 R3" sheetId="1307" r:id="rId74"/>
    <sheet name="(22)" sheetId="1308" r:id="rId75"/>
    <sheet name="22,09 R1" sheetId="1309" r:id="rId76"/>
    <sheet name="22,09 R2" sheetId="1310" r:id="rId77"/>
    <sheet name="22,09 R3" sheetId="1311" r:id="rId78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'(14)'!$A$1:$J$60</definedName>
    <definedName name="_xlnm.Print_Area" localSheetId="50">'(15)'!$A$1:$J$60</definedName>
    <definedName name="_xlnm.Print_Area" localSheetId="54">'(16)'!$A$1:$J$60</definedName>
    <definedName name="_xlnm.Print_Area" localSheetId="58">'(17)'!$A$1:$J$60</definedName>
    <definedName name="_xlnm.Print_Area" localSheetId="62">'(18)'!$A$1:$J$60</definedName>
    <definedName name="_xlnm.Print_Area" localSheetId="66">'(19)'!$A$1:$J$60</definedName>
    <definedName name="_xlnm.Print_Area" localSheetId="4">'(2)'!$A$1:$J$60</definedName>
    <definedName name="_xlnm.Print_Area" localSheetId="70">'(20)'!$A$1:$J$60</definedName>
    <definedName name="_xlnm.Print_Area" localSheetId="74">'(22)'!$A$1:$J$60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'14,09 R1'!$A$1:$J$60</definedName>
    <definedName name="_xlnm.Print_Area" localSheetId="51">'15,09 R1'!$A$1:$J$60</definedName>
    <definedName name="_xlnm.Print_Area" localSheetId="52">'15,09 R2'!$A$1:$J$60</definedName>
    <definedName name="_xlnm.Print_Area" localSheetId="53">'15,09 R3'!$A$1:$J$60</definedName>
    <definedName name="_xlnm.Print_Area" localSheetId="55">'16,09 R1'!$A$1:$J$60</definedName>
    <definedName name="_xlnm.Print_Area" localSheetId="56">'16,09 R2'!$A$1:$J$60</definedName>
    <definedName name="_xlnm.Print_Area" localSheetId="57">'16,09 R3'!$A$1:$J$60</definedName>
    <definedName name="_xlnm.Print_Area" localSheetId="59">'17,09 R1'!$A$1:$J$60</definedName>
    <definedName name="_xlnm.Print_Area" localSheetId="60">'17,09 R2'!$A$1:$J$60</definedName>
    <definedName name="_xlnm.Print_Area" localSheetId="61">'17,09 R3'!$A$1:$J$60</definedName>
    <definedName name="_xlnm.Print_Area" localSheetId="63">'18,09 R1'!$A$1:$J$60</definedName>
    <definedName name="_xlnm.Print_Area" localSheetId="64">'18,09 R2'!$A$1:$J$60</definedName>
    <definedName name="_xlnm.Print_Area" localSheetId="65">'18,09 R3'!$A$1:$J$60</definedName>
    <definedName name="_xlnm.Print_Area" localSheetId="67">'19,09 R1'!$A$1:$J$60</definedName>
    <definedName name="_xlnm.Print_Area" localSheetId="68">'19,09 R2'!$A$1:$J$60</definedName>
    <definedName name="_xlnm.Print_Area" localSheetId="69">'19,09 R3'!$A$1:$J$60</definedName>
    <definedName name="_xlnm.Print_Area" localSheetId="71">'20,09 R1'!$A$1:$J$60</definedName>
    <definedName name="_xlnm.Print_Area" localSheetId="72">'20,09 R2'!$A$1:$J$60</definedName>
    <definedName name="_xlnm.Print_Area" localSheetId="73">'20,09 R3'!$A$1:$J$60</definedName>
    <definedName name="_xlnm.Print_Area" localSheetId="75">'22,09 R1'!$A$1:$J$60</definedName>
    <definedName name="_xlnm.Print_Area" localSheetId="76">'22,09 R2'!$A$1:$J$60</definedName>
    <definedName name="_xlnm.Print_Area" localSheetId="77">'22,09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83" l="1"/>
  <c r="H16" i="1313" l="1"/>
  <c r="R52" i="1313"/>
  <c r="R51" i="1313"/>
  <c r="D50" i="1313"/>
  <c r="R49" i="1313"/>
  <c r="D49" i="1313"/>
  <c r="R48" i="1313"/>
  <c r="D48" i="1313"/>
  <c r="D46" i="1313"/>
  <c r="D45" i="1313"/>
  <c r="P44" i="1313"/>
  <c r="R44" i="1313" s="1"/>
  <c r="D44" i="1313"/>
  <c r="R42" i="1313"/>
  <c r="L6" i="1313" s="1"/>
  <c r="D6" i="1313" s="1"/>
  <c r="D42" i="1313"/>
  <c r="R41" i="1313"/>
  <c r="D41" i="1313"/>
  <c r="R40" i="1313"/>
  <c r="D40" i="1313"/>
  <c r="R39" i="1313"/>
  <c r="L20" i="1313" s="1"/>
  <c r="D20" i="1313" s="1"/>
  <c r="H39" i="1313"/>
  <c r="D39" i="1313"/>
  <c r="R38" i="1313"/>
  <c r="H38" i="1313"/>
  <c r="D38" i="1313"/>
  <c r="R37" i="1313"/>
  <c r="H37" i="1313"/>
  <c r="D37" i="1313"/>
  <c r="R36" i="1313"/>
  <c r="H36" i="1313"/>
  <c r="D36" i="1313"/>
  <c r="R35" i="1313"/>
  <c r="H35" i="1313"/>
  <c r="D35" i="1313"/>
  <c r="R34" i="1313"/>
  <c r="H34" i="1313"/>
  <c r="D34" i="1313"/>
  <c r="R33" i="1313"/>
  <c r="R32" i="1313"/>
  <c r="R31" i="1313"/>
  <c r="R30" i="1313"/>
  <c r="R29" i="1313"/>
  <c r="R28" i="1313"/>
  <c r="L16" i="1313" s="1"/>
  <c r="D16" i="1313" s="1"/>
  <c r="D28" i="1313"/>
  <c r="R27" i="1313"/>
  <c r="L27" i="1313"/>
  <c r="D27" i="1313"/>
  <c r="R26" i="1313"/>
  <c r="L26" i="1313"/>
  <c r="D26" i="1313"/>
  <c r="R25" i="1313"/>
  <c r="D25" i="1313"/>
  <c r="R24" i="1313"/>
  <c r="L24" i="1313"/>
  <c r="D24" i="1313"/>
  <c r="R23" i="1313"/>
  <c r="L23" i="1313"/>
  <c r="D23" i="1313"/>
  <c r="R22" i="1313"/>
  <c r="D22" i="1313"/>
  <c r="R21" i="1313"/>
  <c r="D21" i="1313"/>
  <c r="R20" i="1313"/>
  <c r="R19" i="1313"/>
  <c r="D19" i="1313"/>
  <c r="R18" i="1313"/>
  <c r="D18" i="1313"/>
  <c r="R17" i="1313"/>
  <c r="L17" i="1313"/>
  <c r="D17" i="1313" s="1"/>
  <c r="T16" i="1313"/>
  <c r="R16" i="1313"/>
  <c r="R15" i="1313"/>
  <c r="D15" i="1313"/>
  <c r="R14" i="1313"/>
  <c r="D14" i="1313"/>
  <c r="R13" i="1313"/>
  <c r="D13" i="1313"/>
  <c r="R12" i="1313"/>
  <c r="L12" i="1313"/>
  <c r="D12" i="1313" s="1"/>
  <c r="R11" i="1313"/>
  <c r="L11" i="1313"/>
  <c r="D11" i="1313"/>
  <c r="L10" i="1313"/>
  <c r="D10" i="1313" s="1"/>
  <c r="L9" i="1313"/>
  <c r="D9" i="1313"/>
  <c r="L8" i="1313"/>
  <c r="D8" i="1313" s="1"/>
  <c r="L7" i="1313"/>
  <c r="D7" i="1313" s="1"/>
  <c r="R6" i="1313"/>
  <c r="R5" i="1313"/>
  <c r="R4" i="1313"/>
  <c r="R52" i="1312"/>
  <c r="R51" i="1312"/>
  <c r="D50" i="1312"/>
  <c r="R49" i="1312"/>
  <c r="G49" i="1312"/>
  <c r="D49" i="1312"/>
  <c r="R48" i="1312"/>
  <c r="D48" i="1312"/>
  <c r="D46" i="1312"/>
  <c r="D45" i="1312"/>
  <c r="D44" i="1312"/>
  <c r="R42" i="1312"/>
  <c r="D42" i="1312"/>
  <c r="R41" i="1312"/>
  <c r="L7" i="1312" s="1"/>
  <c r="D7" i="1312" s="1"/>
  <c r="D41" i="1312"/>
  <c r="R40" i="1312"/>
  <c r="L8" i="1312" s="1"/>
  <c r="D8" i="1312" s="1"/>
  <c r="D40" i="1312"/>
  <c r="D54" i="1312" s="1"/>
  <c r="H14" i="1312" s="1"/>
  <c r="R39" i="1312"/>
  <c r="D39" i="1312"/>
  <c r="R38" i="1312"/>
  <c r="D38" i="1312"/>
  <c r="R37" i="1312"/>
  <c r="D37" i="1312"/>
  <c r="R36" i="1312"/>
  <c r="L10" i="1312" s="1"/>
  <c r="D10" i="1312" s="1"/>
  <c r="D36" i="1312"/>
  <c r="R35" i="1312"/>
  <c r="L19" i="1312" s="1"/>
  <c r="D19" i="1312" s="1"/>
  <c r="D35" i="1312"/>
  <c r="R34" i="1312"/>
  <c r="D34" i="1312"/>
  <c r="R33" i="1312"/>
  <c r="R32" i="1312"/>
  <c r="L11" i="1312" s="1"/>
  <c r="D11" i="1312" s="1"/>
  <c r="R31" i="1312"/>
  <c r="R30" i="1312"/>
  <c r="R29" i="1312"/>
  <c r="R28" i="1312"/>
  <c r="D28" i="1312"/>
  <c r="R27" i="1312"/>
  <c r="D27" i="1312"/>
  <c r="R26" i="1312"/>
  <c r="L26" i="1312"/>
  <c r="D26" i="1312" s="1"/>
  <c r="R25" i="1312"/>
  <c r="L25" i="1312"/>
  <c r="D25" i="1312"/>
  <c r="R24" i="1312"/>
  <c r="D24" i="1312"/>
  <c r="R23" i="1312"/>
  <c r="L23" i="1312"/>
  <c r="D23" i="1312" s="1"/>
  <c r="R22" i="1312"/>
  <c r="L22" i="1312"/>
  <c r="D22" i="1312"/>
  <c r="R21" i="1312"/>
  <c r="D21" i="1312"/>
  <c r="R20" i="1312"/>
  <c r="L20" i="1312"/>
  <c r="D20" i="1312" s="1"/>
  <c r="R19" i="1312"/>
  <c r="R18" i="1312"/>
  <c r="D18" i="1312"/>
  <c r="R17" i="1312"/>
  <c r="D17" i="1312"/>
  <c r="R16" i="1312"/>
  <c r="L16" i="1312"/>
  <c r="D16" i="1312" s="1"/>
  <c r="S15" i="1312"/>
  <c r="R15" i="1312"/>
  <c r="D15" i="1312"/>
  <c r="S14" i="1312"/>
  <c r="R14" i="1312"/>
  <c r="D14" i="1312"/>
  <c r="R13" i="1312"/>
  <c r="D13" i="1312"/>
  <c r="R12" i="1312"/>
  <c r="L12" i="1312"/>
  <c r="D12" i="1312" s="1"/>
  <c r="R11" i="1312"/>
  <c r="L9" i="1312"/>
  <c r="D9" i="1312"/>
  <c r="R6" i="1312"/>
  <c r="L6" i="1312"/>
  <c r="D6" i="1312"/>
  <c r="R5" i="1312"/>
  <c r="R4" i="1312"/>
  <c r="D54" i="1313" l="1"/>
  <c r="H14" i="1313" s="1"/>
  <c r="G49" i="1313"/>
  <c r="D29" i="1313"/>
  <c r="H13" i="1313" s="1"/>
  <c r="D29" i="1312"/>
  <c r="H13" i="1312" s="1"/>
  <c r="H15" i="1312" s="1"/>
  <c r="H29" i="1312" s="1"/>
  <c r="G51" i="1312" s="1"/>
  <c r="H15" i="1313" l="1"/>
  <c r="H29" i="1313" s="1"/>
  <c r="G51" i="1313" s="1"/>
  <c r="H16" i="1282" l="1"/>
  <c r="L25" i="1283"/>
  <c r="C23" i="1283"/>
  <c r="C12" i="1283"/>
  <c r="C21" i="1283"/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G49" i="1299" s="1"/>
  <c r="D34" i="1299"/>
  <c r="D54" i="1299" s="1"/>
  <c r="H14" i="1299" s="1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D54" i="1298"/>
  <c r="H14" i="1298" s="1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G49" i="1298" s="1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D54" i="1297" s="1"/>
  <c r="H14" i="1297" s="1"/>
  <c r="R35" i="1297"/>
  <c r="H35" i="1297"/>
  <c r="D35" i="1297"/>
  <c r="R34" i="1297"/>
  <c r="H34" i="1297"/>
  <c r="G49" i="1297" s="1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G49" i="1291" s="1"/>
  <c r="D34" i="1291"/>
  <c r="D54" i="1291" s="1"/>
  <c r="H14" i="1291" s="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L22" i="1291"/>
  <c r="D22" i="1291"/>
  <c r="R21" i="1291"/>
  <c r="D21" i="1291"/>
  <c r="R20" i="1291"/>
  <c r="L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G49" i="1290" s="1"/>
  <c r="D34" i="1290"/>
  <c r="D54" i="1290" s="1"/>
  <c r="H14" i="1290" s="1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D29" i="1290" s="1"/>
  <c r="H13" i="1290" s="1"/>
  <c r="H15" i="1290" s="1"/>
  <c r="H29" i="1290" s="1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G49" i="1289" s="1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D54" i="1289" s="1"/>
  <c r="H14" i="1289" s="1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D29" i="1289" s="1"/>
  <c r="H13" i="1289" s="1"/>
  <c r="H15" i="1289" s="1"/>
  <c r="H29" i="1289" s="1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G49" i="1287" s="1"/>
  <c r="D34" i="1287"/>
  <c r="D54" i="1287" s="1"/>
  <c r="H14" i="1287" s="1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D54" i="1286" s="1"/>
  <c r="H14" i="1286" s="1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G49" i="1286" s="1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D54" i="1285" s="1"/>
  <c r="H14" i="1285" s="1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G49" i="1285" s="1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D29" i="1285" s="1"/>
  <c r="H13" i="1285" s="1"/>
  <c r="H15" i="1285" s="1"/>
  <c r="H29" i="1285" s="1"/>
  <c r="R5" i="1285"/>
  <c r="R4" i="1285"/>
  <c r="D29" i="1311" l="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H15" i="1299" s="1"/>
  <c r="H29" i="1299" s="1"/>
  <c r="G51" i="1299" s="1"/>
  <c r="D29" i="1298"/>
  <c r="H13" i="1298" s="1"/>
  <c r="H15" i="1298" s="1"/>
  <c r="H29" i="1298" s="1"/>
  <c r="G51" i="1298" s="1"/>
  <c r="D29" i="1297"/>
  <c r="H13" i="1297" s="1"/>
  <c r="H15" i="1297" s="1"/>
  <c r="H29" i="1297" s="1"/>
  <c r="G51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H15" i="1291" s="1"/>
  <c r="H29" i="1291" s="1"/>
  <c r="G51" i="1291" s="1"/>
  <c r="G51" i="1290"/>
  <c r="G51" i="1289"/>
  <c r="D29" i="1288"/>
  <c r="H13" i="1288" s="1"/>
  <c r="H15" i="1288" s="1"/>
  <c r="H29" i="1288" s="1"/>
  <c r="G51" i="1288" s="1"/>
  <c r="D29" i="1287"/>
  <c r="H13" i="1287" s="1"/>
  <c r="H15" i="1287" s="1"/>
  <c r="H29" i="1287" s="1"/>
  <c r="G51" i="1287" s="1"/>
  <c r="D29" i="1286"/>
  <c r="H13" i="1286" s="1"/>
  <c r="H15" i="1286" s="1"/>
  <c r="H29" i="1286" s="1"/>
  <c r="G51" i="1286" s="1"/>
  <c r="G51" i="1285"/>
  <c r="C21" i="1277"/>
  <c r="H16" i="1279"/>
  <c r="H16" i="1278"/>
  <c r="H16" i="1270" l="1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R34" i="1283"/>
  <c r="H34" i="1283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D34" i="1282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R34" i="1281"/>
  <c r="L12" i="1281" s="1"/>
  <c r="D12" i="1281" s="1"/>
  <c r="H34" i="128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83" l="1"/>
  <c r="G49" i="1282"/>
  <c r="G49" i="1281"/>
  <c r="D54" i="1283"/>
  <c r="H14" i="1283" s="1"/>
  <c r="D29" i="1283"/>
  <c r="H13" i="1283" s="1"/>
  <c r="D54" i="1282"/>
  <c r="H14" i="1282" s="1"/>
  <c r="D54" i="1281"/>
  <c r="H14" i="1281" s="1"/>
  <c r="D54" i="1279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D29" i="1282"/>
  <c r="H13" i="1282" s="1"/>
  <c r="D29" i="1281"/>
  <c r="H13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83" l="1"/>
  <c r="H29" i="1283" s="1"/>
  <c r="G51" i="1283" s="1"/>
  <c r="H15" i="1282"/>
  <c r="H29" i="1282" s="1"/>
  <c r="G51" i="1282" s="1"/>
  <c r="H15" i="1281"/>
  <c r="H29" i="1281" s="1"/>
  <c r="G51" i="1281" s="1"/>
  <c r="H15" i="1279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4F60539D-B3DC-4BB3-B009-94ED326C1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
DISC. 1296
</t>
        </r>
      </text>
    </comment>
    <comment ref="C37" authorId="0" shapeId="0" xr:uid="{40E903BB-FA38-4BC4-8D07-9E9E4FC1CF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DUNGAG LIMA PARA UGMA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EAC9D522-AD83-4754-AF7D-D793591E9B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STORE: 
DISC. 1917
BBS:
DISC. 880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6" authorId="0" shapeId="0" xr:uid="{8CBD1453-54F1-455C-8425-5227381695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
</t>
        </r>
      </text>
    </comment>
  </commentList>
</comments>
</file>

<file path=xl/sharedStrings.xml><?xml version="1.0" encoding="utf-8"?>
<sst xmlns="http://schemas.openxmlformats.org/spreadsheetml/2006/main" count="10131" uniqueCount="190">
  <si>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</si>
  <si>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</si>
  <si>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</si>
  <si>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</si>
  <si>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</si>
  <si>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</si>
  <si>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</si>
  <si>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</si>
  <si>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</si>
  <si>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</si>
  <si>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</si>
  <si>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</si>
  <si>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</si>
  <si>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</si>
  <si>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</si>
  <si>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</si>
  <si>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</si>
  <si>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</si>
  <si>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</si>
  <si>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</si>
  <si>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</si>
  <si>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</si>
  <si>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</si>
  <si>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</si>
  <si>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</si>
  <si>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</si>
  <si>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</si>
  <si>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</si>
  <si>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</si>
  <si>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</si>
  <si>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</si>
  <si>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</si>
  <si>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</si>
  <si>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</si>
  <si>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</si>
  <si>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</si>
  <si>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</si>
  <si>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</si>
  <si>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</si>
  <si>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</si>
  <si>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</si>
  <si>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</si>
  <si>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</si>
  <si>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</si>
  <si>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</si>
  <si>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</si>
  <si>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</si>
  <si>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</si>
  <si>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</si>
  <si>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</si>
  <si>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</si>
  <si>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</si>
  <si>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</si>
  <si>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</si>
  <si>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</si>
  <si>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</si>
  <si>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</si>
  <si>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</si>
  <si>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</si>
  <si>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</si>
  <si>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</si>
  <si>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</si>
  <si>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</si>
  <si>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</si>
  <si>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</si>
  <si>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</si>
  <si>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</si>
  <si>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</si>
  <si>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</si>
  <si>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</si>
  <si>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</si>
  <si>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</si>
  <si>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</si>
  <si>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</si>
  <si>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</si>
  <si>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</si>
  <si>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</si>
  <si>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</si>
  <si>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</si>
  <si>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</si>
  <si>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</si>
  <si>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</si>
  <si>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</si>
  <si>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</si>
  <si>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</si>
  <si>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</si>
  <si>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</si>
  <si>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</si>
  <si>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</si>
  <si>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</si>
  <si>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</si>
  <si>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</si>
  <si>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</si>
  <si>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</si>
  <si>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</si>
  <si>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</si>
  <si>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</si>
  <si>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</si>
  <si>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</si>
  <si>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</si>
  <si>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</si>
  <si>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</si>
  <si>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</si>
  <si>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</si>
  <si>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</si>
  <si>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</si>
  <si>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</si>
  <si>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</si>
  <si>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</si>
  <si>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</si>
  <si>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</si>
  <si>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</si>
  <si>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</si>
  <si>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</si>
  <si>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</si>
  <si>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</si>
  <si>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</si>
  <si>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</si>
  <si>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</si>
  <si>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</si>
  <si>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</si>
  <si>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</si>
  <si>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</si>
  <si>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</si>
  <si>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</si>
  <si>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</si>
  <si>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</si>
  <si>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</si>
  <si>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</si>
  <si>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</si>
  <si>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</si>
  <si>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</si>
  <si>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</si>
  <si>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</si>
  <si>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</si>
  <si>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</si>
  <si>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</si>
  <si>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</si>
  <si>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</si>
  <si>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</si>
  <si>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</si>
  <si>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</si>
  <si>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</si>
  <si>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</si>
  <si>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</si>
  <si>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</si>
  <si>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</si>
  <si>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</si>
  <si>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</si>
  <si>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</si>
  <si>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</si>
  <si>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</si>
  <si>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</si>
  <si>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</si>
  <si>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</si>
  <si>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</si>
  <si>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</si>
  <si>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</si>
  <si>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</si>
  <si>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</si>
  <si>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</si>
  <si>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</si>
  <si>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</si>
  <si>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</si>
  <si>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</si>
  <si>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</si>
  <si>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</si>
  <si>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</si>
  <si>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</si>
  <si>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</si>
  <si>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</si>
  <si>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</si>
  <si>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</si>
  <si>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</si>
  <si>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</si>
  <si>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</si>
  <si>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</si>
  <si>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</si>
  <si>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</si>
  <si>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</si>
  <si>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</si>
  <si>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</si>
  <si>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</si>
  <si>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SMLC/RHC/PPC</t>
  </si>
  <si>
    <t>2120007471</t>
  </si>
  <si>
    <t>2000002390</t>
  </si>
  <si>
    <t>135210</t>
  </si>
  <si>
    <t xml:space="preserve">                           ESTEMARK PORMENTO</t>
  </si>
  <si>
    <t>34835</t>
  </si>
  <si>
    <t>ELOGSONG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</si>
</sst>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3" fillId="0" borderId="16" xfId="0" applyFont="1" applyBorder="1"/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53A5-87AE-417F-9C8A-1BE6912A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4ED1F-DE2D-4D7C-A010-EE7DF0D1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179</v>
      </c>
      <c r="D6" s="13">
        <f t="shared" ref="D6:D28" si="1">C6*L6</f>
        <v>131923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20</v>
      </c>
      <c r="D9" s="13">
        <f t="shared" si="1"/>
        <v>14140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153915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</v>
      </c>
      <c r="D14" s="31">
        <f t="shared" si="1"/>
        <v>22</v>
      </c>
      <c r="F14" s="210" t="s">
        <v>39</v>
      </c>
      <c r="G14" s="211"/>
      <c r="H14" s="212">
        <f>D54</f>
        <v>23154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130761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153915</v>
      </c>
      <c r="F29" s="124" t="s">
        <v>55</v>
      </c>
      <c r="G29" s="186"/>
      <c r="H29" s="146">
        <f>H15-H16-H17-H18-H19-H20-H22-H23-H24+H26+H27+H28</f>
        <v>130761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68">
        <f t="shared" ref="H34:H39" si="2">F34*G34</f>
        <v>110000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68">
        <f t="shared" si="2"/>
        <v>16000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68">
        <f t="shared" si="2"/>
        <v>4100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68">
        <v>99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29</v>
      </c>
      <c r="D46" s="12">
        <f>C46*1.5</f>
        <v>43.5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130639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31</v>
      </c>
      <c r="D50" s="12">
        <f>C50*1.5</f>
        <v>46.5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-122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190</v>
      </c>
      <c r="D6" s="13">
        <f t="shared" ref="D6:D28" si="1">C6*L6</f>
        <v>140030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40</v>
      </c>
      <c r="D9" s="13">
        <f t="shared" si="1"/>
        <v>28280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173984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18</v>
      </c>
      <c r="D14" s="31">
        <f t="shared" si="1"/>
        <v>198</v>
      </c>
      <c r="F14" s="210" t="s">
        <v>39</v>
      </c>
      <c r="G14" s="211"/>
      <c r="H14" s="212">
        <f>D54</f>
        <v>22511.25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151472.75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1248</f>
        <v>1248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173984</v>
      </c>
      <c r="F29" s="124" t="s">
        <v>55</v>
      </c>
      <c r="G29" s="186"/>
      <c r="H29" s="146">
        <f>H15-H16-H17-H18-H19-H20-H22-H23-H24+H26+H27</f>
        <v>150224.75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68">
        <f>F34*G34</f>
        <v>37000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68">
        <f t="shared" ref="H35:H39" si="2"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68">
        <f>24+1000</f>
        <v>1024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63">
        <v>97542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2</v>
      </c>
      <c r="D45" s="12">
        <f>C45*84</f>
        <v>168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10</v>
      </c>
      <c r="D46" s="12">
        <f>C46*1.5</f>
        <v>15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7</v>
      </c>
      <c r="D49" s="12">
        <f>C49*42</f>
        <v>294</v>
      </c>
      <c r="F49" s="144" t="s">
        <v>86</v>
      </c>
      <c r="G49" s="146">
        <f>H34+H35+H36+H37+H38+H39+H40+H41+G42+H44+H45+H46</f>
        <v>148616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20</v>
      </c>
      <c r="D50" s="12">
        <f>C50*1.5</f>
        <v>30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-1608.75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22511.25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266</v>
      </c>
      <c r="D6" s="13">
        <f t="shared" ref="D6:D28" si="1">C6*L6</f>
        <v>196042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14</v>
      </c>
      <c r="D7" s="13">
        <f t="shared" si="1"/>
        <v>10150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43</v>
      </c>
      <c r="D9" s="13">
        <f t="shared" si="1"/>
        <v>30401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241297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16107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225190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93">
        <v>183793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241297</v>
      </c>
      <c r="F29" s="124" t="s">
        <v>55</v>
      </c>
      <c r="G29" s="186"/>
      <c r="H29" s="146">
        <f>H15-H16-H17-H18-H19-H20-H22-H23-H24+H26+H27</f>
        <v>41397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236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42286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889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16107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219</v>
      </c>
      <c r="D6" s="13">
        <f t="shared" ref="D6:D28" si="1">C6*L6</f>
        <v>161403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71</v>
      </c>
      <c r="D9" s="13">
        <f t="shared" si="1"/>
        <v>50197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14</v>
      </c>
      <c r="D13" s="48">
        <f t="shared" si="1"/>
        <v>4298</v>
      </c>
      <c r="F13" s="252" t="s">
        <v>36</v>
      </c>
      <c r="G13" s="216"/>
      <c r="H13" s="207">
        <f>D29</f>
        <v>244297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44481.75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199815.25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2394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244297</v>
      </c>
      <c r="F29" s="124" t="s">
        <v>55</v>
      </c>
      <c r="G29" s="186"/>
      <c r="H29" s="146">
        <f>H15-H16-H17-H18-H19-H20-H22-H23-H24+H26+H27+H28</f>
        <v>197421.25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68">
        <f t="shared" ref="H34:H39" si="2">F34*G34</f>
        <v>155000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68">
        <f t="shared" si="2"/>
        <v>39000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68">
        <f t="shared" si="2"/>
        <v>2600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68">
        <f t="shared" si="2"/>
        <v>700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68">
        <v>176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14</v>
      </c>
      <c r="D44" s="12">
        <f>C44*120</f>
        <v>1680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30</v>
      </c>
      <c r="D46" s="12">
        <f>C46*1.5</f>
        <v>45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21</v>
      </c>
      <c r="D49" s="12">
        <f>C49*42</f>
        <v>882</v>
      </c>
      <c r="F49" s="144" t="s">
        <v>86</v>
      </c>
      <c r="G49" s="146">
        <f>H34+H35+H36+H37+H38+H39+H40+H41+G42+H44+H45+H46</f>
        <v>197736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21</v>
      </c>
      <c r="D50" s="12">
        <f>C50*1.5</f>
        <v>31.5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314.75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238</v>
      </c>
      <c r="D6" s="13">
        <f t="shared" ref="D6:D28" si="1">C6*L6</f>
        <v>175406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39</v>
      </c>
      <c r="D9" s="13">
        <f t="shared" si="1"/>
        <v>27573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217493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44244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173249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1376+1872</f>
        <v>3248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98">
        <v>73700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01">
        <v>122895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217493</v>
      </c>
      <c r="F29" s="124" t="s">
        <v>55</v>
      </c>
      <c r="G29" s="186"/>
      <c r="H29" s="146">
        <f>H15-H16-H17-H18-H19-H20-H22-H23-H24+H26+H27</f>
        <v>366596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68">
        <f>F34*G34</f>
        <v>101000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68">
        <f t="shared" ref="H35:H39" si="2">F35*G35</f>
        <v>15000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68">
        <f t="shared" si="2"/>
        <v>1000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63">
        <v>122895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63">
        <v>126698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10</v>
      </c>
      <c r="D49" s="12">
        <f>C49*42</f>
        <v>420</v>
      </c>
      <c r="F49" s="144" t="s">
        <v>86</v>
      </c>
      <c r="G49" s="146">
        <f>H34+H35+H36+H37+H38+H39+H40+H41+G42+H44+H45+H46</f>
        <v>366650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54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44244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293</v>
      </c>
      <c r="D6" s="13">
        <f t="shared" ref="D6:D28" si="1">C6*L6</f>
        <v>215941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3</v>
      </c>
      <c r="D7" s="13">
        <f t="shared" si="1"/>
        <v>2175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114</v>
      </c>
      <c r="D9" s="13">
        <f t="shared" si="1"/>
        <v>80598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10</v>
      </c>
      <c r="D12" s="48">
        <f t="shared" si="1"/>
        <v>9520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19</v>
      </c>
      <c r="D13" s="48">
        <f t="shared" si="1"/>
        <v>5833</v>
      </c>
      <c r="F13" s="252" t="s">
        <v>36</v>
      </c>
      <c r="G13" s="216"/>
      <c r="H13" s="207">
        <f>D29</f>
        <v>320954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17</v>
      </c>
      <c r="D14" s="31">
        <f t="shared" si="1"/>
        <v>187</v>
      </c>
      <c r="F14" s="210" t="s">
        <v>39</v>
      </c>
      <c r="G14" s="211"/>
      <c r="H14" s="212">
        <f>D54</f>
        <v>87987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232967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2112</f>
        <v>2112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>
        <v>10</v>
      </c>
      <c r="D22" s="48">
        <f t="shared" si="1"/>
        <v>6700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320954</v>
      </c>
      <c r="F29" s="124" t="s">
        <v>55</v>
      </c>
      <c r="G29" s="186"/>
      <c r="H29" s="146">
        <f>H15-H16-H17-H18-H19-H20-H22-H23-H24+H26+H27</f>
        <v>230855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68">
        <f>F34*G34</f>
        <v>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68">
        <f>F35*G35</f>
        <v>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68">
        <f t="shared" si="2"/>
        <v>2000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130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63">
        <v>224064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230404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18</v>
      </c>
      <c r="D50" s="12">
        <f>C50*1.5</f>
        <v>27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-451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87987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221</v>
      </c>
      <c r="D6" s="13">
        <f t="shared" ref="D6:D28" si="1">C6*L6</f>
        <v>162877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25</v>
      </c>
      <c r="D8" s="13">
        <f t="shared" si="1"/>
        <v>25825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11</v>
      </c>
      <c r="D9" s="13">
        <f t="shared" si="1"/>
        <v>7777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205759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30394.5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175364.5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93">
        <v>22825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63">
        <v>7850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9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205759</v>
      </c>
      <c r="F29" s="124" t="s">
        <v>55</v>
      </c>
      <c r="G29" s="186"/>
      <c r="H29" s="146">
        <f>H15-H16-H17-H18-H19-H20-H22-H23-H24+H26+H27+H28</f>
        <v>160389.5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68">
        <f t="shared" ref="H34:H39" si="2">F34*G34</f>
        <v>55000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68">
        <f t="shared" si="2"/>
        <v>35000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68">
        <f t="shared" si="2"/>
        <v>3600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40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63">
        <v>50562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15381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160403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26</v>
      </c>
      <c r="D50" s="12">
        <f>C50*1.5</f>
        <v>39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13.5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96</v>
      </c>
      <c r="D6" s="13">
        <f t="shared" ref="D6:D28" si="1">C6*L6</f>
        <v>70752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98240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26333.25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71906.75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93">
        <v>44220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98">
        <v>1348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01">
        <v>113620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</v>
      </c>
      <c r="D28" s="48">
        <f t="shared" si="1"/>
        <v>785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98240</v>
      </c>
      <c r="F29" s="124" t="s">
        <v>55</v>
      </c>
      <c r="G29" s="186"/>
      <c r="H29" s="146">
        <f>H15-H16-H17-H18-H19-H20-H22-H23-H24+H26+H27</f>
        <v>142654.75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68">
        <f>F34*G34</f>
        <v>130000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68">
        <f t="shared" ref="H35:H39" si="2">F35*G35</f>
        <v>8500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68">
        <f t="shared" si="2"/>
        <v>3700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142712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57.25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26333.25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170</v>
      </c>
      <c r="D6" s="13">
        <f t="shared" ref="D6:D28" si="1">C6*L6</f>
        <v>125290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7</v>
      </c>
      <c r="D13" s="48">
        <f t="shared" si="1"/>
        <v>2149</v>
      </c>
      <c r="F13" s="252" t="s">
        <v>36</v>
      </c>
      <c r="G13" s="216"/>
      <c r="H13" s="207">
        <f>D29</f>
        <v>155334.5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31404.75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123929.75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721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>
        <v>1</v>
      </c>
      <c r="D23" s="48">
        <f t="shared" si="1"/>
        <v>1175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155334.5</v>
      </c>
      <c r="F29" s="124" t="s">
        <v>55</v>
      </c>
      <c r="G29" s="186"/>
      <c r="H29" s="146">
        <f>H15-H16-H17-H18-H19-H20-H22-H23-H24+H26+H27</f>
        <v>123208.75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68">
        <f>F34*G34</f>
        <v>40000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68">
        <f>F35*G35</f>
        <v>13000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41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63">
        <v>70148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123189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4</v>
      </c>
      <c r="D50" s="12">
        <f>C50*1.5</f>
        <v>6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-19.75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31404.75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9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12">
        <v>185</v>
      </c>
      <c r="D6" s="13">
        <f t="shared" ref="D6:D28" si="1">C6*L6</f>
        <v>136345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12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12">
        <v>2</v>
      </c>
      <c r="D8" s="13">
        <f t="shared" si="1"/>
        <v>2066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12">
        <v>215</v>
      </c>
      <c r="D9" s="13">
        <f t="shared" si="1"/>
        <v>152005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12">
        <v>4</v>
      </c>
      <c r="D10" s="13">
        <f t="shared" si="1"/>
        <v>3888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12">
        <v>2</v>
      </c>
      <c r="D11" s="13">
        <f t="shared" si="1"/>
        <v>2250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12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12">
        <v>15</v>
      </c>
      <c r="D13" s="48">
        <f t="shared" si="1"/>
        <v>4605</v>
      </c>
      <c r="F13" s="252" t="s">
        <v>36</v>
      </c>
      <c r="G13" s="216"/>
      <c r="H13" s="207">
        <f>D29</f>
        <v>328219.5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12">
        <v>3</v>
      </c>
      <c r="D14" s="31">
        <f t="shared" si="1"/>
        <v>33</v>
      </c>
      <c r="F14" s="210" t="s">
        <v>39</v>
      </c>
      <c r="G14" s="211"/>
      <c r="H14" s="212">
        <f>D54</f>
        <v>213686.25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12"/>
      <c r="D15" s="31">
        <f t="shared" si="1"/>
        <v>0</v>
      </c>
      <c r="F15" s="215" t="s">
        <v>40</v>
      </c>
      <c r="G15" s="216"/>
      <c r="H15" s="217">
        <f>H13-H14</f>
        <v>114533.25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77">
        <f>1935</f>
        <v>1935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12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93">
        <v>103785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12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63">
        <v>84657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62">
        <v>66997</v>
      </c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62">
        <v>22825</v>
      </c>
      <c r="I28" s="263"/>
      <c r="J28" s="26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328219.5</v>
      </c>
      <c r="F29" s="124" t="s">
        <v>55</v>
      </c>
      <c r="G29" s="186"/>
      <c r="H29" s="146">
        <f>H15-H16-H17-H18-H19-H20-H22-H23-H24+H26+H27+H28</f>
        <v>183292.25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68">
        <f t="shared" ref="H34:H39" si="2">F34*G34</f>
        <v>169000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68">
        <f t="shared" si="2"/>
        <v>40500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68">
        <f t="shared" si="2"/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68">
        <f t="shared" si="2"/>
        <v>1900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68">
        <f t="shared" si="2"/>
        <v>650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8">
        <v>172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63">
        <v>3900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8</v>
      </c>
      <c r="D45" s="12">
        <f>C45*84</f>
        <v>672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35</v>
      </c>
      <c r="D46" s="12">
        <f>C46*1.5</f>
        <v>52.5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22</v>
      </c>
      <c r="D49" s="12">
        <f>C49*42</f>
        <v>924</v>
      </c>
      <c r="F49" s="144" t="s">
        <v>86</v>
      </c>
      <c r="G49" s="146">
        <f>H34+H35+H36+H37+H38+H39+H40+H41+G42+H44+H45+H46</f>
        <v>216322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36</v>
      </c>
      <c r="D50" s="12">
        <f>C50*1.5</f>
        <v>54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33029.75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218</v>
      </c>
      <c r="D6" s="13">
        <f t="shared" ref="D6:D28" si="1">C6*L6</f>
        <v>160666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21</v>
      </c>
      <c r="D9" s="13">
        <f t="shared" si="1"/>
        <v>14847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183431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28174.5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155256.5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688</f>
        <v>688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4</v>
      </c>
      <c r="D28" s="48">
        <f t="shared" si="1"/>
        <v>3140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183431</v>
      </c>
      <c r="F29" s="124" t="s">
        <v>55</v>
      </c>
      <c r="G29" s="186"/>
      <c r="H29" s="146">
        <f>H15-H16-H17-H18-H19-H20-H22-H23-H24+H26+H27</f>
        <v>154568.5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68">
        <f>F34*G34</f>
        <v>126000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68">
        <f t="shared" ref="H35:H39" si="2">F35*G35</f>
        <v>23500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68">
        <f t="shared" si="2"/>
        <v>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2948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153198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-1370.5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28174.5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242</v>
      </c>
      <c r="D6" s="13">
        <f t="shared" ref="D6:D28" si="1">C6*L6</f>
        <v>178354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10</v>
      </c>
      <c r="D9" s="13">
        <f t="shared" si="1"/>
        <v>7070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1</v>
      </c>
      <c r="D12" s="48">
        <f t="shared" si="1"/>
        <v>952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195312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23</v>
      </c>
      <c r="D14" s="31">
        <f t="shared" si="1"/>
        <v>253</v>
      </c>
      <c r="F14" s="210" t="s">
        <v>39</v>
      </c>
      <c r="G14" s="211"/>
      <c r="H14" s="212">
        <f>D54</f>
        <v>73222.5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122089.5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498+312</f>
        <v>810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93">
        <v>67913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195312</v>
      </c>
      <c r="F29" s="124" t="s">
        <v>55</v>
      </c>
      <c r="G29" s="186"/>
      <c r="H29" s="146">
        <f>H15-H16-H17-H18-H19-H20-H22-H23-H24+H26+H27</f>
        <v>53316.5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68">
        <f>F34*G34</f>
        <v>36000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8">
        <f>F35*G35</f>
        <v>12000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ref="H36:H39" si="2">F36*G36</f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68">
        <f t="shared" si="2"/>
        <v>4500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53055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7</v>
      </c>
      <c r="D50" s="12">
        <f>C50*1.5</f>
        <v>10.5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-261.5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73222.5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181</v>
      </c>
      <c r="D6" s="13">
        <f t="shared" ref="D6:D28" si="1">C6*L6</f>
        <v>133397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13</v>
      </c>
      <c r="D9" s="13">
        <f t="shared" si="1"/>
        <v>9191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151025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7</v>
      </c>
      <c r="D14" s="31">
        <f t="shared" si="1"/>
        <v>77</v>
      </c>
      <c r="F14" s="210" t="s">
        <v>39</v>
      </c>
      <c r="G14" s="211"/>
      <c r="H14" s="212">
        <f>D54</f>
        <v>22636.5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128388.5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648+584</f>
        <v>1232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151025</v>
      </c>
      <c r="F29" s="124" t="s">
        <v>55</v>
      </c>
      <c r="G29" s="186"/>
      <c r="H29" s="146">
        <f>H15-H16-H17-H18-H19-H20-H22-H23-H24+H26+H27</f>
        <v>127156.5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68">
        <f>F34*G34</f>
        <v>121000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68">
        <f t="shared" ref="H35:H39" si="2">F35*G35</f>
        <v>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68">
        <f t="shared" si="2"/>
        <v>600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68">
        <f t="shared" si="2"/>
        <v>100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86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126223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9</v>
      </c>
      <c r="D50" s="12">
        <f>C50*1.5</f>
        <v>13.5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-933.5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22636.5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239</v>
      </c>
      <c r="D6" s="13">
        <f t="shared" ref="D6:D28" si="1">C6*L6</f>
        <v>176143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2</v>
      </c>
      <c r="D7" s="13">
        <f t="shared" si="1"/>
        <v>1450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179161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3</v>
      </c>
      <c r="D14" s="31">
        <f t="shared" si="1"/>
        <v>33</v>
      </c>
      <c r="F14" s="210" t="s">
        <v>39</v>
      </c>
      <c r="G14" s="211"/>
      <c r="H14" s="212">
        <f>D54</f>
        <v>106446.75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72714.25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1989</f>
        <v>1989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62600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179161</v>
      </c>
      <c r="F29" s="124" t="s">
        <v>55</v>
      </c>
      <c r="G29" s="186"/>
      <c r="H29" s="146">
        <f>H15-H16-H17-H18-H19-H20-H22-H23-H24+H26+H27+H28</f>
        <v>133325.25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68">
        <f t="shared" ref="H34:H39" si="2">F34*G34</f>
        <v>56000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68">
        <f t="shared" si="2"/>
        <v>14000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68">
        <f t="shared" si="2"/>
        <v>3400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68">
        <f t="shared" si="2"/>
        <v>600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63">
        <v>63815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 t="s">
        <v>167</v>
      </c>
      <c r="G45" s="63"/>
      <c r="H45" s="163">
        <v>1300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24</v>
      </c>
      <c r="D49" s="12">
        <f>C49*42</f>
        <v>1008</v>
      </c>
      <c r="F49" s="144" t="s">
        <v>86</v>
      </c>
      <c r="G49" s="146">
        <f>H34+H35+H36+H37+H38+H39+H40+H41+G42+H44+H45+H46</f>
        <v>139121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</v>
      </c>
      <c r="D50" s="12">
        <f>C50*1.5</f>
        <v>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5795.75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192</v>
      </c>
      <c r="D6" s="13">
        <f t="shared" ref="D6:D28" si="1">C6*L6</f>
        <v>141504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7</v>
      </c>
      <c r="D7" s="13">
        <f t="shared" si="1"/>
        <v>5075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26</v>
      </c>
      <c r="D9" s="13">
        <f t="shared" si="1"/>
        <v>18382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2</v>
      </c>
      <c r="D10" s="13">
        <f t="shared" si="1"/>
        <v>1944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171501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20</v>
      </c>
      <c r="D14" s="31">
        <f t="shared" si="1"/>
        <v>220</v>
      </c>
      <c r="F14" s="210" t="s">
        <v>39</v>
      </c>
      <c r="G14" s="211"/>
      <c r="H14" s="212">
        <f>D54</f>
        <v>22729.5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148771.5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1845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171501</v>
      </c>
      <c r="F29" s="124" t="s">
        <v>55</v>
      </c>
      <c r="G29" s="186"/>
      <c r="H29" s="146">
        <f>H15-H16-H17-H18-H19-H20-H22-H23-H24+H26+H27</f>
        <v>146926.5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68">
        <f>F34*G34</f>
        <v>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68">
        <f t="shared" si="2"/>
        <v>1500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68">
        <f t="shared" si="2"/>
        <v>800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63">
        <v>127949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11</v>
      </c>
      <c r="D49" s="12">
        <f>C49*42</f>
        <v>462</v>
      </c>
      <c r="F49" s="144" t="s">
        <v>86</v>
      </c>
      <c r="G49" s="146">
        <f>H34+H35+H36+H37+H38+H39+H40+H41+G42+H44+H45+H46</f>
        <v>146801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34</v>
      </c>
      <c r="D50" s="12">
        <f>C50*1.5</f>
        <v>51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-125.5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22729.5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</v>
      </c>
      <c r="D7" s="13">
        <f t="shared" si="1"/>
        <v>2900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9</v>
      </c>
      <c r="D9" s="13">
        <f t="shared" si="1"/>
        <v>6363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149387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4</v>
      </c>
      <c r="D14" s="31">
        <f t="shared" si="1"/>
        <v>44</v>
      </c>
      <c r="F14" s="210" t="s">
        <v>39</v>
      </c>
      <c r="G14" s="211"/>
      <c r="H14" s="212">
        <f>D54</f>
        <v>64248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85139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936+336</f>
        <v>1272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98">
        <v>229115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01">
        <v>50905</v>
      </c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149387</v>
      </c>
      <c r="F29" s="124" t="s">
        <v>55</v>
      </c>
      <c r="G29" s="186"/>
      <c r="H29" s="146">
        <f>H15-H16-H17-H18-H19-H20-H22-H23-H24+H26+H27</f>
        <v>363887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68">
        <f>F34*G34</f>
        <v>295000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68">
        <f>F35*G35</f>
        <v>67500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68">
        <f t="shared" ref="H36:H39" si="2">F36*G36</f>
        <v>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34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8</v>
      </c>
      <c r="D49" s="12">
        <f>C49*42</f>
        <v>336</v>
      </c>
      <c r="F49" s="144" t="s">
        <v>86</v>
      </c>
      <c r="G49" s="146">
        <f>H34+H35+H36+H37+H38+H39+H40+H41+G42+H44+H45+H46</f>
        <v>363924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37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64248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224</v>
      </c>
      <c r="D6" s="13">
        <f t="shared" ref="D6:D28" si="1">C6*L6</f>
        <v>165088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3</v>
      </c>
      <c r="D9" s="13">
        <f t="shared" si="1"/>
        <v>2121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179452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16</v>
      </c>
      <c r="D14" s="31">
        <f t="shared" si="1"/>
        <v>176</v>
      </c>
      <c r="F14" s="210" t="s">
        <v>39</v>
      </c>
      <c r="G14" s="211"/>
      <c r="H14" s="212">
        <f>D54</f>
        <v>28681.5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150770.5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896+840</f>
        <v>1736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179452</v>
      </c>
      <c r="F29" s="124" t="s">
        <v>55</v>
      </c>
      <c r="G29" s="186"/>
      <c r="H29" s="146">
        <f>H15-H16-H17-H18-H19-H20-H22-H23-H24+H26+H27+H28</f>
        <v>149034.5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68">
        <f t="shared" ref="H34:H39" si="2">F34*G34</f>
        <v>132000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68">
        <f t="shared" si="2"/>
        <v>6000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68">
        <f t="shared" si="2"/>
        <v>5500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95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144395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-4639.5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212</v>
      </c>
      <c r="D6" s="13">
        <f t="shared" ref="D6:D28" si="1">C6*L6</f>
        <v>156244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</v>
      </c>
      <c r="D7" s="13">
        <f t="shared" si="1"/>
        <v>725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1</v>
      </c>
      <c r="D9" s="13">
        <f t="shared" si="1"/>
        <v>707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164455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15850.5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148604.5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2151</f>
        <v>2151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77">
        <v>50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198">
        <v>3925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164455</v>
      </c>
      <c r="F29" s="124" t="s">
        <v>55</v>
      </c>
      <c r="G29" s="186"/>
      <c r="H29" s="146">
        <f>H15-H16-H17-H18-H19-H20-H22-H23-H24+H26+H27</f>
        <v>150328.5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68">
        <f>F34*G34</f>
        <v>133000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68">
        <f t="shared" ref="H35:H39" si="2">F35*G35</f>
        <v>18000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68">
        <f t="shared" si="2"/>
        <v>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68">
        <f t="shared" si="2"/>
        <v>450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62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5</v>
      </c>
      <c r="D49" s="12">
        <f>C49*42</f>
        <v>210</v>
      </c>
      <c r="F49" s="144" t="s">
        <v>86</v>
      </c>
      <c r="G49" s="146">
        <f>H34+H35+H36+H37+H38+H39+H40+H41+G42+H44+H45+H46</f>
        <v>152332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14</v>
      </c>
      <c r="D50" s="12">
        <f>C50*1.5</f>
        <v>21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2003.5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15850.5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185</v>
      </c>
      <c r="D6" s="13">
        <f t="shared" ref="D6:D28" si="1">C6*L6</f>
        <v>136345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12</v>
      </c>
      <c r="D7" s="13">
        <f t="shared" si="1"/>
        <v>8700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49</v>
      </c>
      <c r="D9" s="13">
        <f t="shared" si="1"/>
        <v>34643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4</v>
      </c>
      <c r="D12" s="48">
        <f t="shared" si="1"/>
        <v>3808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192421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102906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89515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4">
        <v>50</v>
      </c>
      <c r="I19" s="264"/>
      <c r="J19" s="26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93">
        <v>85740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198">
        <v>183793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192421</v>
      </c>
      <c r="F29" s="124" t="s">
        <v>55</v>
      </c>
      <c r="G29" s="186"/>
      <c r="H29" s="146">
        <f>H15-H16-H17-H18-H19-H20-H22-H23-H24+H26+H27</f>
        <v>187518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68">
        <f>F34*G34</f>
        <v>115000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68">
        <f>F35*G35</f>
        <v>51500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68">
        <f t="shared" ref="H36:H39" si="2">F36*G36</f>
        <v>1200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68">
        <f t="shared" si="2"/>
        <v>18500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68">
        <f t="shared" si="2"/>
        <v>1150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52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6</v>
      </c>
      <c r="D45" s="12">
        <f>C45*84</f>
        <v>504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12</v>
      </c>
      <c r="D46" s="12">
        <f>C46*1.5</f>
        <v>18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187402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39</v>
      </c>
      <c r="D50" s="12">
        <f>C50*1.5</f>
        <v>58.5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-116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102906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142</v>
      </c>
      <c r="D6" s="13">
        <f t="shared" ref="D6:D28" si="1">C6*L6</f>
        <v>104654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38</v>
      </c>
      <c r="D9" s="13">
        <f t="shared" si="1"/>
        <v>26866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v>2</v>
      </c>
      <c r="D12" s="48">
        <f t="shared" si="1"/>
        <v>1904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5</v>
      </c>
      <c r="D13" s="48">
        <f t="shared" si="1"/>
        <v>1535</v>
      </c>
      <c r="F13" s="252" t="s">
        <v>36</v>
      </c>
      <c r="G13" s="216"/>
      <c r="H13" s="207">
        <f>D29</f>
        <v>144668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45607.5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99060.5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372</f>
        <v>372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98">
        <v>80264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3</v>
      </c>
      <c r="D28" s="48">
        <f t="shared" si="1"/>
        <v>2355</v>
      </c>
      <c r="F28" s="5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144668</v>
      </c>
      <c r="F29" s="124" t="s">
        <v>55</v>
      </c>
      <c r="G29" s="186"/>
      <c r="H29" s="146">
        <f>H15-H16-H17-H18-H19-H20-H22-H23-H24+H26+H27</f>
        <v>178952.5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68">
        <f>F34*G34</f>
        <v>125000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68">
        <f>F35*G35</f>
        <v>43500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68">
        <f t="shared" si="2"/>
        <v>1800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68">
        <f t="shared" si="2"/>
        <v>1500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305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63">
        <v>6230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</v>
      </c>
      <c r="D46" s="12">
        <f>C46*1.5</f>
        <v>1.5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178335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23</v>
      </c>
      <c r="D50" s="12">
        <f>C50*1.5</f>
        <v>34.5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-617.5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45607.5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45911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121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141</v>
      </c>
      <c r="D6" s="13">
        <f t="shared" ref="D6:D28" si="1">C6*L6</f>
        <v>103917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17</v>
      </c>
      <c r="D8" s="13">
        <f t="shared" si="1"/>
        <v>17561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23</v>
      </c>
      <c r="D9" s="13">
        <f t="shared" si="1"/>
        <v>16261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1</v>
      </c>
      <c r="D10" s="13">
        <f t="shared" si="1"/>
        <v>972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12</v>
      </c>
      <c r="D13" s="48">
        <f t="shared" si="1"/>
        <v>3684</v>
      </c>
      <c r="F13" s="252" t="s">
        <v>36</v>
      </c>
      <c r="G13" s="216"/>
      <c r="H13" s="207">
        <f>D29</f>
        <v>151099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14</v>
      </c>
      <c r="D14" s="31">
        <f t="shared" si="1"/>
        <v>154</v>
      </c>
      <c r="F14" s="210" t="s">
        <v>39</v>
      </c>
      <c r="G14" s="211"/>
      <c r="H14" s="212">
        <f>D54</f>
        <v>24846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126253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193">
        <v>15521</v>
      </c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63">
        <v>57723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151099</v>
      </c>
      <c r="F29" s="124" t="s">
        <v>55</v>
      </c>
      <c r="G29" s="186"/>
      <c r="H29" s="146">
        <f>H15-H16-H17-H18-H19-H20-H22-H23-H24+H26+H27+H28</f>
        <v>168455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168">
        <f t="shared" ref="H34:H39" si="2">F34*G34</f>
        <v>138000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168">
        <f t="shared" si="2"/>
        <v>9500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168">
        <f t="shared" si="2"/>
        <v>7700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4</v>
      </c>
      <c r="D42" s="12">
        <f>C42*2.25</f>
        <v>9</v>
      </c>
      <c r="F42" s="39" t="s">
        <v>79</v>
      </c>
      <c r="G42" s="168">
        <v>513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63">
        <v>12299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7</v>
      </c>
      <c r="D46" s="12">
        <f>C46*1.5</f>
        <v>10.5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168452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8</v>
      </c>
      <c r="D50" s="12">
        <f>C50*1.5</f>
        <v>12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-3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216</v>
      </c>
      <c r="D6" s="13">
        <f t="shared" ref="D6:D28" si="1">C6*L6</f>
        <v>159192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6</v>
      </c>
      <c r="D7" s="13">
        <f t="shared" si="1"/>
        <v>4350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33</v>
      </c>
      <c r="D9" s="13">
        <f t="shared" si="1"/>
        <v>23331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191020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29871.75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161148.25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912</f>
        <v>912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198">
        <v>44220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191020</v>
      </c>
      <c r="F29" s="124" t="s">
        <v>55</v>
      </c>
      <c r="G29" s="186"/>
      <c r="H29" s="146">
        <f>H15-H16-H17-H18-H19-H20-H22-H23-H24+H26+H27</f>
        <v>204456.25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168">
        <f>F34*G34</f>
        <v>181000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68">
        <f t="shared" ref="H35:H39" si="2">F35*G35</f>
        <v>21000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168">
        <f t="shared" si="2"/>
        <v>400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8">
        <f t="shared" si="2"/>
        <v>40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</v>
      </c>
      <c r="D42" s="12">
        <f>C42*2.25</f>
        <v>2.25</v>
      </c>
      <c r="F42" s="39" t="s">
        <v>79</v>
      </c>
      <c r="G42" s="168">
        <v>1035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4</v>
      </c>
      <c r="D49" s="12">
        <f>C49*42</f>
        <v>168</v>
      </c>
      <c r="F49" s="144" t="s">
        <v>86</v>
      </c>
      <c r="G49" s="146">
        <f>H34+H35+H36+H37+H38+H39+H40+H41+G42+H44+H45+H46</f>
        <v>204675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218.75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29871.75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356</v>
      </c>
      <c r="D6" s="13">
        <f t="shared" ref="D6:D28" si="1">C6*L6</f>
        <v>262372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17</v>
      </c>
      <c r="D7" s="13">
        <f t="shared" si="1"/>
        <v>12325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81</v>
      </c>
      <c r="D9" s="13">
        <f t="shared" si="1"/>
        <v>57267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10</v>
      </c>
      <c r="D13" s="48">
        <f t="shared" si="1"/>
        <v>3070</v>
      </c>
      <c r="F13" s="252" t="s">
        <v>36</v>
      </c>
      <c r="G13" s="216"/>
      <c r="H13" s="207">
        <f>D29</f>
        <v>342939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5</v>
      </c>
      <c r="D14" s="31">
        <f t="shared" si="1"/>
        <v>55</v>
      </c>
      <c r="F14" s="210" t="s">
        <v>39</v>
      </c>
      <c r="G14" s="211"/>
      <c r="H14" s="212">
        <f>D54</f>
        <v>30052.5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312886.5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600+318</f>
        <v>918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193">
        <v>298833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342939</v>
      </c>
      <c r="F29" s="124" t="s">
        <v>55</v>
      </c>
      <c r="G29" s="186"/>
      <c r="H29" s="146">
        <f>H15-H16-H17-H18-H19-H20-H22-H23-H24+H26+H27</f>
        <v>13135.5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168">
        <f>F34*G34</f>
        <v>9000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168">
        <f>F35*G35</f>
        <v>3500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168">
        <f t="shared" si="2"/>
        <v>500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8">
        <v>79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6</v>
      </c>
      <c r="D49" s="12">
        <f>C49*42</f>
        <v>252</v>
      </c>
      <c r="F49" s="144" t="s">
        <v>86</v>
      </c>
      <c r="G49" s="146">
        <f>H34+H35+H36+H37+H38+H39+H40+H41+G42+H44+H45+H46</f>
        <v>13079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5</v>
      </c>
      <c r="D50" s="12">
        <f>C50*1.5</f>
        <v>7.5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-56.5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30052.5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288</v>
      </c>
      <c r="D6" s="13">
        <f t="shared" ref="D6:D28" si="1">C6*L6</f>
        <v>212256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>
        <v>20</v>
      </c>
      <c r="D8" s="13">
        <f t="shared" si="1"/>
        <v>20660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45</v>
      </c>
      <c r="D9" s="13">
        <f t="shared" si="1"/>
        <v>31815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>
        <v>3</v>
      </c>
      <c r="D11" s="13">
        <f t="shared" si="1"/>
        <v>3375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277087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33457.5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>
        <v>3</v>
      </c>
      <c r="D15" s="31">
        <f t="shared" si="1"/>
        <v>1860</v>
      </c>
      <c r="F15" s="215" t="s">
        <v>40</v>
      </c>
      <c r="G15" s="216"/>
      <c r="H15" s="217">
        <f>H13-H14</f>
        <v>243629.5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v>1296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172</v>
      </c>
      <c r="G26" s="66">
        <v>5891</v>
      </c>
      <c r="H26" s="163">
        <v>15521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05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277087</v>
      </c>
      <c r="F29" s="124" t="s">
        <v>55</v>
      </c>
      <c r="G29" s="186"/>
      <c r="H29" s="146">
        <f>H15-H16-H17-H18-H19-H20-H22-H23-H24+H26+H27+H28</f>
        <v>257854.5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144</v>
      </c>
      <c r="H34" s="168">
        <f t="shared" ref="H34:H39" si="2">F34*G34</f>
        <v>144000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2</v>
      </c>
      <c r="H35" s="168">
        <f t="shared" si="2"/>
        <v>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2</v>
      </c>
      <c r="H37" s="168">
        <f t="shared" si="2"/>
        <v>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>
        <v>1</v>
      </c>
      <c r="H39" s="168">
        <f t="shared" si="2"/>
        <v>20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>
        <v>28</v>
      </c>
      <c r="D44" s="12">
        <f>C44*120</f>
        <v>3360</v>
      </c>
      <c r="F44" s="37" t="s">
        <v>165</v>
      </c>
      <c r="G44" s="107" t="s">
        <v>184</v>
      </c>
      <c r="H44" s="163">
        <v>98864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 t="s">
        <v>168</v>
      </c>
      <c r="G45" s="107" t="s">
        <v>185</v>
      </c>
      <c r="H45" s="163">
        <v>9567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18</v>
      </c>
      <c r="D46" s="12">
        <f>C46*1.5</f>
        <v>27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</v>
      </c>
      <c r="D49" s="12">
        <f>C49*42</f>
        <v>84</v>
      </c>
      <c r="F49" s="144" t="s">
        <v>86</v>
      </c>
      <c r="G49" s="146">
        <f>H34+H35+H36+H37+H38+H39+H40+H41+G42+H44+H45+H46</f>
        <v>253756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16</v>
      </c>
      <c r="D50" s="12">
        <f>C50*1.5</f>
        <v>24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182</v>
      </c>
      <c r="G51" s="254">
        <f>G49-H29</f>
        <v>-4098.5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33457.5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276</v>
      </c>
      <c r="D6" s="13">
        <f t="shared" ref="D6:D28" si="1">C6*L6</f>
        <v>203412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58</v>
      </c>
      <c r="D9" s="13">
        <f t="shared" si="1"/>
        <v>41006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>
        <v>5</v>
      </c>
      <c r="D10" s="13">
        <f t="shared" si="1"/>
        <v>4860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8</v>
      </c>
      <c r="D13" s="48">
        <f t="shared" si="1"/>
        <v>2456</v>
      </c>
      <c r="F13" s="252" t="s">
        <v>36</v>
      </c>
      <c r="G13" s="216"/>
      <c r="H13" s="207">
        <f>D29</f>
        <v>259072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8</v>
      </c>
      <c r="D14" s="31">
        <f t="shared" si="1"/>
        <v>88</v>
      </c>
      <c r="F14" s="210" t="s">
        <v>39</v>
      </c>
      <c r="G14" s="211"/>
      <c r="H14" s="212">
        <f>D54</f>
        <v>29751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229321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1917+880</f>
        <v>2797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259072</v>
      </c>
      <c r="F29" s="124" t="s">
        <v>55</v>
      </c>
      <c r="G29" s="186"/>
      <c r="H29" s="146">
        <f>H15-H16-H17-H18-H19-H20-H22-H23-H24+H26+H27</f>
        <v>226524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4</v>
      </c>
      <c r="D34" s="30">
        <f>C34*120</f>
        <v>480</v>
      </c>
      <c r="F34" s="12">
        <v>1000</v>
      </c>
      <c r="G34" s="75">
        <v>70</v>
      </c>
      <c r="H34" s="168">
        <f>F34*G34</f>
        <v>70000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40</v>
      </c>
      <c r="H35" s="168">
        <f t="shared" ref="H35:H39" si="2">F35*G35</f>
        <v>20000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2</v>
      </c>
      <c r="D38" s="12">
        <f>C38*84</f>
        <v>168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30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186</v>
      </c>
      <c r="H44" s="163">
        <v>135513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04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226443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11</v>
      </c>
      <c r="D50" s="12">
        <f>C50*1.5</f>
        <v>16.5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-81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29751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tabSelected="1"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45913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884</v>
      </c>
      <c r="D6" s="13">
        <f t="shared" ref="D6:D28" si="1">C6*L6</f>
        <v>651508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46</v>
      </c>
      <c r="D7" s="13">
        <f t="shared" si="1"/>
        <v>33350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242</v>
      </c>
      <c r="D9" s="13">
        <f t="shared" si="1"/>
        <v>171094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8</v>
      </c>
      <c r="D10" s="13">
        <f t="shared" si="1"/>
        <v>7776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>
        <v>5</v>
      </c>
      <c r="D11" s="13">
        <f t="shared" si="1"/>
        <v>5625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>
        <f>2+3</f>
        <v>5</v>
      </c>
      <c r="D12" s="48">
        <f t="shared" si="1"/>
        <v>4760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39</v>
      </c>
      <c r="D13" s="48">
        <f t="shared" si="1"/>
        <v>11973</v>
      </c>
      <c r="F13" s="252" t="s">
        <v>36</v>
      </c>
      <c r="G13" s="216"/>
      <c r="H13" s="207">
        <f>D29</f>
        <v>899866.5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128250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771616.5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3600+2166</f>
        <v>5766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>
        <v>2</v>
      </c>
      <c r="D18" s="48">
        <f t="shared" si="1"/>
        <v>1240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 t="s">
        <v>178</v>
      </c>
      <c r="G22" s="74">
        <v>5803</v>
      </c>
      <c r="H22" s="193">
        <v>190441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23" t="s">
        <v>183</v>
      </c>
      <c r="C23" s="10">
        <f>1+1</f>
        <v>2</v>
      </c>
      <c r="D23" s="48">
        <f t="shared" si="1"/>
        <v>2350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124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189</v>
      </c>
      <c r="G26" s="60"/>
      <c r="H26" s="198">
        <v>674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899866.5</v>
      </c>
      <c r="F29" s="124" t="s">
        <v>55</v>
      </c>
      <c r="G29" s="186"/>
      <c r="H29" s="146">
        <f>H15-H16-H17-H18-H19-H20-H22-H23-H24+H26+H27</f>
        <v>576083.5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300</v>
      </c>
      <c r="H34" s="168">
        <f>F34*G34</f>
        <v>300000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82</v>
      </c>
      <c r="H35" s="168">
        <f>F35*G35</f>
        <v>41000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16</v>
      </c>
      <c r="D36" s="12">
        <f>C36*1.5</f>
        <v>24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1096</v>
      </c>
      <c r="D37" s="12">
        <f>C37*111</f>
        <v>121656</v>
      </c>
      <c r="F37" s="12">
        <v>100</v>
      </c>
      <c r="G37" s="39">
        <v>102</v>
      </c>
      <c r="H37" s="168">
        <f t="shared" si="2"/>
        <v>10200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164</v>
      </c>
      <c r="H38" s="168">
        <f t="shared" si="2"/>
        <v>8200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28</v>
      </c>
      <c r="D40" s="12">
        <f>C40*111</f>
        <v>3108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6</v>
      </c>
      <c r="D42" s="12">
        <f>C42*2.25</f>
        <v>13.5</v>
      </c>
      <c r="F42" s="39" t="s">
        <v>79</v>
      </c>
      <c r="G42" s="168">
        <v>67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10</v>
      </c>
      <c r="D44" s="12">
        <f>C44*120</f>
        <v>1200</v>
      </c>
      <c r="F44" s="37" t="s">
        <v>150</v>
      </c>
      <c r="G44" s="77" t="s">
        <v>188</v>
      </c>
      <c r="H44" s="163">
        <v>216247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>
        <v>1</v>
      </c>
      <c r="D45" s="12">
        <f>C45*84</f>
        <v>84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2</v>
      </c>
      <c r="D46" s="12">
        <f>C46*1.5</f>
        <v>3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20</v>
      </c>
      <c r="D49" s="12">
        <f>C49*42</f>
        <v>840</v>
      </c>
      <c r="F49" s="144" t="s">
        <v>86</v>
      </c>
      <c r="G49" s="146">
        <f>H34+H35+H36+H37+H38+H39+H40+H41+G42+H44+H45+H46</f>
        <v>575714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6</v>
      </c>
      <c r="D50" s="12">
        <f>C50*1.5</f>
        <v>9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-369.5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128250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7CAD-6EF7-48A9-9475-4F8F7AEBD13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63AC-4011-4AD9-8248-9B63E9016456}">
  <dimension ref="A1:T59"/>
  <sheetViews>
    <sheetView topLeftCell="A22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20" t="s">
        <v>2</v>
      </c>
      <c r="Q1" s="120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45914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>
        <v>565</v>
      </c>
      <c r="D6" s="13">
        <f t="shared" ref="D6:D28" si="1">C6*L6</f>
        <v>416405</v>
      </c>
      <c r="F6" s="231" t="s">
        <v>16</v>
      </c>
      <c r="G6" s="233" t="s">
        <v>147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>
        <v>52</v>
      </c>
      <c r="D9" s="13">
        <f t="shared" si="1"/>
        <v>36764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111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>
        <v>15</v>
      </c>
      <c r="D13" s="48">
        <f t="shared" si="1"/>
        <v>4605</v>
      </c>
      <c r="F13" s="252" t="s">
        <v>36</v>
      </c>
      <c r="G13" s="216"/>
      <c r="H13" s="207">
        <f>D29</f>
        <v>457774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92242.5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365531.5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5535</f>
        <v>5535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21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457774</v>
      </c>
      <c r="F29" s="124" t="s">
        <v>55</v>
      </c>
      <c r="G29" s="186"/>
      <c r="H29" s="146">
        <f>H15-H16-H17-H18-H19-H20-H22-H23-H24+H26+H27+H28</f>
        <v>359996.5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22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285</v>
      </c>
      <c r="H34" s="168">
        <f t="shared" ref="H34:H39" si="2">F34*G34</f>
        <v>285000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142</v>
      </c>
      <c r="H35" s="168">
        <f t="shared" si="2"/>
        <v>71000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812</v>
      </c>
      <c r="D37" s="12">
        <f>C37*111</f>
        <v>90132</v>
      </c>
      <c r="F37" s="12">
        <v>100</v>
      </c>
      <c r="G37" s="39">
        <v>12</v>
      </c>
      <c r="H37" s="168">
        <f t="shared" si="2"/>
        <v>1200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57</v>
      </c>
      <c r="H38" s="168">
        <f t="shared" si="2"/>
        <v>2850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2</v>
      </c>
      <c r="D42" s="12">
        <f>C42*2.25</f>
        <v>4.5</v>
      </c>
      <c r="F42" s="39" t="s">
        <v>79</v>
      </c>
      <c r="G42" s="168">
        <v>10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107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10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28</v>
      </c>
      <c r="D49" s="12">
        <f>C49*42</f>
        <v>1176</v>
      </c>
      <c r="F49" s="144" t="s">
        <v>86</v>
      </c>
      <c r="G49" s="146">
        <f>H34+H35+H36+H37+H38+H39+H40+H41+G42+H44+H45+H46</f>
        <v>360060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</v>
      </c>
      <c r="D50" s="12">
        <f>C50*1.5</f>
        <v>1.5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63.5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92242.5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187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0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05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45915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45916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149</v>
      </c>
      <c r="D6" s="13">
        <f t="shared" ref="D6:D28" si="1">C6*L6</f>
        <v>109813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9</v>
      </c>
      <c r="D7" s="13">
        <f t="shared" si="1"/>
        <v>6525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>
        <v>1</v>
      </c>
      <c r="D8" s="13">
        <f t="shared" si="1"/>
        <v>1033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29</v>
      </c>
      <c r="D9" s="13">
        <f t="shared" si="1"/>
        <v>20503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>
        <v>1</v>
      </c>
      <c r="D11" s="13">
        <f t="shared" si="1"/>
        <v>1125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>
        <v>3</v>
      </c>
      <c r="D12" s="48">
        <f t="shared" si="1"/>
        <v>2856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6</v>
      </c>
      <c r="D13" s="48">
        <f t="shared" si="1"/>
        <v>1842</v>
      </c>
      <c r="F13" s="252" t="s">
        <v>36</v>
      </c>
      <c r="G13" s="216"/>
      <c r="H13" s="207">
        <f>D29</f>
        <v>147958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11</v>
      </c>
      <c r="D14" s="31">
        <f t="shared" si="1"/>
        <v>121</v>
      </c>
      <c r="F14" s="210" t="s">
        <v>39</v>
      </c>
      <c r="G14" s="211"/>
      <c r="H14" s="212">
        <f>D54</f>
        <v>21412.5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>
        <v>1</v>
      </c>
      <c r="D15" s="31">
        <f t="shared" si="1"/>
        <v>620</v>
      </c>
      <c r="F15" s="215" t="s">
        <v>40</v>
      </c>
      <c r="G15" s="216"/>
      <c r="H15" s="217">
        <f>H13-H14</f>
        <v>126545.5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63">
        <v>71442</v>
      </c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89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147958</v>
      </c>
      <c r="F29" s="124" t="s">
        <v>55</v>
      </c>
      <c r="G29" s="186"/>
      <c r="H29" s="146">
        <f>H15-H16-H17-H18-H19-H20-H22-H23-H24+H26+H27+H28</f>
        <v>197987.5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68">
        <f t="shared" ref="H34:H39" si="2">F34*G34</f>
        <v>93000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68">
        <f t="shared" si="2"/>
        <v>17000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68">
        <f t="shared" si="2"/>
        <v>400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68">
        <f t="shared" si="2"/>
        <v>1400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12</v>
      </c>
      <c r="D42" s="12">
        <f>C42*2.25</f>
        <v>27</v>
      </c>
      <c r="F42" s="39" t="s">
        <v>79</v>
      </c>
      <c r="G42" s="168">
        <v>3055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144</v>
      </c>
      <c r="G44" s="63"/>
      <c r="H44" s="163">
        <v>10200</v>
      </c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63">
        <v>71442</v>
      </c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14</v>
      </c>
      <c r="D46" s="12">
        <f>C46*1.5</f>
        <v>21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196907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12</v>
      </c>
      <c r="D50" s="12">
        <f>C50*1.5</f>
        <v>18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-1080.5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45917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45918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>
        <v>246</v>
      </c>
      <c r="D6" s="13">
        <f t="shared" ref="D6:D28" si="1">C6*L6</f>
        <v>181302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>
        <v>10</v>
      </c>
      <c r="D7" s="13">
        <f t="shared" si="1"/>
        <v>7250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>
        <v>4</v>
      </c>
      <c r="D9" s="13">
        <f t="shared" si="1"/>
        <v>2828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>
        <v>9</v>
      </c>
      <c r="D13" s="48">
        <f t="shared" si="1"/>
        <v>2763</v>
      </c>
      <c r="F13" s="252" t="s">
        <v>36</v>
      </c>
      <c r="G13" s="216"/>
      <c r="H13" s="207">
        <f>D29</f>
        <v>195845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>
        <v>12</v>
      </c>
      <c r="D14" s="31">
        <f t="shared" si="1"/>
        <v>132</v>
      </c>
      <c r="F14" s="210" t="s">
        <v>39</v>
      </c>
      <c r="G14" s="211"/>
      <c r="H14" s="212">
        <f>D54</f>
        <v>44124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151721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>
        <f>2115</f>
        <v>2115</v>
      </c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77">
        <v>20</v>
      </c>
      <c r="I19" s="177"/>
      <c r="J19" s="17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2</v>
      </c>
      <c r="D28" s="48">
        <f t="shared" si="1"/>
        <v>1570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195845</v>
      </c>
      <c r="F29" s="124" t="s">
        <v>55</v>
      </c>
      <c r="G29" s="186"/>
      <c r="H29" s="146">
        <f>H15-H16-H17-H18-H19-H20-H22-H23-H24+H26+H27</f>
        <v>149586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68">
        <f>F34*G34</f>
        <v>17000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68">
        <f t="shared" ref="H35:H39" si="2">F35*G35</f>
        <v>1500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68">
        <f t="shared" si="2"/>
        <v>900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8">
        <f t="shared" si="2"/>
        <v>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>
        <v>155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63">
        <v>130091</v>
      </c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90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3</v>
      </c>
      <c r="D49" s="12">
        <f>C49*42</f>
        <v>126</v>
      </c>
      <c r="F49" s="144" t="s">
        <v>86</v>
      </c>
      <c r="G49" s="146">
        <f>H34+H35+H36+H37+H38+H39+H40+H41+G42+H44+H45+H46</f>
        <v>149696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154</v>
      </c>
      <c r="G51" s="154">
        <f>G49-H29</f>
        <v>110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44124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45919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45920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71" t="s">
        <v>7</v>
      </c>
      <c r="B4" s="172"/>
      <c r="C4" s="172"/>
      <c r="D4" s="173"/>
      <c r="F4" s="221" t="s">
        <v>8</v>
      </c>
      <c r="G4" s="223">
        <v>1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126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112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130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20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66"/>
      <c r="B17" t="s">
        <v>135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v>1102</v>
      </c>
      <c r="Q19" s="4"/>
      <c r="R19" s="5">
        <f t="shared" si="0"/>
        <v>0</v>
      </c>
    </row>
    <row r="20" spans="1:18" ht="15.75" x14ac:dyDescent="0.25">
      <c r="A20" s="16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139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123</v>
      </c>
      <c r="C23" s="10"/>
      <c r="D23" s="48">
        <f t="shared" si="1"/>
        <v>0</v>
      </c>
      <c r="F23" s="78"/>
      <c r="G23" s="80"/>
      <c r="H23" s="260"/>
      <c r="I23" s="261"/>
      <c r="J23" s="26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124</v>
      </c>
      <c r="C24" s="10"/>
      <c r="D24" s="48">
        <f t="shared" si="1"/>
        <v>0</v>
      </c>
      <c r="F24" s="78"/>
      <c r="G24" s="80"/>
      <c r="H24" s="260"/>
      <c r="I24" s="261"/>
      <c r="J24" s="26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110</v>
      </c>
      <c r="C26" s="10"/>
      <c r="D26" s="48">
        <f t="shared" si="1"/>
        <v>0</v>
      </c>
      <c r="F26" s="76"/>
      <c r="G26" s="66"/>
      <c r="H26" s="163"/>
      <c r="I26" s="163"/>
      <c r="J26" s="16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119</v>
      </c>
      <c r="C27" s="10"/>
      <c r="D27" s="44">
        <f t="shared" si="1"/>
        <v>0</v>
      </c>
      <c r="F27" s="72"/>
      <c r="G27" s="118"/>
      <c r="H27" s="262"/>
      <c r="I27" s="263"/>
      <c r="J27" s="26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H15-H16-H17-H18-H19-H20-H22-H23-H24+H26+H27+H28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8">
        <f t="shared" ref="H34:H39" si="2"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si="2"/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si="2"/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141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F4" s="221" t="s">
        <v>8</v>
      </c>
      <c r="G4" s="223">
        <v>2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125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114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115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8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93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3"/>
      <c r="I19" s="253"/>
      <c r="J19" s="25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88"/>
      <c r="I20" s="188"/>
      <c r="J20" s="18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3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25"/>
      <c r="G23" s="37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131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1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14"/>
      <c r="G27" s="14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 t="shared" ref="H35:H39" si="2"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63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63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117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142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45922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/>
      <c r="D6" s="13">
        <f t="shared" ref="D6:D28" si="1">C6*L6</f>
        <v>0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/>
      <c r="D10" s="13">
        <f t="shared" si="1"/>
        <v>0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/>
      <c r="D28" s="48">
        <f t="shared" si="1"/>
        <v>0</v>
      </c>
      <c r="F28" s="115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>
        <f>F34*G34</f>
        <v>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>
        <f>F35*G35</f>
        <v>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>
        <f t="shared" ref="H36:H39" si="2">F36*G36</f>
        <v>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>
        <f t="shared" si="2"/>
        <v>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>
        <f t="shared" si="2"/>
        <v>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>
        <f t="shared" si="2"/>
        <v>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118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133</v>
      </c>
      <c r="G51" s="254">
        <f>G49-H29</f>
        <v>0</v>
      </c>
      <c r="H51" s="255"/>
      <c r="I51" s="255"/>
      <c r="J51" s="2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257"/>
      <c r="H52" s="258"/>
      <c r="I52" s="258"/>
      <c r="J52" s="2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>
        <v>3</v>
      </c>
      <c r="H4" s="225" t="s">
        <v>9</v>
      </c>
      <c r="I4" s="227">
        <v>45902</v>
      </c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 t="s">
        <v>15</v>
      </c>
      <c r="C6" s="10">
        <v>156</v>
      </c>
      <c r="D6" s="13">
        <f t="shared" ref="D6:D28" si="1">C6*L6</f>
        <v>114972</v>
      </c>
      <c r="F6" s="231" t="s">
        <v>16</v>
      </c>
      <c r="G6" s="233" t="s">
        <v>111</v>
      </c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 t="s">
        <v>18</v>
      </c>
      <c r="C7" s="10">
        <v>5</v>
      </c>
      <c r="D7" s="13">
        <f t="shared" si="1"/>
        <v>3625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 t="s">
        <v>20</v>
      </c>
      <c r="C8" s="10"/>
      <c r="D8" s="13">
        <f t="shared" si="1"/>
        <v>0</v>
      </c>
      <c r="F8" s="239" t="s">
        <v>21</v>
      </c>
      <c r="G8" s="240" t="s">
        <v>120</v>
      </c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 t="s">
        <v>23</v>
      </c>
      <c r="C9" s="10">
        <v>31</v>
      </c>
      <c r="D9" s="13">
        <f t="shared" si="1"/>
        <v>21917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B10" t="s">
        <v>25</v>
      </c>
      <c r="C10" s="10">
        <v>3</v>
      </c>
      <c r="D10" s="13">
        <f t="shared" si="1"/>
        <v>2916</v>
      </c>
      <c r="F10" s="231" t="s">
        <v>26</v>
      </c>
      <c r="G10" s="246" t="s">
        <v>147</v>
      </c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 t="s">
        <v>28</v>
      </c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 t="s">
        <v>30</v>
      </c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 t="s">
        <v>32</v>
      </c>
      <c r="C13" s="10">
        <v>4</v>
      </c>
      <c r="D13" s="48">
        <f t="shared" si="1"/>
        <v>1228</v>
      </c>
      <c r="F13" s="252" t="s">
        <v>36</v>
      </c>
      <c r="G13" s="216"/>
      <c r="H13" s="207">
        <f>D29</f>
        <v>149746.5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 t="s">
        <v>35</v>
      </c>
      <c r="C14" s="10">
        <v>19</v>
      </c>
      <c r="D14" s="31">
        <f t="shared" si="1"/>
        <v>209</v>
      </c>
      <c r="F14" s="210" t="s">
        <v>39</v>
      </c>
      <c r="G14" s="211"/>
      <c r="H14" s="212">
        <f>D54</f>
        <v>36773.25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 t="s">
        <v>38</v>
      </c>
      <c r="C15" s="10"/>
      <c r="D15" s="31">
        <f t="shared" si="1"/>
        <v>0</v>
      </c>
      <c r="F15" s="215" t="s">
        <v>40</v>
      </c>
      <c r="G15" s="216"/>
      <c r="H15" s="217">
        <f>H13-H14</f>
        <v>112973.25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B17" t="s">
        <v>113</v>
      </c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93">
        <v>50905</v>
      </c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 t="s">
        <v>107</v>
      </c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 t="s">
        <v>101</v>
      </c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98">
        <v>118325</v>
      </c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 t="s">
        <v>109</v>
      </c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 t="s">
        <v>97</v>
      </c>
      <c r="C28" s="10">
        <v>5</v>
      </c>
      <c r="D28" s="48">
        <f t="shared" si="1"/>
        <v>3925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149746.5</v>
      </c>
      <c r="F29" s="124" t="s">
        <v>55</v>
      </c>
      <c r="G29" s="186"/>
      <c r="H29" s="146">
        <f>H15-H16-H17-H18-H19-H20-H22-H23-H24+H26+H27</f>
        <v>180393.25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68">
        <f>F34*G34</f>
        <v>152000</v>
      </c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68">
        <f>F35*G35</f>
        <v>24500</v>
      </c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68">
        <f t="shared" ref="H36:H39" si="2">F36*G36</f>
        <v>800</v>
      </c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68">
        <f t="shared" si="2"/>
        <v>3200</v>
      </c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68">
        <f t="shared" si="2"/>
        <v>350</v>
      </c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68">
        <f t="shared" si="2"/>
        <v>60</v>
      </c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8">
        <v>66</v>
      </c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>
        <v>1</v>
      </c>
      <c r="D44" s="12">
        <f>C44*120</f>
        <v>120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>
        <v>3</v>
      </c>
      <c r="D46" s="12">
        <f>C46*1.5</f>
        <v>4.5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>
        <v>1</v>
      </c>
      <c r="D49" s="12">
        <f>C49*42</f>
        <v>42</v>
      </c>
      <c r="F49" s="144" t="s">
        <v>86</v>
      </c>
      <c r="G49" s="146">
        <f>H34+H35+H36+H37+H38+H39+H40+H41+G42+H44+H45+H46</f>
        <v>180976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>
        <v>10</v>
      </c>
      <c r="D50" s="12">
        <f>C50*1.5</f>
        <v>15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156</v>
      </c>
      <c r="G51" s="154">
        <f>G49-H29</f>
        <v>582.75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36773.25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20" t="s">
        <v>1</v>
      </c>
      <c r="O1" s="22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F4" s="221" t="s">
        <v>8</v>
      </c>
      <c r="G4" s="223"/>
      <c r="H4" s="225" t="s">
        <v>9</v>
      </c>
      <c r="I4" s="227"/>
      <c r="J4" s="22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5" t="s">
        <v>7</v>
      </c>
      <c r="B5" s="15" t="s">
        <v>11</v>
      </c>
      <c r="C5" s="9" t="s">
        <v>12</v>
      </c>
      <c r="D5" s="25" t="s">
        <v>13</v>
      </c>
      <c r="F5" s="222"/>
      <c r="G5" s="224"/>
      <c r="H5" s="226"/>
      <c r="I5" s="229"/>
      <c r="J5" s="23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6"/>
      <c r="B6" s="16"/>
      <c r="C6" s="10"/>
      <c r="D6" s="13">
        <f t="shared" ref="D6:D28" si="1">C6*L6</f>
        <v>0</v>
      </c>
      <c r="F6" s="231" t="s">
        <v>16</v>
      </c>
      <c r="G6" s="233"/>
      <c r="H6" s="234"/>
      <c r="I6" s="234"/>
      <c r="J6" s="23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6"/>
      <c r="B7" s="16"/>
      <c r="C7" s="10"/>
      <c r="D7" s="13">
        <f t="shared" si="1"/>
        <v>0</v>
      </c>
      <c r="F7" s="232"/>
      <c r="G7" s="236"/>
      <c r="H7" s="237"/>
      <c r="I7" s="237"/>
      <c r="J7" s="23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6"/>
      <c r="B8" s="16"/>
      <c r="C8" s="10"/>
      <c r="D8" s="13">
        <f t="shared" si="1"/>
        <v>0</v>
      </c>
      <c r="F8" s="239" t="s">
        <v>21</v>
      </c>
      <c r="G8" s="240"/>
      <c r="H8" s="241"/>
      <c r="I8" s="241"/>
      <c r="J8" s="24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6"/>
      <c r="B9" s="16"/>
      <c r="C9" s="10"/>
      <c r="D9" s="13">
        <f t="shared" si="1"/>
        <v>0</v>
      </c>
      <c r="F9" s="232"/>
      <c r="G9" s="243"/>
      <c r="H9" s="244"/>
      <c r="I9" s="244"/>
      <c r="J9" s="24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6"/>
      <c r="C10" s="10"/>
      <c r="D10" s="13">
        <f t="shared" si="1"/>
        <v>0</v>
      </c>
      <c r="F10" s="231" t="s">
        <v>26</v>
      </c>
      <c r="G10" s="246"/>
      <c r="H10" s="247"/>
      <c r="I10" s="247"/>
      <c r="J10" s="248"/>
      <c r="K10" s="8"/>
      <c r="L10" s="6">
        <f>R36</f>
        <v>972</v>
      </c>
      <c r="P10" s="4"/>
      <c r="Q10" s="4"/>
      <c r="R10" s="5"/>
    </row>
    <row r="11" spans="1:19" ht="15.75" x14ac:dyDescent="0.25">
      <c r="A11" s="166"/>
      <c r="B11" s="17"/>
      <c r="C11" s="10"/>
      <c r="D11" s="13">
        <f t="shared" si="1"/>
        <v>0</v>
      </c>
      <c r="F11" s="232"/>
      <c r="G11" s="243"/>
      <c r="H11" s="244"/>
      <c r="I11" s="244"/>
      <c r="J11" s="24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6"/>
      <c r="B12" s="17"/>
      <c r="C12" s="10"/>
      <c r="D12" s="48">
        <f t="shared" si="1"/>
        <v>0</v>
      </c>
      <c r="F12" s="249" t="s">
        <v>33</v>
      </c>
      <c r="G12" s="250"/>
      <c r="H12" s="250"/>
      <c r="I12" s="250"/>
      <c r="J12" s="25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6"/>
      <c r="B13" s="17"/>
      <c r="C13" s="10"/>
      <c r="D13" s="48">
        <f t="shared" si="1"/>
        <v>0</v>
      </c>
      <c r="F13" s="252" t="s">
        <v>36</v>
      </c>
      <c r="G13" s="216"/>
      <c r="H13" s="207">
        <f>D29</f>
        <v>0</v>
      </c>
      <c r="I13" s="208"/>
      <c r="J13" s="20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6"/>
      <c r="B14" s="14"/>
      <c r="C14" s="10"/>
      <c r="D14" s="31">
        <f t="shared" si="1"/>
        <v>0</v>
      </c>
      <c r="F14" s="210" t="s">
        <v>39</v>
      </c>
      <c r="G14" s="211"/>
      <c r="H14" s="212">
        <f>D54</f>
        <v>0</v>
      </c>
      <c r="I14" s="213"/>
      <c r="J14" s="21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6"/>
      <c r="B15" s="14"/>
      <c r="C15" s="10"/>
      <c r="D15" s="31">
        <f t="shared" si="1"/>
        <v>0</v>
      </c>
      <c r="F15" s="215" t="s">
        <v>40</v>
      </c>
      <c r="G15" s="216"/>
      <c r="H15" s="217">
        <f>H13-H14</f>
        <v>0</v>
      </c>
      <c r="I15" s="218"/>
      <c r="J15" s="21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7"/>
      <c r="I16" s="177"/>
      <c r="J16" s="17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6"/>
      <c r="C17" s="10"/>
      <c r="D17" s="48">
        <f t="shared" si="1"/>
        <v>0</v>
      </c>
      <c r="F17" s="57"/>
      <c r="G17" s="67" t="s">
        <v>45</v>
      </c>
      <c r="H17" s="188"/>
      <c r="I17" s="188"/>
      <c r="J17" s="18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6"/>
      <c r="B18" s="19"/>
      <c r="C18" s="10"/>
      <c r="D18" s="48">
        <f t="shared" si="1"/>
        <v>0</v>
      </c>
      <c r="F18" s="57"/>
      <c r="G18" s="67" t="s">
        <v>47</v>
      </c>
      <c r="H18" s="188"/>
      <c r="I18" s="188"/>
      <c r="J18" s="18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6"/>
      <c r="B19" s="14"/>
      <c r="C19" s="10"/>
      <c r="D19" s="48">
        <f t="shared" si="1"/>
        <v>0</v>
      </c>
      <c r="F19" s="57"/>
      <c r="G19" s="69" t="s">
        <v>50</v>
      </c>
      <c r="H19" s="189"/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6"/>
      <c r="B20" s="46"/>
      <c r="C20" s="10"/>
      <c r="D20" s="13">
        <f t="shared" si="1"/>
        <v>0</v>
      </c>
      <c r="F20" s="58"/>
      <c r="G20" s="71" t="s">
        <v>122</v>
      </c>
      <c r="H20" s="177"/>
      <c r="I20" s="177"/>
      <c r="J20" s="17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0" t="s">
        <v>13</v>
      </c>
      <c r="I21" s="191"/>
      <c r="J21" s="19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6"/>
      <c r="B22" s="46"/>
      <c r="C22" s="10"/>
      <c r="D22" s="48">
        <f t="shared" si="1"/>
        <v>0</v>
      </c>
      <c r="F22" s="78"/>
      <c r="G22" s="74"/>
      <c r="H22" s="193"/>
      <c r="I22" s="193"/>
      <c r="J22" s="19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6"/>
      <c r="B23" s="14"/>
      <c r="C23" s="10"/>
      <c r="D23" s="48">
        <f t="shared" si="1"/>
        <v>0</v>
      </c>
      <c r="F23" s="79"/>
      <c r="G23" s="80"/>
      <c r="H23" s="194"/>
      <c r="I23" s="163"/>
      <c r="J23" s="16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6"/>
      <c r="B24" s="14"/>
      <c r="C24" s="10"/>
      <c r="D24" s="48">
        <f t="shared" si="1"/>
        <v>0</v>
      </c>
      <c r="F24" s="38"/>
      <c r="G24" s="37"/>
      <c r="H24" s="194"/>
      <c r="I24" s="163"/>
      <c r="J24" s="16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5" t="s">
        <v>13</v>
      </c>
      <c r="I25" s="196"/>
      <c r="J25" s="19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6"/>
      <c r="B26" s="14"/>
      <c r="C26" s="10"/>
      <c r="D26" s="48">
        <f t="shared" si="1"/>
        <v>0</v>
      </c>
      <c r="F26" s="65"/>
      <c r="G26" s="60"/>
      <c r="H26" s="198"/>
      <c r="I26" s="199"/>
      <c r="J26" s="20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6"/>
      <c r="B27" s="14"/>
      <c r="C27" s="10"/>
      <c r="D27" s="44">
        <f t="shared" si="1"/>
        <v>0</v>
      </c>
      <c r="F27" s="25"/>
      <c r="G27" s="81"/>
      <c r="H27" s="201"/>
      <c r="I27" s="202"/>
      <c r="J27" s="20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7"/>
      <c r="B28" s="46"/>
      <c r="C28" s="10"/>
      <c r="D28" s="48">
        <f t="shared" si="1"/>
        <v>0</v>
      </c>
      <c r="F28" s="92"/>
      <c r="G28" s="62"/>
      <c r="H28" s="204"/>
      <c r="I28" s="205"/>
      <c r="J28" s="20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8" t="s">
        <v>36</v>
      </c>
      <c r="B29" s="179"/>
      <c r="C29" s="180"/>
      <c r="D29" s="184">
        <f>SUM(D6:D28)</f>
        <v>0</v>
      </c>
      <c r="F29" s="124" t="s">
        <v>55</v>
      </c>
      <c r="G29" s="186"/>
      <c r="H29" s="146">
        <f>H15-H16-H17-H18-H19-H20-H22-H23-H24+H26+H27</f>
        <v>0</v>
      </c>
      <c r="I29" s="147"/>
      <c r="J29" s="14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1"/>
      <c r="B30" s="182"/>
      <c r="C30" s="183"/>
      <c r="D30" s="185"/>
      <c r="F30" s="127"/>
      <c r="G30" s="187"/>
      <c r="H30" s="149"/>
      <c r="I30" s="150"/>
      <c r="J30" s="15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F32" s="174" t="s">
        <v>59</v>
      </c>
      <c r="G32" s="175"/>
      <c r="H32" s="175"/>
      <c r="I32" s="175"/>
      <c r="J32" s="17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74" t="s">
        <v>13</v>
      </c>
      <c r="I33" s="175"/>
      <c r="J33" s="17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8"/>
      <c r="I34" s="169"/>
      <c r="J34" s="17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6"/>
      <c r="B35" s="27" t="s">
        <v>68</v>
      </c>
      <c r="C35" s="52"/>
      <c r="D35" s="30">
        <f>C35*84</f>
        <v>0</v>
      </c>
      <c r="F35" s="59">
        <v>500</v>
      </c>
      <c r="G35" s="41"/>
      <c r="H35" s="168"/>
      <c r="I35" s="169"/>
      <c r="J35" s="17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7"/>
      <c r="B36" s="26" t="s">
        <v>70</v>
      </c>
      <c r="C36" s="10"/>
      <c r="D36" s="12">
        <f>C36*1.5</f>
        <v>0</v>
      </c>
      <c r="F36" s="12">
        <v>200</v>
      </c>
      <c r="G36" s="37"/>
      <c r="H36" s="168"/>
      <c r="I36" s="169"/>
      <c r="J36" s="17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8"/>
      <c r="I37" s="169"/>
      <c r="J37" s="17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6"/>
      <c r="B38" s="29" t="s">
        <v>68</v>
      </c>
      <c r="C38" s="54"/>
      <c r="D38" s="12">
        <f>C38*84</f>
        <v>0</v>
      </c>
      <c r="F38" s="30">
        <v>50</v>
      </c>
      <c r="G38" s="39"/>
      <c r="H38" s="168"/>
      <c r="I38" s="169"/>
      <c r="J38" s="17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7"/>
      <c r="B39" s="29" t="s">
        <v>70</v>
      </c>
      <c r="C39" s="52"/>
      <c r="D39" s="31">
        <f>C39*4.5</f>
        <v>0</v>
      </c>
      <c r="F39" s="12">
        <v>20</v>
      </c>
      <c r="G39" s="37"/>
      <c r="H39" s="168"/>
      <c r="I39" s="169"/>
      <c r="J39" s="17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8"/>
      <c r="I40" s="169"/>
      <c r="J40" s="17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6"/>
      <c r="B41" s="27" t="s">
        <v>68</v>
      </c>
      <c r="C41" s="10"/>
      <c r="D41" s="12">
        <f>C41*84</f>
        <v>0</v>
      </c>
      <c r="F41" s="12">
        <v>5</v>
      </c>
      <c r="G41" s="42"/>
      <c r="H41" s="168"/>
      <c r="I41" s="169"/>
      <c r="J41" s="17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7"/>
      <c r="B42" s="27" t="s">
        <v>70</v>
      </c>
      <c r="C42" s="11"/>
      <c r="D42" s="12">
        <f>C42*2.25</f>
        <v>0</v>
      </c>
      <c r="F42" s="39" t="s">
        <v>79</v>
      </c>
      <c r="G42" s="168"/>
      <c r="H42" s="169"/>
      <c r="I42" s="169"/>
      <c r="J42" s="17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8" t="s">
        <v>81</v>
      </c>
      <c r="C43" s="11"/>
      <c r="D43" s="12"/>
      <c r="F43" s="60" t="s">
        <v>82</v>
      </c>
      <c r="G43" s="89" t="s">
        <v>83</v>
      </c>
      <c r="H43" s="160" t="s">
        <v>13</v>
      </c>
      <c r="I43" s="161"/>
      <c r="J43" s="162"/>
      <c r="K43" s="21"/>
      <c r="P43" s="4"/>
      <c r="Q43" s="4"/>
      <c r="R43" s="5"/>
    </row>
    <row r="44" spans="1:18" ht="15.75" x14ac:dyDescent="0.25">
      <c r="A44" s="139"/>
      <c r="B44" s="27" t="s">
        <v>66</v>
      </c>
      <c r="C44" s="10"/>
      <c r="D44" s="12">
        <f>C44*120</f>
        <v>0</v>
      </c>
      <c r="F44" s="37"/>
      <c r="G44" s="77"/>
      <c r="H44" s="163"/>
      <c r="I44" s="163"/>
      <c r="J44" s="163"/>
      <c r="K44" s="21"/>
      <c r="P44" s="4"/>
      <c r="Q44" s="4"/>
      <c r="R44" s="5"/>
    </row>
    <row r="45" spans="1:18" ht="15.75" x14ac:dyDescent="0.25">
      <c r="A45" s="139"/>
      <c r="B45" s="27" t="s">
        <v>68</v>
      </c>
      <c r="C45" s="33"/>
      <c r="D45" s="12">
        <f>C45*84</f>
        <v>0</v>
      </c>
      <c r="F45" s="37"/>
      <c r="G45" s="77"/>
      <c r="H45" s="163"/>
      <c r="I45" s="163"/>
      <c r="J45" s="163"/>
      <c r="K45" s="21"/>
      <c r="P45" s="4"/>
      <c r="Q45" s="4"/>
      <c r="R45" s="5"/>
    </row>
    <row r="46" spans="1:18" ht="15.75" x14ac:dyDescent="0.25">
      <c r="A46" s="139"/>
      <c r="B46" s="49" t="s">
        <v>70</v>
      </c>
      <c r="C46" s="82"/>
      <c r="D46" s="12">
        <f>C46*1.5</f>
        <v>0</v>
      </c>
      <c r="F46" s="37"/>
      <c r="G46" s="63"/>
      <c r="H46" s="164"/>
      <c r="I46" s="164"/>
      <c r="J46" s="164"/>
      <c r="K46" s="21"/>
      <c r="P46" s="4"/>
      <c r="Q46" s="4"/>
      <c r="R46" s="5"/>
    </row>
    <row r="47" spans="1:18" ht="15.75" x14ac:dyDescent="0.25">
      <c r="A47" s="140"/>
      <c r="B47" s="27"/>
      <c r="C47" s="11"/>
      <c r="D47" s="12"/>
      <c r="F47" s="60"/>
      <c r="G47" s="60"/>
      <c r="H47" s="141"/>
      <c r="I47" s="142"/>
      <c r="J47" s="143"/>
      <c r="K47" s="21"/>
      <c r="P47" s="4"/>
      <c r="Q47" s="4"/>
      <c r="R47" s="5"/>
    </row>
    <row r="48" spans="1:18" ht="15" customHeight="1" x14ac:dyDescent="0.25">
      <c r="A48" s="138" t="s">
        <v>32</v>
      </c>
      <c r="B48" s="27" t="s">
        <v>66</v>
      </c>
      <c r="C48" s="10"/>
      <c r="D48" s="12">
        <f>C48*78</f>
        <v>0</v>
      </c>
      <c r="F48" s="60"/>
      <c r="G48" s="60"/>
      <c r="H48" s="141"/>
      <c r="I48" s="142"/>
      <c r="J48" s="14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9"/>
      <c r="B49" s="29" t="s">
        <v>68</v>
      </c>
      <c r="C49" s="33"/>
      <c r="D49" s="12">
        <f>C49*42</f>
        <v>0</v>
      </c>
      <c r="F49" s="144" t="s">
        <v>86</v>
      </c>
      <c r="G49" s="146">
        <f>H34+H35+H36+H37+H38+H39+H40+H41+G42+H44+H45+H46</f>
        <v>0</v>
      </c>
      <c r="H49" s="147"/>
      <c r="I49" s="147"/>
      <c r="J49" s="14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9"/>
      <c r="B50" s="32" t="s">
        <v>70</v>
      </c>
      <c r="C50" s="11"/>
      <c r="D50" s="12">
        <f>C50*1.5</f>
        <v>0</v>
      </c>
      <c r="F50" s="145"/>
      <c r="G50" s="149"/>
      <c r="H50" s="150"/>
      <c r="I50" s="150"/>
      <c r="J50" s="151"/>
      <c r="P50" s="4"/>
      <c r="Q50" s="4"/>
      <c r="R50" s="5"/>
    </row>
    <row r="51" spans="1:18" ht="15" customHeight="1" x14ac:dyDescent="0.25">
      <c r="A51" s="139"/>
      <c r="B51" s="27"/>
      <c r="C51" s="10"/>
      <c r="D51" s="31"/>
      <c r="F51" s="152" t="s">
        <v>143</v>
      </c>
      <c r="G51" s="154">
        <f>G49-H29</f>
        <v>0</v>
      </c>
      <c r="H51" s="155"/>
      <c r="I51" s="155"/>
      <c r="J51" s="15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9"/>
      <c r="B52" s="29"/>
      <c r="C52" s="33"/>
      <c r="D52" s="45"/>
      <c r="F52" s="153"/>
      <c r="G52" s="157"/>
      <c r="H52" s="158"/>
      <c r="I52" s="158"/>
      <c r="J52" s="15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4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4" t="s">
        <v>90</v>
      </c>
      <c r="B54" s="125"/>
      <c r="C54" s="126"/>
      <c r="D54" s="130">
        <f>SUM(D34:D53)</f>
        <v>0</v>
      </c>
      <c r="F54" s="21"/>
      <c r="J54" s="34"/>
    </row>
    <row r="55" spans="1:18" x14ac:dyDescent="0.25">
      <c r="A55" s="127"/>
      <c r="B55" s="128"/>
      <c r="C55" s="129"/>
      <c r="D55" s="1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2" t="s">
        <v>91</v>
      </c>
      <c r="B58" s="133"/>
      <c r="C58" s="133"/>
      <c r="D58" s="134"/>
      <c r="F58" s="132" t="s">
        <v>92</v>
      </c>
      <c r="G58" s="133"/>
      <c r="H58" s="133"/>
      <c r="I58" s="133"/>
      <c r="J58" s="134"/>
    </row>
    <row r="59" spans="1:18" x14ac:dyDescent="0.25">
      <c r="A59" s="135"/>
      <c r="B59" s="136"/>
      <c r="C59" s="136"/>
      <c r="D59" s="137"/>
      <c r="F59" s="135"/>
      <c r="G59" s="136"/>
      <c r="H59" s="136"/>
      <c r="I59" s="136"/>
      <c r="J59" s="1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77</vt:i4>
      </vt:variant>
    </vt:vector>
  </HeadingPairs>
  <TitlesOfParts>
    <vt:vector size="155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(14)</vt:lpstr>
      <vt:lpstr>14,09 R1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'14,09 R1'!Print_Area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2025-09-15T06:55:01Z</cp:lastPrinted>
  <dcterms:created xsi:type="dcterms:W3CDTF">2024-09-01T23:36:50Z</dcterms:created>
  <dcterms:modified xsi:type="dcterms:W3CDTF">2025-09-15T06:55:07Z</dcterms:modified>
</cp:coreProperties>
</file>